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0" windowWidth="20740" windowHeight="7160" activeTab="0"/>
  </bookViews>
  <sheets>
    <sheet name="SUB. GENERAL" sheetId="1" r:id="rId1"/>
    <sheet name="CONOCIMIENTO" sheetId="2" r:id="rId2"/>
    <sheet name="Reducción 27_02_2015 (2)" sheetId="3" r:id="rId3"/>
    <sheet name="MANEJO 09_03_2015" sheetId="4" r:id="rId4"/>
    <sheet name="COOPERACIÓN INTERNACIONAL" sheetId="5" r:id="rId5"/>
    <sheet name="COMUNICACIONES" sheetId="6" r:id="rId6"/>
    <sheet name="JURÍDICA" sheetId="7" r:id="rId7"/>
    <sheet name="PLANEACIÓN" sheetId="8" r:id="rId8"/>
    <sheet name="CONTRATACION" sheetId="9" r:id="rId9"/>
    <sheet name="G. FINANCIERO Y CONT." sheetId="10" r:id="rId10"/>
    <sheet name="G. TALENTO HUMANO" sheetId="11" r:id="rId11"/>
    <sheet name="G. ADMINISTRATIVO" sheetId="12" r:id="rId12"/>
    <sheet name="Resumen" sheetId="13" state="hidden" r:id="rId13"/>
  </sheets>
  <externalReferences>
    <externalReference r:id="rId16"/>
  </externalReferences>
  <definedNames>
    <definedName name="__xlnm._FilterDatabase_1">#REF!</definedName>
    <definedName name="_xlnm._FilterDatabase" localSheetId="3" hidden="1">'MANEJO 09_03_2015'!$A$63:$BU$96</definedName>
    <definedName name="_xlfn.AVERAGEIF" hidden="1">#NAME?</definedName>
    <definedName name="Componentes" localSheetId="3">#N/A</definedName>
    <definedName name="Componentes" localSheetId="0">#N/A</definedName>
    <definedName name="Componentes">'[1]EJEC. X COMPONENTE'!$C$24:$C$34</definedName>
  </definedNames>
  <calcPr fullCalcOnLoad="1"/>
</workbook>
</file>

<file path=xl/comments1.xml><?xml version="1.0" encoding="utf-8"?>
<comments xmlns="http://schemas.openxmlformats.org/spreadsheetml/2006/main">
  <authors>
    <author>Karen Villareal</author>
  </authors>
  <commentList>
    <comment ref="Z38" authorId="0">
      <text>
        <r>
          <rPr>
            <b/>
            <sz val="9"/>
            <rFont val="Tahoma"/>
            <family val="2"/>
          </rPr>
          <t>Karen Villareal:</t>
        </r>
        <r>
          <rPr>
            <sz val="9"/>
            <rFont val="Tahoma"/>
            <family val="2"/>
          </rPr>
          <t xml:space="preserve">
Valor es suma actividades pryecto de inversión Asistencia técnica sin sumar las que están a Cargo de la Subdirección de Reducción del riesgo</t>
        </r>
      </text>
    </comment>
  </commentList>
</comments>
</file>

<file path=xl/comments3.xml><?xml version="1.0" encoding="utf-8"?>
<comments xmlns="http://schemas.openxmlformats.org/spreadsheetml/2006/main">
  <authors>
    <author>Miguel Angel Angulo Tavera</author>
  </authors>
  <commentList>
    <comment ref="P85" authorId="0">
      <text>
        <r>
          <rPr>
            <b/>
            <sz val="9"/>
            <rFont val="Tahoma"/>
            <family val="2"/>
          </rPr>
          <t>Miguel Angel Angulo Tavera:</t>
        </r>
        <r>
          <rPr>
            <sz val="9"/>
            <rFont val="Tahoma"/>
            <family val="2"/>
          </rPr>
          <t xml:space="preserve">
estaba 33%
</t>
        </r>
      </text>
    </comment>
    <comment ref="R85" authorId="0">
      <text>
        <r>
          <rPr>
            <b/>
            <sz val="9"/>
            <rFont val="Tahoma"/>
            <family val="2"/>
          </rPr>
          <t>Miguel Angel Angulo Tavera:</t>
        </r>
        <r>
          <rPr>
            <sz val="9"/>
            <rFont val="Tahoma"/>
            <family val="2"/>
          </rPr>
          <t xml:space="preserve">
estaba 33%</t>
        </r>
      </text>
    </comment>
    <comment ref="T85" authorId="0">
      <text>
        <r>
          <rPr>
            <b/>
            <sz val="9"/>
            <rFont val="Tahoma"/>
            <family val="2"/>
          </rPr>
          <t>Miguel Angel Angulo Tavera:</t>
        </r>
        <r>
          <rPr>
            <sz val="9"/>
            <rFont val="Tahoma"/>
            <family val="2"/>
          </rPr>
          <t xml:space="preserve">
estaba 34%
</t>
        </r>
      </text>
    </comment>
  </commentList>
</comments>
</file>

<file path=xl/sharedStrings.xml><?xml version="1.0" encoding="utf-8"?>
<sst xmlns="http://schemas.openxmlformats.org/spreadsheetml/2006/main" count="7301" uniqueCount="2195">
  <si>
    <t>FORMATO PLAN DE ACCIÓN</t>
  </si>
  <si>
    <t>CODIGO:                     
FR-1300-PE-01</t>
  </si>
  <si>
    <t>Versión 01</t>
  </si>
  <si>
    <t>PLANEACIÓN ESTRATÉGICA</t>
  </si>
  <si>
    <t>UNIDAD NACIONAL PARA LA GESTIÓN DEL RIESGO DE DESASTRES - UNGRD-</t>
  </si>
  <si>
    <t>PRESIDENCIA DE LA REPÚBLICA</t>
  </si>
  <si>
    <t>SEGUIMIENTO  DD/MM/AAAA</t>
  </si>
  <si>
    <t>SEGUIMIENTO DD/MM/AAAA</t>
  </si>
  <si>
    <t>PLAN DE ACCIÓN - PROGRAMACIÓN ACTIVIDADES</t>
  </si>
  <si>
    <t>DEPENDENCIA / ÁREA</t>
  </si>
  <si>
    <t>GRUPO DE APOYO ADMINISTRATIVO</t>
  </si>
  <si>
    <t>EJE</t>
  </si>
  <si>
    <t xml:space="preserve">E. FORTALECIMIENTO INSTITUCIONAL DE LA UNGRD </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</si>
  <si>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</si>
  <si>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</si>
  <si>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</si>
  <si>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</si>
  <si>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</si>
  <si>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</si>
  <si>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</si>
  <si>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</si>
  <si>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</si>
  <si>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</si>
  <si>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</si>
  <si>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</si>
  <si>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</si>
  <si>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</si>
  <si>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</si>
  <si>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</si>
  <si>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</si>
  <si>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</si>
  <si>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</si>
  <si>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</si>
  <si>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</si>
  <si>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</si>
  <si>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</si>
  <si>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</si>
  <si>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</si>
  <si>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</si>
  <si>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</si>
  <si>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META ACUMULADA A FEBRERO</t>
  </si>
  <si>
    <t>LOGRO A FEBRERO</t>
  </si>
  <si>
    <t>% DEL LOGRO</t>
  </si>
  <si>
    <t>PRESUPUESTO EJECUTADO</t>
  </si>
  <si>
    <t>% PRESUPUESTO EJECUTADO</t>
  </si>
  <si>
    <t>AVANCES</t>
  </si>
  <si>
    <t>DIFICULTADES O RETRASOS</t>
  </si>
  <si>
    <t>META ACUMULADA A ABRIL</t>
  </si>
  <si>
    <t>LOGRO A ABRIL</t>
  </si>
  <si>
    <t>META ACUMULADA A JUNIO</t>
  </si>
  <si>
    <t>LOGRO A JUNIO</t>
  </si>
  <si>
    <t>META ACUMULADA A AGOSTO</t>
  </si>
  <si>
    <t>LOGRO A AGOSTO</t>
  </si>
  <si>
    <t>META ACUMULADA A OCTUBRE</t>
  </si>
  <si>
    <t>LOGRO A OCTUBRE</t>
  </si>
  <si>
    <t>META ACUMULADA A DICIEMBRE</t>
  </si>
  <si>
    <t>LOGRO A DICIEMBRE</t>
  </si>
  <si>
    <t>Asistencia a la gestión institucional</t>
  </si>
  <si>
    <t xml:space="preserve">Adquisicion de Bienes y Servicios. </t>
  </si>
  <si>
    <t>Publicar el Plan Anual de Adquisiciones</t>
  </si>
  <si>
    <t>Número</t>
  </si>
  <si>
    <t>No. de planes de adquisiciones publicados</t>
  </si>
  <si>
    <t>Fanny Torres</t>
  </si>
  <si>
    <t>FR-1603-GBI-17 Formato de Plan de Adquisiciones publicado en página web.</t>
  </si>
  <si>
    <t>Publicar las actualizaciones del Plan Anual de Adquisiciones</t>
  </si>
  <si>
    <t xml:space="preserve">No. Actualizaciones publicadas </t>
  </si>
  <si>
    <t>Actualizaciones registradas en la Pagina web y SECOP.</t>
  </si>
  <si>
    <t>Realizar los requerimientos de contratación de bienes, servicios y prestación de servicios al Grupo de Contratación de la Unidad.</t>
  </si>
  <si>
    <t>Porcentaje</t>
  </si>
  <si>
    <t>No. Contratos suscritos /No. de requerimientos realizados</t>
  </si>
  <si>
    <t>Stella Toro</t>
  </si>
  <si>
    <t>estudios previos , analisis del sector, copia del oficio remitido al GGC y copia del Contrato realizado</t>
  </si>
  <si>
    <t>Realizar seguimiento a la Contratación de Bienes y Servicios de la Unidad a cargo del Grupo de Apoyo Administrativo.</t>
  </si>
  <si>
    <t xml:space="preserve">Reportes de seguimiento </t>
  </si>
  <si>
    <t xml:space="preserve">No. de reportes de seguimiento elaborados </t>
  </si>
  <si>
    <t>FR-1603-GBI-17 Formato de Plan de Adquisiciones en el cual se evidencia el número de contratos a efectuar.</t>
  </si>
  <si>
    <t>Elaboración del Programa Anual Mensualizado de Caja - PAC.</t>
  </si>
  <si>
    <t xml:space="preserve">Desagregar  por rubros presupuestales las cuentas de Caja Menor de Gastos Generales que cubran las necesidades de orden prioritario. </t>
  </si>
  <si>
    <t>Documento</t>
  </si>
  <si>
    <t>No. De documentos elaborados</t>
  </si>
  <si>
    <t>Documento de programación PAC mensualizado de caja remitido a la Oficina Asesora de Planeación y el Grupo de Apoyo Financiero y Contable</t>
  </si>
  <si>
    <t>Elaborar Resolución de la Constitución y apertura de Caja Menor de Gastos Generales</t>
  </si>
  <si>
    <t xml:space="preserve">Resolución </t>
  </si>
  <si>
    <t xml:space="preserve">No. De resoluciones elaboradas </t>
  </si>
  <si>
    <t xml:space="preserve">Resolución de Constitución de Caja Menor de Gastos Generales. </t>
  </si>
  <si>
    <t>Efectuar reemolsos de Caja Menor de Gastos Generales</t>
  </si>
  <si>
    <t xml:space="preserve">Reembolso </t>
  </si>
  <si>
    <t xml:space="preserve">Resolución de reembolso de Caja Menor de Gastos Generales. </t>
  </si>
  <si>
    <t>Elaborar Resolución de cierre definitivo de Caja Menor de Gastos Generales</t>
  </si>
  <si>
    <t xml:space="preserve">Resolución de cierre definitivo de Caja Menor de Gastos Generales. </t>
  </si>
  <si>
    <t>Gestión documental.</t>
  </si>
  <si>
    <t>Seguimiento al programa de Gestión documental de acuerdo con los lineamientos del sistema integrado de planeación y Gestión y los lineamientos del AGN.</t>
  </si>
  <si>
    <t>Seguimiento al Programa de Gestión Documental - PGD</t>
  </si>
  <si>
    <t>Actividades Ejecutadas / Actividades Planificadas Durante el año</t>
  </si>
  <si>
    <t xml:space="preserve">Documento físico </t>
  </si>
  <si>
    <t>Gestionar la aprobación y publicación de la política de Gestión documental</t>
  </si>
  <si>
    <t>Política de gestión documental de la Entidad aprobada y publicada</t>
  </si>
  <si>
    <t>Nro de Politicas de Gestion Docuemntal publicadaS</t>
  </si>
  <si>
    <t xml:space="preserve">Publicación en la herramienta tècnologica Neogestón </t>
  </si>
  <si>
    <t>Capacitar a los servidores publicos de la entidad en la política de Gestión documental.</t>
  </si>
  <si>
    <t>Capacitaciones</t>
  </si>
  <si>
    <t xml:space="preserve">Capacitaciones realizadas/capacitaciones programadas. </t>
  </si>
  <si>
    <t>Registro de asistentes.</t>
  </si>
  <si>
    <t>Administración de bienes y servicios.</t>
  </si>
  <si>
    <t xml:space="preserve">Elaborar las entradas y salidas de bienes adquiridos por UNGRD para ingresarlos al inventario </t>
  </si>
  <si>
    <t>E.A y S.A.</t>
  </si>
  <si>
    <t>Por demanda</t>
  </si>
  <si>
    <t xml:space="preserve">Nro de entradas y salidas de bienes realizadas. </t>
  </si>
  <si>
    <t>Ginna Suarez</t>
  </si>
  <si>
    <t xml:space="preserve">Formato de entradas y salidas en físico y digital de acuerdo al informe arrojado por el software de control de inventarios. </t>
  </si>
  <si>
    <t>Elaborar semestralmente la identificacion de los bienes obsoletos y realizar las acciones pertinentes de acuerdo al  procedimiento establecido en el Manual de Bienes</t>
  </si>
  <si>
    <t xml:space="preserve">Acta de identificación de bienes obsoletos </t>
  </si>
  <si>
    <t>Nro de Actas elaboradas</t>
  </si>
  <si>
    <t>Nelson Botello</t>
  </si>
  <si>
    <t>Actas elaboradas</t>
  </si>
  <si>
    <t>Verificación del inventario individualizado por funcionario y/o contratista</t>
  </si>
  <si>
    <t xml:space="preserve">Verificación del inventario individualizado  </t>
  </si>
  <si>
    <t xml:space="preserve">informes de verificacion de inventario. </t>
  </si>
  <si>
    <t>Inventario puestos de trabajo y elementos exportado del software de inventarios.</t>
  </si>
  <si>
    <t>Mantener control de las entradas y salidas de elementos de la bodega, actualizando el kardex y elaborando reporte mensual para el Grupo de Apoyo Financiero y Contable</t>
  </si>
  <si>
    <t>REPORTE MENSUAL</t>
  </si>
  <si>
    <t>No de reportes entregados/nùmero total de reportes programados</t>
  </si>
  <si>
    <t>Documento físico FR-1603-GBI-15</t>
  </si>
  <si>
    <t>Administración de bienes de consumo.</t>
  </si>
  <si>
    <t xml:space="preserve">Registro de entrega de elementos de consumo </t>
  </si>
  <si>
    <t>Formato</t>
  </si>
  <si>
    <t xml:space="preserve">Numero de Formato FR-1603-GBI-04 autorizados/ Numero de Formato FR-1603-GBI-04 recibidos </t>
  </si>
  <si>
    <t xml:space="preserve">Formato de  salida en físico y software, y nùmero de Formato FR-1603-GBI-04 </t>
  </si>
  <si>
    <t>Consolidado de consumo de papel y toners por areas y/o grupos</t>
  </si>
  <si>
    <t>Informe bimensual</t>
  </si>
  <si>
    <t>No informes entregados</t>
  </si>
  <si>
    <t xml:space="preserve">Informe consumo de papel y Toners mensual. </t>
  </si>
  <si>
    <t>Jornadas socialización de la politica y lineamientos cero papel</t>
  </si>
  <si>
    <t>No de jornadas de socialización realizadas</t>
  </si>
  <si>
    <t>No de socializaciones realizadas/No de socializaciones programadas</t>
  </si>
  <si>
    <t xml:space="preserve">Hernan Cortes </t>
  </si>
  <si>
    <t>TOTAL LÍNEA DE ACCIÓN</t>
  </si>
  <si>
    <t>Gestión estratégica</t>
  </si>
  <si>
    <t>Planes de mejoramiento de la entidad</t>
  </si>
  <si>
    <t>Elaboración de Planes de Mejoramiento de acuerdo a las observaciones realizadas por los entes de control y/o la Oficina de Control Interno</t>
  </si>
  <si>
    <t>Documentos de plan de mejoramiento de acuerdo a hallazgos u observaciones realizados por parte de los entes de control</t>
  </si>
  <si>
    <t>Efectuar seguimiento a las actividades propuestas en los Planes de Mejoramiento establecidos</t>
  </si>
  <si>
    <t>Seguimientos</t>
  </si>
  <si>
    <t>No. De seguimientos realizados</t>
  </si>
  <si>
    <t>Reportes de seguimientos efectuados</t>
  </si>
  <si>
    <t>Seguimiento a la medición de los indicadores de gestión de cada uno de los procesos liderados por la dependencia de acuerdo a la periodicidad establecida en las fichas de indicadores en la herramienta tècnologica de Neogestión.</t>
  </si>
  <si>
    <t>De acuerdo a periodicidad</t>
  </si>
  <si>
    <t>No. De Indicadores del proceso actualizados</t>
  </si>
  <si>
    <t>Indicadores medidos en la plataforma de Neogestión</t>
  </si>
  <si>
    <t>Revisión  de procesos administrativos y/o procedimientos implenentados en el SIPLAG</t>
  </si>
  <si>
    <t>Procesos revisados</t>
  </si>
  <si>
    <t>Procesos revisados/Procesos existentes</t>
  </si>
  <si>
    <t>Acta de reunión y/o registro de asistencia</t>
  </si>
  <si>
    <t>Actualización del mapa de riesgos por procesos</t>
  </si>
  <si>
    <t>Mapa de riesgos</t>
  </si>
  <si>
    <t>De acuerdo a la necesidad</t>
  </si>
  <si>
    <t>No. De actualizaciones del Mapa de riesgos</t>
  </si>
  <si>
    <t>Asistir a las reuniones mensuales del equipo del líderes SIPLAG</t>
  </si>
  <si>
    <t>Reuniones</t>
  </si>
  <si>
    <t>No. De reuniones a las que asiste</t>
  </si>
  <si>
    <t>Listados de asistencia a las reuniones</t>
  </si>
  <si>
    <t>Realizar reuniones de retroalimentación al interior de cada una de las dependecias frente a los avances de la implementación del SIPLAG</t>
  </si>
  <si>
    <t>Liderar el cargue en la plataforma Neogestión de la medición de los indicadores de gestión de cada uno de los procesos establecidos por la oficina, de acuerdo a la periodicidad definida en la fichas de indicadores</t>
  </si>
  <si>
    <t>Indicadores</t>
  </si>
  <si>
    <t>Indicadores actualizados en la plataforma de Neogestión</t>
  </si>
  <si>
    <t>Apoyo tecnológico para la gestión institucional</t>
  </si>
  <si>
    <t>Adecuación de la infraestructura tecnológica de acuerdo a las necesidades de las áreas.</t>
  </si>
  <si>
    <t>Solucionar los conflictos que se presentan con el software de los PC a nivel de office,navegadores, internet, correo e instalación y/o reinstalación de  aplicaciones, soporte a sistemas operativos. A nivel hardware instalación y cambio de hardware</t>
  </si>
  <si>
    <t>Consultas</t>
  </si>
  <si>
    <t>No de consultas atendidas</t>
  </si>
  <si>
    <t>Luis Javier Barrera</t>
  </si>
  <si>
    <t>Software GLPI</t>
  </si>
  <si>
    <t>Configuración e implementación de los canales de internet  para la UNGRD y sala de crisis una vez sean contratados</t>
  </si>
  <si>
    <t>No. De Contratos gestionados</t>
  </si>
  <si>
    <t>Proceso contractual presentado al Grupo de Contratación y Contrato realizado. Es importante mencionar que estos servicios se encuentran contratados en enero de 2015, pero los contratos se deben renovar durante el primer semestre y por tanto se hace necesario efectuar la actividad.</t>
  </si>
  <si>
    <t>UNGRD</t>
  </si>
  <si>
    <t>Documento físico firmado en donde se verifica la implemantación y configuración de los canales.</t>
  </si>
  <si>
    <t>Configuración de servidores de los sistemas de informacion misional de la UNGRD en un sistio alterno una vez sea contratado.</t>
  </si>
  <si>
    <t>No. De contratos gestionados</t>
  </si>
  <si>
    <t>FNGRD</t>
  </si>
  <si>
    <t>No. de documentos elaborados</t>
  </si>
  <si>
    <t>Documento físico firmado en donde se verifica la  configuración de los servidores y contrato firmado.</t>
  </si>
  <si>
    <t>Implementar y configurar los equipos de computo que se solicitan a través del alquiler de equipos  los cuales apoyan las labores diarias efectuadas por funcionarios y contratistas de la UNGRD una vez sean contratados.</t>
  </si>
  <si>
    <t>Registro</t>
  </si>
  <si>
    <t>No. de solicitudes atendidas</t>
  </si>
  <si>
    <t>Liliana Ramírez</t>
  </si>
  <si>
    <t>Administración del Software GLPI una vez el alquiler de los equipos sea contratado.</t>
  </si>
  <si>
    <t>Configuración e implementación de de las cuentas de correo electrónico a través de la plataforma Google Apps una vez sea contratado.</t>
  </si>
  <si>
    <t>No. De cuentas configuradas</t>
  </si>
  <si>
    <t xml:space="preserve">Software administrador de GOOGLE. </t>
  </si>
  <si>
    <t>Replicación de información Servidores. Adquisición de una solución para ampliar capacidad de almacenamiento de información, sistema de copias de seguridad, sistema  contra intrusos (firewall), sistema monitoreo de red  y servidor para tener replicación de nuestra información en un sitio externo</t>
  </si>
  <si>
    <t>Francisco Pulido</t>
  </si>
  <si>
    <t>Documento físiico firmado en donde se verifica la  configuración de almacenamiento en Red, firewall, sistema de copias, sistema de administración de red.</t>
  </si>
  <si>
    <t>Adopción de la convivencia del protocolo IPv6 con IPV4 y transición final al protocolo IPV6.  Gobierno en Línea</t>
  </si>
  <si>
    <t>Proceso contractual presentado al Grupo de Contratación y Contrato realizado.</t>
  </si>
  <si>
    <t>Contratar el Servicio de soporte por una año en modalidad 7*24*360 para 5 servidores HP PROLIANT DL380 G7</t>
  </si>
  <si>
    <t>Contratar Diagnostico de Análisis de vulnerabilidad informatica con el fin de evaluar la seguridad interna de red y sistemas de la UNGRD</t>
  </si>
  <si>
    <t xml:space="preserve">Supervisar los diferentes contratos que le sean asignados </t>
  </si>
  <si>
    <t xml:space="preserve">Designacion de supervisión </t>
  </si>
  <si>
    <t>No. de contratos supervisados</t>
  </si>
  <si>
    <t>Actas de supervisión de los contratos</t>
  </si>
  <si>
    <t xml:space="preserve">P or demanda </t>
  </si>
  <si>
    <t>Gestión tecnologías de la información.</t>
  </si>
  <si>
    <t>Administrar las herramientas de seguridad a traves del visor de sucesos y aplicar los parches necesarios para tener actualizados servidor de dominio y archivos</t>
  </si>
  <si>
    <t>Actualizaciones</t>
  </si>
  <si>
    <t>No. de actualizaciones al servidor de dominio</t>
  </si>
  <si>
    <t>Log de visor de eventos y log de actualizaciones</t>
  </si>
  <si>
    <t xml:space="preserve">Realizar las copias de seguridad incremental de la información </t>
  </si>
  <si>
    <t>Copias de Seguridad Incrementales</t>
  </si>
  <si>
    <t>No. de Copias de Seguridad Incrementales realizadas</t>
  </si>
  <si>
    <t>Log copias de seguridad</t>
  </si>
  <si>
    <t>Realizar copias de seguridad mensual</t>
  </si>
  <si>
    <t>Copias Mensuales</t>
  </si>
  <si>
    <t>No. de Copias de Seguridad mensuales realizadas</t>
  </si>
  <si>
    <t>Monitorear el funcionamiento de la red LAN. Switch, servidores, patch panel, cableado utilizando analizadores de protocolos para solucionar posibles problemas en las comunicaciones.</t>
  </si>
  <si>
    <t>No. de consultas atendidas</t>
  </si>
  <si>
    <t>Log de actividades</t>
  </si>
  <si>
    <t>Verificar conexiones físicas y lógicas de equipos, en caso de presentarse inconvenientes de conexión. (punto de red, trajetas, actividad de switchs,, conexiones en el rack de voz y datos)</t>
  </si>
  <si>
    <t>Francisco Pulido
Liliana Ramírez</t>
  </si>
  <si>
    <t>Planillas de seguimiento semanal</t>
  </si>
  <si>
    <t>Verificar uso de los canales de internet, a través de software suministrado por el proveedor o externos.</t>
  </si>
  <si>
    <t xml:space="preserve">No.  de reportes efectuados/Nro de reportes programados </t>
  </si>
  <si>
    <t>Reportes</t>
  </si>
  <si>
    <t xml:space="preserve">Creación, administración y configuración de cuentas de correo Eletrónico y backups de las cuentas suspendidas o eliminadas. </t>
  </si>
  <si>
    <t xml:space="preserve">Formato </t>
  </si>
  <si>
    <t>Por Demanda</t>
  </si>
  <si>
    <t>No. De cuentas administradas</t>
  </si>
  <si>
    <t>Administración de la Plataforma de Red Inalambrica</t>
  </si>
  <si>
    <t>Documento mensual en el que se decriben las novedades presentadas en la Plataforma de red Inalámbrica</t>
  </si>
  <si>
    <t>Monitoreo a través de plataforma de administración del Software PCSecure para controlar administrar y proteger utilización de las plataformas cliente</t>
  </si>
  <si>
    <t>Documento mensual en el que se resumen las novedades presentadas.</t>
  </si>
  <si>
    <t>Administración y configuración de cuentas de usuarios biométricas</t>
  </si>
  <si>
    <t>No. De cuentas registradas</t>
  </si>
  <si>
    <t>Registro de cuentas registradas</t>
  </si>
  <si>
    <t>Buen Gobierno</t>
  </si>
  <si>
    <t>Fortalecimiento de la estrategia de rendición de cuentas.</t>
  </si>
  <si>
    <t>Participar en la Formulación de  la Estrategia y el Plan de Acción de Rendición de Cuentas para la vigencia 2015</t>
  </si>
  <si>
    <t>Documentos</t>
  </si>
  <si>
    <t>No. De documentos elaborados y aprobados</t>
  </si>
  <si>
    <t>Adriana Rodríguez</t>
  </si>
  <si>
    <t>Cronograma de trabajo  y Plan de Rendición de Cuentas y actas de asistencia</t>
  </si>
  <si>
    <t>Participar en la elaboración del informe final de la ejecución de la estrategia y el plan de Plan de Acción de Rendición de Cuentas de la vigencia 2015</t>
  </si>
  <si>
    <t>Documento de informe final de la ejecución de la estrategia y el plan de Plan de Acción de Rendición de Cuentas de la vigencia 2015 y consolidación de las evidencias del mismo.</t>
  </si>
  <si>
    <t>Plan anticorrupción y de atención al ciudadano.</t>
  </si>
  <si>
    <t>Identificar los Trámites y Procedimientos Administrativos objeto de racionalización y simplificación.</t>
  </si>
  <si>
    <t>No. de encuestas aplicadas</t>
  </si>
  <si>
    <t>Adriana Rodríguez
Fanny Torres</t>
  </si>
  <si>
    <t xml:space="preserve">Documento físico de Diagnóstico de trámites y procedimientos administrativos a  racionalizar y simplificar </t>
  </si>
  <si>
    <t>Apoyar la actualización de las OPAS publicadas en el SUIT</t>
  </si>
  <si>
    <t>Informe de revisión y/o ajuste de las OPAS</t>
  </si>
  <si>
    <t xml:space="preserve">No. Trámites, procesos y procedimientos seleccionados </t>
  </si>
  <si>
    <t>Documento con Trámites, Procesos y Procedimientos seleccionados</t>
  </si>
  <si>
    <t>Publicación de los trámites y servicios de la entidad en el SUIT 3.0</t>
  </si>
  <si>
    <t>Tramites y procedimientos administrativos publicados en el SUIT.</t>
  </si>
  <si>
    <t>No. Trámites, procesos y procedimientos intervenidos</t>
  </si>
  <si>
    <t>Trámites / Procesos / Procedimientos intervenidos</t>
  </si>
  <si>
    <t>Jornadas socialización del protocolo de atención al ciudadano</t>
  </si>
  <si>
    <t xml:space="preserve">Jornadas de socialización </t>
  </si>
  <si>
    <t xml:space="preserve">No de jornadas realizadas/nùmero de jornadas planeadas </t>
  </si>
  <si>
    <t>Registro de asistencia</t>
  </si>
  <si>
    <t>Apoyar la Formulación del Plan Anticorrupción y de Atención al Ciudadano 2015</t>
  </si>
  <si>
    <t>Documento Plan Anticorrupción y de Atención al Ciudadano 2015 publicado en página web</t>
  </si>
  <si>
    <t>Apoyar el seguimiento a la ejecución del Plan Anticorrupción y de Atención al Ciudadano 2015</t>
  </si>
  <si>
    <t>Número de seguimientos realizados/ Número de seguimientos programados</t>
  </si>
  <si>
    <t>Seguimientos trimestrales al Plan Anticorrupción</t>
  </si>
  <si>
    <t>Actualizar  del Mapa de Riesgos de corrupción</t>
  </si>
  <si>
    <t>Mapa de riesgos de corrupción</t>
  </si>
  <si>
    <t>Diseñar estrategia de divulgación de los canales de atención al ciudadano</t>
  </si>
  <si>
    <t>Nro. de documentos elaborados</t>
  </si>
  <si>
    <t>Adriana Rodriguez</t>
  </si>
  <si>
    <t>Documento de estrategia elaborado</t>
  </si>
  <si>
    <t>Fortalecimiento del canales de atención</t>
  </si>
  <si>
    <t>actividades</t>
  </si>
  <si>
    <t xml:space="preserve">Nro de actividades realizadas/Nro de actividades programadas </t>
  </si>
  <si>
    <t>Informe de actividades realizadas, listado de asistentes</t>
  </si>
  <si>
    <t>Actualización Protocolos de Atención de Segundo Nivel</t>
  </si>
  <si>
    <t xml:space="preserve">actualizaciones </t>
  </si>
  <si>
    <t xml:space="preserve">Nro de actualizaciones realizadas/Nro de actualizaciones programadas </t>
  </si>
  <si>
    <t>Versiones actualizadas</t>
  </si>
  <si>
    <t>Actualización Procedimientos de Atención al Ciudadano</t>
  </si>
  <si>
    <t>Nro deprocedimientos actualizados</t>
  </si>
  <si>
    <t>Procedimientos actualizados</t>
  </si>
  <si>
    <t xml:space="preserve">Implementación del Buzón de sugerencias </t>
  </si>
  <si>
    <t>Nro de buzones de sugerencias implementados</t>
  </si>
  <si>
    <t>Adriana Rodriguez- Fanny Torres</t>
  </si>
  <si>
    <t>Buzón implementado</t>
  </si>
  <si>
    <t>Implementación del digiturno para la atención presencial al ciudadano</t>
  </si>
  <si>
    <t xml:space="preserve">Nro de digiturnos implementados </t>
  </si>
  <si>
    <t>Digiturno implementado</t>
  </si>
  <si>
    <t>Aplicación Encuestas de Satisfacción de Usuarios y elaboración de 
informe de resultados</t>
  </si>
  <si>
    <t>encuestas</t>
  </si>
  <si>
    <t xml:space="preserve">Nro de encuestas realizadas/Nro deencuestas programadas </t>
  </si>
  <si>
    <t>Informe de resultados de la encuesta</t>
  </si>
  <si>
    <t>Presentación de informes trimestrales de Atención al Ciudadano y su
respectiva publicación en Página Web</t>
  </si>
  <si>
    <t>Informe</t>
  </si>
  <si>
    <t xml:space="preserve">Nro de informes publicados /Nro de informes s programados </t>
  </si>
  <si>
    <t xml:space="preserve">Informes publicados en la pag web </t>
  </si>
  <si>
    <t>TOTAL EJE</t>
  </si>
  <si>
    <t>OFICINA ASESORA DE COMUNICACIONES</t>
  </si>
  <si>
    <t>E. FORTALECIMIENTO INSTITUCIONAL DE LA UNGRD</t>
  </si>
  <si>
    <t>Comunicación asertiva en Gestión del Riesgo de Desastres</t>
  </si>
  <si>
    <t>Estrategia de comunicaciones interna, externa y digital en gestión del riesgo de desastres.</t>
  </si>
  <si>
    <t>Elaboración de documento práctico con acciones puntuales de comunicación de acuerdo a calendario climático y temporadas</t>
  </si>
  <si>
    <t># de Documentos</t>
  </si>
  <si>
    <t>Diana Londoño</t>
  </si>
  <si>
    <t>31/2/2015</t>
  </si>
  <si>
    <t>Acciones de apoyo a la estrategia de comunicación para el Simulacro Internacional de búsqueda y rescate</t>
  </si>
  <si>
    <t>Notas, eventos, acompañamientos</t>
  </si>
  <si>
    <t># de actividades conjuntas</t>
  </si>
  <si>
    <t>Diana Londoño y OAC</t>
  </si>
  <si>
    <t>Documento de conclusiones sobre el apoyo</t>
  </si>
  <si>
    <t>Producción de boletín de noticias sobre avances e impacto de las acciones de las Entidades del Sistema y de los Consejos Departamentales y Municipales de GR</t>
  </si>
  <si>
    <t>Boletín</t>
  </si>
  <si>
    <t># de Boletines / # de lectores</t>
  </si>
  <si>
    <t>Samuel Lancheros, Yinet Pinilla</t>
  </si>
  <si>
    <t>Boletines</t>
  </si>
  <si>
    <t>Actualización estratégica y frecuente de Bases de Datos de socios y colaboradores</t>
  </si>
  <si>
    <t>Registros en la base</t>
  </si>
  <si>
    <t># de inscritos</t>
  </si>
  <si>
    <t>Amalia Polanco, Nicolás Camacho</t>
  </si>
  <si>
    <t>Tablas excel con registros</t>
  </si>
  <si>
    <t>Capacitación a jefes de prensa de Consejos Municipales y Departamentales en manejo de información y comunicación efectiva</t>
  </si>
  <si>
    <t>Evento</t>
  </si>
  <si>
    <t># de eventos / # de participantes</t>
  </si>
  <si>
    <t>Diana Londoño, Samuel Lancheros, Amalia Polanco</t>
  </si>
  <si>
    <t>Acta, listas de asistencia, fotografía</t>
  </si>
  <si>
    <t>Envío de comunicación frecuente y vinculante a las entidades del Sistema, partiendo de un decálogo de acuerdos</t>
  </si>
  <si>
    <t>Correos electrónicos</t>
  </si>
  <si>
    <t># de correos, # de memorandos</t>
  </si>
  <si>
    <t>Samuel Lancheros</t>
  </si>
  <si>
    <t>Alianza con centro interactivo para el posicionamiento de la marca y el tratamiento de temáticas relativas a la GRD</t>
  </si>
  <si>
    <t>Convenio</t>
  </si>
  <si>
    <t># de convenios / # de visitantes</t>
  </si>
  <si>
    <t>Amalia Polanco, Diana Londoño</t>
  </si>
  <si>
    <t>Producción de campañas publicitarias de difusión Masiva al respecto de la misión y función de la UNGRD y el SNGRD (RTVC, Lluvias, Huracanes, Fin de año, Simulacro, Sismos, Volcanes, Institucional)</t>
  </si>
  <si>
    <t>Campañas</t>
  </si>
  <si>
    <t># de campañas</t>
  </si>
  <si>
    <t>Amalia Polanco / Diana Londoño</t>
  </si>
  <si>
    <t>Contrato</t>
  </si>
  <si>
    <t>Levantamiento de testimonios para documentar la memoria histórica en Gestión del riesgo</t>
  </si>
  <si>
    <t>Testimonios</t>
  </si>
  <si>
    <t># de testimonios</t>
  </si>
  <si>
    <t>Yinet Pinilla, Diego Alfaro, Samuel Lancheros</t>
  </si>
  <si>
    <t>Documento con Testimonios</t>
  </si>
  <si>
    <t xml:space="preserve">Talleres con la Academia para la formación de estudiantes de periodismo, comunicación y publicidad con afinidad y sensibilidad por la temática de GRD. </t>
  </si>
  <si>
    <t>Talleres</t>
  </si>
  <si>
    <t># de talleres</t>
  </si>
  <si>
    <t>Registros de asistencia, fotografías</t>
  </si>
  <si>
    <t>Actualización de Plan de Participación Ciudadana</t>
  </si>
  <si>
    <t>Nicolás Camacho</t>
  </si>
  <si>
    <t>Documento, página web</t>
  </si>
  <si>
    <t>Actualización de Redes Sociales</t>
  </si>
  <si>
    <t>Actualizaciones on line</t>
  </si>
  <si>
    <t># de actualizaciones</t>
  </si>
  <si>
    <t>Diseño de micrositios para temporadas y eventos relevantes</t>
  </si>
  <si>
    <t>Micrositios</t>
  </si>
  <si>
    <t># de micrositios</t>
  </si>
  <si>
    <t>Nicolás Camacho, Samuel Lancheros</t>
  </si>
  <si>
    <t>Micrositios, Número de visitantes</t>
  </si>
  <si>
    <t>Montaje y transmisión de chats y webcams con temas coyunturales</t>
  </si>
  <si>
    <t>Sesiones de chat</t>
  </si>
  <si>
    <t># de sesiones</t>
  </si>
  <si>
    <t>Grabaciones</t>
  </si>
  <si>
    <t>Cumplimiento de indicadores GEL</t>
  </si>
  <si>
    <t>Porcentaje de cumplimiento</t>
  </si>
  <si>
    <t>Indicadores GEL Vs. Indicadores UNGRD</t>
  </si>
  <si>
    <t>Montaje de web para niños</t>
  </si>
  <si>
    <t>Sitio Web para niños</t>
  </si>
  <si>
    <t># de documentos</t>
  </si>
  <si>
    <t>Nicolás Camacho, Diana Londoño, Jennifer Wilches, Juan Ballesteros</t>
  </si>
  <si>
    <t>Formulación y primeras pruebas para desarrollo de la INTRANET</t>
  </si>
  <si>
    <t>Sitio de prueba</t>
  </si>
  <si>
    <t># de documentos / # de sitios</t>
  </si>
  <si>
    <t>Nicolás Camacho, Jennifer Wilches</t>
  </si>
  <si>
    <t>Sitio de prueba intranet</t>
  </si>
  <si>
    <t>Documentación de casos de éxito sobre el abordaje comunitario y relacionamiento con los territorios, partiendo de la articulación con el área de Reducción del Riesgo</t>
  </si>
  <si>
    <t>Multimedia</t>
  </si>
  <si>
    <t>Samuel Lancheros, Yinet Pinilla, Diego Alfaro, Juan Ballesteros</t>
  </si>
  <si>
    <t>Documento, testimonios, multimedia</t>
  </si>
  <si>
    <t xml:space="preserve">Definición de acciones que respondan al componente de comunicación del Plan Nacional de Gestión del Riesgo </t>
  </si>
  <si>
    <t>Juego didáctico</t>
  </si>
  <si>
    <t>Juego</t>
  </si>
  <si>
    <t># de juegos</t>
  </si>
  <si>
    <t>Silvia Ballén, Amalia Polanco, Jennifer Wilchez, Juan Ballesteros</t>
  </si>
  <si>
    <t># 30.000.000</t>
  </si>
  <si>
    <t>Relacionamiento con medios de comunicación nacionales, regionales y comunitarios.</t>
  </si>
  <si>
    <t>Monitoreo de medios y opinión pública</t>
  </si>
  <si>
    <t>Documentos de monitoreo</t>
  </si>
  <si>
    <t># de monitoreos</t>
  </si>
  <si>
    <t>Yinet Pinilla y OAC</t>
  </si>
  <si>
    <t>Comunicados de Prensa</t>
  </si>
  <si>
    <t>Comunicados</t>
  </si>
  <si>
    <t># de comunicados</t>
  </si>
  <si>
    <t>Yinet Pinilla, Diana Londoño</t>
  </si>
  <si>
    <t>Correos electrónicos, Página Web</t>
  </si>
  <si>
    <t>Informes Especiales</t>
  </si>
  <si>
    <t>Informes</t>
  </si>
  <si>
    <t># de informes</t>
  </si>
  <si>
    <t>Yinet Pinilla, Juan Ballesteros, Diana Londoño</t>
  </si>
  <si>
    <t>Ruedas de prensa para la comunicación de acciones</t>
  </si>
  <si>
    <t>Ruedas de prensa</t>
  </si>
  <si>
    <t># de ruedas de prensa</t>
  </si>
  <si>
    <t>Amalia Polanco, Yinet Pinilla, Jalime</t>
  </si>
  <si>
    <t>Invitaciones, fotografías, videos</t>
  </si>
  <si>
    <t xml:space="preserve">Estrategia para la realización de encuentros uno a uno con los líderes de los Medios de Comunicación </t>
  </si>
  <si>
    <t>Reuniones con Directores de medios</t>
  </si>
  <si>
    <t># de reuniones</t>
  </si>
  <si>
    <t>Diana Londoño, Amalia Polanco</t>
  </si>
  <si>
    <t>Actas, registros de asistencia</t>
  </si>
  <si>
    <t>Alianza con Fundación en Periodismo para la capacitación de periodistas en GRD</t>
  </si>
  <si>
    <t>Alianza</t>
  </si>
  <si>
    <t># periodistas beneficiados</t>
  </si>
  <si>
    <t>Diana Londoño, Samuel Lancheros, Yinet Pinilla,  Amalia Polanco</t>
  </si>
  <si>
    <t>Firma del convenio, fotografías, periodistas inscritos</t>
  </si>
  <si>
    <t>$ 147.700.00</t>
  </si>
  <si>
    <t>Reconocimiento (entrega de premio) al periodismo acertivo en GRD</t>
  </si>
  <si>
    <t>Postulaciones</t>
  </si>
  <si>
    <t># de postulaciones / # de eventos</t>
  </si>
  <si>
    <t>Evento, fotografías, videos, postulaciones</t>
  </si>
  <si>
    <t>Posicionamiento de la marca y la identidad institucional.</t>
  </si>
  <si>
    <t>Elaboración de material educativo/ promocional de la Entidad (pendones, backing, brochure)</t>
  </si>
  <si>
    <t># de productos</t>
  </si>
  <si>
    <t>Jennifer Wilches / Juan Ballesteros</t>
  </si>
  <si>
    <t>Fotografías, página web</t>
  </si>
  <si>
    <t>Reformulación de look visual de envíos masivos de información e incremento de funcionalidad de los mismos</t>
  </si>
  <si>
    <t>Aplicativo digital</t>
  </si>
  <si>
    <t># de aplicativos</t>
  </si>
  <si>
    <t>Jennifer Wilchez / Nicolás Camacho</t>
  </si>
  <si>
    <t>Formulación de estrategia para el abordaje de la Comunicación Interna</t>
  </si>
  <si>
    <t>Jennifer Wilches</t>
  </si>
  <si>
    <t>Concertación con el equipo de Talento Humano al respecto de las expectativas y actividades para la fidelización de los miembros de la UNGRD</t>
  </si>
  <si>
    <t>Reunión</t>
  </si>
  <si>
    <t xml:space="preserve"># de acciones conjuntas desarrolladas / # de reuniones </t>
  </si>
  <si>
    <t>Acta de la reunión</t>
  </si>
  <si>
    <t>Encuesta a empleados para determinar percepción sobre aspectos de clima organizacional, cultura organizacional a través de la eficiencia de las plataformas internas para la comunicación</t>
  </si>
  <si>
    <t>Encuesta</t>
  </si>
  <si>
    <t># de Encuestas realizadas y tabuladas</t>
  </si>
  <si>
    <t>Document con resultados tabulados de la encuesta</t>
  </si>
  <si>
    <t>Campañas creativas para la motivación, integración, sensibilización y promoción de la adecuada identidad e imagen corporativa entre empleados y contratistas</t>
  </si>
  <si>
    <t># de Campañas / # de personas vinculadas a las campañas</t>
  </si>
  <si>
    <t>Documento de resultado de las campañas</t>
  </si>
  <si>
    <t>Producción de boletín de noticias sobre personal y novedades de la UNGRD y cartelera</t>
  </si>
  <si>
    <t>Actualización de Carteleras, televisores y otros medios para la difusión de noticias de carácter interno</t>
  </si>
  <si>
    <t>Rotafolios</t>
  </si>
  <si>
    <t># de actualizaciones de rotafoios / # de actualizaciones de documentos en cartelera</t>
  </si>
  <si>
    <t>Rotafolios y documentos publicados en cartelera</t>
  </si>
  <si>
    <t>Diseño de producto para la capacitación de voceros y líderes de procesos (F.A)</t>
  </si>
  <si>
    <t>Capacitaciones y documentos</t>
  </si>
  <si>
    <t># de capacitaciones / # de documentos resultantes</t>
  </si>
  <si>
    <t>Diana Londoño, Jennifer Wilches, Amalia Polanco</t>
  </si>
  <si>
    <t>Actas, videos, fotografías</t>
  </si>
  <si>
    <t>Estrategia de asignación de corresponsales para el cubrimiento de las acciones de diferentes áreas de la Entidad y para la adecuada promoción de contenidos</t>
  </si>
  <si>
    <t>Correo electrónico con instrucción</t>
  </si>
  <si>
    <t>Fortalecimiento del banco de fotografías y video</t>
  </si>
  <si>
    <t>Fotografías y Video</t>
  </si>
  <si>
    <t># de álbumes</t>
  </si>
  <si>
    <t>Diego Alfaro</t>
  </si>
  <si>
    <t>Archivo General Digital</t>
  </si>
  <si>
    <t>Producción de piezas audiovisuales prioritarias institucionales: 1. Brigada, 2. RUD, 3. Maloka 4. Comerciales de actualización misional</t>
  </si>
  <si>
    <t>Videos</t>
  </si>
  <si>
    <t># de videos</t>
  </si>
  <si>
    <t>Archivo compartido de fotografía, canales web</t>
  </si>
  <si>
    <t>Producción de la Semana/Mes en Imágenes</t>
  </si>
  <si>
    <t>Canal Youtube, Banco de imágenes</t>
  </si>
  <si>
    <t>Capacitación interna en fotografía y uso de las cámaras</t>
  </si>
  <si>
    <t xml:space="preserve">Reunión </t>
  </si>
  <si>
    <t>Trámite de código cívico para promoción de acciones de la UNGRD y SNGRD</t>
  </si>
  <si>
    <t>Trámite para comercial</t>
  </si>
  <si>
    <t># comerciales publicados</t>
  </si>
  <si>
    <t>Diego Alfaro, Amalia Polanco</t>
  </si>
  <si>
    <t>Copia de solicitudes a ANTV</t>
  </si>
  <si>
    <t>Libro digital de memoria histórica fotográfica del SNGRD y UNGRD</t>
  </si>
  <si>
    <t># de libros</t>
  </si>
  <si>
    <t>Fortalecimiento de la comunicacion en emergencias.</t>
  </si>
  <si>
    <t>Elaboración del manual del comunicador en emergencia</t>
  </si>
  <si>
    <t>Carolina Giraldo, Diana Londoño, Samuel Lancheros, Yinet Pinilla</t>
  </si>
  <si>
    <t>Documentos, Reuniones</t>
  </si>
  <si>
    <t>Producción de eventos internos y externos.</t>
  </si>
  <si>
    <t>Manual de protocolo y etiqueta institucional</t>
  </si>
  <si>
    <t>Jalime / Diana Londoño</t>
  </si>
  <si>
    <t>Archivo General / Correo Electrónico</t>
  </si>
  <si>
    <t>31/110/2015</t>
  </si>
  <si>
    <t>Perfeccionamiento de check list para montaje y producción de eventos</t>
  </si>
  <si>
    <t>Archivo compartido, Drive, Correo electrónico</t>
  </si>
  <si>
    <t>Montaje de eventos externos</t>
  </si>
  <si>
    <t>Eventos</t>
  </si>
  <si>
    <t># de eventos</t>
  </si>
  <si>
    <t>Fotografías, videos, invitaciones</t>
  </si>
  <si>
    <t>Montaje de eventos internos</t>
  </si>
  <si>
    <t>Alineación de estrategia para la evacuación y normas de seguridad en eventos con la Brigada institucional</t>
  </si>
  <si>
    <t>Documento y video</t>
  </si>
  <si>
    <t># de documentos / # de reuniones</t>
  </si>
  <si>
    <t>Jalime / Diana Londoño/Diego Alfaro</t>
  </si>
  <si>
    <t>Montaje especial de evento: 30 años del SNGRD</t>
  </si>
  <si>
    <t>Fotografías, videos, invitaciones, registros de asistencia</t>
  </si>
  <si>
    <t>Centro de documentación en Gestión del Riesgo de Desastres.</t>
  </si>
  <si>
    <t xml:space="preserve">Implementación y puesta en marcha repositorio digital + digitalización de documentos </t>
  </si>
  <si>
    <t>Software</t>
  </si>
  <si>
    <t># de softwares</t>
  </si>
  <si>
    <t>Johana Rojas, Jeisson Roncancio ,funcionario (OAPI)</t>
  </si>
  <si>
    <t>$ 50,000,000</t>
  </si>
  <si>
    <t>Socialización con las áreas de la UNGRD para presentación del Centro y para la captación de información para el mismo</t>
  </si>
  <si>
    <t>Johana Rojas, Jeisson Roncancio</t>
  </si>
  <si>
    <t>Mapeo de información de gestión del riesgo Centros de Documentación Red SINA</t>
  </si>
  <si>
    <t>Material recopilado</t>
  </si>
  <si>
    <t>Listado de documentos</t>
  </si>
  <si>
    <t xml:space="preserve"> Actualización de material digital en Koha</t>
  </si>
  <si>
    <t># de registros con link</t>
  </si>
  <si>
    <t>Software-Web</t>
  </si>
  <si>
    <t>Incrementar el número de visitantes a través del uso de herramientas y campañas de comunicación</t>
  </si>
  <si>
    <t xml:space="preserve">Johana Rojas, Jeisson Roncancio </t>
  </si>
  <si>
    <t>Registro de Materiales Bibliográficos</t>
  </si>
  <si>
    <t xml:space="preserve">Relizar la catalogación y clasificación (teniendo encuenta las RCAA2 y el formato MARC21) de los diferentes tipos de documentos que posee el centro de documentación </t>
  </si>
  <si>
    <t>Materiales Bibliográficos</t>
  </si>
  <si>
    <t>N° de Materiales bibliográficos Catalogados y clasificados</t>
  </si>
  <si>
    <t>Documentos de registro</t>
  </si>
  <si>
    <t>Planes de mejoramiento de la entidad.</t>
  </si>
  <si>
    <t>Elabración de Planes de Mejoramiento de acuerdo a las observaciones realizadas por los entes de control y la Oficina de Control Interno</t>
  </si>
  <si>
    <t>por demanda</t>
  </si>
  <si>
    <t xml:space="preserve">Por demanda </t>
  </si>
  <si>
    <t>Sistema Integrado de Planeación y Gestión</t>
  </si>
  <si>
    <t>Liderar la el cargue en la plataforma de Neogestion la medición de los indicadores de gestión de cada uno de los procesos liderados por la dependencia de acuerdo a la periodicidad establecida en las fichas de indicadores</t>
  </si>
  <si>
    <t>Diana Londoño
OAPI
 Grupo de Apoyo Administrativo
Subdirección General</t>
  </si>
  <si>
    <t>GRUPO DE CONTRATACIÓN</t>
  </si>
  <si>
    <t>Fortalecimiento de la gestión precontractual y contractual</t>
  </si>
  <si>
    <t>Fortalecimiento de la estructuración de la etapa precontractual.</t>
  </si>
  <si>
    <t>No. De capacitaciones realizadas</t>
  </si>
  <si>
    <t>Natalia Cortés</t>
  </si>
  <si>
    <t>Revisar los estudios y documentos previos para la contratación de bienes, servicios y obras en la UNGRD</t>
  </si>
  <si>
    <t xml:space="preserve">Estudios y documentos previos </t>
  </si>
  <si>
    <t>Sujeto a demanda</t>
  </si>
  <si>
    <t>No de estudios y documentos previos revisados</t>
  </si>
  <si>
    <t>Documentos con observaciones</t>
  </si>
  <si>
    <t>Elaboración de contrato</t>
  </si>
  <si>
    <t>Contratos</t>
  </si>
  <si>
    <t>No de contratos elaborados/N° de contratos radicados</t>
  </si>
  <si>
    <t>Documento firmado</t>
  </si>
  <si>
    <t>Aprobar las garantías de los contratos</t>
  </si>
  <si>
    <t>Pólizas</t>
  </si>
  <si>
    <t>No de pólizas aprobadas/ N° Polizas recibidas</t>
  </si>
  <si>
    <t>Póliza en el contrato</t>
  </si>
  <si>
    <t>Elaborar las actas de designación de supervisores</t>
  </si>
  <si>
    <t>Actas de designación</t>
  </si>
  <si>
    <t>No de actas de designación elaboradas</t>
  </si>
  <si>
    <t>Documento físico</t>
  </si>
  <si>
    <t>Revisar las actas de liquidación, de suspensión, de terminación anticipada, de cesión.</t>
  </si>
  <si>
    <t>Actas</t>
  </si>
  <si>
    <t>No de actas revisadas</t>
  </si>
  <si>
    <t>Elaborar prorrogas, adiciones o modificaciones a los contratos</t>
  </si>
  <si>
    <t>Prorrogas, adiciones o modificaciones</t>
  </si>
  <si>
    <t>No de prorrogas, adiciones o modificaciones elaboradas</t>
  </si>
  <si>
    <t>Elaborar pliegos de condiciones definitivos para procesos de licitación, concurso o selección abreviada</t>
  </si>
  <si>
    <t>Pliegos de condiciones definitivos</t>
  </si>
  <si>
    <t>No de pliegos de condiciones definitivos elaboradas</t>
  </si>
  <si>
    <t>Fortalecimiento del ejercicio de la supervisión contractual.</t>
  </si>
  <si>
    <t>Sensibilizaciones</t>
  </si>
  <si>
    <t>No. De sensibilizaciones realizadas</t>
  </si>
  <si>
    <t>Listados de Asistencia y Memorias de las actividades de sensibilización</t>
  </si>
  <si>
    <t>Efectuar la actualización del mapa de riesgos de corrupción</t>
  </si>
  <si>
    <t>Mínimo 3</t>
  </si>
  <si>
    <t>Eficiencia en la ejecución financiera</t>
  </si>
  <si>
    <t>Programación y seguimiento del Plan Anual de Adquisiciones.</t>
  </si>
  <si>
    <t>Efectuar el seguimiento al Plan Anual de Adquisiciones para la vigencia 2015</t>
  </si>
  <si>
    <t>FR-1603-GBI-17 Plan Anual de Adquisiciones</t>
  </si>
  <si>
    <t>GRUPO DE COOPERACIÓN INTERNACIONAL</t>
  </si>
  <si>
    <t xml:space="preserve"> GRUPO DE COOPERACIÓN INTERNACIONAL</t>
  </si>
  <si>
    <t>GRUPO DE  COOPERACIÓN INTERNACIONAL</t>
  </si>
  <si>
    <t>A. FORTALECIMIENTO DE LA GOBERNABILIDAD Y EL DESARROLLO DEL SNGRD</t>
  </si>
  <si>
    <t>COOPERACIÓN PARA LA GESTIÓN DEL RIESGO DE DESASTRES</t>
  </si>
  <si>
    <t>Seguimiento y Actualización del Plan Estratégico de Cooperación Internacional - Gestión del Riesgo de Desastres (PECI)</t>
  </si>
  <si>
    <t>Actualización del Plan Estratégico de Cooperación Internacional para el  periodo 2015-2018</t>
  </si>
  <si>
    <t>No de Planes Estratégicos Actualizados</t>
  </si>
  <si>
    <t>Sara Pérez</t>
  </si>
  <si>
    <t>Documento Actualizado</t>
  </si>
  <si>
    <t>Diagramación e Impresión del PECI-GD 2015 - 2018</t>
  </si>
  <si>
    <t>No de impresiones del PECI-GD 2015 - 2018 diagramado</t>
  </si>
  <si>
    <t>Impresiones</t>
  </si>
  <si>
    <t>Evento de lanzamiento del PECI-GRD 2015 - 2018</t>
  </si>
  <si>
    <t>No de eventos realizados</t>
  </si>
  <si>
    <t>Registros de Asistencia</t>
  </si>
  <si>
    <t>Fortalecimiento de alianzas e intercambios con socios estratégicos para el Fortalecimiento del Sistema Nacional de Gestión del Riesgo de Desastres en Colombia y en el Exterior</t>
  </si>
  <si>
    <t>Gestionar nuevos convenios de cooperación y/o alianzas que faciliten la cooperación con socios estratégicos</t>
  </si>
  <si>
    <t>No de convenios nuevos firmados</t>
  </si>
  <si>
    <t>Santiago Núnez, Adolfo Ramirez y Nicolás Segura</t>
  </si>
  <si>
    <t>Documentos Firmados</t>
  </si>
  <si>
    <t>Gestionar la actualización de los convenios de cooperación y/o alianzas estratégicas vencidas o próximas a vencerse</t>
  </si>
  <si>
    <t>No de convenios actualizados firmados</t>
  </si>
  <si>
    <t>Santiago Núnez, Sara Pérez, Adolfo Ramirez y Nicolás Segura</t>
  </si>
  <si>
    <t>Realizar Planes de Acción para la   operativización e implementación de los convenios de cooperación</t>
  </si>
  <si>
    <t>Porcetaje de convenios firmados a la fecha de corte con plan de accion realizado ((Planes de acción realizados/número de convenios firmados)*100)</t>
  </si>
  <si>
    <t>Santiago Núnez, Sara Pérez y Nicolás Segura</t>
  </si>
  <si>
    <t>Archivos planes de acción</t>
  </si>
  <si>
    <t xml:space="preserve">Gestionar capacitaciones con los socios estratégicos de cooperación para el  fortalecimiento de las capacidades del personal de la UNGRD y del SNGRD </t>
  </si>
  <si>
    <t>No de personas capacitadas</t>
  </si>
  <si>
    <t>Camila Chaparro y Luis Ignacio Muñoz</t>
  </si>
  <si>
    <t>Comisiones, informes, certificados</t>
  </si>
  <si>
    <t xml:space="preserve"> Proyectos de Cooperación Internacional formulados que respondan a las demandas identificadas por el SNGRD </t>
  </si>
  <si>
    <t>No de proyectos formulados</t>
  </si>
  <si>
    <t>Margarita Arias</t>
  </si>
  <si>
    <t>Proyectos formulados</t>
  </si>
  <si>
    <t>Apoyo recibído de los socios estratégicos mediante recursos técnicos, técnológicos, físicos, humanos o financieros para fortalecer el SNGRD</t>
  </si>
  <si>
    <t>No de apoyos recibidos</t>
  </si>
  <si>
    <t>Santiago Núñez y Margarita Árias</t>
  </si>
  <si>
    <t>Actas de entrega</t>
  </si>
  <si>
    <t>Apoyo de los socios estratégicos en  el desarrollo de Simulacros  con obsevadores/evaluadores</t>
  </si>
  <si>
    <t>No de obsevadores/evaluadores apoyando los simulacros</t>
  </si>
  <si>
    <t>Santiago Núñez</t>
  </si>
  <si>
    <t>listas de asistencia, informe fotográfico, informes de evaluación</t>
  </si>
  <si>
    <t>Participación y representación del Gobierno Nacional en la Conferencia Mundial de Naciones Unidas sobre Reducción el Riesgo de Desastres en Sendai - Japón</t>
  </si>
  <si>
    <t>No de participantes</t>
  </si>
  <si>
    <t>Memorias, informes de misión, certificados.</t>
  </si>
  <si>
    <t>015/30/2015</t>
  </si>
  <si>
    <t>Apoyo en la consolidación y desarrollo de la sesión de Planificación del Uso del suelo en el marco de la Conferencia Mundial de Naciones Unidas sobre Reducción el Riesgo de Desastres en Sendai - Japón</t>
  </si>
  <si>
    <t>No de tiquetes financiados</t>
  </si>
  <si>
    <t>Tiquetes</t>
  </si>
  <si>
    <t>Coodinar y desarrollar eventos con socios estratégicos de cooperación internacional</t>
  </si>
  <si>
    <t>No de eventos desarrollados</t>
  </si>
  <si>
    <t>Nicolás Segura, Nicolas Segura y Adolfo Ramirez</t>
  </si>
  <si>
    <t>Memorias, certificados, lista de asistencia, registro forográfico</t>
  </si>
  <si>
    <t>Representar a la UNGRD en eventos internacionales de posicionamiento en materia de Gestión del Riesgo de Desastres</t>
  </si>
  <si>
    <t>No de eventos en los que se participa</t>
  </si>
  <si>
    <t xml:space="preserve">Documentos de Facilitación de las entidades que conforman la Comsión Técncia Asesora para la Cooperación Internacional en Situaciones de energencia  formulados  </t>
  </si>
  <si>
    <t>Porcentaje de documentos de facilitación formulados (Documentos de facilitación formulado/número de entidades que conforman la Comsión Técncia Asesora para la Cooperación Internacional en Situaciones de energencia)*100)</t>
  </si>
  <si>
    <t>Santiago Núñez y Fabricio López</t>
  </si>
  <si>
    <t>Documentos formulados</t>
  </si>
  <si>
    <t>Fortalecimiento de la Cooperación Sur-Sur y Cooperación Triangular</t>
  </si>
  <si>
    <t>Identificar y documentar  buenas prácticas  de GDR de acuerdo con  la Guía de Buenas Prácticas de Colombia para la Cooperación Sur-Sur de APC - Colombia</t>
  </si>
  <si>
    <t>No de fichas aprobadas</t>
  </si>
  <si>
    <t>Fichas de Documentación aprobadas</t>
  </si>
  <si>
    <t>Identificar y documentar  buenas prácticas  en GDR en lo local de acuerdo con el formato de Cooperación Internacional</t>
  </si>
  <si>
    <t>No de buenas prácticas en GRD en lo local</t>
  </si>
  <si>
    <t>Fichas de Documentación diligenciadas</t>
  </si>
  <si>
    <t>Coordinar visitas de Intercambio de Experiencias y Buenas Prácticas con otros países</t>
  </si>
  <si>
    <t>Visitas</t>
  </si>
  <si>
    <t>No de visitas realizadas</t>
  </si>
  <si>
    <t>Santiago Nuñez y Nicolás Segura</t>
  </si>
  <si>
    <t>Registro fotográfico/ Formato de asistencia</t>
  </si>
  <si>
    <t>Santiago Nuñez</t>
  </si>
  <si>
    <t>No de Reuniones de Seguimiento realizadas</t>
  </si>
  <si>
    <t>Informe de Seguimiento/Formato de Asistencia</t>
  </si>
  <si>
    <t>GRUPO DE APOYO FINANCIERO Y CONTABLE</t>
  </si>
  <si>
    <t>Fortalecimiento de la implementacion de la Política Nacional para la Gestión del Riesgo de Desastres</t>
  </si>
  <si>
    <t>Administración eficiente del Fondo Nacional de Gestión del Riesgo</t>
  </si>
  <si>
    <t>Implementar el software FIDUSAP en el manejo presupuestal y autorizaciones de pago de las subcuentas que componen el FNGRD así como su actualización</t>
  </si>
  <si>
    <t>N° de reportes elaborados</t>
  </si>
  <si>
    <t>Sandra Hernández</t>
  </si>
  <si>
    <t>Documento físico y magnético generado por el aplicativo respecto a Informes y actualización</t>
  </si>
  <si>
    <t>De acuerdo a la generacion de los mismos</t>
  </si>
  <si>
    <t>Número de registros migrados a la herramienta</t>
  </si>
  <si>
    <t>Tablas del sistema FIDUSAPen las que se evidencia la Migración de Informacion</t>
  </si>
  <si>
    <t>Backup y control de la informacion registrada en el aplicativo antiguo y nuevo</t>
  </si>
  <si>
    <t>Archivo magnético de Informes</t>
  </si>
  <si>
    <t>Socializar los procesos del FNGRD y el respectivo seguimiento</t>
  </si>
  <si>
    <t>N° de socializaciones realizadas</t>
  </si>
  <si>
    <t>Sandra Hernández y Carlos Segura</t>
  </si>
  <si>
    <t>Listado de asistencia y Memorias de las capacitaciones</t>
  </si>
  <si>
    <t>Elaborar reportes e informes presupuestales de las subcuentas del FNGRD y su presentacion</t>
  </si>
  <si>
    <t>N°. De Reportes e Informes</t>
  </si>
  <si>
    <t>Carlos Segura y Alejandra Sanchez</t>
  </si>
  <si>
    <t>Documento físico y magnético de los Reportes e Informes</t>
  </si>
  <si>
    <t>Gestionar la ejecucion de los CDP del presupuesto del FNGRD</t>
  </si>
  <si>
    <t>N° de CDP elaborados</t>
  </si>
  <si>
    <t>Documento físico y magnético de las afectaciones presupuestales</t>
  </si>
  <si>
    <t>Revision y gestion del tramite de las autorizaciones de desembolsos para enviar a pagos</t>
  </si>
  <si>
    <t>N° de autorizaciones</t>
  </si>
  <si>
    <t>Emilse Peña y
Graciela Rodriguez</t>
  </si>
  <si>
    <t>Documento físico y magnético de la autorización de Desembolsos</t>
  </si>
  <si>
    <t>Gestionar los ajustes requeridos en los desembolsos del FNGRD</t>
  </si>
  <si>
    <t>N° de Solicitudes</t>
  </si>
  <si>
    <t>Documento físico y magnético de las Solicitudes de Ajustes</t>
  </si>
  <si>
    <t>Elaborar conciliación desembolsos Vs pagos con la Fiduprevisora</t>
  </si>
  <si>
    <t>N° de informes presentados</t>
  </si>
  <si>
    <t>Documento físico y magnético Informe de conciliación</t>
  </si>
  <si>
    <t>Elaborar las estadísticas de los pagos del FNGRD</t>
  </si>
  <si>
    <t>Sandra Hernández /  Yan Roa</t>
  </si>
  <si>
    <t>Medio magnético del Informe estadístico</t>
  </si>
  <si>
    <t>Analisar, Elaborar y Presentar los Estados de Cuenta (Tableros de Control) de las diferentes lineas</t>
  </si>
  <si>
    <t>N° de Estados de Cuenta (Tablero de Control)</t>
  </si>
  <si>
    <t>Medio Magnético de Estados de Cuenta (Tableros de Control)</t>
  </si>
  <si>
    <t xml:space="preserve">Seguimiento y cruce rendimientos financieros vs comisión fiduciaria </t>
  </si>
  <si>
    <t>Documento físico y magnético Informe de cruce</t>
  </si>
  <si>
    <t>Seguimiento y control  de los contratos suscritos por el FNGRD</t>
  </si>
  <si>
    <t>Fernando Barbosa</t>
  </si>
  <si>
    <t>Documento físico y magnético del Informe de Seguimiento</t>
  </si>
  <si>
    <t>Ejecución y Seguimiento a la ejecución y planificación presupuestal.</t>
  </si>
  <si>
    <t>Elaborar la desagregación presupuestal para la vigencia 2015</t>
  </si>
  <si>
    <t>Nº de presupuestos desagregados</t>
  </si>
  <si>
    <t>Patricia Gallego</t>
  </si>
  <si>
    <t>Documento de Presupuesto y Reporte SIIF</t>
  </si>
  <si>
    <t>N° de cuentas por pagar conciliadas</t>
  </si>
  <si>
    <t>Jairo Abaunza/Henry Venegas</t>
  </si>
  <si>
    <t>Documento de Cuentas por pagar conciliadas y Reporte SIIF</t>
  </si>
  <si>
    <t>Realizar los pagos de las cuentas de la UNGRD</t>
  </si>
  <si>
    <t>N° de pagos realizados</t>
  </si>
  <si>
    <t>Maria Ortiz/Tatiana Laverde.</t>
  </si>
  <si>
    <t>Reporte SIIF</t>
  </si>
  <si>
    <t>Elaborar los Certificados de Disponibilidad Presupuestal en el SIIF</t>
  </si>
  <si>
    <t>N° de CDP's elaborados</t>
  </si>
  <si>
    <t>Patricia Gallego/ Mario David Perez</t>
  </si>
  <si>
    <t>Base de datos de certificados elaborados y Reporte SIIF</t>
  </si>
  <si>
    <t>Elaborar Registros Presupuestales en el SIIF</t>
  </si>
  <si>
    <t>N° de RP's elaborados</t>
  </si>
  <si>
    <t>Patricia Gallego/ Mario Daviv Perez</t>
  </si>
  <si>
    <t>Base de datos de registros Presupuestales yReporte SIIF</t>
  </si>
  <si>
    <t>Registrar la causación de obligaciones en el SIIF</t>
  </si>
  <si>
    <t>N° de causación de obligaciones registrados en el SIIF</t>
  </si>
  <si>
    <t>Registros de causación de obligaciones y Reporte SIIF</t>
  </si>
  <si>
    <t xml:space="preserve">Conciliar las cuentas bancarias </t>
  </si>
  <si>
    <t>Nº de conciliaciones de cuentas elaboradas</t>
  </si>
  <si>
    <t>FORMATO DE CONCILIACION BANCARIA CÓDIGO: FR-1605-GF-27 UNA POR LA CUENTA CORRIENTE Y OTRA DE DONACIONES</t>
  </si>
  <si>
    <t>Radicar cuentas por pagar en el SIIF</t>
  </si>
  <si>
    <t>N° de cuentas por pagar radicadas en el SIIF</t>
  </si>
  <si>
    <t>Elaboracion Plan Anual mensualizado para Distribucion de PAC año 2015</t>
  </si>
  <si>
    <t>N° de PAC anual elaborados</t>
  </si>
  <si>
    <t>Formato PAC de Ministerio de Hacienda de acuerdo al plan a los Gastos de Personal, Gastos Generales, proyectos de inversión y Transferencias.</t>
  </si>
  <si>
    <t>Elaborar la programación del PAC Mensual</t>
  </si>
  <si>
    <t xml:space="preserve">N° de PAC mensual programados </t>
  </si>
  <si>
    <t>Formato de Acta de Consolidacion CÓDIGO:    FR-1605-GF-36 en el que se compila el PAC mensual</t>
  </si>
  <si>
    <t>Fortalecimiento del apoyo financiero y contable</t>
  </si>
  <si>
    <t>Información financiera oportuna para la toma de decisiones.</t>
  </si>
  <si>
    <t>Presentar reportes de ejecución presupuestal de la UNGRD</t>
  </si>
  <si>
    <t>N° de reportes presentados a OAPI</t>
  </si>
  <si>
    <t>Reporte SIIF entregados los días Lunes de cada semana</t>
  </si>
  <si>
    <t>Elaborar los informes de operaciones reciprocas, saldos y movimientos en el sistema CHIP - Contaduría General</t>
  </si>
  <si>
    <t>N° de informes de operaciones presentados</t>
  </si>
  <si>
    <t>Luis Carvjal/Henry Venegas</t>
  </si>
  <si>
    <t>Reporte SIIF - Informes de operaciones</t>
  </si>
  <si>
    <t>Elaborar el balance general de la UNGRD de la vigencia 2014</t>
  </si>
  <si>
    <t>Número de Balances elaborados</t>
  </si>
  <si>
    <t>Luis Carvajal</t>
  </si>
  <si>
    <t>Balance general 2014 Documento firmado y publicado</t>
  </si>
  <si>
    <t>Elaborar el Balance General con corte mensual de la UNGRD durante la vigencia 2015</t>
  </si>
  <si>
    <t>No. De Balances Mensuales elaborados</t>
  </si>
  <si>
    <t>Balances con corte mensual elaborados. Documento firmado y publicado</t>
  </si>
  <si>
    <t>Presentar el informe de "Información Exógena" a la DIAN</t>
  </si>
  <si>
    <t>No. De Informes presentados</t>
  </si>
  <si>
    <t>Henry Venegas</t>
  </si>
  <si>
    <t>Formato 10006 - Presentación de Información para envío de archivos DIAN</t>
  </si>
  <si>
    <t>Presentar el informe de Información Exógena  distrital a la SHD</t>
  </si>
  <si>
    <t>Documento de resultado de cargue de archivo enviado por la SHD</t>
  </si>
  <si>
    <t>Presentar la declaración de retención en la fuente a la DIAN</t>
  </si>
  <si>
    <t>No. De Declaraciones de Retención en la fuente presentadas</t>
  </si>
  <si>
    <t xml:space="preserve">Fromato No.350 Declaración Mensual de Retención en la Fuente DIAN </t>
  </si>
  <si>
    <t>Presentar la declaración de retención de ICA - Secretaria de Hacienda Distrital</t>
  </si>
  <si>
    <t>No. De declaraciones de Retención del ICA presentadas</t>
  </si>
  <si>
    <t>Formulario de autoliquidación electrónica asistida de retenciones del impuesto de industria y comercio, avisos y tableros No. 331.</t>
  </si>
  <si>
    <t>Sistemas de información para manejo presupuestal eficiente, eficaz y efectivo.</t>
  </si>
  <si>
    <t>Gestionar las actividades necesarias a fin de generar un aplicativo que permita la elaboración y consolidación del PAC mensualizado</t>
  </si>
  <si>
    <t>Aplicativo</t>
  </si>
  <si>
    <t>No. De aplicativos desarrollados</t>
  </si>
  <si>
    <t>María Ortiz</t>
  </si>
  <si>
    <t>Aplicativo desarrollado</t>
  </si>
  <si>
    <t>Seguimiento a la ejecución presupuestal.</t>
  </si>
  <si>
    <t>Realizar informes de ejecución presupuestal de manera mensual los cuales se publican en la página web  adicional a los estados financieros.</t>
  </si>
  <si>
    <t>No. De informes elaborados y publicados</t>
  </si>
  <si>
    <t>Mensualmente y trimestralmente se emiten informes de la ejecución presupuestal a la fecha</t>
  </si>
  <si>
    <t>Realizar seguimiento a las conciliaciones entre CDP's y compromisos, así como Compromisos vs obligaciones</t>
  </si>
  <si>
    <t>No. De conciliaciones realizadas</t>
  </si>
  <si>
    <t>Informes mensuales de conciliación entre CDP's y compromisos, así como Compromisos vs obligaciones</t>
  </si>
  <si>
    <t>Direccionamiento de procedimientos de la cadena presupuestal.</t>
  </si>
  <si>
    <t xml:space="preserve">Realizar capacitaciones a los funcionarios y contratistas de la entidad los procedimientos a efectuar para la programación de vigencias futuras y cupo PAC. </t>
  </si>
  <si>
    <t>La capacitación de Cupo PAC se realizará una en cada uno de los semestres, y la de  vigencias futuras se realizará en el útlimo trimestre del año. El sustento será los listados de asistencia y las diapósitivas.</t>
  </si>
  <si>
    <t>Participar en las acividades de capacitacion programadas por el Minhacienda para la actualizacion en el manejo de la plataforma del SIIF</t>
  </si>
  <si>
    <t>De acuerdo a la oferta programadas por el MinHacienda</t>
  </si>
  <si>
    <t>No de capacitaciones certificadas</t>
  </si>
  <si>
    <t>Paulina Hernandez y Maria Ortiz</t>
  </si>
  <si>
    <t>Certificaciones emitidas por el Minhacieda</t>
  </si>
  <si>
    <t>De Acuerdo a la oferta programadas por el Minhacienda</t>
  </si>
  <si>
    <t>Paulina Hernández /Maria Ortiz</t>
  </si>
  <si>
    <t>Gestión Estratégica</t>
  </si>
  <si>
    <t>Elaboración de Planes de Mejoramiento de acuerdo a las observaciones realizadas por los entes de control y la Oficina de Control Interno</t>
  </si>
  <si>
    <t>Paulina Hernández/Luis Carvajal</t>
  </si>
  <si>
    <t>Sistema Integrado de Planeación y Gestión.</t>
  </si>
  <si>
    <t>Maria Ortiz</t>
  </si>
  <si>
    <t>Actualizaciones a los mapas de riesgos</t>
  </si>
  <si>
    <t>OFICINA ASESORA JURÍDICA</t>
  </si>
  <si>
    <t>Apoyo jurídico eficiente</t>
  </si>
  <si>
    <t>Asesoramiento jurídico eficiente a la Dirección y sus dependencias.</t>
  </si>
  <si>
    <t>Participar en la elaboración de documentos de contenido jurídico, proyectos de reglamento, manuales y en general, trabajos especificados que sean asignados por la Dirección General</t>
  </si>
  <si>
    <t>Documentos de contenido jurídico</t>
  </si>
  <si>
    <t>No de documentos de contenido jurídico en los que participa la OAJ</t>
  </si>
  <si>
    <t>Jorge Bunch</t>
  </si>
  <si>
    <t xml:space="preserve">Documentos </t>
  </si>
  <si>
    <t>Elaboración de estudios y conceptos jurídicos de proyectos de Ley o actos administrativos.</t>
  </si>
  <si>
    <t xml:space="preserve">Preparar y revisar proyectos de acto administrativo y de Ley </t>
  </si>
  <si>
    <t xml:space="preserve">Proyectos de acto administrativo y de Ley </t>
  </si>
  <si>
    <t xml:space="preserve">No de proyectos de acto administrativo y de Ley </t>
  </si>
  <si>
    <t>Oficios de respuesta</t>
  </si>
  <si>
    <t>Políticas de prevención de daño antijurídico.</t>
  </si>
  <si>
    <t xml:space="preserve">Definición e implementación de la Política de prevención del Daño Antijurídico </t>
  </si>
  <si>
    <t>Documento de Política de Daño Antijurídico</t>
  </si>
  <si>
    <t xml:space="preserve">Defensa judicial eficiente. </t>
  </si>
  <si>
    <t>Atender las peticiones y consultas efectuadas ante la Oficina Asesora Jurídica en un término máximo de 15 días</t>
  </si>
  <si>
    <t>Respuestas a peticiones y consultas</t>
  </si>
  <si>
    <t xml:space="preserve">No de consultas atendidas por la OAJ en un término máximo de 15 días/ No de consultas recibidas por la OAJ </t>
  </si>
  <si>
    <t>Oficios de respuesta y base de datos de registro</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</si>
  <si>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</si>
  <si>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</si>
  <si>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</si>
  <si>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Oficios de respuesta y planillas de seguimiento</t>
  </si>
  <si>
    <t>OFICINA ASESORA DE PLANEACIÓN E INFORMACIÓN</t>
  </si>
  <si>
    <t>Fortalecer el Sistema Nacional de Información de Gestión del Riesgo de Desastres - SNIGRD.</t>
  </si>
  <si>
    <t>Actualización y ajuste del marco conceptual del Sistema Nacional de Información de Gestión del Riesgo de Desastres - SNIGRD</t>
  </si>
  <si>
    <t>Documento desarrollado</t>
  </si>
  <si>
    <t>Javier Soto</t>
  </si>
  <si>
    <t>Documento con el marco conceptual producto de una consultoria (Proyecto de Inversión)</t>
  </si>
  <si>
    <t>UNGRD - INVERSIÓN</t>
  </si>
  <si>
    <t>Fortalecimiento de la plataforma tecnológica</t>
  </si>
  <si>
    <t>No. de contratos realizados</t>
  </si>
  <si>
    <t>Contrato para fortalecer la Plataforma  del SNIGRD  de acuerdo a los resultados y avances de la consultoría Actualización y ajuste del marco conceptual del Sistema Nacional de Información de Gestión del Riesgo de Desastres - SNIGRD</t>
  </si>
  <si>
    <t>Realizar acuerdos de información con entidades del SNGRD para su articulación con el Sistema Nacional de Información de Gestión del Riesgo de Desastres - SNIGRD</t>
  </si>
  <si>
    <t>Acuerdo</t>
  </si>
  <si>
    <t>Acuerdo firmado con entidades del SNGRD</t>
  </si>
  <si>
    <t>Formulación, articulación y seguimiento de la política pública de gestión del riesgo de desastres.</t>
  </si>
  <si>
    <t>Seguimiento a la elaboración e implementación de políticas públicas</t>
  </si>
  <si>
    <t>No. de reportes de seguimiento a políticas elaborados</t>
  </si>
  <si>
    <t>Jessica Giraldo</t>
  </si>
  <si>
    <t>Reportes de seguimiento</t>
  </si>
  <si>
    <t>Seguimiento a las metas del Plan Nacional de Desarrollo a cargo de la UNGRD - SPI</t>
  </si>
  <si>
    <t>No. de documentos de seguimiento elaborados</t>
  </si>
  <si>
    <t>Reporte de seguimiento</t>
  </si>
  <si>
    <t>Realizar Seguimiento a los avances de los documentos Conpes SNGRD</t>
  </si>
  <si>
    <t>No. de informes de seguimiento</t>
  </si>
  <si>
    <t>Informes de seguimiento</t>
  </si>
  <si>
    <t>Reglamentación del Fondo Nacional de Gestión del Riesgo de Desastres - FNGRD /  Reglamentación de la Ley 1523 de 2012.</t>
  </si>
  <si>
    <t>Acompañamiento a la Asistencia Técnica prestada por Banco Mundial para el proceso de reglamentación del Fondo Nacional de Gestión del Riesgo de Desastres y de la Ley 1523 de 2012.</t>
  </si>
  <si>
    <t>Número de documentos elaborados</t>
  </si>
  <si>
    <t>Documentos elaborados y remitidos a los miembros del Banco Mundial tales como correos electrónicos, documentos de política pública, normas y decretos, entre otros.</t>
  </si>
  <si>
    <t>B. CONOCIMIENTO DEL RIESGO</t>
  </si>
  <si>
    <t>Fomento de la gestión del riesgo de desastres en la educación nacional</t>
  </si>
  <si>
    <t>Comunicación del riesgo a las entidades públicas y privadas y a la población, con fines de información pública, percepción y toma de conciencia.</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</si>
  <si>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</si>
  <si>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</si>
  <si>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</si>
  <si>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 (pendiente responsable es meta PND)</t>
  </si>
  <si>
    <t>C. REDUCCIÓN DEL RIESGO</t>
  </si>
  <si>
    <t>Protección Financiera</t>
  </si>
  <si>
    <t>Gestión Financiera y Aseguramiento ante el Riesgo de Desastres.</t>
  </si>
  <si>
    <t xml:space="preserve">Apoyar la implementación de la estrategia de protección financiera de la Nación frente a los desastres y propuestas y seguimiento al protocolo que se debe llevar a cabo para la activación del crédito con Banco Mundial </t>
  </si>
  <si>
    <t>D. MANEJO DE DESASTRES</t>
  </si>
  <si>
    <t>Potencializar la preparación  en la respuesta y la recuperación del manejo de desastres</t>
  </si>
  <si>
    <t>Ejecución de simulacros de actuación.</t>
  </si>
  <si>
    <t>Consolidación de listas de chequeo, cronograma y plan de acción del Simulacro Nacional de Búsqueda y Rescate</t>
  </si>
  <si>
    <t>Listas de chequeo</t>
  </si>
  <si>
    <t>No. De listas de chequeo consolidadas</t>
  </si>
  <si>
    <t>Karen Villarreal
Ana Canal</t>
  </si>
  <si>
    <t>Documento de Cronograma, Plan de Acción y Carpeta de Listas de chequeo</t>
  </si>
  <si>
    <t>Consolidación de necesidades y presupuesto para llevar a cabo la respectiva programación del Simulacro Nacional de Búsqueda y Rescate</t>
  </si>
  <si>
    <t>Presupuesto</t>
  </si>
  <si>
    <t>No. De Presupuestos consolidados</t>
  </si>
  <si>
    <t>Consolidación del Presupuesto General para la ejecución del Simulacro</t>
  </si>
  <si>
    <t>Consolidación de documentación generada y actas de reuniones en desarrollo del Simulacro Nacional de Búsqueda y Rescate</t>
  </si>
  <si>
    <t>No. De documentos cargados en plataforma Conexión</t>
  </si>
  <si>
    <t xml:space="preserve">Documentos cargados en la Plataforma de Conexión </t>
  </si>
  <si>
    <t>Elaboración de informe de evaluación de la organización del Simulacro Nacional de Búsqueda y Rescate</t>
  </si>
  <si>
    <t>No. De documentos elaborado</t>
  </si>
  <si>
    <t>Documento de informe de evaluación de la organización del Simulacro Nacional de Búsqueda y Rescate</t>
  </si>
  <si>
    <t>Elaborar el anteproyecto de presupuesto de la UNGRD</t>
  </si>
  <si>
    <t>Anteproyecto de presupuesto</t>
  </si>
  <si>
    <t>No. de anteproyecto de presupuesto</t>
  </si>
  <si>
    <t>Eliana Grandas
Ana Canal</t>
  </si>
  <si>
    <t>Documento físico y magnético de anteproyecto de presupuesto</t>
  </si>
  <si>
    <t xml:space="preserve">Formulación acuerdos de desempeño (Proyección de metas de ejecución presupuestal anual de la UNGRD) </t>
  </si>
  <si>
    <t>No.  Documentos de acuerdo de desempeño</t>
  </si>
  <si>
    <t>Documento de acuerdo de desempeño</t>
  </si>
  <si>
    <t>Seguimiento a las metas de ejecución presupuestal de la UNGRD</t>
  </si>
  <si>
    <t>No. De reportes de seguimiento realizados</t>
  </si>
  <si>
    <t>Ficha de reporte al seguimiento de la ejecución presupuestal</t>
  </si>
  <si>
    <t xml:space="preserve">Presentar reportes de ejecución presupuestal al MHCP </t>
  </si>
  <si>
    <t>No de reportes de ejecución elaborados</t>
  </si>
  <si>
    <t>Documento físico y magnético</t>
  </si>
  <si>
    <t>Tramitar la viabilidad de las modificaciones presupuestales ante las instancias competentes</t>
  </si>
  <si>
    <t>Tramites</t>
  </si>
  <si>
    <t>No. de tramites elaborados</t>
  </si>
  <si>
    <t>Acuerdos aprobados</t>
  </si>
  <si>
    <t>Seguimiento a los recursos de la subcuenta principal de FNGRD</t>
  </si>
  <si>
    <t>No. de documentos de seguimientos elaborados</t>
  </si>
  <si>
    <t>Henry Coral</t>
  </si>
  <si>
    <t>Documento de Balance de los recursos de la subcuenta principal del FNGRD</t>
  </si>
  <si>
    <t>Desarrollar informe final de la ejecución presupuestal de la UNGRD</t>
  </si>
  <si>
    <t>Eliana Grandas</t>
  </si>
  <si>
    <t>Documento de nforme final de la ejecución presupuestal de la UNGRD</t>
  </si>
  <si>
    <t>Solicitud de recursos para la implementación de la Política de Gestión del Riesgo de Desastres al MHYCP</t>
  </si>
  <si>
    <t>Solicitudes</t>
  </si>
  <si>
    <t>No. De solicitudes aprobadas</t>
  </si>
  <si>
    <t>Oficios radicados en el Ministerio de Hacienda</t>
  </si>
  <si>
    <t>Apoyar la elaboración del Programa Anual Mensualizado de Caja - PAC.</t>
  </si>
  <si>
    <t>Documento de PAC elaborado</t>
  </si>
  <si>
    <t>Programación del PAC de los recursos a ser transferidos al FNGRD</t>
  </si>
  <si>
    <t>Apoyar la elaboración del Plan Anual de Adquisiciones de la UNGRD y el FNGRD</t>
  </si>
  <si>
    <t>Plan</t>
  </si>
  <si>
    <t>Plan de adquisiciones elaborado y publicado</t>
  </si>
  <si>
    <t>Ana Canal</t>
  </si>
  <si>
    <t>Planeación estratégica.</t>
  </si>
  <si>
    <t>Desarrollar el cierre del Plan Estratégico para la vigencia 2010-2015</t>
  </si>
  <si>
    <t>Karen Villarreal</t>
  </si>
  <si>
    <t>Documento magnético cargado en la página web de la entidad</t>
  </si>
  <si>
    <t>Elaboración del Plan Estratégico de la Entidad para la vigencia 2015 -2018</t>
  </si>
  <si>
    <t>FORMATO PLAN ESTRATÉGICO (FR-1300-PE-02) y Documento de Justificación cargados en la página web de la entidad</t>
  </si>
  <si>
    <t>Efectuar el último seguimiento al Plan de Acción de la Entidad de la vigencia 2015 y hacer documento de cierre</t>
  </si>
  <si>
    <t>FORMATO PLAN DE ACCIÓN (FR-1300-PE-01) cargado en la página web de la entidad</t>
  </si>
  <si>
    <t>Elaboración y consolidación del Plan de Acción de la entidad para la vigencia 2015</t>
  </si>
  <si>
    <t>Seguimiento al Plan de Acción de la Entidad para la vigencia 2015</t>
  </si>
  <si>
    <t>Número de seguimientos realizados/número de seguimientos propuestos</t>
  </si>
  <si>
    <t>FORMATO PLAN DE ACCIÓN (FR-1300-PE-01) cargado en la página web de la entidad, en el cual se debe reportar seguimiento bimensual</t>
  </si>
  <si>
    <t>Formulación y seguimiento de los proyectos de inversión.</t>
  </si>
  <si>
    <t>Asesorar y apoyar a las dependencias de la UNGRD en la formulación, registro y actualización de proyectos de inversión</t>
  </si>
  <si>
    <t>Proyectos de inversión</t>
  </si>
  <si>
    <t>No. De proyectos elaborados</t>
  </si>
  <si>
    <t xml:space="preserve">Documentos de proyectos de inversión magnéticos y físicos. </t>
  </si>
  <si>
    <t>Formulación de proyectos de inversión por Presupuesto General de la Nación</t>
  </si>
  <si>
    <t>No. De Proyectos formulados</t>
  </si>
  <si>
    <t>Documentos de proyectos de inversión magnéticos y físicos. Cargue de los mismos en el SUIFP</t>
  </si>
  <si>
    <t>Actualización proyectos de Inversión en el SUIFP</t>
  </si>
  <si>
    <t>Proyectos</t>
  </si>
  <si>
    <t>No. De actualizaciones realizadas</t>
  </si>
  <si>
    <t>Documentos de proyectos de inversión magnéticos y físicos.</t>
  </si>
  <si>
    <t xml:space="preserve">Seguimiento a los proyectos de inversión de la UNGRD realizado con base en la información registrada en el SPI </t>
  </si>
  <si>
    <t>12 por cada proyecto de inversión</t>
  </si>
  <si>
    <t>Eliana Grandas
Carmen Chávez</t>
  </si>
  <si>
    <t>Formatos de seguimiento a los proyectos de inversión (FR-1300-PE-04 FORMATO DE SEGUIMIENTO A PROYECTOS DE INVERSIÓN) y aplicativo SPI</t>
  </si>
  <si>
    <t>Carmen Chávez</t>
  </si>
  <si>
    <t>Cerrar la formulación de Acciones Correctivas y Preventias del SIPLAG - (Auditoria Interna y Externa)</t>
  </si>
  <si>
    <t>No. Acciones cerradas eficazmente / No. Acciones Formuladas en Planes de Mejoramiento</t>
  </si>
  <si>
    <t>Yanizza Lozano</t>
  </si>
  <si>
    <t>Planes de Mejoramiento cerrados con evaluación de eficacia</t>
  </si>
  <si>
    <t>Realizar el proceso contratactual para certificación del Sistema Integrado de Planeación y Gestión - SIPLAG</t>
  </si>
  <si>
    <t>Número de contratos suscritos</t>
  </si>
  <si>
    <t xml:space="preserve"> Contrato de consultoria suscrito para certificación del Sistema Integrado de Planeación y Gestión - SIPLAG </t>
  </si>
  <si>
    <t>Llevar a cabo la auditoria de otorgamiento (certificación del SIPLAG)</t>
  </si>
  <si>
    <t>No. De actividades de la Auditoria de Otorgamiento ejecutadas/ No. De actividades de la Auditoria de otorgamiento programadas</t>
  </si>
  <si>
    <t>Cronograma de la Auditoria de Otorgamiento
e Informe de Auditoria entregado por el ente certificador</t>
  </si>
  <si>
    <t>Cerrar Acciones de Planes de Mejoramiento del SIPLAG - (Auditoria de otorgamiento)</t>
  </si>
  <si>
    <t>No. Acciones cerradas eficazmente/ No. Acciones Formuladas en Planes de Mejoramiento</t>
  </si>
  <si>
    <t>Planes de Mejoramiento con evaluación de eficacia</t>
  </si>
  <si>
    <t>Llevar a cabo reuniones mensuales del Equipo SIPLAG</t>
  </si>
  <si>
    <t>No.  Reuniones realizadas con el Equipo SIPLAG</t>
  </si>
  <si>
    <t>Actas de Reunión, listados de asistencia</t>
  </si>
  <si>
    <t>Realizar jornadas de socialización y refuerzo del SIPLAG a todos los funcionarios de la entidad</t>
  </si>
  <si>
    <t>Jornadas de socialización y refuerzo</t>
  </si>
  <si>
    <t>Número de jornadas realizadas</t>
  </si>
  <si>
    <t>Presentaciones utilizadas, listados de asistencia, evaluación de las jornadas</t>
  </si>
  <si>
    <t>Carmen Chávez
Patricia Arenas</t>
  </si>
  <si>
    <t>Realizar reuniones al interior de cada una de las dependencias para la Coordinación y Gestión de actividades del  SIPLAG</t>
  </si>
  <si>
    <t>Gerardo Jaramillo</t>
  </si>
  <si>
    <t>Realizar un inventario de necesidades y proyectos de tecnologías de información para  la vigencia 2015</t>
  </si>
  <si>
    <t>Inventarios</t>
  </si>
  <si>
    <t>Número de inventarios realizados</t>
  </si>
  <si>
    <t>Documento en el que se decribirá el Inventario de necesidades de TI - UNGRD</t>
  </si>
  <si>
    <t>Realizar un proceso de priorización de Proyectos de Tecnologías de la información</t>
  </si>
  <si>
    <t>Matrices</t>
  </si>
  <si>
    <t>Número de matrices de priorización de proyectos</t>
  </si>
  <si>
    <t>Matriz de priorizacion proyectos</t>
  </si>
  <si>
    <t>Actualización del Plan Estrategico de Tecnologías de Información - PETI de la UNGRD</t>
  </si>
  <si>
    <t>No. documentos de actualización de PETI</t>
  </si>
  <si>
    <t>Plan estrategico de TI actualizado</t>
  </si>
  <si>
    <t>Formular la Estrategia y el Plan de Acción de Rendición de Cuentas para la vigencia 2015</t>
  </si>
  <si>
    <t>Patricia Arenas
Karen Villarreal</t>
  </si>
  <si>
    <t>Documentos Estrategia y Plan de Rendición de Cuentas</t>
  </si>
  <si>
    <t>Hacer seguimiento a la ejecución del Plan de Acción de Rendición de Cuentas 2015</t>
  </si>
  <si>
    <t xml:space="preserve">Plan de Acción de RC con seguimientos trimestrales </t>
  </si>
  <si>
    <t>Liderar la elaboración del informe final de la ejecución de la estrategia y el plan de Plan de Acción de Rendición de Cuentas de la vigencia 2015</t>
  </si>
  <si>
    <t>Dar respuesta a los requerimientos de los Entes de Control, (Congreso de la República, Contraloría General de la Nación, Procuraduría General de la Nación)</t>
  </si>
  <si>
    <t>No. De Documentos elaborados</t>
  </si>
  <si>
    <t>Documentos de respuesta elaborados (Oficios, Informes)</t>
  </si>
  <si>
    <t>Liderar la Formulación del Plan Anticorrupción y de Atención al Ciudadano 2015</t>
  </si>
  <si>
    <t>Hacer seguimiento a la ejecución del Plan Anticorrupción y de Atención al Ciudadano 2015</t>
  </si>
  <si>
    <t>Marcela Zamudio</t>
  </si>
  <si>
    <t>Apoyar la elaboración del informe final del Plan Anticorrupción y de Atención al Ciudadano</t>
  </si>
  <si>
    <t>Documento de informe final de la ejecución del Plan Anticorrupción y de Atención al Ciudadano, así como las evidencias vinculadas a actividades ejecutadas</t>
  </si>
  <si>
    <t>Seguimiento y fortalecimiento a la implementación de la estrategia de gobierno en línea.</t>
  </si>
  <si>
    <t>Hacer seguimiento a la implementacion del nuevo Decreto de Gobierno en Línea (Decreto 2573 del 12 de diciembre de 2015)</t>
  </si>
  <si>
    <t>No. De Seguimientos realizados</t>
  </si>
  <si>
    <t>Paula Contreras
Wilson Salamanca</t>
  </si>
  <si>
    <t>Documentos de seguimiento a la implementacion del nuevo Decreto de gobierno en linea (decreto 2573   del 12 de dic de de 2015)</t>
  </si>
  <si>
    <t>Actualización de Plan de Seguridad de la Información</t>
  </si>
  <si>
    <t>No. De Documentos de actualización</t>
  </si>
  <si>
    <t>Plan de Seguridad de la información de la UNGRD actualizado</t>
  </si>
  <si>
    <t>Realizar integración del módulo de PQRD al sistema oficial de correspondencia de la UNGRD</t>
  </si>
  <si>
    <t>Modulos</t>
  </si>
  <si>
    <t>No de modulos integrados al Sistema oficial de Correspondencia</t>
  </si>
  <si>
    <t>Aplicativo Web integrado/funcional al sistema oficial de correspondencia (Es referente al Plan de Desarrollo Administrativo Sectorial de la vigencia 2015)</t>
  </si>
  <si>
    <t>Socialización del uso de la herramienta del Registro Único de Damnificados - RUD</t>
  </si>
  <si>
    <t xml:space="preserve">No. De Talleres realizados </t>
  </si>
  <si>
    <t>Listados de asistencia a los talleres</t>
  </si>
  <si>
    <t>Soporte técnico a la Rendición de cuetnas de la UNGRD</t>
  </si>
  <si>
    <t>Soporte tecnológico a aplicaciones para rendición de cuentas (chats, foros, video, streamming, etc)</t>
  </si>
  <si>
    <t>Soporte  tecnológico a Rendicion de cuentas realizados</t>
  </si>
  <si>
    <t>Soporte  tecnológico a aplicaciones utilizadas para Rendicion de cuentas del aUNGRD</t>
  </si>
  <si>
    <t>DEPENDENCIA</t>
  </si>
  <si>
    <t>EJE 1</t>
  </si>
  <si>
    <t xml:space="preserve">E. FORTALECIMIENTO Y POSICIONAMIENTO INSTITUCIONAL </t>
  </si>
  <si>
    <t>LINEA DE ACCIÓN</t>
  </si>
  <si>
    <t>Gestión del Talento Humano</t>
  </si>
  <si>
    <t>Provisión del Talento Humano</t>
  </si>
  <si>
    <t>Actualizar el manual de funciones y competencias laborales de la Unidad</t>
  </si>
  <si>
    <t>Resolución</t>
  </si>
  <si>
    <t>No de actualizaciones al manual de funciones y competencias laborales realizados</t>
  </si>
  <si>
    <t>Ángela Gómez</t>
  </si>
  <si>
    <t xml:space="preserve">Reunión Comisión de Personal </t>
  </si>
  <si>
    <t xml:space="preserve">Comisión de Personal </t>
  </si>
  <si>
    <t>No de comisiones efectuadas</t>
  </si>
  <si>
    <t>Reporte Comisión de Personal</t>
  </si>
  <si>
    <t>Reporte</t>
  </si>
  <si>
    <t>Reporte Comisión</t>
  </si>
  <si>
    <t xml:space="preserve">Elaborar el Plan Anual de Vacantes </t>
  </si>
  <si>
    <t xml:space="preserve">Plan Anual de Vacantes </t>
  </si>
  <si>
    <t xml:space="preserve">No. de Plan Anual de Vacantes elaborados </t>
  </si>
  <si>
    <t>Plan Anual</t>
  </si>
  <si>
    <t>Administración de Nómina</t>
  </si>
  <si>
    <t>Preparar y elaborar el proyecto anual de presupuesto para amparar los gastos por servicios personales asociados a nómina</t>
  </si>
  <si>
    <t xml:space="preserve">Proyecto Anual de Presupuesto </t>
  </si>
  <si>
    <t>No. de anteproyectos de presupuesto elaborados</t>
  </si>
  <si>
    <t>Proyecto Anual de Presupuesto</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</si>
  <si>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</si>
  <si>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</si>
  <si>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</si>
  <si>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</si>
  <si>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Realizar el control mensual a las novedades que afecten el presupuesto de la Unidad (compensatorios, horas extras, licencias, incapacidades, permisos y vacaciones)</t>
  </si>
  <si>
    <t>Control de Novedades</t>
  </si>
  <si>
    <t>No.de controles de novedades realizados</t>
  </si>
  <si>
    <t>Control realizado</t>
  </si>
  <si>
    <t>Elaborar Circular de programación vacaciones de funcionarios de la entidad.</t>
  </si>
  <si>
    <t>Circular</t>
  </si>
  <si>
    <t>No de circulares emitidas</t>
  </si>
  <si>
    <t>Realizar el registro de Ausentismo en la base de datos diseñada</t>
  </si>
  <si>
    <t>Registro mensual</t>
  </si>
  <si>
    <t>Archivo de Registro</t>
  </si>
  <si>
    <t>Realizar afiliación de contratistas a la ARL</t>
  </si>
  <si>
    <t>Reporte mensual de afiliaciones</t>
  </si>
  <si>
    <t xml:space="preserve">Numero de afiliaciones realizadas/numero de contratos suscritos </t>
  </si>
  <si>
    <t>Sigep</t>
  </si>
  <si>
    <t>Creación nuevos usuarios de planta</t>
  </si>
  <si>
    <t xml:space="preserve">Reporte mensual </t>
  </si>
  <si>
    <t>No de funcionarios inscritos/ No de funcionarios de la Unidad</t>
  </si>
  <si>
    <t>Modificación de usuarios existentes de planta</t>
  </si>
  <si>
    <t>Desvinculación de usuarios de planta</t>
  </si>
  <si>
    <t>No de funcionarios desvinculados / No de funcionarios retirados</t>
  </si>
  <si>
    <t>Actualización información Hojas de vida</t>
  </si>
  <si>
    <t>Sistema actualizado</t>
  </si>
  <si>
    <t xml:space="preserve">No de actualizaciones   </t>
  </si>
  <si>
    <t>Sistema</t>
  </si>
  <si>
    <t>Gestión Administrativa</t>
  </si>
  <si>
    <t>Actualizar documentación en el archivo de hojas de vida de los empleados de la Unidad</t>
  </si>
  <si>
    <t>No de hojas de vida actualizadas / No de funcionarios</t>
  </si>
  <si>
    <t>Expedir las certificaciones laborales de funcionarios</t>
  </si>
  <si>
    <t>No de certificaciones laborales expedidas</t>
  </si>
  <si>
    <t>Reporte de Cerificaciones</t>
  </si>
  <si>
    <t>Expedir las certificaciones laborales de exfuncionarios de la Unidad</t>
  </si>
  <si>
    <t>Proyectar certificaciones de insuficiencia o inexistencia  de personal en planta, para efectos de la contratación de prestación de servicios cuando se requiera.</t>
  </si>
  <si>
    <t>No de certificaciones de insuficiencia o inexistencia  proyectadas/No de certificaciones  de insuficiencia o inexistencia solicitadas *100</t>
  </si>
  <si>
    <t>Emitir los reportes de control de horario del personal de planta por dependencia</t>
  </si>
  <si>
    <t>Reporte mensual por dependencia</t>
  </si>
  <si>
    <t>No de Reportes realizados</t>
  </si>
  <si>
    <t>Realizar reuniones de seguimiento mensual para seguimiento</t>
  </si>
  <si>
    <t>Seguimiento</t>
  </si>
  <si>
    <t>No de Reuniones realizadas</t>
  </si>
  <si>
    <t>Realizar monitoreo a la Gestión de los Comités de la UNGRD (CP, CBCI, CCL, COPASST)</t>
  </si>
  <si>
    <t>Monitoreo</t>
  </si>
  <si>
    <t>No de monitoreos realizados</t>
  </si>
  <si>
    <t>Viáticos y Gastos de Viaje</t>
  </si>
  <si>
    <t>Elaborar los actos administrativos de comisiones y liquidación de  viáticosde los funcionarios de la Unidad</t>
  </si>
  <si>
    <t>No de actos administrativos elaborados/ No de actos administrativos solicitados *100</t>
  </si>
  <si>
    <t>Elaborar los actos administrativos de desplazamiento y gastos de viaje de los contratistas de la Unidad</t>
  </si>
  <si>
    <t xml:space="preserve">Realizas los pagos de viáticos y gastos de viaje para funcionarios y contratistas de la UNGRD  autorizados por la Caja Menor </t>
  </si>
  <si>
    <t>No de pagos</t>
  </si>
  <si>
    <t xml:space="preserve">Recibir las legalizaciones de viáticos y gastos de viaje para funcionarios y contratistas de la UNGRD autorizados por la Caja Menor </t>
  </si>
  <si>
    <t>No. de Legalizaciones</t>
  </si>
  <si>
    <t>Realizar los reembolsos para la Caja Menor de viáticos y gastos de viaje conforme a lo establecido en el decreto 2768 de 2012, artículo 14</t>
  </si>
  <si>
    <t>Resolución de reembolso</t>
  </si>
  <si>
    <t>De acuerdo a demanda</t>
  </si>
  <si>
    <t>No de reembolsos a la caja menor / no de pagos de viáticos y gastos realizados con caja menor</t>
  </si>
  <si>
    <t>Realizar el cierre presupuestal la Caja Menor de viáticos y gastos de viaje conforme a lo establecido en el decreto 2768 de 2012.</t>
  </si>
  <si>
    <t>Resolución de cierre de caja</t>
  </si>
  <si>
    <t>Resolución de cierre</t>
  </si>
  <si>
    <t>Realizar los trámites para la emisión de tiquete solicitados por los funcionarios da la UNGRD</t>
  </si>
  <si>
    <t>No de tiquetes emitidos</t>
  </si>
  <si>
    <t>Realizar los trámites para la emisión de tiquete solicitados por los contratistas da la UNGRD</t>
  </si>
  <si>
    <t>Realizar los trámites para la emisión de tiquete solicitados por los contratistas del FNGRD</t>
  </si>
  <si>
    <t xml:space="preserve">Realizar el seguimiento a la ejecución presupuestal de los contratos para tiquetes </t>
  </si>
  <si>
    <t>Seguimiento presupuestal</t>
  </si>
  <si>
    <t>No de seguimientos a los contratos para la adquisición de tiquetes</t>
  </si>
  <si>
    <t>Realizar el informe de ejecución de acuerdo a la emisión de tiquetes</t>
  </si>
  <si>
    <t>Informe mensual</t>
  </si>
  <si>
    <t>Informe de ejecución</t>
  </si>
  <si>
    <t>Sistema de Estímulos:
Bienestar Social Laboral
Incentivos</t>
  </si>
  <si>
    <t>Elaborar el diagnóstico de Bienestar Social Laboral</t>
  </si>
  <si>
    <t>Documento de Diagnóstico</t>
  </si>
  <si>
    <t>Documento de ejecución</t>
  </si>
  <si>
    <t>Diagnóstico</t>
  </si>
  <si>
    <t>Elaborar el Plan de Bienestar Social para los funcionarios de la UNGRD</t>
  </si>
  <si>
    <t>Plan de Bienestar Social</t>
  </si>
  <si>
    <t>% de cumplimiento mensual</t>
  </si>
  <si>
    <t>Plan realizado</t>
  </si>
  <si>
    <t>Implementar el Plan de bienestar Social de la UNGRD desde el componente de Calidad de vida Laboral</t>
  </si>
  <si>
    <t>Reporte mensual</t>
  </si>
  <si>
    <t>Realizar el seguimiento a la ejecución presupuestal</t>
  </si>
  <si>
    <t>Elaborar el diagnóstico de Incentivos</t>
  </si>
  <si>
    <t>Informe de diagnostico</t>
  </si>
  <si>
    <t>Diagnóstico elaborado</t>
  </si>
  <si>
    <t>Elaborar el Plan Anual de Incentivos</t>
  </si>
  <si>
    <t>Plan Anual de Incentivos</t>
  </si>
  <si>
    <t>Plan elaborado</t>
  </si>
  <si>
    <t>Implementar el Plan Anual de Incentivos</t>
  </si>
  <si>
    <t>Entrega de incentivos</t>
  </si>
  <si>
    <t>Plan Implementado</t>
  </si>
  <si>
    <t>Reporte seguimiento</t>
  </si>
  <si>
    <t>Elaborar el informe de cumplimiento del Sistema de Estímulos</t>
  </si>
  <si>
    <t>Informe elaborado</t>
  </si>
  <si>
    <t>Capacitación</t>
  </si>
  <si>
    <t>Elaborar el diagnóstico de Capacitación</t>
  </si>
  <si>
    <t>Diagnóstico realizado</t>
  </si>
  <si>
    <t>Elaborar el Plan Institucional de Capacitación</t>
  </si>
  <si>
    <t>Plan Institucional de Capacitación</t>
  </si>
  <si>
    <t>Implementar el Plan Institucional de Capacitación</t>
  </si>
  <si>
    <t>Realizar el seguimiento y evaluación de las actividades de capacitación</t>
  </si>
  <si>
    <t>Elaborar el informe de ejecución  del Plan Institucional de Capacitación</t>
  </si>
  <si>
    <t>Informe Realizado</t>
  </si>
  <si>
    <t>Seguridad y Salud en el Trabajo</t>
  </si>
  <si>
    <t>Elaborar el Plan Anual de trabajo con ARL</t>
  </si>
  <si>
    <t>Plan de Trabajo</t>
  </si>
  <si>
    <t>Elaborar el cronograma de SST</t>
  </si>
  <si>
    <t>Cronograma</t>
  </si>
  <si>
    <t>Cronograma realizado</t>
  </si>
  <si>
    <t>Seguimiento o Capacitación al COPASST</t>
  </si>
  <si>
    <t>Sesión</t>
  </si>
  <si>
    <t>Acompañamiento y capacitación a la Brigada de Emergencia</t>
  </si>
  <si>
    <t>Seguimiento o Capacitación al Comité de Convivencia Laboral</t>
  </si>
  <si>
    <t>% de cumplimiento trimestral</t>
  </si>
  <si>
    <t>Documento terminado</t>
  </si>
  <si>
    <t>Actualización al Plan de Emergencia</t>
  </si>
  <si>
    <t>Plan Actualizado</t>
  </si>
  <si>
    <t>Semana de la Seguridad</t>
  </si>
  <si>
    <t>Actividad</t>
  </si>
  <si>
    <t>% de cumplimiento según cronograma</t>
  </si>
  <si>
    <t>Registro de la actividad</t>
  </si>
  <si>
    <t>TOTAL LINEA DE ACCIÓN</t>
  </si>
  <si>
    <t>A. GOBERNABILIDAD Y DESARROLLO DEL SNGRD</t>
  </si>
  <si>
    <t>Propender por la Transparencia, Participación y Servicio al Ciudadano</t>
  </si>
  <si>
    <t>Implementación y Seguimiento del Plan Anticorrupción</t>
  </si>
  <si>
    <t>Implementar el Plan anticorrupción UNGRD</t>
  </si>
  <si>
    <t>No reuniones realizadas</t>
  </si>
  <si>
    <t>Acta y listado de asistencia</t>
  </si>
  <si>
    <t>Realizar Seguimiento al Mapa de Riesgos anticorrupción</t>
  </si>
  <si>
    <t>Reportes realizados</t>
  </si>
  <si>
    <t>Informe de Seguimiento</t>
  </si>
  <si>
    <t>Seguimiento al Mapa de Riesgos Operacionales</t>
  </si>
  <si>
    <t>Realizar seguimiento al mapa de riesgos operacionales</t>
  </si>
  <si>
    <t xml:space="preserve">GRAN TOTAL EJES DE ACCION </t>
  </si>
  <si>
    <t>Reglamentación del Fondo Nacional de Gestión del Riesgo de Desastres - FNGRD /  Reglamentación de la Ley 1523 de 2012</t>
  </si>
  <si>
    <t>-</t>
  </si>
  <si>
    <t>Líderar el proceso de reglamentación del FNGRD con el acompañamiento del Banco Mundial</t>
  </si>
  <si>
    <t xml:space="preserve">Decreto de reglamentación </t>
  </si>
  <si>
    <t>Decreto</t>
  </si>
  <si>
    <t>Documento de decreto formulado</t>
  </si>
  <si>
    <t>SECRETARÍA GENERAL GENERAL  - GRUPO DE TALENTO HUMANO</t>
  </si>
  <si>
    <t>No. De reportes</t>
  </si>
  <si>
    <t>SUBDIRECCIÓN GENERAL</t>
  </si>
  <si>
    <t>Fomento de la responsabilidad sectorial y territorial en los procesos de la gestión del riesgo</t>
  </si>
  <si>
    <t>Formulación de metodologías para incorporar el análisis de riesgo de desastres en los proyectos sectoriales y territoriales de inversión pública.</t>
  </si>
  <si>
    <t>Generar guía metodológica para la integración de la gestión del riesgo de desastres y el ordenamiento territorial municipal.</t>
  </si>
  <si>
    <t>Guía</t>
  </si>
  <si>
    <t>No. de guias elaboradas</t>
  </si>
  <si>
    <t>Guia elaboradada</t>
  </si>
  <si>
    <t>UNGRD- Priyecto de Inversión  Asistencia técnica en Gestión Local del Riesgo a nivel Municipal y departamental en Colombia</t>
  </si>
  <si>
    <t>x</t>
  </si>
  <si>
    <t>Proyecto de inversión de asistencia técnica</t>
  </si>
  <si>
    <t>Meta PNDes de 68</t>
  </si>
  <si>
    <t>A las tres</t>
  </si>
  <si>
    <t>Realizar talleres a los municipios en integración de la gestión del riesgo para la revisión y ajustes del POT.</t>
  </si>
  <si>
    <t>Talleres/Mesas de trabajo</t>
  </si>
  <si>
    <t>No. De talleres/mesas de trabajo realizadas</t>
  </si>
  <si>
    <t>Listados de asistencia y memorias realizadas</t>
  </si>
  <si>
    <t>UNGRD- Proyecto de Inversión  Asistencia técnica en Gestión Local del Riesgo a nivel Municipal y departamental en Colombia</t>
  </si>
  <si>
    <t xml:space="preserve">reducción </t>
  </si>
  <si>
    <t>Elaborar documentos municipales de lineamientos para la integración de la gestión del riesgo en la revisión y ajustes de POT.</t>
  </si>
  <si>
    <t>Lineamientos</t>
  </si>
  <si>
    <t>No. De Municipios con documento de lineamientos para incorporar la gestión del riesgo de desastres en la revisión y ajuste del POT, articulado al plan de Inversiones para los Municipios</t>
  </si>
  <si>
    <t>Documento de lineamientos para incorporar la gestión del riesgo de desastres en la revisión y ajuste del POT, articulado al plan de Inversiones para los Municipios elaborados</t>
  </si>
  <si>
    <t>Incremento del nivel de cofinanciación por parte de los sectores y entes territoriales.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</si>
  <si>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</si>
  <si>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No, de documentos elaborados</t>
  </si>
  <si>
    <t>Richard Vargas</t>
  </si>
  <si>
    <t>Documentos de directrices desarrollado</t>
  </si>
  <si>
    <t>Meta PND</t>
  </si>
  <si>
    <t>reduccion</t>
  </si>
  <si>
    <t>Apoyo a la formulación de proyectos para acceder a recursos de cofinanciación del FNGRD por parte de los sectores y las entidades territoriales.</t>
  </si>
  <si>
    <t>Realizar talleres a los consejos municipales de gestión del riesgo de desastres en formulación de proyectos en sus respectivos territorios.</t>
  </si>
  <si>
    <t>Graciela Ustariz</t>
  </si>
  <si>
    <t>Listados de asistencia, memorias y actas.</t>
  </si>
  <si>
    <t>Meta PND son cinco en la priemra vigencia</t>
  </si>
  <si>
    <t>Realizar un informe final de los resultados obtenidos, compendio de proyectos formulados.</t>
  </si>
  <si>
    <t>No. De proyectos formualdos</t>
  </si>
  <si>
    <t>Documento de informe final de resultados y compendio de proyectos formulados</t>
  </si>
  <si>
    <t>Definición de Agendas sectoriales estratégicas.</t>
  </si>
  <si>
    <t>Agendas Sectoriales</t>
  </si>
  <si>
    <t>No. De agendas sectoriales elaboradas</t>
  </si>
  <si>
    <t>Martha Ochoa</t>
  </si>
  <si>
    <t>Documentos y listados de asistencia.</t>
  </si>
  <si>
    <t>UNGRD -Proyecto de Inversión - Apoyo al Fortalecimiento de Políticas e Instrumentos Financieros del SNPAD en Colombia</t>
  </si>
  <si>
    <t>Programa de acompañamiento a los sectores con el fin de asesorar y orientar el desarrollo de las acciones concertadas en las agendas sectoriales.</t>
  </si>
  <si>
    <t>Diseño de un programa de acompañamiento sectorial para la implementación de las agendas</t>
  </si>
  <si>
    <t>Programa de Acompañamiento</t>
  </si>
  <si>
    <t>No. De programas de acompañamiento diseñados</t>
  </si>
  <si>
    <t>Jorge Castro</t>
  </si>
  <si>
    <t>Programa de acompañamiento diseñado</t>
  </si>
  <si>
    <t>Incorporación de los sectores en los Comités Nacionales para la Gestión del Riesgo.</t>
  </si>
  <si>
    <t>Documento de reglamentación elaborado</t>
  </si>
  <si>
    <t>Formulación, socialización y seguimiento del Plan Nacional de Gestión del Riesgo de Desastres -PNGRD.</t>
  </si>
  <si>
    <t>Martha Ochoa
Jorge Castro</t>
  </si>
  <si>
    <t>Listados de Asistencia, Actas y registro fotográfico</t>
  </si>
  <si>
    <t>Diseñar la metodología para el seguimiento y evaluación del PNGRD</t>
  </si>
  <si>
    <t>metodología</t>
  </si>
  <si>
    <t>No. De metodologías diseñadas</t>
  </si>
  <si>
    <t>Documento de metodología diseñada</t>
  </si>
  <si>
    <t>Planes</t>
  </si>
  <si>
    <t>No. de planes publicados</t>
  </si>
  <si>
    <t>Publicación .PNGRD publicado</t>
  </si>
  <si>
    <t>01/11/015</t>
  </si>
  <si>
    <t>Concertación del Plan Nacional de Gestión del Riesgo de Desastres - PNGRD con los Sectores.</t>
  </si>
  <si>
    <t>Concertar con sectores de la administración pública del nivel nacional las acciones prioritarias del componente programáticop del PNGRD por medio de la elaboración de agendas sectoriales</t>
  </si>
  <si>
    <t>El valor se encuentra en estrategia superior</t>
  </si>
  <si>
    <t>Apoyar la reglamentación de la Ley 1523 de 2012</t>
  </si>
  <si>
    <t>Participación de reuniones convocadas por Subdirección General</t>
  </si>
  <si>
    <t>Listado de asistencia</t>
  </si>
  <si>
    <t>Lista de asistencia</t>
  </si>
  <si>
    <t xml:space="preserve">Elaborar un Documento que presente los elementos  conceptuales, alcance y decisiones sobre todas las variables contenidas en el Artículo 42 de la Ley 1523 y la relación entre las mismas. 
</t>
  </si>
  <si>
    <t>Richard Vargas
Subdirector Conocimeinto del Riesgo
Adriana Cuevas
Graciela Ustariz</t>
  </si>
  <si>
    <t>Documento elaborado</t>
  </si>
  <si>
    <t>De acuerdo al documento elaborado de elementos conceptuales , realizar una retroalimentación del mismo con los comités y Comisiones de cada uno de los procesos de Gestión del Riesgo de Desastres</t>
  </si>
  <si>
    <t>Socializaciones</t>
  </si>
  <si>
    <t xml:space="preserve">No. De socializacinoes de retroalimentación efectuadas </t>
  </si>
  <si>
    <t>Listados de asistencia, documento resultado y memorias de la socialización</t>
  </si>
  <si>
    <t>Diseñar una política e insumos para la reglamentación del artículo 42 de la Ley 1523 luego de efectuar la respectiva retroalimentación</t>
  </si>
  <si>
    <t>Política</t>
  </si>
  <si>
    <t>No. De políticas desarrolladas</t>
  </si>
  <si>
    <t>Política diseñada</t>
  </si>
  <si>
    <t>Efectuar la elaboración del articulado de reglamentación del artículo 42 de la Ley 1523 de 2012.</t>
  </si>
  <si>
    <t>Documento de articulado</t>
  </si>
  <si>
    <t>No. De documentos de articulado desarrollados</t>
  </si>
  <si>
    <t>Documento de articulado reglamentación artículo 42 de la Ley 1523 de 2012 diseñado.</t>
  </si>
  <si>
    <t>Realizar la Validación del articulado de la reglamentación artículo 42 de la Ley 1523 de 2012 ante los Comités Nacionales</t>
  </si>
  <si>
    <t>Validaciones</t>
  </si>
  <si>
    <t>No. De validaciones realizadas</t>
  </si>
  <si>
    <t>Acta, Listado de asistencia y memorias de los tres comités en los que se realizó la respectiva validación</t>
  </si>
  <si>
    <t xml:space="preserve">Formular el Proyecto de Decreto de reglamentación artículo 42 de la Ley 1523 de 2012 </t>
  </si>
  <si>
    <t>Proyecto de decreto</t>
  </si>
  <si>
    <t>No. de decretos de reglamentación elaborados</t>
  </si>
  <si>
    <t>Proyecto de decreto elaborado</t>
  </si>
  <si>
    <t>Actualización del Plan Nacional de Contingencia contra derrames de hidrocarburos, derivados y otras sustancias nocivas en aguas marinas.</t>
  </si>
  <si>
    <t>No. de documentos actualizados</t>
  </si>
  <si>
    <t>Plan Nacional de Contingencia contra derrames de hidrocarburos actualizado</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</si>
  <si>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</si>
  <si>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</si>
  <si>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SUBDIRECCIÓN PARA EL CONOCIMIENTO DEL RIESGO</t>
  </si>
  <si>
    <t>Apoyar a la Subdirección de Reducción con la elaboración de la guía metodológica para la integración de la gestión del riesgo de desastres y el ordenamiento territorial municipal.</t>
  </si>
  <si>
    <t>Subdirector de Conocimiento del Riesgo</t>
  </si>
  <si>
    <t>Con base en el proceso de Reglamentación del FNGRD, apoyar a la Subdirección de Reducción en la generación de directrices en las cuales se obligue a los sectores y entes territoriales aportar recursos (monetarios o  insumos) para la presentación de proyectos de inversión al Fondo Nacional de Gestión del Riesgo de Desastres</t>
  </si>
  <si>
    <t>Incorporación de los sectores ( Min Ambiente, MinVivienda y MINTIC) al Comité Nacional de Gestión del Riesgo</t>
  </si>
  <si>
    <t>Sectores</t>
  </si>
  <si>
    <t>No. Sectores</t>
  </si>
  <si>
    <t>Paola Guerrero</t>
  </si>
  <si>
    <t>Memorias de reunión</t>
  </si>
  <si>
    <t>Articulación inter e intrainstitucional del 
Comité Nacional para el Conocimiento del Riesgo</t>
  </si>
  <si>
    <t>Reuniones del comité</t>
  </si>
  <si>
    <t>No. de reuniones realizadas</t>
  </si>
  <si>
    <t>Coordinación  de los Comités Nacionales de Gestión del Riesgo de Desastres.</t>
  </si>
  <si>
    <t>Convocar al Comité Nacional para el Conocimiento del Riesgo</t>
  </si>
  <si>
    <t>Número de convocatorias</t>
  </si>
  <si>
    <t>Número de convocatorias realizadas</t>
  </si>
  <si>
    <t>Oficios de convocatoria remitidos a los integrantes del Comité de acuerdo a la Ley 1523 de 2012.</t>
  </si>
  <si>
    <t>La incluí toda vez que es necesaria y las otras Subdirecciones la tienen pero Conocimiento</t>
  </si>
  <si>
    <t>Realizar las reuniones del Comité Nacional para el Conocimiento del Riesgo</t>
  </si>
  <si>
    <t>Número de reuniones</t>
  </si>
  <si>
    <t>Número de reuniones realizadas</t>
  </si>
  <si>
    <t>Actas de reuniones en las cuales se hace seguimiento a los compromisos adquridos por los miembros del Comité Nacional para el Conocimiento del Riesgo</t>
  </si>
  <si>
    <t>Convocar a la Comisión Tecnica Nacional Asesora para el Conocimiento del Riesgo</t>
  </si>
  <si>
    <t>Oficios de convocatoria remitidos a Comisión Tecnica Nacional Asesora de conocimiento del riesgo</t>
  </si>
  <si>
    <t>Realizar las reuniones de la Comisión Tecnica Nacional Asesora para el Conocimiento del Riesgo</t>
  </si>
  <si>
    <t>Actas de reuniones en las cuales se hace seguimiento a los compromisos adquridos por los miembros de la Comisión Tecnica Nacional Asesora de Conocimiento del Riesgo</t>
  </si>
  <si>
    <t>Apoyo en la construcción del sistema nacional de Información en gestión del riesgo</t>
  </si>
  <si>
    <t>No. De documentos</t>
  </si>
  <si>
    <t>Todos y coordina el subdirector y Profesional contratado</t>
  </si>
  <si>
    <t>Todos 
(Coordina Paola Guerrero)</t>
  </si>
  <si>
    <t xml:space="preserve">Subdirector Conocimeinto </t>
  </si>
  <si>
    <t>Instrucción Subdirección General</t>
  </si>
  <si>
    <t>No, de decretos de reglamentación elaborados</t>
  </si>
  <si>
    <t>Apoyar el proceso de actualización del Plan Nacional de Contingencia contra derrames de hidrocarburos, derivados y otras sustancias nocivas en aguas marinas</t>
  </si>
  <si>
    <r>
      <t>Asesoría técnica a entes territoriales, entidades nacionales</t>
    </r>
    <r>
      <rPr>
        <b/>
        <sz val="10"/>
        <color indexed="8"/>
        <rFont val="Arial"/>
        <family val="2"/>
      </rPr>
      <t xml:space="preserve"> </t>
    </r>
    <r>
      <rPr>
        <sz val="10"/>
        <color indexed="8"/>
        <rFont val="Arial"/>
        <family val="2"/>
      </rPr>
      <t>en el marco de la estrategia del fortalecimiento del conocimiento</t>
    </r>
  </si>
  <si>
    <t>No. de Talleres</t>
  </si>
  <si>
    <t xml:space="preserve">Marcela Guerrero </t>
  </si>
  <si>
    <t>Listado de asistencia y/o actas</t>
  </si>
  <si>
    <t>NOMBRE DEL EJE</t>
  </si>
  <si>
    <t>Fomento de la identificación y caracterización de escenarios de riesgo</t>
  </si>
  <si>
    <t>Priorización y caracterización de escenarios de riesgo.</t>
  </si>
  <si>
    <t>Línea base (diagnóstico) para la caracterización de escenarios de riesgo a nivel nacional para eventos priorizados.</t>
  </si>
  <si>
    <t>No. de documentos</t>
  </si>
  <si>
    <t>Julio González
Angélica Céspedes
Paola Guerrero
Nathalia Contreras
Marcela Guerrero</t>
  </si>
  <si>
    <t>Documentos físicos</t>
  </si>
  <si>
    <t xml:space="preserve">Propuesta de lineamientos para la reglamentación de la subcuenta de conocimiento del FNGRD (Art. 51) </t>
  </si>
  <si>
    <t xml:space="preserve">No. de Reuniones    </t>
  </si>
  <si>
    <t>Todos (Coordina Paola Guerrero)</t>
  </si>
  <si>
    <t>Listado de asistentes</t>
  </si>
  <si>
    <t>Generación de insumos técnicos para la evaluación y análisis del riesgo</t>
  </si>
  <si>
    <t>Definición de lineamientos de identificación de amenaza, vulnerabilidad y riesgo, como insumo y su articulación con  para la planificación de desarrollo.</t>
  </si>
  <si>
    <t>Elaboración de estudios de amenaza, vulnerabilidad y riesgo según demanda.</t>
  </si>
  <si>
    <t>No. De convenios o contratos suscritos</t>
  </si>
  <si>
    <t>Por demanda (Dependiendo de los recursos asignados)</t>
  </si>
  <si>
    <t xml:space="preserve">Julio González, 
Angélica Céspedes, Nathalia Contreras,
Marcela Guerrero </t>
  </si>
  <si>
    <t>Seguimiento a estudios en ejecución</t>
  </si>
  <si>
    <t>Julio González, 
Angélica Céspedes, Nathalia Contreras, Marcela Guerrero
Contratista</t>
  </si>
  <si>
    <t>Fortalecimiento del conocimiento del riesgo y su adecuada incorporación en los instrumentos de planificación del desarrollo</t>
  </si>
  <si>
    <t>Aportes guía metodológica para incorporar la Gestión del Riesgo en la planificación del desarrollo. Esta Guía se elaborara de forma conjunta con la SRR</t>
  </si>
  <si>
    <t>Marcela Guerrero</t>
  </si>
  <si>
    <t>Participación en el Comité Especial Interinstitucional de la Comisión de Ordenamiento Territorial</t>
  </si>
  <si>
    <t xml:space="preserve">Reuniones </t>
  </si>
  <si>
    <t>Memorias de Reunión</t>
  </si>
  <si>
    <t>Fortalecimiento de metodologias para el monitoreo del riesgo</t>
  </si>
  <si>
    <t>Apoyo a la elaboración y fortalecimiento de metodologias para monitoreo del riesgo por parte de entes territoriales.</t>
  </si>
  <si>
    <t>Seguimiento al diseño de una metodología para el monitoreo comunitario y alerta por volcanes.</t>
  </si>
  <si>
    <t>No. Guías</t>
  </si>
  <si>
    <t>Nathalia Contreras, Profesional contratado</t>
  </si>
  <si>
    <t>Implementar la metodología de la Guía de Monitoreo comunitario por inundaciones en un sitio piloto</t>
  </si>
  <si>
    <t>Julio González</t>
  </si>
  <si>
    <t>Fortalecimiento Educación Formal en Gestión del Riesgo</t>
  </si>
  <si>
    <t xml:space="preserve">No de procesos de instituciones educativas apoyadas </t>
  </si>
  <si>
    <t>No de instituciones educativas apoyadas</t>
  </si>
  <si>
    <t>Alberto Granés</t>
  </si>
  <si>
    <t>Fortalecimiento Educación Informal en Gestión del Riesgo</t>
  </si>
  <si>
    <t>Módulos</t>
  </si>
  <si>
    <t>No. de módulos</t>
  </si>
  <si>
    <t>No. de entidades o comunidades atendidas</t>
  </si>
  <si>
    <t xml:space="preserve">No. de reuniones programadas </t>
  </si>
  <si>
    <t xml:space="preserve">Número de reuniones realizadas. </t>
  </si>
  <si>
    <t xml:space="preserve">Actas de reunión </t>
  </si>
  <si>
    <t>Fortalecimiento Educación No Informal en Gestión del Riesgo</t>
  </si>
  <si>
    <t>Apoyo a procesos de educación</t>
  </si>
  <si>
    <t>No. De Documentos</t>
  </si>
  <si>
    <t>Alberto Granés
Contratista</t>
  </si>
  <si>
    <t>Validar, adoptar e implementar el Plan Nacional de Formación y Capacitación de Gestión del Riesgo</t>
  </si>
  <si>
    <t>Promover la articulación entre el SNGRD, SINA, SNCTI</t>
  </si>
  <si>
    <t>Reuniones de la Comisión</t>
  </si>
  <si>
    <r>
      <rPr>
        <sz val="10"/>
        <rFont val="Arial"/>
        <family val="2"/>
      </rPr>
      <t>A través de la Comisión Nacional Asesora de Investigación en Gestión del Riesgo de Desastres se definirá la agenda de investigación aplicada en Gestión del Riesgo de Desastres</t>
    </r>
    <r>
      <rPr>
        <b/>
        <sz val="10"/>
        <color indexed="10"/>
        <rFont val="Arial"/>
        <family val="2"/>
      </rPr>
      <t xml:space="preserve"> </t>
    </r>
  </si>
  <si>
    <t>formulación de agenda de investigación</t>
  </si>
  <si>
    <t xml:space="preserve">Memorias de reunión </t>
  </si>
  <si>
    <t xml:space="preserve">Fortalecimiento de procesos de investigación </t>
  </si>
  <si>
    <t>Todos (coordina Alberto Granés)</t>
  </si>
  <si>
    <t>Reuniones,  Eventos y/o Documentos</t>
  </si>
  <si>
    <t>No. Eventos y/o Reuniones
No. de documentos</t>
  </si>
  <si>
    <t>Documentos Físicos y/o Listado de asistentes</t>
  </si>
  <si>
    <t>SUBDIRECCIÓN PARA LA REDUCCIÓN DEL RIESGO DE DESASTRES</t>
  </si>
  <si>
    <t>Realizar mesas de trabajo sectoriales (Agricultura, transporte y vivienda y desarrollo territorial)</t>
  </si>
  <si>
    <t xml:space="preserve">Agendas definidas </t>
  </si>
  <si>
    <t># agendas definidas</t>
  </si>
  <si>
    <t>Alexandra Ramírez</t>
  </si>
  <si>
    <t>Actas, correos, acuerdos, agendas de trabajo</t>
  </si>
  <si>
    <t>Orientar y acompañar la implementación de las agendas sectoriales</t>
  </si>
  <si>
    <t>Agendas implementadas</t>
  </si>
  <si>
    <t># de agendas implementada</t>
  </si>
  <si>
    <t>Actas, correos, acuerdos, agendas de trabajo, informes, documentos, productos</t>
  </si>
  <si>
    <t xml:space="preserve">Documento  </t>
  </si>
  <si>
    <t xml:space="preserve">% de avance de elaboración de la propuesta </t>
  </si>
  <si>
    <t>Documento de propuesta</t>
  </si>
  <si>
    <t>Plan de trabajo aprobado</t>
  </si>
  <si>
    <t xml:space="preserve">% de avance en la elaboración del plan de trabajo </t>
  </si>
  <si>
    <t># de informes realizados</t>
  </si>
  <si>
    <t>Nelson Hernández</t>
  </si>
  <si>
    <t>Informes de Seguimiento</t>
  </si>
  <si>
    <t>Coordinar la formulación, el desarrollo y el seguimiento de agenda de trabajo de la Comisión Técnica Asesora para la Reducción del Riesgo de Desastres</t>
  </si>
  <si>
    <t># planes de trabajo aprobados</t>
  </si>
  <si>
    <t># de informes de seguimiento</t>
  </si>
  <si>
    <t>Acto Administrativo</t>
  </si>
  <si>
    <t xml:space="preserve">Impulsar el desarrollo de la agenda de trabajo de la CNARIT </t>
  </si>
  <si>
    <t>Fortalecimiento de la implementación de la Política Nacional para la Gestión del Riesgo de Desastres</t>
  </si>
  <si>
    <t>Validar el componente de RR con Comité Nal RR</t>
  </si>
  <si>
    <t>Acta</t>
  </si>
  <si>
    <t># Acta aprobada</t>
  </si>
  <si>
    <t>Discutir y ajustar los proyectos del PNGRD relacionados con la reducción del riesgo</t>
  </si>
  <si>
    <t>Sectores involucrados</t>
  </si>
  <si>
    <t># de sectores involucrados</t>
  </si>
  <si>
    <t>Correos, invitaciones, oficios, actas de reunión, listados de asistencia.</t>
  </si>
  <si>
    <t>Gestionar la información del SNIGRD concerniente a Reducción del Riesgo en sistemas de información</t>
  </si>
  <si>
    <t>Convenios o acuerdos con entidades</t>
  </si>
  <si>
    <t>Andres Sanabria</t>
  </si>
  <si>
    <t xml:space="preserve">Documentos de cooperación y/o acuerdos interinstitucionales </t>
  </si>
  <si>
    <t>Documento de requerimientos</t>
  </si>
  <si>
    <t>% de Avance en la construcción del documento requerimientos</t>
  </si>
  <si>
    <t>Intervención Correctiva</t>
  </si>
  <si>
    <t>Acciones de intervención correctiva de las condiciones de riesgo existente.</t>
  </si>
  <si>
    <t>Elsy Melo</t>
  </si>
  <si>
    <t>Adelantar acciones y gestión de acompañamiento psicosocial, económico - productivo y jurídico, hacia los habitantes de la ZAVA del Galeras de los municipios de Pasto, Nariño y La Florida, que propenden por el reasentamiento de los mismos, en sitios seguros.</t>
  </si>
  <si>
    <t># familias expuestas con acompañamiento psicosocial</t>
  </si>
  <si>
    <t>Realizar seguimiento a los proyectos de intervención correctiva obras civiles(mitigación/recuperación)</t>
  </si>
  <si>
    <t>Astrid Delgado</t>
  </si>
  <si>
    <t>Diseñar la diagramación para la incorporación de proyectos de vivienda en el SIGPAD</t>
  </si>
  <si>
    <t>Diseño</t>
  </si>
  <si>
    <t>% de avance en el diseño</t>
  </si>
  <si>
    <t>Maria del Rocio Entrena</t>
  </si>
  <si>
    <t>Consolidar una base de datos de los proyectos de vivienda actualmente radicados ante la UNGRD</t>
  </si>
  <si>
    <t>Base de datos</t>
  </si>
  <si>
    <t>% de avance en la elaboración de la Base de datos</t>
  </si>
  <si>
    <t>% de avance en la elaboración del documento</t>
  </si>
  <si>
    <t>Realizar seguimiento a los proyectos de intervención de la vulnerabilidad</t>
  </si>
  <si>
    <t>Informes de Segimiento</t>
  </si>
  <si>
    <t xml:space="preserve">Realizar seguimiento a los proyectos derivados del convenio 017 FNR, para gestionar la liquidación y cierres de los mismos. </t>
  </si>
  <si>
    <t xml:space="preserve"># de convenios o contratos liquidados </t>
  </si>
  <si>
    <t>Convenios o contratos liquidados</t>
  </si>
  <si>
    <t>Gestionar los proyectos de reducción del riesgo en el Banco de Proyectos.</t>
  </si>
  <si>
    <t>(# de proyectos gestionados / # de proyectos que requieren ser gestionados)*100</t>
  </si>
  <si>
    <t>Jorge Buelvas</t>
  </si>
  <si>
    <t>(# de asesorias técnicas realizadas / # de asesorias técnicas demandadas) *100</t>
  </si>
  <si>
    <t>Procedimiento de seguimiento a los proyectos y convenios de intervención correctiva.</t>
  </si>
  <si>
    <t>Adelantar el mejoramiento continuo de los procedimientos del Banco de Proyectos. (Evaluación, Priorización y Seguimiento)</t>
  </si>
  <si>
    <t>Procedimiento ajustado</t>
  </si>
  <si>
    <t># Procedimientos ajustados</t>
  </si>
  <si>
    <t>Diseñar la estructuración de la guía de formulación de proyectos de vivienda para ser presentados ante la UNGRD con sus respectivos parámetros. ( en donde involucre la normatividad del ministerio de vivienda, cajas de compensación familiar, CAVIS, Banco Agrario de Colombia (rural), Findeter (urbano) , Planeación Nacional y del SNGRD).</t>
  </si>
  <si>
    <t>% de Avance en la elaboración de la Guía</t>
  </si>
  <si>
    <t>Promoción de tecnologías alternativas no convencionales sostenibles, de bajo costo y/o de bajo impacto ambiental, como medidas de intervención correctiva.</t>
  </si>
  <si>
    <t>Estratégia implementada</t>
  </si>
  <si>
    <t>% de avance en el desarrollo de la estratégia</t>
  </si>
  <si>
    <t>Rosa Niño</t>
  </si>
  <si>
    <t>Intervención Prospectiva</t>
  </si>
  <si>
    <t>Rafael Saenz</t>
  </si>
  <si>
    <t xml:space="preserve">Informe de seguimiento contractual </t>
  </si>
  <si>
    <t>Realizar seguimiento al Convenio OT San Andrés: No 9677-20-1111</t>
  </si>
  <si>
    <t xml:space="preserve"># de informes realizados </t>
  </si>
  <si>
    <t>Claudia Cante</t>
  </si>
  <si>
    <t>Municipios</t>
  </si>
  <si>
    <t># Municipios con Información Recopilada</t>
  </si>
  <si>
    <t xml:space="preserve">Ivan Caicedo </t>
  </si>
  <si>
    <t>Municipios con Información Recopilada</t>
  </si>
  <si>
    <t xml:space="preserve">Asistencia técnica para capacitar a los municipios en la integración  de la GRD para la revisión y ajustes del POT </t>
  </si>
  <si>
    <t># Talleres realizados</t>
  </si>
  <si>
    <t xml:space="preserve">Elaborar documentos municipales de lineamientos para la integración de la gestión del riesgo en la revisión y ajuste de POT </t>
  </si>
  <si>
    <t>% elaboración de la guía</t>
  </si>
  <si>
    <t>Guillermo Avila</t>
  </si>
  <si>
    <t>%  elaboración de  propuesta</t>
  </si>
  <si>
    <t>Documento propuesta de incorporación</t>
  </si>
  <si>
    <t>(# documento revisados técnicamente / # documento recibidos) *100</t>
  </si>
  <si>
    <t>Documentos revisados</t>
  </si>
  <si>
    <t>Documento elaborados</t>
  </si>
  <si>
    <t>(# concepto realizado / # conceptos solicitados) *100</t>
  </si>
  <si>
    <t>Alba Cristina Melo</t>
  </si>
  <si>
    <t>Generar insumos técnicos para  planificar la actuación para la provisión de vivienda ante situaciones de desastres en coordinación con el MVCT</t>
  </si>
  <si>
    <t>Lineamiento técnico</t>
  </si>
  <si>
    <t>% de avance en la elaboración del lineamiento técnico</t>
  </si>
  <si>
    <t>Mauricio Carvajal</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</si>
  <si>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</si>
  <si>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Elaborar el documento propuesta técnica de las bases conceptuales para la aplicación de la Política del Sistema Nacional para la Gestión del Riesgo de Desastres, SNGRD,  en la temática de variabilidad climática y de cambio climático.</t>
  </si>
  <si>
    <t>Andrea Zapata</t>
  </si>
  <si>
    <t>Documento técnico</t>
  </si>
  <si>
    <t>Actas de reunión, informe de seguimiento</t>
  </si>
  <si>
    <t>Apoyo a la operación y mantenimiento del sistema de evaluación y seguimiento de medidas para la adaptación.</t>
  </si>
  <si>
    <t>Realizar el seguimiento contractual y asistencia técnica a las medidas de adaptación al Cambio Climatico implementadas</t>
  </si>
  <si>
    <t># de informes técnicos realizados/ # de informes programados</t>
  </si>
  <si>
    <t>Realizar seguimiento a la elaboración de las piezas comunicativas de cambio climático y gestión del riesgo  (Juego y video 3D)</t>
  </si>
  <si>
    <t>Actas de Seguimientos, listados de asistencia, informes de seguimiento</t>
  </si>
  <si>
    <t>Documento de estrategia</t>
  </si>
  <si>
    <t>Apoyar  técnicamente procesos de cooperación internacional  para el fortalecimiento de la reducción del riesgo de desastres y la adaptación al cambio climático</t>
  </si>
  <si>
    <t>Asesorías Técnicas</t>
  </si>
  <si>
    <t>Actas de reunión,listados de asistencia, insumos generados, correos</t>
  </si>
  <si>
    <t>Identificar las variables sociales estratégicas en los procesos de reasentamiento.</t>
  </si>
  <si>
    <t>Documento de identificación de variables</t>
  </si>
  <si>
    <t>Juanita Jaramillo</t>
  </si>
  <si>
    <t>Asesorías técnicas realizadas</t>
  </si>
  <si>
    <t># de asesorías técnicas realizadas</t>
  </si>
  <si>
    <t xml:space="preserve">Documento   </t>
  </si>
  <si>
    <t>Documento generado</t>
  </si>
  <si>
    <t>Coordinar la mesa de enfoque diferencial al interior de la UNGRD.</t>
  </si>
  <si>
    <t>Reuniones realizadas</t>
  </si>
  <si>
    <t># reuniones realizadas</t>
  </si>
  <si>
    <t>Actas de reunión,listados de asistencia, insumos generados, correos.
Lineamiento para la incorporación del enfoque diferencial y de genero</t>
  </si>
  <si>
    <t>(# eventos preparados / # de eventos programados) *100</t>
  </si>
  <si>
    <t>Memorias de cada evento, listados de asistencia, registro fotográfico, correos enviados y recibidos</t>
  </si>
  <si>
    <t>Coordinar la conmemoración del mes de la  Reducción del Riesgo</t>
  </si>
  <si>
    <t>Propuesta diseñada</t>
  </si>
  <si>
    <t xml:space="preserve">% de avance en la propuesta </t>
  </si>
  <si>
    <t>Propuesta presentada y aprobada</t>
  </si>
  <si>
    <t>Propuesta implementada</t>
  </si>
  <si>
    <t>% de avance en la implementación</t>
  </si>
  <si>
    <t>Memorias de la conmemoración, correspondencia, listados de participantes, piezas comunicativas elaboradas</t>
  </si>
  <si>
    <t>Nelson Hernandez</t>
  </si>
  <si>
    <t>Gestión Financiera y Aseguramiento ante el Riesgo de Desastres</t>
  </si>
  <si>
    <t>Esperanza Barbosa</t>
  </si>
  <si>
    <t>Agendas</t>
  </si>
  <si>
    <t>Miguel Angulo</t>
  </si>
  <si>
    <r>
      <rPr>
        <b/>
        <sz val="10"/>
        <color indexed="8"/>
        <rFont val="Arial"/>
        <family val="2"/>
      </rPr>
      <t xml:space="preserve">(1) </t>
    </r>
    <r>
      <rPr>
        <sz val="10"/>
        <color indexed="8"/>
        <rFont val="Arial"/>
        <family val="2"/>
      </rPr>
      <t>Se compone de las siguientes metas del Plan Nacional de Desarrollo: 
- Continuar con el proceso de asistencia y acompañamiento a los municipios para la incorporación del riesgo en los POT en coordinación de la UNGRD, MVCT y el MADS.
- Incorporación del análisis de riesgo en POT y generación de instrumentos metodológicos.
-Desarrollo de un documento de lineamientos para incorporar la gestión del riesgo de desastres como insumo dentro del proceso de revisión y ajuste del POT.</t>
    </r>
  </si>
  <si>
    <t>SUBDIRECCIÓN PARA EL MANEJO DE DESASTRES</t>
  </si>
  <si>
    <t>Establecer la agenda a desarrollar por la Comisión Asesora Nacional en Agua y Saneamiento Basico.</t>
  </si>
  <si>
    <t>Número de agendas establecidas</t>
  </si>
  <si>
    <t>Agenda elaborada</t>
  </si>
  <si>
    <t>Metas PND en cabeza de Martha Ochoa</t>
  </si>
  <si>
    <t>Establecer la agenda a desarrollar por la Comisión Asesora Nacional en Salud</t>
  </si>
  <si>
    <t>Crear y adoptar la Comisión Técnica Nacional Asesora en Medios de Vida</t>
  </si>
  <si>
    <t>Número de actos administrativos adoptados</t>
  </si>
  <si>
    <t>Marisol Murcia</t>
  </si>
  <si>
    <t>Acto Administrativo adoptado</t>
  </si>
  <si>
    <t>Desarrollo de la Agenda de Comisión Tecnica Nacional Asesora en Agua y Saneamiento Básico</t>
  </si>
  <si>
    <t>Agenda desarrollada</t>
  </si>
  <si>
    <t>Número de agendas desarrolladas</t>
  </si>
  <si>
    <t>Informe de seguimiento a los compromisos establecidos en la agenda establecida en la Comisión Tecnica Nacional Asesora en Agua y Saneamiento Básico</t>
  </si>
  <si>
    <t>Desarrollo de la Agenda de la Comisión Tecnica Nacional Asesora en Salud</t>
  </si>
  <si>
    <t>Informe de seguimiento a los compromisos establecidos en la agenda establecida en la Comisión Tecnica Nacional Asesora en Salud</t>
  </si>
  <si>
    <t>Definir los sectores estratégicos para el Proceso de Manejo de Desastres</t>
  </si>
  <si>
    <t>Número de documentos desarrollados</t>
  </si>
  <si>
    <t>Carmen Elena Pabón</t>
  </si>
  <si>
    <t>Documento de justificación donde se definen los sectores a incorporar en el Comité Nacional de Manejo de Desastres</t>
  </si>
  <si>
    <t>Aprobación de los sectores estratégicos a incoporar por parte del Comité Nacional de Manejo de Desastres</t>
  </si>
  <si>
    <t>Número de actas de aprobación</t>
  </si>
  <si>
    <t>Acta de aprobación por parte de los integrantes del Comité Nacional de Manejo de Desastres</t>
  </si>
  <si>
    <t>Álvaro Garita</t>
  </si>
  <si>
    <t>Adriana Cuevas</t>
  </si>
  <si>
    <t>Formulación y articulación de la Estrategia Nacional de Respuesta.</t>
  </si>
  <si>
    <t>Acto Administrativo de Adopción</t>
  </si>
  <si>
    <t>Socializar la Formulación de la Estrategia Nacional de Respuesta a Emergencias -ENRE</t>
  </si>
  <si>
    <t>Actividades de Socialización</t>
  </si>
  <si>
    <t>Número de Actividades de Socialización realizadas</t>
  </si>
  <si>
    <t>Listados de asistencias a las actividades de socialización y memorias de la misma.</t>
  </si>
  <si>
    <t>Elaboración y socialización de Protocolos de respuesta nacionales ante Erupción Volcán Galeras, Volcán Cerro Machín y Sismo.</t>
  </si>
  <si>
    <t>Protocolos</t>
  </si>
  <si>
    <t>Número de protocolos elaborados</t>
  </si>
  <si>
    <t>Alejandra Mendoza</t>
  </si>
  <si>
    <t>Documetos de protocolos formulados</t>
  </si>
  <si>
    <t>Número de protocolos socializados</t>
  </si>
  <si>
    <t>Documetos de protocolos socializados</t>
  </si>
  <si>
    <t>Formulación y articulación de la Estrategia Nacional ante fenómenos recurrentes.</t>
  </si>
  <si>
    <t>Número de Documentos de ldiagnóstico elaborado</t>
  </si>
  <si>
    <t>Documento de lineamientos formulado</t>
  </si>
  <si>
    <t>A partir de Proyecto de Inversión Martha Ochoa. Se modifica el monto de los recursos</t>
  </si>
  <si>
    <t xml:space="preserve">Elaborar los lineamientos de la estrategia Nacional ante
fenómenos recurrentes </t>
  </si>
  <si>
    <t>Lineamiento</t>
  </si>
  <si>
    <t>Número de lineamientos elaborados</t>
  </si>
  <si>
    <t>Formulación y articulación de la Estrategia de Reconstrucción Pos Desastre.</t>
  </si>
  <si>
    <t>Número de Documentos de lineamientos formulados</t>
  </si>
  <si>
    <t>Se tiene contemplado en el proyecto de políticas para la vigencia 2016</t>
  </si>
  <si>
    <t>Fortalecimiento de la capacidad para el Manejo de Desastres del Sistema Nacional de Gestión del Riesgo de Desastres - SNGRD.</t>
  </si>
  <si>
    <t xml:space="preserve"> Diseñar la Estructura funcional del Centro Nacional de Logística</t>
  </si>
  <si>
    <t>Documento propuesta de estructura funcional de la Estructura del Centro Nacional de Logística</t>
  </si>
  <si>
    <t xml:space="preserve">Realizar convenios y/o contratos para el fortalecimiento del Centro Nacional de Logística </t>
  </si>
  <si>
    <t>Número de contratos y convenios elaborados</t>
  </si>
  <si>
    <t>Procesos contractuales o convenios adelantados</t>
  </si>
  <si>
    <t xml:space="preserve">Fortalecimiento de la linea de telecomunicaciones para el manejo de desastres </t>
  </si>
  <si>
    <t>fortalecimiento a entes territoriales con equipo de radiocomunicaciones</t>
  </si>
  <si>
    <t>Número de cotratos firmados</t>
  </si>
  <si>
    <t>Alex Rodríguez</t>
  </si>
  <si>
    <t>Fortalecimiento con equipos basicos de Sala de Crisis para entes terriotriales</t>
  </si>
  <si>
    <t>Número de salas de Crisis fortalecidas</t>
  </si>
  <si>
    <t>Álvaro Garita
Alex Rodríguez</t>
  </si>
  <si>
    <t>Actas de entrega de las Salas de Crisis Fortalecidas</t>
  </si>
  <si>
    <t>Fortalecimiento de la linea de laboratorio tecnico para soporte en  telecomunicaciones y  SAT</t>
  </si>
  <si>
    <t>implementación del laboratorio tecnico</t>
  </si>
  <si>
    <t>Número de de laboratorios tecnicos implementados</t>
  </si>
  <si>
    <t>Actualización guia de funcionamiento sala de crisis nacional</t>
  </si>
  <si>
    <t>Número de documentos actualizados</t>
  </si>
  <si>
    <t>Documento guia funcionamiento sala de crisis actualizado</t>
  </si>
  <si>
    <t>Fortalecimiento Sala de Crisis Nacional</t>
  </si>
  <si>
    <t>contrato firmado</t>
  </si>
  <si>
    <t>Números de Contratos firmados</t>
  </si>
  <si>
    <t xml:space="preserve">Mantenimiento Sala de Crisis Nacional </t>
  </si>
  <si>
    <t>contrato fiirmado</t>
  </si>
  <si>
    <t xml:space="preserve">Sistema autimatico de cadena de llamado Sala de Crisis Nacional </t>
  </si>
  <si>
    <t>Sistema Instalado</t>
  </si>
  <si>
    <t>Número de Sistema Instalados</t>
  </si>
  <si>
    <t>diseño de sistema funcional de Sala de Crisis Nacional</t>
  </si>
  <si>
    <t>Elaboración e impresión de Guía Nacional de telecomunicaciones</t>
  </si>
  <si>
    <t>Número de guías elaboradas</t>
  </si>
  <si>
    <t>Guía elaborada e impresa</t>
  </si>
  <si>
    <t>Fortalecimiento de los Sistemas de Alerta Temprana.</t>
  </si>
  <si>
    <t>Apoyar la implementación del Sistema Alerta Temprana</t>
  </si>
  <si>
    <t>Número de actas</t>
  </si>
  <si>
    <t>Número de actas de entrega de SAT</t>
  </si>
  <si>
    <t xml:space="preserve">
Alex Rodríguez</t>
  </si>
  <si>
    <t>Elaboración e impresión de Guía sobre planes de evacuación</t>
  </si>
  <si>
    <t>Guías</t>
  </si>
  <si>
    <t>Número de guías impresas</t>
  </si>
  <si>
    <t>Guías elaboradas e impresas</t>
  </si>
  <si>
    <t>Simulación regional de comunicaciones ante tsunami en las regiones Caribe y Pacífica.</t>
  </si>
  <si>
    <t>Simulaciones</t>
  </si>
  <si>
    <t>Número de simulaciones</t>
  </si>
  <si>
    <t>Informes de simulaciones realizadas</t>
  </si>
  <si>
    <t>Realizar los similacros de orden Nacional por diferentes amenazas</t>
  </si>
  <si>
    <t>Número de simulacros realizados</t>
  </si>
  <si>
    <t>Informe de resultados de Simulacro</t>
  </si>
  <si>
    <t>Realizar el Simulacro Nacional de Busqueda y Rescate SIBRU 2015</t>
  </si>
  <si>
    <t>Simulacros</t>
  </si>
  <si>
    <t>Asistencia técnica para el fortalecimiento de las capacidades locales para la recuperación.</t>
  </si>
  <si>
    <t>Asistir a los entes territoriales en el manejo de desastres.</t>
  </si>
  <si>
    <t>Asistencias técnicas</t>
  </si>
  <si>
    <t>Número de Asistencias realizadas</t>
  </si>
  <si>
    <t>informes mensuales, indicador SIPLAG del proceso de gestión para el manejo de Desastres</t>
  </si>
  <si>
    <t>Capacitación y entrenamiento de las entidades del SNGRD en el manejo de desastres.</t>
  </si>
  <si>
    <t>Número de capacitaciones realizadas</t>
  </si>
  <si>
    <t>Fortalecimiento de la Preparación para la Recuperación.</t>
  </si>
  <si>
    <t>Número de contratos realizados para la adquisición de material de contrucción</t>
  </si>
  <si>
    <t>Contrato firmado y ejecutado</t>
  </si>
  <si>
    <t>Ejecución de la respuesta</t>
  </si>
  <si>
    <t>Atención de la población afectada.</t>
  </si>
  <si>
    <t>Convocar y activar la sala de crisis Nacional</t>
  </si>
  <si>
    <t>Activaciones</t>
  </si>
  <si>
    <t>Número de activaciones realizadas</t>
  </si>
  <si>
    <t>Convocatorias realizadas a través de correos electrónicos u oficios</t>
  </si>
  <si>
    <t>Monitorear y realizar los registros de la afectación y la atención de emergencias</t>
  </si>
  <si>
    <t>Registros</t>
  </si>
  <si>
    <t>Número de registros realizados</t>
  </si>
  <si>
    <t>Jorge Neira</t>
  </si>
  <si>
    <t>Visor de emergencias</t>
  </si>
  <si>
    <t>Realizar reporte porcentual de familias atendidas</t>
  </si>
  <si>
    <t>Número de familias atendidas/Número de familias reportadas por el Consejo Municipal</t>
  </si>
  <si>
    <t>Jorge Neira
Carmen Elena Pabón</t>
  </si>
  <si>
    <t>Indicadores SIPLAG</t>
  </si>
  <si>
    <t>80% - 98%</t>
  </si>
  <si>
    <t xml:space="preserve">Realizar reporte de familias beneficiadas </t>
  </si>
  <si>
    <t>Número de informes realizados</t>
  </si>
  <si>
    <t>Visor de emergencias o informe mensual de seguimiento al visor de emergencias</t>
  </si>
  <si>
    <t>Prestar los Servicios básicos de atención Psicosocial en Asistencia Humanitaria de Emergencias -AHE</t>
  </si>
  <si>
    <t>Número de atenciones</t>
  </si>
  <si>
    <t>Número de atenciones realizadas</t>
  </si>
  <si>
    <t>Julliete Brack</t>
  </si>
  <si>
    <t>Informe de reporte de atenciones realizadas a los municipios</t>
  </si>
  <si>
    <t>Recursos</t>
  </si>
  <si>
    <t>Restitución de los servicios esenciales afectados.</t>
  </si>
  <si>
    <t>Prestar los Servicios básicos de Subsidios de Arriendo en Asistencia Humanitaria de Emergencias -AHE</t>
  </si>
  <si>
    <t>Monto de recursos invertidos para entrega subsidios de arriendo</t>
  </si>
  <si>
    <t>Visor de emergencias UNGRD</t>
  </si>
  <si>
    <t>Otto Nietzen</t>
  </si>
  <si>
    <t>Prestar los Servicios básicos Agua y Saneamiento Básico en Asistencia Humanitaria de Emergencias -AHE</t>
  </si>
  <si>
    <t>Número de  municipios atendidos</t>
  </si>
  <si>
    <t>Informe de servicios prestados a los municipios afectados</t>
  </si>
  <si>
    <t>Ejecución de la recuperación mediante la rehabilitación y reconstrucción</t>
  </si>
  <si>
    <t>Acciones recuperación temprana</t>
  </si>
  <si>
    <t xml:space="preserve">Registro Único de Damnificados-RUD </t>
  </si>
  <si>
    <t>Paula Contreras</t>
  </si>
  <si>
    <t>Registro Únido de Damnificados</t>
  </si>
  <si>
    <t>Construcción de pozos almacenamiento de agua</t>
  </si>
  <si>
    <t>Pozos</t>
  </si>
  <si>
    <t>Número de pozos construidos</t>
  </si>
  <si>
    <t>Informe de Actividades línea de agua y saneamiento básico</t>
  </si>
  <si>
    <t>Puentes</t>
  </si>
  <si>
    <t>Número de puentes construidos</t>
  </si>
  <si>
    <t>Reporte mensual de puentes construidos</t>
  </si>
  <si>
    <t>Rafael Bolaños</t>
  </si>
  <si>
    <t>Acciones recuperación para el desarrollo</t>
  </si>
  <si>
    <t>Proyecto piloto de gestión de agua y saneamiento básico, aplicando tecnología</t>
  </si>
  <si>
    <t>Número de proyectos realizados</t>
  </si>
  <si>
    <t>Informe del desarrollo del proyecto</t>
  </si>
  <si>
    <t>Herramientas de seguimiento a los proyectos y convenios de recuperación post-desastre.</t>
  </si>
  <si>
    <t xml:space="preserve">Base de datos convenios y/o contratos suscritos para la recuperación </t>
  </si>
  <si>
    <t>Número de bases de datos de desarrolladas</t>
  </si>
  <si>
    <t>Base de datos actualizada</t>
  </si>
  <si>
    <t>PRESUPUESTO 2015</t>
  </si>
  <si>
    <t>PRESUPUESTO PROYECTOS E INVERSIÓN</t>
  </si>
  <si>
    <t>ACTIVIDADES CON PRESUPUESTO ANTERIOR</t>
  </si>
  <si>
    <t>SUBDIRECCIÓN DE REDUCCION DEL RIESGO</t>
  </si>
  <si>
    <t>SUBDIRECCIÓN DE CONOCIMIENTO DEL RIESGO</t>
  </si>
  <si>
    <t>SUBDIRECCIÓN DE MANEJO DE DESASTRES</t>
  </si>
  <si>
    <t>OFICINA ASESORA DE COMUNICACIONESCOMUNICACIONES</t>
  </si>
  <si>
    <t>OFICINA ASESORA DE PLANEACION E INFORMACIÓN</t>
  </si>
  <si>
    <t>OFICINA ASESORA JURIDICA</t>
  </si>
  <si>
    <t>GRUPO DE TALENTO HUMANO</t>
  </si>
  <si>
    <t>Inversión</t>
  </si>
  <si>
    <t>Oficios, Correos</t>
  </si>
  <si>
    <t xml:space="preserve">Elaborar un Documento que presente los elementos  conceptuales, alcance y decisiones sobre todas las variables asociadas con el proceso de conocimiento del riesgo en el Artículo 42 de la Ley 1523 y la relación entre las mismas. </t>
  </si>
  <si>
    <t>Luis Martínez
Adriana Cuevas
Graciela Ustariz</t>
  </si>
  <si>
    <t>De acuerdo al documento elaborado de elementos conceptuales, realizar una retroalimentación del mismo con los comités y Comisiones de cada uno de los procesos de Gestión del Riesgo de Desastres</t>
  </si>
  <si>
    <t>Consolidación del documento de insumos técnicos para la reglamentación del artículo 42 de la Ley 1523 luego de efectuar la respectiva retroalimentación</t>
  </si>
  <si>
    <t>Apoyar la elaboración del articulado de reglamentación del artículo 42 de la Ley 1523 de 2012.</t>
  </si>
  <si>
    <t>Luis Martínez
Adriana Cuevas
Graciela Ustariz
Jorge Bunch</t>
  </si>
  <si>
    <t>Realizar la Validación del articulado de la reglamentación del artículo 42 de la Ley 1523 de 2012 ante los Comités Nacionales</t>
  </si>
  <si>
    <t>Apoyo al Ministerio de Minas y Energía para el desarrollo técnico y concertación del proceso de transformación del PNC, en el marco del SNGRD. El apoyo técnico de la UNGRD se hará desde cada proceso: conocimiento, reducción y manejo, la OAJ.</t>
  </si>
  <si>
    <t>Adriana Cuevas/Alejandra Mendoza
Richard Vargas
Luis Martínez
Graciela Ustariz</t>
  </si>
  <si>
    <t>La conformación de una mesa de trabajo, dará lugar a la elaboración de un documento de propuesta de metodología</t>
  </si>
  <si>
    <t>Realizar seguimiento del cumplimiento del cronograma de trabajo para el proceso de transformación del PNC, con el Ministerio de Minas y Energía.</t>
  </si>
  <si>
    <t>No. De cronogramas elaborados</t>
  </si>
  <si>
    <t>Richard Vargas
Luis Martínez
Adriana Cuevas
Graciela Ustariz</t>
  </si>
  <si>
    <t>1 Matriz de seguimiento al cronograma de trabajo del Ministerio de Minas y energía</t>
  </si>
  <si>
    <t>No. De seguimientos a cronograma</t>
  </si>
  <si>
    <t>Realización de seguimientos semestrales, en este aspecto para la vigencia 2015 será un seguimiento</t>
  </si>
  <si>
    <t>Gestionar el proceso de adquisición de predios ubicados en la ZAVA de los municipios de Pasto, Nariño y La Florida</t>
  </si>
  <si>
    <t>Porcentaje de ejecución de recursos</t>
  </si>
  <si>
    <t>( Total recursos ejecutados/ Total recursos programados) *100</t>
  </si>
  <si>
    <t>SIG Galeras</t>
  </si>
  <si>
    <t>FNGRD. La adquisición de los predios, estará sujeta a la disponibilidad de los recursos económicos</t>
  </si>
  <si>
    <t xml:space="preserve">Adelantar el proceso de contratación  y la ejecución del contrato para la demolición de los predios adquiridos por el FNGRD  </t>
  </si>
  <si>
    <t>(% de ejecución real / % de ejecución programado)</t>
  </si>
  <si>
    <t>Matriz de segumientos, informes</t>
  </si>
  <si>
    <t>Base de Datos</t>
  </si>
  <si>
    <t>Oficios, Base de datos, informes</t>
  </si>
  <si>
    <t xml:space="preserve">Proyectos gestionados </t>
  </si>
  <si>
    <t>Base de datos actualizada, SIGPAD</t>
  </si>
  <si>
    <t xml:space="preserve">Asesorar técnicamente a las entidades territoriales, nacionales y otras áreas de la UNGRD en temas  relacionados con intervención correctiva del riesgo </t>
  </si>
  <si>
    <t>Mauricio Carvajal/Alexandra Ramirez</t>
  </si>
  <si>
    <t>Documentos, actas de reunion, versiones preliminares, listados de asistencia</t>
  </si>
  <si>
    <t>Reuniones, correos, oficios, informes, actas</t>
  </si>
  <si>
    <t>Documentos, informes</t>
  </si>
  <si>
    <t xml:space="preserve">Documentos elaborados o revisados  </t>
  </si>
  <si>
    <t>Rafael Sáenz</t>
  </si>
  <si>
    <t>Documentos generados, actas de reunión,listados de asistencia, correos.</t>
  </si>
  <si>
    <t>Documentos de conceptos elaborados, actas de reunión, listados de asistencia, correos.</t>
  </si>
  <si>
    <t xml:space="preserve">Documento Guia generado </t>
  </si>
  <si>
    <t>Presentar a nivel nacional la Guía para la integración de la Gestión del Riesgo en los Planes de Ordenamiento Territoriales Municipales.</t>
  </si>
  <si>
    <t>% de avance en la formulación del Evento</t>
  </si>
  <si>
    <t>Registro Fotografico, listados de asistencia</t>
  </si>
  <si>
    <t>Documento generado, actas de reunión,listados de asistencia, correos.</t>
  </si>
  <si>
    <t>Documentos consolidados,informes actas de reunión,listados de asistencia, correos.</t>
  </si>
  <si>
    <t>Documentos consolidados, informes, actas de reunión,listados de asistencia, correos.</t>
  </si>
  <si>
    <t>Territorios Asistidos</t>
  </si>
  <si>
    <t>Actas de reunión,listados de asistencia, correos.</t>
  </si>
  <si>
    <t>Documentos consolidados, actas de reunión,listados de asistencia, correos.</t>
  </si>
  <si>
    <t xml:space="preserve">Documentos de lineamientos </t>
  </si>
  <si>
    <t>Documentos, circulares, oficios, Lineamiento técnico</t>
  </si>
  <si>
    <t xml:space="preserve">Apoyar  técnicamente,  
emitir conceptos técnicos y/o asesorar a  entidades nacionales y/o territoriales y otras áreas de la UNGRD, para el fortalecimiento de la reducción del riesgo de desastres y la adaptación al cambio climático </t>
  </si>
  <si>
    <t>Generación de Insumo técnico para orientar el abordaje y la participación comunitaria en las instancias territoriales de gestión del riesgo.</t>
  </si>
  <si>
    <t>Brindar asesoría técnica para el diseño y parametrización de instrumentos financieros necesarios para la gestión del riesgo.</t>
  </si>
  <si>
    <t>Entidades asesoradas técnicamente</t>
  </si>
  <si>
    <t>Gestionar la socialización del documento guía para el aseguramiento de bienes inmuebles públicos (insumo)</t>
  </si>
  <si>
    <t>CDGRD con socialización</t>
  </si>
  <si>
    <t># CDGRD con el documento socializado</t>
  </si>
  <si>
    <t>Circulares, talleres, correos</t>
  </si>
  <si>
    <t>Carolina Giraldo</t>
  </si>
  <si>
    <t>Carmen Elena Pabón
Diego Juial Florez
Gabriel Garcia 
Yudith Diaz</t>
  </si>
  <si>
    <t>Informe de avances presentados</t>
  </si>
  <si>
    <t>Número de informes presentados</t>
  </si>
  <si>
    <t>Articulación de los procesos de la gestión del riesgo en alojamientos temporales</t>
  </si>
  <si>
    <t>Andrea Chavez</t>
  </si>
  <si>
    <t>No. De Hectáreas intervenidas</t>
  </si>
  <si>
    <t>Hectáreas de pradera intervenidas</t>
  </si>
  <si>
    <t>Informe de actividades mensuales, proceso contractual del mismo y actas de entrega</t>
  </si>
  <si>
    <t>Manuel Garcia
Marysol Murcia</t>
  </si>
  <si>
    <t>No. Cabezas de ganado entregadas</t>
  </si>
  <si>
    <t>Cabezas de ganado</t>
  </si>
  <si>
    <t xml:space="preserve">Desarrollar el programa de repoblamiento bovino y establecimiento de praderas mejoradas para los pequeños y medianos ganaderos del departamento del Atlantico. </t>
  </si>
  <si>
    <t>Informe de actividades mensuales, proceso contractual del mismo</t>
  </si>
  <si>
    <t xml:space="preserve">
Manuel Garcia
Rafael Bolaños</t>
  </si>
  <si>
    <t>Número de unidades productivas entregadas</t>
  </si>
  <si>
    <t>Unidad</t>
  </si>
  <si>
    <t>Proyecto agropecuario, a través del aprovechamiento de aguas subterraneas, forrajes mixtos, mejoramiento genetico y ciclo integral de producción, en la etnia Wuayuu</t>
  </si>
  <si>
    <t xml:space="preserve">Base de datos de Convenios y/o contratos para la recuperación(reconstrucción y rehabilitación) de vías, adecuaciones hidráulicas de drenaje  y demás actividades que requieran los departamentos mediante maquinaria amarilla, </t>
  </si>
  <si>
    <t>Yacir Ramirez</t>
  </si>
  <si>
    <t>números de convenios y/o ocntratos realizados</t>
  </si>
  <si>
    <t>convenios y/o contratos realizados</t>
  </si>
  <si>
    <t xml:space="preserve">Realizar convenios y/o contratos para la recuperación(reconstrucción y rehabilitación) de vías, adecuaciones hidráulicas de drenaje  y demás actividades que requieran los departamentos mediante maquinaria amarilla, </t>
  </si>
  <si>
    <t>Instalar Puentes peatonales de la Esperanza y la Prosperidad UNGRD</t>
  </si>
  <si>
    <t>Judith Diaz
Martín Mazo</t>
  </si>
  <si>
    <t>Kms de Vías recuperadas No. de puentes peatonales rehabilitados, puentes vehiculares rehabilitados y Viviendas mejoradas</t>
  </si>
  <si>
    <t>Recuperación-rehabilitación de zonas rurales, infraestructura vial terciaria y de suministros para la rehabilitación de las cubiertas de viviendas afectadas por la ola invernal como consecuencia de eventos físicos de origen natural que causaron pérdidas en el municipio de Toribio- Cauca</t>
  </si>
  <si>
    <t>No. de Beneficiarios, Toneladas entregadas.  Valor de la invesrión por beneficiario.</t>
  </si>
  <si>
    <t>Toneladas</t>
  </si>
  <si>
    <t>Suminstrar 10.000 toneladas de suplemento alimenticio (caña integral ensilada) para bovinos, bufalos u caprinos, afectados por la variabilidad climatica</t>
  </si>
  <si>
    <t>Andrea Chavez/ Luis Gabriel Correa y equipo de agua y saneamiento</t>
  </si>
  <si>
    <t xml:space="preserve">Reportes diarios de operación en formato digital y comunicados de prensa de emergencias </t>
  </si>
  <si>
    <t xml:space="preserve">Luis Fernando Piñeros, Luis Gabriel Correa, Diego Felipe Pedreros, Daniel Ortiz, Daniel Castaño, Carolina Giraldo </t>
  </si>
  <si>
    <t>Informe diario de operación</t>
  </si>
  <si>
    <t xml:space="preserve">Apoyar a los entes territoriales en la coordinación de emergencias </t>
  </si>
  <si>
    <t xml:space="preserve">Actas de entrega y capacitación de implementación del Registro Únido de Damnificados a los entes territoriales </t>
  </si>
  <si>
    <t>Paula Contreras y equipo RUD</t>
  </si>
  <si>
    <t>No. De entes territoriales  con implementación del RUD</t>
  </si>
  <si>
    <t>Entes territoriales</t>
  </si>
  <si>
    <t>Implementar el proyecto integral de registro Unico de Damnificados -RUD</t>
  </si>
  <si>
    <t>Jorge Neira
Rubien Ramirez</t>
  </si>
  <si>
    <t xml:space="preserve"> </t>
  </si>
  <si>
    <t>Rafael Bolaños
Miguel Luengas</t>
  </si>
  <si>
    <t>Adquirir materiales para instalación de "Puentes peatonales de la Esperanza y la Prosperidad UNGRD"</t>
  </si>
  <si>
    <t>Modelo de capacitación diseñado y aprobado en la prueba piloto</t>
  </si>
  <si>
    <t>Alejandra Mendoza
Andrea Chavez
Julliette Brack
Marisol Murcia
Luz Adriana Pineda
Otto Nietzen
Gustavo Beltran
Pedro Antonio Segura</t>
  </si>
  <si>
    <t>prueba modelo diseñado</t>
  </si>
  <si>
    <t>Diseñar un modelo de capacitación y prueba piloto en el proceso de gestión para el manejo de desastres</t>
  </si>
  <si>
    <t>Adriana Cuevas
William Tovar</t>
  </si>
  <si>
    <t>Alejandra Mendoza
Alex RodriguezAlejandra Mendoza
Alex Rodriguez</t>
  </si>
  <si>
    <r>
      <t xml:space="preserve">Potencializar la preparación  en la respuesta y la recuperación </t>
    </r>
    <r>
      <rPr>
        <b/>
        <sz val="10"/>
        <color indexed="50"/>
        <rFont val="Arial"/>
        <family val="2"/>
      </rPr>
      <t>para e</t>
    </r>
    <r>
      <rPr>
        <b/>
        <sz val="10"/>
        <rFont val="Arial"/>
        <family val="2"/>
      </rPr>
      <t>l manejo de desastres</t>
    </r>
  </si>
  <si>
    <t>FECHA 
INICIOFECHA 
INICIO</t>
  </si>
  <si>
    <t>Convenio firmado</t>
  </si>
  <si>
    <t>Pedro Segura
Otto Nietzen
Gustavo Beltran</t>
  </si>
  <si>
    <t>número de convenios firmados</t>
  </si>
  <si>
    <t xml:space="preserve">convenio </t>
  </si>
  <si>
    <t>Realizar Convenio de cooperación para el fortalecimiento de respuesta a emergencias ante incendios forestales</t>
  </si>
  <si>
    <t>Contratos/
conveniosContratos/
convenios</t>
  </si>
  <si>
    <t>Fortalecimiento de la capacidad institucional de los actores del Sistema Nacional de Gestión del Riesgo de Desastres -
SNGRDFortalecimiento de la capacidad institucional de los actores del Sistema Nacional de Gestión del Riesgo de Desastres -
SNGRD</t>
  </si>
  <si>
    <t>Profesional Especializado Subdirección General
Miguel Luengas
Carmen Elena PabónProfesional Especializado Subdirección General
Miguel Luengas
Carmen Elena Pabón</t>
  </si>
  <si>
    <r>
      <t xml:space="preserve">Definir linemientos para la formulación de la </t>
    </r>
    <r>
      <rPr>
        <sz val="10"/>
        <color indexed="8"/>
        <rFont val="Arial"/>
        <family val="2"/>
      </rPr>
      <t>Estrategia de Recuperación de</t>
    </r>
    <r>
      <rPr>
        <sz val="10"/>
        <color indexed="8"/>
        <rFont val="Arial"/>
        <family val="2"/>
      </rPr>
      <t xml:space="preserve">  Desastres</t>
    </r>
  </si>
  <si>
    <t xml:space="preserve">Realizar el diagnóstico de las lecciones
aprendidas en el pais ante fenómenos
recurrentes Realizar el diagnóstico de las lecciones
aprendidas en el pais ante fenómenos
recurrentes </t>
  </si>
  <si>
    <t>Miguel Luengas
Carmen Elena PabónMiguel Luengas
Carmen Elena Pabón</t>
  </si>
  <si>
    <t>Aval del Comité Nacional para el Manejo de Desastres de la Estrategia Nacional de Respuesta a Emergencias - ENRE</t>
  </si>
  <si>
    <t>Luis Martínez
Adriana Cuevas / Alejandra Mendoza
Graciela Ustariz
Jorge Bunch</t>
  </si>
  <si>
    <t>Luis Martínez
Adriana Cuevas / Alejandra Mendoza
Graciela Ustariz</t>
  </si>
  <si>
    <t>Luis Martínez
Adriana Cuevas/ Alejandra Mendoza
Graciela Ustariz</t>
  </si>
  <si>
    <t>Informe de seguimiento al cumplimiento de la agenda</t>
  </si>
  <si>
    <t>Número de seguimientos realizados</t>
  </si>
  <si>
    <t>Seguimiento al cumplimiento de la agenda a desarrollar la Comisión Tecnica Nacional Asesora para el Manejo de Desastres</t>
  </si>
  <si>
    <t>Acta de la reunión de la Comisión para el Manejo de Desastres de aprobación de la Agenda</t>
  </si>
  <si>
    <t>numeros de agendas aprobadas</t>
  </si>
  <si>
    <t>agenda aprobada</t>
  </si>
  <si>
    <t xml:space="preserve">Presentación para aprobación de la comisión de la agenda a desarrollar </t>
  </si>
  <si>
    <t>Oficios de convocatoria remitidos a Comisión Tecnica Nacional Asesora para el Manejo de Desastres y Actas de reuniones en las cuales se hace seguimiento a los compromisos adquridos por los miembros de la Comisión Tecnica Nacional Asesora para el Manejo de Desastres</t>
  </si>
  <si>
    <t>Convocar y realizar reuniones de la Comisión Tecnica Nacional Asesora para el Manejo de Desastres</t>
  </si>
  <si>
    <t>Oficios de convocatoria remitidos a los integrantes del Comité de acuerdo a la Ley 1523 de 2012 y Actas de reuniones en las cuales se hace seguimiento a los compromisos adquridos por los miembros del Comité Nacional para el Manejo de Desastres</t>
  </si>
  <si>
    <t>Convocar y realizar las reuniones del Comité Nacional para el Manejo de Desastres</t>
  </si>
  <si>
    <t>Julliette Brack</t>
  </si>
  <si>
    <t>FECHA 
INICIOFECHA 
INICIOFECHA 
INICIO</t>
  </si>
  <si>
    <t>Richard Vargas
Graciela Ustariz
Subdirector Conocimiento del RiesgoRichard Vargas
Graciela Ustariz
Subdirector Conocimiento del Riesgo</t>
  </si>
  <si>
    <t>Richard Vargas
Graciela UstarizRichard Vargas
Graciela Ustariz</t>
  </si>
  <si>
    <t>Formulación de metodologías para incorporar el análisis de riesgo de desastre en los
proyectos sectoriales y territoriales de inversión pública.</t>
  </si>
  <si>
    <t>Envío de comunicaciones que el DNP acometa la acción en virtud de lo estipulado en el artículo 38 de la Ley 1523 de 2012.</t>
  </si>
  <si>
    <t>Comunicación</t>
  </si>
  <si>
    <t>No. De comunicaciones remitidas</t>
  </si>
  <si>
    <t>Comunicación enviada</t>
  </si>
  <si>
    <r>
      <t xml:space="preserve">Definición de Agendas sectoriales estratégicas. </t>
    </r>
    <r>
      <rPr>
        <sz val="11"/>
        <color theme="1"/>
        <rFont val="Calibri"/>
        <family val="2"/>
      </rPr>
      <t>(para la reducción del riesgo)</t>
    </r>
  </si>
  <si>
    <t>Apoyar la elaboración de agendas sectoriales en Reducción del Riesgo, de las acciones prioritarias del componente programático del PNGRD con los sectores de la administración pública del nivel nacional</t>
  </si>
  <si>
    <t>Generar un documento de identificación preliminar de participación sectorial en los Comités Nacionales</t>
  </si>
  <si>
    <t>Richard Vargas
Graciela Ustariz
Adriana Cuevas Luis Carlos Martínez</t>
  </si>
  <si>
    <t>Formulación, socialización y seguimiento del Plan Nacional de Gestión del Riesgo de Desastres -PNGRD.
Concertación del Plan Nacional de Gestión del Riesgo de Desastres - PNGRD con los Sectores.</t>
  </si>
  <si>
    <t>Validación componente programático del PNGRD</t>
  </si>
  <si>
    <t>Entidades</t>
  </si>
  <si>
    <t>No. De entidades q participaron en la validación del componente</t>
  </si>
  <si>
    <t>Presentación del Plan Nacional de Gestión del Riesgo de Desastres al Consejo Nacional de Gestión del Riesgo de Desastres</t>
  </si>
  <si>
    <t>Orientación a la reglamentación del artículo 42 de la Ley 1523 de 2012</t>
  </si>
  <si>
    <t>Reuniones/Gestiones</t>
  </si>
  <si>
    <t>No. De reuniones o gestiones realizadas.</t>
  </si>
  <si>
    <t>Listado de asistencia, oficios, memorando donde se evidencia la gestión</t>
  </si>
  <si>
    <t>Apoyo al Ministerio de Minas y Energía para el desarrollo técnico y concertación del proceso de transformación del PNC, en el marco del SNGRD. El apoyo técnico de la UNGRD se hará desde cada proceso: conocimiento, reducción y manejo, la OAJ y con la OAPI.</t>
  </si>
  <si>
    <t>Plan de Mejoramiento Contaloría continua 2016 y se debe adicionar actrividad</t>
  </si>
  <si>
    <t>Cumplir la ejecución física y presupuestal del proyecto de inversión de Asistencia Técnica en Gestión Local del Riesgo a nivel municipál y deprtamental en Colombia</t>
  </si>
  <si>
    <t>Porcentaje de avance físico y financiero de acuerdo a SPI</t>
  </si>
  <si>
    <t>Ficha seguimeinto e información arrojada por el SPI</t>
  </si>
  <si>
    <t>01/01/52015</t>
  </si>
  <si>
    <t>El proceso iniciado este año ha implicado mesas de trabajo con Min Vivienda y Min Transporte, quienes entregaron observaciones a los proyectos identificados en el PNGRD, estamos en proceso de consolidación de dichos aportes.</t>
  </si>
  <si>
    <t>Ninguno</t>
  </si>
  <si>
    <t>La implementación de las agendas, depende de la adopción del PNGRD, por lo tanto esta meta depende de la expedición de dicho instrumento.</t>
  </si>
  <si>
    <t>Formular la propuesta de estrategia para la incorporación de sectores en el Comité Nacional de Reducción del Riesgo</t>
  </si>
  <si>
    <t>Se adelanto documento propuesta de estrategia para la incorporación de sectores en el Comité Nacional de Reducción del Riesgo.</t>
  </si>
  <si>
    <t>Coordinar la formulación, el desarrollo y el seguimiento de agenda de trabajo del Comité para la Reducción del Riesgo de Desastres</t>
  </si>
  <si>
    <t>A febrero 2015 se tienen en borrador las agendas de trabajo de las dos comisiones técnicas asesoras, que son la base de la agenda de trabajo del Comité Nacional.</t>
  </si>
  <si>
    <t>Se pondrá a consideración de la CNARIT para su validación final en la sesión del 19/03/2015 y para aprobación del Comité Nacional el 24/03/2015.</t>
  </si>
  <si>
    <t>Se realizaron reuniones de discusión con MinCultura, MinComercio,  COLCIENCIAS, ANE, INVEMAR Y COLDEPORTES. También se realizó acompañamiento y orientación con los sectores: Ambiente, Defensa; Minas, Energía e Hidrocarburos. Igualmente se orientó telefónicamente a los técnicos de los Ministerios de Ambiente, Vivienda y Transporte, con relación al alcance de varios proyectos y las alternativas para el envío de la información a la UNGRD.
Se realizó presentación ante el Comité Nacional RR sobre estado de avance PNGRD y se apoyó una reunión preparatoria sobre el plan de trabajo de dicha comisión.</t>
  </si>
  <si>
    <t># de acuerdos o convenios gestionados</t>
  </si>
  <si>
    <t xml:space="preserve">Se generó inventario de información disponible en la página Web del IGAC, (Sistema de información geográfica para el ordenamiento territorial - SIGOT) y las páginas de las entidades que componen el SNIGRD, registrando la disposición de servicios de mapa en formato WMS, niveles de información en formato SHP.
Adicionalmente se elaboró ofició Numero  SRR-M-105-2015 solicitando la definición de los procedimientos que se van a llevar en conjunto con la OAPI para la gestión de la información a las entidades del SNIGRD </t>
  </si>
  <si>
    <t>Gestionar información cartográfica para el desarrollo de bases conceptuales y lineamientos de gestión del riesgo en municipios priorizados que cuenten con la información</t>
  </si>
  <si>
    <t>Municipios con Información Cartográfica</t>
  </si>
  <si>
    <t xml:space="preserve"># de municipios con información cartográfica identificada </t>
  </si>
  <si>
    <t>Se ha generado información cartográfica y estadística de los niveles de información que se han descargado de las páginas de IGAC y la información disponible en la UNGRD en escalas 1:100.000 para 40 municipios priorizados para el año 2015 en asistencia técnica</t>
  </si>
  <si>
    <t>Elaborar un documento de propuesta de requerimientos para el proceso de reestructuración de la BDG en los temas relacionados con Reducción del Riesgo de acuerdo con parámetros que determine la OAPI</t>
  </si>
  <si>
    <t>Niguno</t>
  </si>
  <si>
    <t xml:space="preserve">A enero 1 de 2015 se tenía programado un presupuesto de  $ 4.230.544.156 para adquisición de predios (valor comprometido a diciembre 31 de 2014  $ 3.396.542.974 +  $ 834.001.182 saldo sin comprometer de las cuentas 2701 y 270602). La ejecución de enero y febrero relacionada correspondería al 28 % ($ 1.197.897.843) del presupuesto programado para el 2015 </t>
  </si>
  <si>
    <t>Familias expuestas con acompañamiento psicosocial</t>
  </si>
  <si>
    <t xml:space="preserve">El PGIR - AVG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seguimiento a compensaciones. </t>
  </si>
  <si>
    <t>Ejecución física del contrato</t>
  </si>
  <si>
    <t xml:space="preserve">►En cuanto a la gestión realizada para adelantar el proceso de contratación de la demolición e interventora de predios adquiridos por el FNGRD, se tiene un avance del 50 % correspondiente a estudios previos finalizados 
►En el momento que inicie la ejecución del contrato de demoliciones e interventora se medirá porcentualmente el respectivo avance.  </t>
  </si>
  <si>
    <t>Proyectos ejecutados físicamente al 100%</t>
  </si>
  <si>
    <t># de proyectos ejecutados físicamente al 100%</t>
  </si>
  <si>
    <t>Con corte a 28 de febrero de 2015 se tienen 16 de los 34 proyectos que se hacen parte de la Linea de Plan de Choque ejecutados al 100%.</t>
  </si>
  <si>
    <t>Se Elaboró primer borrador de matriz la cual fue entregada el 4 de marzo de 2015 para comentarios. Para efectos de contar con un documento completo por proyecto, se está elaborando un "BOOK" en el cual se consigne toda lo información del proyecto de vivienda, que contenga una informe ejecutivo, con la  etapa de formulación, aspectos técnicos, jurídicos, financieros y etapa de construcción del proyecto - ejecución y seguimiento. El "BOOK" será circulado el 16 de marzo de 2015. (con el BOOK implementado se espera tener el 5% de avance). 
Se  proyectó un borrador de la diagramación para la incorporación del banco de proyectos de vivienda en el SIGPAD,  mediante la elaboración de un flujograma donde se indica el procedimiento de un proyecto desde su radicación hasta su respectiva evaluación.</t>
  </si>
  <si>
    <t>Se está desarrollando una matriz de consolidación para los proyectos de vivienda que son radicados ante la UNGRD con el apoyo del Arq. Mauricio Carvajal, adicionalmente se está investigando  la existencia de proyectos de vivienda radicados y su procedimiento desde la radicación del proyecto hasta su evaluación.</t>
  </si>
  <si>
    <t>Realizar Asistencia técnica a entidades territoriales en temas específicos de intervención de la vulnerabilidad</t>
  </si>
  <si>
    <t>Asesorías</t>
  </si>
  <si>
    <t>Se recibieron Siete (7) solicitudes de asesoría técnica. Debido al tipo de solicitud y a las otras labores que se desarrollan desde la línea de intervención de vivienda, Cinco (5) solicitudes fueron atendidas y Dos (2) quedaron pendientes por atender en el periodo, sin embargo, dando cumplimiento a los términos establecidos los conceptos se encuentran en elaboración y serán remitidos los primeros días de marzo.</t>
  </si>
  <si>
    <t xml:space="preserve">En el mes de Enero de 2015, se diseñó la matriz de seguimiento en la cual se reportan las acciones que se adelantan semanalmente respecto a los proyectos de vivienda en los estados de estructuración, ejecución y en liquidación; En el mes de Febrero de 2015 se actualizó semanalmente la matriz, consignando todas las acciones adelantadas de los proyectos que se encuentran en los tres estados mencionados. </t>
  </si>
  <si>
    <t>Durante el transcurso de los meses de Enero y Febrero de 2015, se realizaron gestiones  ante la FIDUCIARIA tales como: Revisión general del estado de solicitudes y firmas de atas ya existentes para liquidación y en proceso, de  igual forma se realizó reunión con el DNP con el fin de clarificar e inventariar los requerimientos  por parte de la IAF en cuanto a irregularidades del desarrollo del convenio, se realizan desembolsos a los convenios de Tierralta  y San Pelayo en el Departamento de Córdoba. Dentro de los convenios liquidados en estos meses encontramos los siguientes: Enero: San Miguel (Santander), Febrero: ninguno.</t>
  </si>
  <si>
    <t>Teniendo en cuenta el gran número de proyectos que se tenían evaluados desde 2014, pero que no se les había dado la respectiva gestión en el SIGOB, durante el primer periodo de 2015 se le ha dado prioridad adelantando los respectivos tramites, de igual manera se han revisado los proyectos que no son competencia de la UNGRD para hacer la respectiva remisión.</t>
  </si>
  <si>
    <r>
      <t xml:space="preserve">Se poyaron los proceso conforme a la demanda presentada a la SRR, se atendieron 39 solicitudes técnicas de entidades territoriales para las cuales se destino un total de 27 horas, adicionalmente se apoyaron los procesos de SIBRU Y Honda (Río Gualí).
</t>
    </r>
    <r>
      <rPr>
        <b/>
        <sz val="9"/>
        <color indexed="9"/>
        <rFont val="Arial"/>
        <family val="2"/>
      </rPr>
      <t xml:space="preserve">SIBRU: </t>
    </r>
    <r>
      <rPr>
        <sz val="9"/>
        <color indexed="9"/>
        <rFont val="Arial"/>
        <family val="2"/>
      </rPr>
      <t xml:space="preserve">Se han adelantado reuniones y visitas con IDIGER,DIGER IDU Acueducto para la determinación de los predios que se van a utilizar como escenario del simulacro. 31,5 horas de trabajo.
</t>
    </r>
    <r>
      <rPr>
        <b/>
        <sz val="9"/>
        <color indexed="9"/>
        <rFont val="Arial"/>
        <family val="2"/>
      </rPr>
      <t xml:space="preserve">HONDA: </t>
    </r>
    <r>
      <rPr>
        <sz val="9"/>
        <color indexed="9"/>
        <rFont val="Arial"/>
        <family val="2"/>
      </rPr>
      <t>Se adelantaron las siguientes acciones: 
- Asistencia a Reunión convocada por UNGRD como coordiandora técnica para abordar problemática Río Guali-Honda. 9-02-15
-  Mesa Técnica 12/02/15
- Elaboración informe técnico
Tolta 37 horas destinadas a esta labor.</t>
    </r>
    <r>
      <rPr>
        <b/>
        <sz val="9"/>
        <color indexed="9"/>
        <rFont val="Arial"/>
        <family val="2"/>
      </rPr>
      <t xml:space="preserve">
</t>
    </r>
  </si>
  <si>
    <t xml:space="preserve">Se han adelantado reuniones con el equipo de trabajo para verificar los procedimientos actuales y así concertar los ajustes que se deben realizar; se consolidaran los ajustes necesarios acorde con las experiencias que se tiene en  la utilización de los procedimientos y formatos.         </t>
  </si>
  <si>
    <t xml:space="preserve">Se está elaborando la estructura de la guía (contenido), definiendo los alcances de cada actividad. Para el 18 de marzo se circulará el documento de estructura. </t>
  </si>
  <si>
    <t>Desarrollar estrategia de socialización de técnicas constructivas que utilizan material vegetal vivo como elemento de construcción, solo o combinado con materiales inertes para obras civiles para la consolidación
de taludes, riberas y control de la erosión</t>
  </si>
  <si>
    <t xml:space="preserve">Se están adelantando conversaciones con la Universidad de Manizales para contar  con el apoyo de un grupo de investigación que apoye las actividades de investigación y análisis de los casos exitosos implementados en el país con las técnicas de obras biomecánicas o de bioingeniería </t>
  </si>
  <si>
    <t xml:space="preserve">Seguimiento a la implementación de proyecto piloto en tecnológias alternativas no convencionales cofinanciado por el FNGRD.  </t>
  </si>
  <si>
    <t>El 20 de Febrero de 2015 a las 8:00 am Se realiza reunión con el CMGRD de Popayán y el CDGRD de Cauca para socializar el proyecto de convenio entre la UNGRD y el CMGRD 
2:00 pm Se realiza reunión de socialización del convenio y pautas para la formulación del proyecto de convenio, quedando como compromisos los siguientes: • La empresa de Acueducto y Alcantarillado realizará la formulación del proyecto.
• La UNGRD adelantará la elaboración del preliminar de los estudios previos necesarios para la suscripción del convenio, previa socialización y análisis al interior de la Subdirección de Reducción del Riesgo de la UNGRD; 
• Para el trabajo de elaboración conjunta de los estudios previos, se socializarán vía correo electrónico con CMGRD y APSA,  en caso de ser necesario se realizarán reuniones virtuales (videoconferencia). Para el componente técnico de la formulación del proyecto se trabajará con el Ing. Fabio, y para los temas de convenio y presupuesto directamente con la Dra. Liliana.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</si>
  <si>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</si>
  <si>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</si>
  <si>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 documento elaborados o revisados técnicamente / # documento recibidos o solicitados) *100</t>
  </si>
  <si>
    <t xml:space="preserve">Se atendió solicitud de la Oficina Asesora de Cooperación-UNGRD, para elaborar la presentación y documento insumo, del texto a utilizar por del Director General de la Unidad Nacional para la Gestión de del Riesgo de Desastres de Colombia Dr. Carlos Iván Márquez Pérez en el Lanzamiento de Delta Coalitión en la Conferencia Mundial de Reducción del Riesgo de Desastres en Sendai – Japón. </t>
  </si>
  <si>
    <t>Emitir conceptos técnicos para asesorar a entidades nacionales y/o territoriales en relación con la incorporación de medidas de reducción del riesgo en la planificación.</t>
  </si>
  <si>
    <t xml:space="preserve">Se atendieron dentro de los términos legales, las solicitudes realizadas por entidades públicas del orden local y nacional; personas naturales y jurídicas; entes territoriales: municipios, distritos y departamentos.
ENERO: 5 Solicitudes
FEBRERO: 8 Solicitudes
</t>
  </si>
  <si>
    <t>Asistir técnicamente a la CEI-COT en los procesos relacionados con la agenda y plan de acción 2015</t>
  </si>
  <si>
    <t xml:space="preserve">Participación en reunión CEI-COT donde se presenta proyecto de Gobernación del Valle con Universidad del Valle para Junchaco-Ladrilleros, en donde se presentó información Convenio FNGRD-DIMAR Estudios de Riesgo por Tsunami Tumaco -Salahonda -Buenaventura  que incidirá en alcance  y decisiones del Proyecto de la Gobernación. </t>
  </si>
  <si>
    <t>Elaborar la versión final publicable del documento “Guía Municipal de Incorporación de la gestión del riesgo en el ordenamiento Territorial en coordinación con SCR
 (Continuo de Plan de Acción 2014)</t>
  </si>
  <si>
    <t>Se inició la revisión del primer borrador, en cuanto a la validación  de la estructura de contenidos planteados para la guía de integración de la Gestión del Riesgo de Desastres en el Ordenamiento Territorial Municipal.</t>
  </si>
  <si>
    <t>Porcentaje de Formulación</t>
  </si>
  <si>
    <t>La Actividad comienza en julio de 2015</t>
  </si>
  <si>
    <t>Articular gestiones para incorporar el componente de gestión del riesgo en Guía DNP para formulación de planes de desarrollo</t>
  </si>
  <si>
    <t>Se  adelantó la primera reunión de acercamiento con el DNP, se inició la revisión inicial de la Guía de desarrollo Territorial 2012-2015, como primer paso en el desarrollo del nuevo documento.</t>
  </si>
  <si>
    <t xml:space="preserve">Enero y febrero:
 1.  Asistencia a comités técnicos.   
2.    En el marco del Seguimiento técnico, administrativo y financiero al Convenio se revisaron los documentos diagnósticos de las dos islas informes entregados en enero).  
3. Se elaboró estructura de informes de gestión a presentar por Gobernación, Alcaldía y entidades que aportan productos  (estudios técnicos) al Convenio.
</t>
  </si>
  <si>
    <t xml:space="preserve">La elaboración de productos del Convenio ha sufrido retrasos por : 
1.  Falta de capacidad técnica y administrativa  de los operadores del Convenio ( Gobernación del Archipiélago de San Andrés - Alcaldía de Providencia y Santa  Catalina) 
2. Incumplimiento en la entrega de productos de entidades participes del Convenio ( IGAC, Ministerio Interior, INCODER)  
</t>
  </si>
  <si>
    <t>Realizar el seguimiento al convenio 677-04-1132-2013 formulación EOT La Florida</t>
  </si>
  <si>
    <t>Convenio que continua de 2014, se está pendiente de envío por parte de la Alcaldía de La Florida de informe de gestión y producto radicado a Corponariño solicitados en visita de supervisión de diciembre de 2014. Informe de Supervisión se realiza en mayo de 2015.</t>
  </si>
  <si>
    <t>No se ha recibido por parte de la Alcaldía de La Florida de informe de gestión y producto radicado a Corponariño solicitado en visita de supervisión de diciembre de 2014.</t>
  </si>
  <si>
    <t>Se adelantará la asistencia en la fase de construcción del Lineamientos a municipios priorizados segundo semestre de 2015.</t>
  </si>
  <si>
    <t xml:space="preserve">Realizar la línea base (diagnostico) de los municipios priorizados en cuanto a insumos y avances en la integración de la GRD y OT </t>
  </si>
  <si>
    <t xml:space="preserve">Se obtuvo la información parcial de 20 municipios  de los departamentos de ATLANTICO, CALDAS, RISARALDA, ANTIOQUIA, MAGDALENA y VALLE </t>
  </si>
  <si>
    <t xml:space="preserve">Demora de las entidades en la entrega de la información. </t>
  </si>
  <si>
    <t xml:space="preserve">Documento de diagnóstico  (línea base) </t>
  </si>
  <si>
    <t xml:space="preserve"> # diagnósticos realizados</t>
  </si>
  <si>
    <t>De acuerdo con Plan de Trabajo se avanzó en la consecución de información para la Línea Base para el desarrollo de los diagnósticos. Se adelantaron   reuniones en 7 municipios de los departamentos del Atlántico, Magdalena, Valle, Caldas, Risaralda y Antioquia, a través de reuniones con los CMGRD, Secretarias de Planeación, CAR´s.</t>
  </si>
  <si>
    <t>En el mes de febrero se generaron  los insumos para la construcción de Línea Base: Presentaciones del Programa,  definición de  municipios, documento marco, plan de trabajo,   formatos para la consignación de información y se dio inicio a la recopilación de la información primaria regional y secundaria municipal.</t>
  </si>
  <si>
    <t># lineamientos realizados</t>
  </si>
  <si>
    <t xml:space="preserve">La actividad comienza en el segundo semestre de 2015 luego de contar con la línea base y priorizar  municipios en dónde se va a actuar. </t>
  </si>
  <si>
    <t xml:space="preserve">En el mes de enero no se contaba con la contratación requerida para el desarrollo de esta acción. 
En el mes de febrero se dio inicio a la recopilación de la información municipal y a la construcción de la línea base para el desarrollo de los diagnósticos.
</t>
  </si>
  <si>
    <t>Política de intervención para el reasentamiento de población localizada en zonas de riesgo no mitigable, desde la intervención prospectiva y correctiva del riesgo.</t>
  </si>
  <si>
    <t>Etapa de estudio y analisis normativo.</t>
  </si>
  <si>
    <t>% de avance en la elaboración del documento de propuesta técnica</t>
  </si>
  <si>
    <t xml:space="preserve">Se revisó el producto del profesor José Daniel Pabón junto con la Subdirectora de Reducción con el fin de revisar insumos a elaborar para la construcción del  Documento propuesta técnica.
Se realizaron las gestiones pertinentes para elaborar Convenio con el Departamento de Geografía de la Universidad Nacional
</t>
  </si>
  <si>
    <t>Asesorar técnicamente las actividades relacionadas con el PNACC en articulación con políticas y estrategias de Reducción del Riesgo</t>
  </si>
  <si>
    <t># de asesorías técnicas realizadas/ # de asesoría técnicas programadas</t>
  </si>
  <si>
    <t xml:space="preserve">En el marco del Plan Nacional de Adaptación se han realizado las siguientes actividades:
- Participación en Reuniones de Comité PNACC
- Inicio de acompañamiento técnico al CDGRD Boyacá y Gobernación Boyacá para la formulación del Plan Integral de Cambio Climático 
- Participación Mesa Nacional de Adaptación en articulación con Plan Nacional de Adaptación al Cambio Climático. (Marzo 6)
- Revisión de metas de adaptación al cambio climático asociadas al Plan Nacional de Desarrollo 2014-2018 </t>
  </si>
  <si>
    <t>Esta meta se encuentra relacionada con informes de seguimiento contractual y técnico a las medidas de adaptación al cambio climático e inicia en Abril de 2015.
Sin embargo se hace la supervisión mensual a los siguientes proyectos:
1.  Convenio No. 9677-04-1047-2013 Fundación CREACUA-Municipio de Riohacha-UNGRD: 50% ejecución. Se realizó Comité Técnico (febrero 17) para revisar avances técnicos del Convenio y gestiones adelantadas por la UNGRD para el Primer Desembolso por parte del Municipio de Riohacha.
2.  Convenio No. 9677-04-898-2013 SAT Unipamplona-UNGRD: 50% Ejecución. Se realizó Comité Técnico (Enero 28) para revisar avances y soportes para Segundo Desembolso por parte del FNGRD. Se tramitó 2 Desembolso por un valor de $73,478,750
3.  Convenio No. 9677-04-201-2013 PNUD-FNGRD:  Se realizó Acta de Terminación con los soportes de recibo de  cada una de las medidas piloto de ACC por parte de la UNGRD. Pendiente firma del Director.</t>
  </si>
  <si>
    <t xml:space="preserve">El Contrato 9677-PPAL001-029-2015 con GUALA FILMS se firmó Acta de Inicio el 20 de Febrero de 2015 y se realizó primer Comité Técnico el 4 de marzo. </t>
  </si>
  <si>
    <t xml:space="preserve">Se iniciaron los 3 procesos:
1. Diseño del Sistema de Indicadores para la Adaptación al Cambio Climático en Colombia liderado por MADS: Las entidades coordinadoras del PNACC (MADS, DNP, IDEAM y UNGRD) apoyan el proceso para el Diseño con el apoyo de CATIE y la Universidad de Copenaghen. Se apoyó la elaboración de Términos de Referencia para la contratación de una consultoría para la Primera Etapa del Proyecto: DIAGNÓSTICO, revisión de hojas de vida, y evaluación técnica de selección, apoyo en la construcción del marco conceptual para la Primera Etapa y acompañamiento en el seguimiento al proceso.
2. Acompañamiento Técnico para la construcción de la  Contribución de Colombia en las negociaciones de Cambio Climático a realizarse en Diciembre de 2015 en París.
3. Apoyo en la construcción del Plan de Acción 2015 entre la UNGRD y la Universidad de Manizales para el fortalecimiento de los procesos de Reducción del Riesgo </t>
  </si>
  <si>
    <t>(# asesorías técnicas realizadas / # asesorías técnicas solicitadas) *100</t>
  </si>
  <si>
    <t>Se han dado los siguientes conceptos técnicos y apoyos técnicos:
1.  Respuesta a Contraloría Delegada de Participación sobre Plan Nacional de Adaptación
2. Acompañamiento Reuniones de coordinación con Ministerio de Agricultura para realizar Reuniones Regionales con actores agropecuarios para preparación de Temporada Seca en los departamentos de La Guajira, Tolima y Huila.
3. Revisión documento de GRD realizado por SCR en lo que respecta a variabilidad y cambio climático.
4. Elaboración de presentación al equipo de Asistencia Técnica de la línea de Instrumentos de Planificación de la SRR (UNGRD) con el fin de aclarar conceptos y articulación de la GRD y ACC.
5. Respuesta a OAJ de la UNGRD sobre la Acción de Reparación por daños reportados en cultivos ají cayenne en Villavicencio
6. Respuesta a Contraloría General sobre las acciones de la UNGRD en adaptación al cambio climático.</t>
  </si>
  <si>
    <t>Articulación del ámbito social y comunitario en el proceso de reducción del riesgo.</t>
  </si>
  <si>
    <t>Se ha revisado información documental sobre procesos de reasentamiento en el país (Gramalote, Tierradentro y Galeras) .</t>
  </si>
  <si>
    <t xml:space="preserve">Asesorar técnicamente  a sectores y organizaciones sociales para la incorporación de la Gestión del Riesgo en el ámbito comunitario. </t>
  </si>
  <si>
    <t>Actualmente se está brindando asesoría a la Confederación Nacional de Acción Comunal para lo cual se han establecido espacios de diálogo en el nivel nacional y se está revisando la guía de formación en gestión del riesgo con la cual capacitarán a 14 mil comunales.</t>
  </si>
  <si>
    <t>Se está ajustando el documento base de abordaje comunitario y se cuenta con un boceto de la ruta, el cual está siendo aplicado en el proceso que adelanta la SMD en Cumbal.</t>
  </si>
  <si>
    <t>No se realizó mesa interinstitucional en la fecha prevista porque al interior de la UNGRD apenas han sido delegadas las personas de cada área para conformar la Mesa de enfoque diferencial y de género. Se prevé primera reunión a finales de marzo.</t>
  </si>
  <si>
    <t>Coordinar el intercambio de experiencias y conocimientos en Gestión del Riesgo desde el ámbito comunitario</t>
  </si>
  <si>
    <t xml:space="preserve">Eventos preparados </t>
  </si>
  <si>
    <t>Están en construcción los términos de referencia para el primer taller regional a realizarse a finales de abril en Ibagué.</t>
  </si>
  <si>
    <t>Se presentó al Subdirección de Reducción del Riesgo la propuesta para la preparación y conmemoración de Octubre: Mes de la Reducción del Riesgo. Actualmente se espera aprobación por parte de la Dirección General.</t>
  </si>
  <si>
    <t>Diseñar y difundir boletines (blog) informativos de la Subdirección para la Reducción del Riesgo, que dé cuenta de las acciones y orientaciones para la reducción del riesgo de desastres en los sectores y territorios</t>
  </si>
  <si>
    <t>Actualizaciones Boletines (Blog)</t>
  </si>
  <si>
    <t xml:space="preserve"># actualizaciones de boletines (blog) </t>
  </si>
  <si>
    <t>Boletines, Correos, Blog actualizado</t>
  </si>
  <si>
    <t>Diseño de Blog. Incorporación de información últimos tres boletínes de 2014. Incorporación nueva noticia, relacionada con Intervención Prospecitva (elaborada por Rafael Sáenz y equipo).</t>
  </si>
  <si>
    <t>No se ha publicado. Las instrucciones de la Subdirectora de Reducción del Riesgo es publicarlo a la par con la información que contratista Alexandra Ramírez elabore para pagina institucional.</t>
  </si>
  <si>
    <t>/# de entidades asesoradas técnicamente / # de entidades programadas) *100</t>
  </si>
  <si>
    <t>Se realizaron acercamientos con Fasecolda. Ministerio de Hacienda y Crédito Público, Finagro, con el ánimo de iniciar el trabajo del 2015. MHCP manifiesta que en principio se debe concertar los temas propuestos en el PNGRD-componente programático, dado que se han incluido algunos que consideran deben ser responsabilidad de los sectores. Se agenda reunión con el grupo de trabajo interno que lidera el tema, se revisa la matriz y se ajusta con responsables sectoriales, teniendo en cuenta  las competencias tanto del MHCP como de los otros actores involucrados. Queda pendiente el envío de la matriz actualizada para nueva revisión al interior de la SRRD y programación de la mesa con el ministerio.</t>
  </si>
  <si>
    <t>En trámite la revisión del PNGRD, componente programático para realizar la mesa de trabajo con el MHCP</t>
  </si>
  <si>
    <t>Lineamientos y guías para aseguramiento de los bienes públicos.</t>
  </si>
  <si>
    <t>Se realizó entrega de borrador al Subdirector General y a la Subdirectora de Reducción del  Riesgo; se reciben sugerencias para fortalecer el documento. Con base en las observaciones se procede a ajustar textos, entregando una nueva versión para revisión. Se espera presentar el documento a consideración de otro grupo, incluidos algunos alcaldes,  previo a la publicación. Se estima que la socialización se hará en dos sesiones inicialmente, una programada para julio y la otra para  diciembre.</t>
  </si>
  <si>
    <t>Ninguna</t>
  </si>
  <si>
    <t xml:space="preserve">El día 28 de Enero de 2015 se realizó el seguimiento a los controles establecidos en el mapa de Riesgos por Corrupción de la Subdirección para la Reducción del Riesgo, dando alcance al seguimiento trimestral que se realiza a estos mecanismos de control y evaluación, el reporte enviado corresponde al corte realizado con fecha 31 de Diciembre de 2014. </t>
  </si>
  <si>
    <t>El día 11 de febrero de 2015 se llevó a cabo reunión, en cabeza de la Oficina de Control Interno y la Subdirección General, con el fin de dar cumplimiento al requerimiento de la CGR, el cual solicitó formular un Plan de Mejoramiento para actualizar el PNC. De acuerdo a los compromisos acordados y las responsabilidades establecidas, desde la Subdirección para la Reducción del Riesgo se adelantó la formulación del plan. De igual manera se apoyo la revisión a las responsabilidades de la SRR en el plan de mejoramiento elaborado para atender los hallazgos del informe de politica pública, en el cual para la SRR solo quedaron los que tienen relacion con el PGIR-AVG.</t>
  </si>
  <si>
    <t>El día 27 de Enero de 2015, se remiten las acciones adelantadas para dar cumplimiento al plan de mejoramiento referente al informe de Política Publica adelantado en el 2014, el cual arrojo como resultado el planteamiento de 7 acciones de mejora para la misma cantidad de Hallazgos. Como parte del proceso de consolidación y articulación que adelanta la Oficina de Control Interno se requirió a la SRR para participar en una reunión conjunta con la SCR y la Subdirección General, con el fin de definir el responsable de dos hallazgos del respectivo plan. Una vez se definieron los responsables sobre los mismos, la SRR queda como responsable de 5 acciones de mejora a las cuales les dio el respectivo cumplimiento con la expedición de la resolución No. 1347 de Noviembre 18  de 2014, a excepción de uno que se encuentra con un cumplimiento del 50%.</t>
  </si>
  <si>
    <t>Se asistio a reuniones el dia 23 de Enero de 2015 y el dia 26 de Febrero de 2015</t>
  </si>
  <si>
    <t>Realizar reuniones de retroalimentación al interior de cada una de las dependencias frente a los avances de la implementación del SIPLAG</t>
  </si>
  <si>
    <t xml:space="preserve">Se relizo reunión de retroalimentación el día 19 de Enero de 2015 de la reunión adelantada en el mes de Diciembre de 2014 y el dia 16 de Febrero para la reunión del mes de Enero de 2015, como consta en las respectivas actas.  </t>
  </si>
  <si>
    <t>Se realizo el cargue de los Indicadores mensuales correspondientes al proceso de gestión de Reducción del Riesgo, verificable en el Aplicativo NEOGESTION.</t>
  </si>
  <si>
    <t xml:space="preserve">El día 28 de Enero de 2015 se realizó el seguimiento a los controles establecidos en el mapa de Riesgos por Procesos de la Subdirección para la Reducción del Riesgo, dando alcance al seguimiento trimestral que se realiza a estos mecanismos de control y evaluación, el reporte enviado corresponde al corte realizado con fecha 31 de Diciembre de 2014. </t>
  </si>
  <si>
    <t>En sesión ordinaria del 04/02/2015 y sesión extraordinaria del 10/02/2015 se formuló la agenda de trabajo. Se pondrá a consideración de la Comisión para su validación final en la sesión del 11/03/2015 y para aprobación del Comité Nacional el 24/03/2015. El reporte del 90% obedece a que se encuentra pendiente su aprobación.</t>
  </si>
  <si>
    <t>En sesión ordinaria del 19/02/2015 se formula la agenda de trabajo. El 90% obedece al hecho de que aún está pendiente su validación.</t>
  </si>
  <si>
    <t>% META ACUMULADA BIMESTRE</t>
  </si>
  <si>
    <t>%CUMPLIMIENTO PA BIMESTRE</t>
  </si>
  <si>
    <t xml:space="preserve">%CUMPLIMIENTO PA A FEBRERO </t>
  </si>
  <si>
    <t># de asesorías realizadas/ # total de asesorías solicitadas</t>
  </si>
  <si>
    <t>% DEL LOGRO OBTENIDO PLAN</t>
  </si>
  <si>
    <t>% LOGRO A FEBRERO</t>
  </si>
  <si>
    <t xml:space="preserve">  </t>
  </si>
  <si>
    <t>SEGUIMIENTO  MARZO DE 2015</t>
  </si>
  <si>
    <t>Nubia Gualteros</t>
  </si>
  <si>
    <t xml:space="preserve">Se esta avanzando con Planeacion </t>
  </si>
  <si>
    <t>Se han elaborado 93 en enero y 84 en febrero.</t>
  </si>
  <si>
    <t>En Enero 73 y en Febrero 96</t>
  </si>
  <si>
    <t>Salio en Marzo, publicado 10 de marzo</t>
  </si>
  <si>
    <t>Se encuentra en elaboracion</t>
  </si>
  <si>
    <t>Se presento Noviembre y Diciembre</t>
  </si>
  <si>
    <t>Esta en construccion con base en informe de control interno de fecha marzo 16</t>
  </si>
  <si>
    <t>En Enero 70 y en Febrero 95</t>
  </si>
  <si>
    <t>No se han realizado</t>
  </si>
  <si>
    <t xml:space="preserve">Se han subido indicadores de Enero a SIPLAG y esta en proceso de cargarse Febrero. CDP 118 en enero y 14 febrero. </t>
  </si>
  <si>
    <t>No se ha realizado este año.</t>
  </si>
  <si>
    <t>Se elaboraron 118 en enero y 14 en febrero.</t>
  </si>
  <si>
    <t>Patricia Gallego/
María Ortíz</t>
  </si>
  <si>
    <t>Se elaboraron 85 en enero y 53 en febrero</t>
  </si>
  <si>
    <t>Se realizo en enero.</t>
  </si>
  <si>
    <t>Se ha asistido a 1 el 12 febrfero.</t>
  </si>
  <si>
    <t>Se han generado 10 repotes y 5140 registros.</t>
  </si>
  <si>
    <t>Se han radicado 434 en enero y 464 en febrero.</t>
  </si>
  <si>
    <t>Se han realizado 16 ajustes en enero y 8 en febrero.</t>
  </si>
  <si>
    <t>Efectuar las conciliaciones de las cuentas por pagar que constituyen el rezago presupuestal de la vigencia 2014</t>
  </si>
  <si>
    <t xml:space="preserve">Proceso de contratacion de un profesional para apoyo a la gestion de la Unidad en la elaboracion del procedimiento y marco de referencia para el seguimiento. </t>
  </si>
  <si>
    <t>A la fecha el Plan se encuentra en validacion. Se ha validad con 10 sectores.</t>
  </si>
  <si>
    <t>Depende del proceso de validacion del Plan.</t>
  </si>
  <si>
    <t>Se efectuó la primera reunion de 2015 el 27 de febrero</t>
  </si>
  <si>
    <t>Se elaboró el plan de vacantes con corte 31 de enero y 28 de febrero de 2015</t>
  </si>
  <si>
    <t>En enero se presentaron 7 incapacidades y en febrero 3</t>
  </si>
  <si>
    <t>Se han realizado 77 actos administrativos</t>
  </si>
  <si>
    <t>Se han realizado 31 actos administrativos</t>
  </si>
  <si>
    <t>Se han realizado 29 pagos</t>
  </si>
  <si>
    <t>Lo maneja financiera</t>
  </si>
  <si>
    <t>Se han realizado 28 trámites</t>
  </si>
  <si>
    <t>Se han recibido 29 legalizaciones</t>
  </si>
  <si>
    <t>No se han realizado reembolsos</t>
  </si>
  <si>
    <t>Se encuentra en elaboración con los resultados del Diagnóstico</t>
  </si>
  <si>
    <t>Se está gestionando para realizar inscripción en torneos deportivos.</t>
  </si>
  <si>
    <t>No se ha ejecutado presupuesto.</t>
  </si>
  <si>
    <t>Se realizó el disgnostico con los beneficiarios del Plan Anual</t>
  </si>
  <si>
    <t>Se elabora al final de la vigencia</t>
  </si>
  <si>
    <t>Se realizó diagnóstico.</t>
  </si>
  <si>
    <t>Se realizó la priorización de ejes de trabajo para dar inicio al estudio de mercado</t>
  </si>
  <si>
    <t>Se da inicio a la implementación mediante laas jornadas de Inducción</t>
  </si>
  <si>
    <t>Se realiza evaluación de la eficacia de la Jornada de inducción</t>
  </si>
  <si>
    <t xml:space="preserve">Actualmente se esta ejecutando el cronograma de SST propuesto para el 2015, como punto positivo se pude realizar visita a Pasto en la cual se desarrollaron diferentes actividades de SST, </t>
  </si>
  <si>
    <t>Se a realizado acompañamiento al COPASST el cual se esta reuniendo cumplidamente y el equipo se encuentra comprometido on las diferentes responsabilidades que le competen.
Se evidencia liderazgo en el grupo, pendiente realizar el remplazo Korina Muñoz quien ya no es de planta.</t>
  </si>
  <si>
    <t>Se esta cumpliendo el cronograma de capacitacion y se ha contado con la invitacion por pate de Manejo para capactaciones complementarias.</t>
  </si>
  <si>
    <t>Aun no se cuenta elegido el comité de convivencia laboral, tan pronto este conformado iniciaremos capacitacion y o acompañamiento.</t>
  </si>
  <si>
    <t xml:space="preserve">Se corrio la fecha de actualizacion para el mes de Abril </t>
  </si>
  <si>
    <t>Se corrio la acualizacion del plan de emergencias para el mes de Abril por inicio del proceso de adquisicion de elementos de SST</t>
  </si>
  <si>
    <t>Se remtió matriz de indicacores a los responsables del proceos para su diligenciamiento. A la fecha solo se encuentran diligenciados 2 indicadores</t>
  </si>
  <si>
    <t>Se realizó actualización del procedimiento de comisiones al exterior, se remitió a la OAPI para aprobación y cargue.</t>
  </si>
  <si>
    <t>% DEL LOGRO A FEBRERO</t>
  </si>
  <si>
    <t>% DEL LOGRO OBTENIDO DEL PLAN</t>
  </si>
  <si>
    <t>se realizaron dos jornadas continuas en la que se preparo una matriz para registrar y consolidar cada rubro de ingreso del FNGRD</t>
  </si>
  <si>
    <t>Plan de adquisiciones elaborado y publicado en pagina Web</t>
  </si>
  <si>
    <t>a la fecha se encuentran formuladas y cargadas en la plataforma tecnologica Neogestión las acciones de los planes de mejoramiento de los procesos de la Unidad.</t>
  </si>
  <si>
    <t>Se han realizado dos reunioones mensualmente y la reunión del mes de marzo esta programada para realizarse el 30 de marzo</t>
  </si>
  <si>
    <t>Estrategia aprobada y publicada en pagina Web</t>
  </si>
  <si>
    <t>ya esta formulado y publicado en la pagina web de la entidad</t>
  </si>
  <si>
    <t>Paulina Hernandez</t>
  </si>
  <si>
    <t>Luz Marina Centeno</t>
  </si>
  <si>
    <t>Luz Dary Urrego</t>
  </si>
  <si>
    <t>No de hojas de vida actualizadas/ No total de hojas de vida de funcionarios *100</t>
  </si>
  <si>
    <t>Ángela Gómez / Laura Amado</t>
  </si>
  <si>
    <t>Laura Amado</t>
  </si>
  <si>
    <t>Maritza Herrera</t>
  </si>
  <si>
    <t>Lina Hernandez - Maria Patricia Lopez</t>
  </si>
  <si>
    <t>Maria Patricia Lopez</t>
  </si>
  <si>
    <t>Lina Hernandez</t>
  </si>
  <si>
    <t>Christian Arevalo</t>
  </si>
  <si>
    <t>Hay un documento previo en borrador, próximo para oficializar y dejarlo como guía interna para la OAC</t>
  </si>
  <si>
    <t>- Apoyo con Notas comunicativas
- Apoyo en intermediación para cotizaciones con la imprenta
- Apoyo en montaje de Micrositio Web
- Apoyo en selección de logo</t>
  </si>
  <si>
    <t>Boletín Sistema al Día, edición mes de febrero.</t>
  </si>
  <si>
    <t>Actualización constante de base todas las bases de datos, para envío de comunicaciones masivas.</t>
  </si>
  <si>
    <t>Envío de Acuerdos para la coordinación entre las oficinas de comunicación del Sistema.
Envío de información a Ministerio de Salud para difusión interna sobre temporada seca.</t>
  </si>
  <si>
    <t>Formulación de términos para nuevo convenio. Pendientes de trámites administrativos para viabilidad</t>
  </si>
  <si>
    <t>Reactivación de trámite con RTVC</t>
  </si>
  <si>
    <t>Continuos cambios organizacionales y demoras por problemas internos del equipo de RTVC</t>
  </si>
  <si>
    <t>250 actualizaciones en Facebook, Twitter y YouTube</t>
  </si>
  <si>
    <t>Blog para la Subdirección de Reducción del Riesgo de Desastres. Linkeada a página web de la UNGRD.</t>
  </si>
  <si>
    <t>Por medio del convenio con Maloka, se buscará una alternativa para usar un domino y contenido ya exitentes, para reducir gastos y aprovechar los recursos con los que ya contamos</t>
  </si>
  <si>
    <t>60 monitoreos de medios diarios.</t>
  </si>
  <si>
    <t>28 comunicados de prensa emitidos</t>
  </si>
  <si>
    <t>En formulación de términos de referencia</t>
  </si>
  <si>
    <t>Pendones entregados y distribuidos a los CDGRD, CMGRD y a las áreas de la UNGRD.</t>
  </si>
  <si>
    <t>Demoras en entregas por parte de la Imprenta</t>
  </si>
  <si>
    <t>Cambio en el look visual de comunicados de prensa, notas de último minuto e informativo para el envío masivo de información pública.</t>
  </si>
  <si>
    <t>Estrategia de comunicación interna elaborada y aprobada por la Jefe de la Oficina Asesora de Comunicaciones.</t>
  </si>
  <si>
    <t>Reuniones llevadas a cabo el 6 y 16 de febrero para la concertacion de acciones conjuntas de las actividades a desarrollar en la UNGRD durante el 2015.</t>
  </si>
  <si>
    <t>Campañas desarrolladas durante el primer bimestre: "Tu puesto, tu reflejo" - " Lo que escribes también habla de ti".</t>
  </si>
  <si>
    <t>Boletín interno de enero y febrero enviado por mail y publicados en cartelera institucional.</t>
  </si>
  <si>
    <t>En los rotafolios durante el primer bimestre se públicó: mes en imágnes enero y febrero; 2 videos de acciones de la UNGRD en Colombia y 1 saludo del director a funcionarios y contratistas.</t>
  </si>
  <si>
    <t xml:space="preserve">Estartegia de asignación de corresponsales para cada área. Reunión de cada uno de  ellos con las áreas para coordinación de actividades </t>
  </si>
  <si>
    <t>Durante los meses de enero y febrero se crearon 39 carpetas en las cuales se albergan 620 fotografías y videos.</t>
  </si>
  <si>
    <t>1 comercial sobre instalación de taladro perforador de pozos en la Guajira</t>
  </si>
  <si>
    <t>Se realizaron 2 videos del mes en imágenes correspondientes a enero y febrero.  Subidos al Canal de YouTube y compartido por los distintos canales de comunicación dispuestos.</t>
  </si>
  <si>
    <t>1 trámite para publicación de comercial sobre La Guajira</t>
  </si>
  <si>
    <t>Limitaciones para hacerlo público y masivo por negativas de la alta consejería para las comunicaciones de presidencia</t>
  </si>
  <si>
    <t>Formulación de índice de contenidos para el manual</t>
  </si>
  <si>
    <t>Se realizaron 12 eventos externos dándole atención a  325 personas</t>
  </si>
  <si>
    <t>Se realizaron 17 eventos internos  dándole atención a 153 personas.</t>
  </si>
  <si>
    <t>Búsqueda de opciones de sitio para realización de evento</t>
  </si>
  <si>
    <t>Actualizaciones disponibles con  URL 60</t>
  </si>
  <si>
    <t>130 Ejemplares catalogados y clasificados.</t>
  </si>
  <si>
    <t>2 reuniones, correspondientes a los meses de enero y febrero.</t>
  </si>
  <si>
    <t>2 socializaciones al interior de la Oficina sobre temas Siplag.</t>
  </si>
  <si>
    <t xml:space="preserve">La jefe OAC participó en formulación de estrategia llevada a cabo el mes de Enero en reunión con el equipo de planeación. </t>
  </si>
  <si>
    <t>El 14 de enero se enviaron dos cartas dirigidas al Ministerio de Hacienda y Crédito Público y DNP con el fin de involucrarlos en la asistencia técnica del Banco Mundial; a su vez, se envió al Banco Mundial la matriz de productos y subproducto a entregar por parte del Gurupo de Asistencia Técnica</t>
  </si>
  <si>
    <t>No se han asignado documentos de contenido jurídico por parte de la Dirección General.</t>
  </si>
  <si>
    <t>Dos resoluciones sobre la Constitución de la caja menor de la UNGRD.
Resoluciones: 111, 112, 113, 114, 117, 118, 119, 120, 115 y 116</t>
  </si>
  <si>
    <t>Se realizó un memorando dirigido a cada una de las áreas dando los lineamientos y parámetros del daño antijurídico que sacó la Agencia Nacional de Defensa Jurídica.</t>
  </si>
  <si>
    <t>se le ha dado contestación a los derechos de petición, requierimientos y solicitudes allegados a  la UNGRD y manejados por la Oficina Asesora Jurídica</t>
  </si>
  <si>
    <t>Basados en los tiempos jurídicos de contestación los retrasos no pueden llevar más de 15 días para dar su respectiva contestación.</t>
  </si>
  <si>
    <t>Se da contestación a las diferentes tutelas en contra de la UNGRD en los tiempos establecidos para cada una de ellas</t>
  </si>
  <si>
    <t>De los 12 hallazgos en el planes de mejoramietno, se ha dado respuesta, y está pendiente la validación por parte del jefe de OAJ</t>
  </si>
  <si>
    <t>La persona que tenía conocimiento de un hallazgo ya no trabaja más con la UNGRD. Uno de los hallazgos encontrados, por error de la plataforma, no me permite dar continuidad al cierre el mismo.</t>
  </si>
  <si>
    <t>El seguimiento se ha dado durante los tres meses transcurridos, evidenciando en la herramienta Neogestión los soportes y proceso que se le ha hecho a cada uno</t>
  </si>
  <si>
    <t>Se ha asistido a la totalidad de las reuniones programadas</t>
  </si>
  <si>
    <t>Se realizó la primera retroalimentación al interior de la OAJ</t>
  </si>
  <si>
    <t>Por realización de reunión refuerzo SIPLAG por parte de OAPI, no se ha relizado la segunda, por falta de tiempo</t>
  </si>
  <si>
    <t>En cuanto a esta actividad, no se ha realizado el cargue de indicadores, ya que para la AOJ dicha actividad se realizará trimestralmente.</t>
  </si>
  <si>
    <t>Queda pendiente reunión con el jefe de la OAJ para osibles cambios o midificaciones que se requiera en el mapa de riesgos por procesos</t>
  </si>
  <si>
    <t>Queda pendiente reunión con el jefe de la OAJ para osibles cambios o midificaciones que se requiera en el mapa de riesgos de corrupción</t>
  </si>
  <si>
    <t>Se cuenta con el borrador de la agenda aprobada al interior de la UNGRD, pendiente aprobación por los participantes externos de la comisión</t>
  </si>
  <si>
    <t>Se cuenta con el borrador de los términos de referencia para la creación de la comisión</t>
  </si>
  <si>
    <t>Inicia en el mes de abril el desarrollo</t>
  </si>
  <si>
    <t>Por parte de la UNGED se identificaron 24 sectores, los cuales se encuentra en revisión por parte de la SMD</t>
  </si>
  <si>
    <t>Inicia la aprobación a partir del mes de octubre 2015</t>
  </si>
  <si>
    <t>Se han convocado 2 y realizado 2 reuniones del comité</t>
  </si>
  <si>
    <t>Se han realizado 4 reuniones con representantes  de la Comisión</t>
  </si>
  <si>
    <t>Se cuenta con la agenda diseñada en interior de la UNGRD, teniendo como referente  la Ley 1523 y requerimientos del proceso para el Manejo de Desastres</t>
  </si>
  <si>
    <t>A la fecha las reuniones realizadas, se encuentra pendiente citación para el desarrollo del protocolo en comunicaciones públicas</t>
  </si>
  <si>
    <t xml:space="preserve">No se ha convocado a esta reunion por parte del responsable directo.  </t>
  </si>
  <si>
    <t>ENRE formulada, revisión y ajustes</t>
  </si>
  <si>
    <t>Diseño del plan de socialización con los integrantes de la Comisión para el Manejo de Desastres.
Solicitud prorroga a la firma consultora de la ENRE para el desarrollo de la Socialización y presentación de la ENRE</t>
  </si>
  <si>
    <t>Al respecto esta pendiente que la Subdirectora verifique si estas actividades continúan o no, dada la restricción realizada por el director a las actividades propuestas.</t>
  </si>
  <si>
    <t>se encuentra destinación presupuestal aprobada por la Subdirección General, para la contratación de prestación de servicios esp.</t>
  </si>
  <si>
    <t>Se participo en el CNARIT del 19 de febrero, se acordó apoyar en el diseño de un taller para la formulación del capitulo operación delPNC, el cual se adelantaría con los integrantes de la CNARIT y el CMD en el mes de mayo. La propuesta metodológica, esta sujeta a un insumo de Ecopetrol que debe enviar a finales de marzo.</t>
  </si>
  <si>
    <t>se han realizado reuniones ajustes al documento.
Pendiente presentar a la SMD</t>
  </si>
  <si>
    <t>se encuentra el proceso para la firma, con el fin de adelantar la subasta inversa de los lotes para la dotación del Centro nacional logístico</t>
  </si>
  <si>
    <t>se encuentra realizada la minuta para firma de las partes</t>
  </si>
  <si>
    <t>se encuentra en estudio de mercado</t>
  </si>
  <si>
    <t>no se ha iniciado el proceso</t>
  </si>
  <si>
    <t>ajuste y finalización documento versión 2</t>
  </si>
  <si>
    <t>Aun no se ha empezado esa actividad.</t>
  </si>
  <si>
    <t>Se realizo el 6 de febrero la simulación para el pacifico, en el mes de marzo se adelantara la del Caribe.</t>
  </si>
  <si>
    <t>Socialización del plan nacional para comentarios, se recibió el plan municipal y departamental. Se realizo videoconferencia con Ecuador y la oficina de cooperación de la Ungrd frente a las primeras pautas para el simulacro binacional, así mismo se envió propuesta de plan de trabajo a Cooperación avalada por la Subdirectora para ser remitido a Ecuador. Se ha remitido información  de coordinación con el CDGRD. se adelantara un encuentro presencial en el mes de marzo.</t>
  </si>
  <si>
    <t>la coordinación para el desarrollo del Simulacro Nacional en Búsqueda y Rescate Urbano se divide en 5 fases, la inicial que se encuentra en ejecución del 100%, la viabilidad que se encutra 100%, la de diseño y desarrollo en 70%, la de ejecución 0% porque se realiza en junio y la de evaluación en el 20%</t>
  </si>
  <si>
    <t>se cumple con la meta establecida y se puede observar en la herramienta de neo gestión indicadores SMD</t>
  </si>
  <si>
    <t>se ha realizado la consolidación de necesidades internas y externas.
Reunión lideres de área SMD.</t>
  </si>
  <si>
    <t>los soportes son los reportes preliminares y visor UNGRD</t>
  </si>
  <si>
    <t>Se encuentran estructurando la enea base para priorizar los entes territoriales</t>
  </si>
  <si>
    <t>se encuentran en la herramienta de neo gestión -indicadores-</t>
  </si>
  <si>
    <t>no existen solicitudes a la fecha</t>
  </si>
  <si>
    <t>se han atendido los solicitudes realizadas, verificar el  VISOR -UNGRD</t>
  </si>
  <si>
    <t>Se cuenta con todos los reportes diarios de las intervenciones realizadas</t>
  </si>
  <si>
    <t>se han atendido todas las solicitudes realizadas</t>
  </si>
  <si>
    <t xml:space="preserve">realizó el primer comité administrativo el día 26 de febrero, en el cuál se aprobó el plan operativo, que contiene las actividades, costos y cronograma de ejecución, se realizó el primer desembolso del 50% por valor de 2.015 millones de pesos, se inició la contratación del proveedor del suplemento bovino (caña ensilada).  Teniendo en cuenta que este convenio se desarrollará por demanda, se aclara que el porcentaje de avance físico dependerá de los usuarios que soliciten el beneficio. </t>
  </si>
  <si>
    <t>Se unieron las líneas 5 y 6, que se ejecutarán mediante el Convenio No. 9677-PPAL001-221-2015 CELEBRADO ENTRE EL FONDO NACIONAL DE GESTION DEL RIESGO DE DESASTRES – FIDUPREVISORA S.A., EL MINISTERIO DE AGRICULTURA Y DESARROLLO RURAL – MADR –Y EL MUNICIPIO DE TORIBIO, DEPARTAMENTO DEL CAUCA mediante el cual se apoyará con recursos económicos el desarrollo rural mediante recuperación - rehabilitación de zonas rurales, infraestructura vial terciaria y de suministros para la rehabilitación de las cubiertas de viviendas afectadas por la ola invernal como consecuencia de eventos físicos de origen natural que causaron pérdidas en el municipio de Toribio – Cauca.  Se está a la espera del perfeccionamiento y legalización del mismo por parte de FIDUPREVISORA.  Se programó visita para el día 25 de marzo de 2015 para dar inicio al Convenio.  El avance físico dependerá de la celeridad con que el municipio realice las contrataciones que se derivan del Convenio en mención.</t>
  </si>
  <si>
    <t>se han construido 4, 11 pozos en proceso de construcción</t>
  </si>
  <si>
    <t>Se realizó estudio de mercado para las obras y la interventoría.  Se elaboraron los estudios previos de las obras y se solicitó al contratista el envío de los documentos necesarios para elaboración del contrato.  Para la interventoría se elaboraron los estudios previos y se encuentran en revisión por parte del MADR.</t>
  </si>
  <si>
    <t>Se elaboraron los estudios previos y se remitió a FIDUPREVISORA la instrucción solicitando la elaboración de la minuta del Convenio con ASOGANORTE</t>
  </si>
  <si>
    <t>pendiente solicitud para retirar la actividad</t>
  </si>
  <si>
    <t>falta incluir los contratos en proceso contractual</t>
  </si>
  <si>
    <t>se encuentran en seguimiento al desarrollo de las actividades</t>
  </si>
  <si>
    <t>actualizado el seguimiento a la fecha</t>
  </si>
  <si>
    <t>se ha asistido a las reuniones mensuales, citadas por parte de planeación UNGRD</t>
  </si>
  <si>
    <t>se han realizado las 2 reuniones retroalimentación con la SMD</t>
  </si>
  <si>
    <t>indicadores subidos en la plataforma y el Análisis de los mismos</t>
  </si>
  <si>
    <t>revisión y probación de ajustes por parte de planeación UNGRD</t>
  </si>
  <si>
    <t>revisión y aprobación de ajustes por parte de planeación UNGRD</t>
  </si>
  <si>
    <t>Se consolidaron los comentarios de APC y Cancilleria y se enviaron para aprobación fianl del documento. Se incorporó el proceso de cooperación itnernacional en el docuemnto.</t>
  </si>
  <si>
    <t>Este evento no fue priorizado por austeridad en el gasto por parte de la alta dirección</t>
  </si>
  <si>
    <t>Se firmo el Convenio Marco con la Fuerza Aérea Colombiana.</t>
  </si>
  <si>
    <t>La Carta de Entendimiento UNGRD - OXFAM se extendió hasta el año 2018.</t>
  </si>
  <si>
    <t>Hay Planes de Acción en cosntrucción con organizaciones: OFDA- OXFAM - PMA y con los países: Peru, Ecuador, Argentina. Universidad de Manizales y Sector Privado.</t>
  </si>
  <si>
    <t>Se capacitarón 11 personas en los eventos: 
a) Misión evaluadora del Gobierno de la República de Panamá sobre el estado de la Reducción del Riesgo de Desastres en el país.
b) Tercer Foro Latinoamericano sobre Experiencias en la aplicacion de Incidentes.
c) Seminario Uso de la Tecnología para la Prevención de Desastres y Desarrollo Sostenible.
d) “Reunión Anual del Grupo Directivo del GRUPO ASESOR INTERNACIONAL DE OPERACIONES DE BUSQUEDA Y RESCATE (INSARAG)"
e)  III Conferencia Mundial para la Reducción del Riesgo de Desastres.
f) Ejercicio de Emergencia Relativa al Riesgo Químico</t>
  </si>
  <si>
    <t>Se esta formulando conjuntamente con JICA el  proyecto dea poyo para el Museo Interactivo en el Departamento del Quindío.</t>
  </si>
  <si>
    <t>Donación del PMA de 7 toneladas de azúcar refinada para el Departaamento de Santander.</t>
  </si>
  <si>
    <t>Asistió el Director General de la UNGRD. Se aprobó el Marco de Sendai  para la Reducción de Desastres 2015 - 2030.</t>
  </si>
  <si>
    <t>UNISRD asumió los costos de los panelistas.</t>
  </si>
  <si>
    <t>Foro de intercambio de experiencias en IDRL
Foro de intercambio de experiencias Naciones Unidas</t>
  </si>
  <si>
    <t>Participación en 6 eventos</t>
  </si>
  <si>
    <t>Se enviaron comentarios del estatuto aduanero a la DIAN y se han entregado insumos para el ICA, INVIMA y Migración Colombia</t>
  </si>
  <si>
    <t>Se identificó la buena práctica del Centro Nacional Logístico, que se encuentra en proceso de sistematización.</t>
  </si>
  <si>
    <t>Visitas de intercambio de experiencias a nivel de buenas prácticas:  Foro de experiencias IDRL, Intercambio de experiencias en Gestión del Riesgo y Ordenamiento Territorial</t>
  </si>
  <si>
    <t>Se elaboraron falta el cierre de eficacia</t>
  </si>
  <si>
    <t>Si.</t>
  </si>
  <si>
    <t>si</t>
  </si>
  <si>
    <t>Se inicio el proceso de ajuste del manual haciendo un evision de los aspectos a modificar y se distribuyo el trabajo entre los involucrados en la tarea</t>
  </si>
  <si>
    <t>Aunque la modificación no se dio en el mes de febrero, la meta se establece para el 18 de mazro de 2015</t>
  </si>
  <si>
    <t>Se preparo la nomina de los meses de enero y febrero</t>
  </si>
  <si>
    <t>las novedades fueron incluidas en los reportes de nomina de enero y febrero</t>
  </si>
  <si>
    <t>Se afiliaron x contratistas de la UNGRD a la ARL</t>
  </si>
  <si>
    <t>Se hicieron 2 reportes donde se evidencia que a 8 personas se les activo la cuenta en el SIGEP</t>
  </si>
  <si>
    <t>Se hicieron 2 reportes donde se evidencia que se dieron de baja a 12 funcionarios ya que son Contratistas y aparecian como Empelados Publicos</t>
  </si>
  <si>
    <t>Se hizo un reporte el 18 de febrero donde se evidencia que 36 funcionarios no han actualizado la HV en el SIGEP de 100 que debian hacerlo</t>
  </si>
  <si>
    <t>Se hicieron 2 reportes correspondientes a enero y febrero</t>
  </si>
  <si>
    <t>Se hicieron 2 reportes correspondientes a enero y febrero, donde se indica que se han expedido 65 tkts para funcionarios de la UNGRD</t>
  </si>
  <si>
    <t>Se hicieron 2 reportes correspondientes a enero y febrero, donde se indica que se han expedido 23 tkts para contratistas de la UNGRD</t>
  </si>
  <si>
    <t>Se hicieron 2 reportes correspondientes a enero y febrero, donde se indica que se han expedido 143 tkts para funcionarios a traves del FNGRD</t>
  </si>
  <si>
    <t xml:space="preserve">Implementar el Plan de bienestar Social de la UNGRD desde el componente de  Proteccion y Servicios Sociales </t>
  </si>
  <si>
    <t xml:space="preserve">Realizar el seguimiento a la ejecución presupuestal del componente de  Proteccion y Servicios Sociales </t>
  </si>
  <si>
    <t>Realizar el seguimiento a la ejecución presupuestal del componente de Calidad de vida Laboral</t>
  </si>
  <si>
    <t xml:space="preserve">Laura Amado </t>
  </si>
  <si>
    <t>Se realizo el documento</t>
  </si>
  <si>
    <t>Actualizacion de procedimientos y documentacion del Proceso de Talento Humano</t>
  </si>
  <si>
    <t xml:space="preserve">procedimientos </t>
  </si>
  <si>
    <t>No. De procedimientos actualizados</t>
  </si>
  <si>
    <t>Actualizacion publicada en neogestion</t>
  </si>
  <si>
    <t>NO</t>
  </si>
  <si>
    <t>El Subdirector fue nombrado el 04 de Febrero por lo cual no se pudieron podido coordinar las reuniones</t>
  </si>
  <si>
    <t>El Subdirector fue nombrado el 04 de Febrero por lo cual no se pudieron coordinar las reuniones</t>
  </si>
  <si>
    <t>N/A          (59'160.000 del presupuesto del año pasado)</t>
  </si>
  <si>
    <t>N/A</t>
  </si>
  <si>
    <t xml:space="preserve">Se han  construido  dos módulos de formación que han sido revisados y aprobados por la UNGRD    La Firma MPL a entregado Plan de Acción, Módulo No 1 finalizado con diseño, módulo No 2 revisado y aprobado por la UNGR, </t>
  </si>
  <si>
    <t xml:space="preserve">Las revisiones de los documentos  por parte de la UNGRD se han tomado más tiempo del esperado debido a las dinámicas propias de las subdirecciones. </t>
  </si>
  <si>
    <t>Se realizó reunión mensual</t>
  </si>
  <si>
    <t>Acercamiento con 25 Entidades de las cuales 10 han culminado el proceso de validación: CAR´S, MINVIVIENDA, MINTRANSPORTE, MINAMBIENTE, MINDEFENSA, MINCULTURA, MINEDUCACION, SGC, DIMAR, INVEMAR</t>
  </si>
  <si>
    <t>Realizar un proceso de Sensibilización con los funcionarios de la entidad que ejercen el rol de supervisor contractual, a fin de recordar los compromisos adquiridos al ejercer tal rol. Asimismo, se debe realizar capacitaciones a los funcionarios de la UNGRD respecto de las modalidades de selección del contratista y lo lo realitivo a la etapa precontractual, contractual y postcontractual, cumpliendo con los lineamientos señalados en la Ley 80, Ley 1150, Decreto 1510 de 2013, Ley 1474, así como aquellas leyes que resulten pertinentes, aplicables y aquellas que deroguen, sustituyan o modifiquen a las anteriormente señaladas</t>
  </si>
  <si>
    <t>En promedio se atienden 250 casos por mes de acurso se procesan a asatisfacción</t>
  </si>
  <si>
    <t>Se estan realizando los estudios previcios, se recibieron las cotizaciones y en abril se realiza la licitación</t>
  </si>
  <si>
    <t xml:space="preserve">El contrato se encuenta en licitación, se subieron los pliegos a Colombia Compra el viernes 20 de marzo, se adjudica el 20 de abril </t>
  </si>
  <si>
    <t>Todos los equipor que se han solicitado se han instalado y configurado a los nuevos contratistas y funcionarios de la UNGRD</t>
  </si>
  <si>
    <t>Este contrato salio a licitación en Colombia Compra el día 24 de marzo de 2015, se adjudica el 20 de abril.</t>
  </si>
  <si>
    <t>En el momento hay 444 cuentas configuradas y en funcionamiento.</t>
  </si>
  <si>
    <t>Se tienen el estudio de mercado, se estan realizando los estudios previos para tener la licitación lista la primera semana de abril</t>
  </si>
  <si>
    <t>Se solicitar correr la fecha hasta el mes de mayo.</t>
  </si>
  <si>
    <t>Se solicita correr la fecha de cumplimiento hasta el mes de julio</t>
  </si>
  <si>
    <t>En el momento se realiza la supervición de 6 contratos: Canales de Internet, Colocation, Correo a traves de Google apps, alquiler de equipos de computo y dos profesionales de soporte</t>
  </si>
  <si>
    <t>Se realiza un seguimiento a diriario sobre la actualización de los servidores que manejas la infraestructura tecnologica de la entidad.</t>
  </si>
  <si>
    <t>Se realizan la copias incrementales de lunes a viernes de la información del servidor de archivos de la dirección.</t>
  </si>
  <si>
    <t>Se realizo la copia mensual de toda la información del servidor de archivos a un disco externo.</t>
  </si>
  <si>
    <t>Se realiza el monitoreo de la red y servidores diariamente.</t>
  </si>
  <si>
    <t>Se verifica la conección de las maquinas en caso de presentarse fallos o por solicitud del usuario.</t>
  </si>
  <si>
    <t>Por la herramienta webb suministrada por el proveedor se verifica la funcionalidad de los canales de internet.</t>
  </si>
  <si>
    <t>Se administra la configuración de todos los correos a traves del administrador de google y se realizan las copias de los usuarios que ya no estan en la entidad.</t>
  </si>
  <si>
    <t>Se ha realizado el informe mensualme¿nte sobre el funcionamiento o novedades de la res inalambrica</t>
  </si>
  <si>
    <t>Se ha realizado el informe mensual a traves del administrador PCSecure.</t>
  </si>
  <si>
    <t>Se realiza la configuración de la tarjeta y huella de los nuevos funcionarios y contratistas de la Entidad</t>
  </si>
  <si>
    <t>Se esta diseñando la metodologia y el material de apoyo para las jornadas de socialización</t>
  </si>
  <si>
    <t>Se esta diseñando la estrategía</t>
  </si>
  <si>
    <t xml:space="preserve">Se recibieron y revisaron 52  estudios y documentos previos  para la contratación de bienes, servicios y obras para la UNGRD. </t>
  </si>
  <si>
    <t>Se ha realizado la elaboracion de 52 contratos en el primer bimestre.</t>
  </si>
  <si>
    <t>Se han aprobado garantias para 52 contratos.</t>
  </si>
  <si>
    <t>Se han elaborado 52 actas de designación de supervisores.</t>
  </si>
  <si>
    <t>Estan realizado los planes de mejoramiento</t>
  </si>
  <si>
    <t>Se realizo, aprobo y socializo la estrategia de rendición de cuentas para el año 2015. Diagnostico de la rendición de cuentas del año 2014. Acutalización del procedimiento para la estrategia de la rendición de cuentas. Se formulo el plan de avción para el cumplimiento y seguimiento de la estrategia de rendición de cuentas</t>
  </si>
  <si>
    <t xml:space="preserve">De acuerdo al concepto del DAFP de agosto de 2014 la UNGRD no tiene tramites, sin embargo considero que presenta otros procesos administrativos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</si>
</sst>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quot;$&quot;\ #,##0"/>
    <numFmt numFmtId="168" formatCode="dd/mm/yyyy;@"/>
    <numFmt numFmtId="169" formatCode="&quot;$&quot;\ #,##0.00"/>
    <numFmt numFmtId="170" formatCode="0.0%"/>
    <numFmt numFmtId="171" formatCode="&quot;$&quot;\ #,##0.00;[Red]&quot;$&quot;\ #,##0.00"/>
    <numFmt numFmtId="172" formatCode="&quot;$ &quot;#,##0.00"/>
    <numFmt numFmtId="173" formatCode="_(* #,##0.00_);_(* \(#,##0.00\);_(* \-??_);_(@_)"/>
    <numFmt numFmtId="174" formatCode="&quot;$ &quot;#,##0.00;[Red]&quot;$ &quot;#,##0.00"/>
    <numFmt numFmtId="175" formatCode="_(&quot;$ &quot;* #,##0.00_);_(&quot;$ &quot;* \(#,##0.00\);_(&quot;$ &quot;* \-??_);_(@_)"/>
    <numFmt numFmtId="176" formatCode="_(* #,##0_);_(* \(#,##0\);_(* \-??_);_(@_)"/>
    <numFmt numFmtId="177" formatCode="&quot;$ &quot;#,##0"/>
    <numFmt numFmtId="178" formatCode="[$$-240A]\ #,##0"/>
    <numFmt numFmtId="179" formatCode="_(* #,##0_);_(* \(#,##0\);_(* &quot;-&quot;??_);_(@_)"/>
  </numFmts>
  <fonts count="122">
    <font>
      <sz val="11"/>
      <color theme="1"/>
      <name val="Calibri"/>
      <family val="2"/>
    </font>
    <font>
      <sz val="12"/>
      <color indexed="8"/>
      <name val="Calibri"/>
      <family val="2"/>
    </font>
    <font>
      <sz val="11"/>
      <color indexed="8"/>
      <name val="Calibri"/>
      <family val="2"/>
    </font>
    <font>
      <b/>
      <sz val="11"/>
      <color indexed="9"/>
      <name val="Calibri"/>
      <family val="2"/>
    </font>
    <font>
      <b/>
      <sz val="11"/>
      <color indexed="8"/>
      <name val="Calibri"/>
      <family val="2"/>
    </font>
    <font>
      <b/>
      <sz val="14"/>
      <color indexed="8"/>
      <name val="Calibri"/>
      <family val="2"/>
    </font>
    <font>
      <b/>
      <sz val="14"/>
      <color indexed="8"/>
      <name val="Arial"/>
      <family val="2"/>
    </font>
    <font>
      <b/>
      <sz val="11"/>
      <color indexed="8"/>
      <name val="Arial"/>
      <family val="2"/>
    </font>
    <font>
      <b/>
      <sz val="16"/>
      <color indexed="9"/>
      <name val="Arial"/>
      <family val="2"/>
    </font>
    <font>
      <b/>
      <sz val="12"/>
      <color indexed="9"/>
      <name val="Arial"/>
      <family val="2"/>
    </font>
    <font>
      <sz val="11"/>
      <color indexed="8"/>
      <name val="Arial"/>
      <family val="2"/>
    </font>
    <font>
      <b/>
      <sz val="11"/>
      <color indexed="10"/>
      <name val="Arial"/>
      <family val="2"/>
    </font>
    <font>
      <b/>
      <sz val="11"/>
      <name val="Arial"/>
      <family val="2"/>
    </font>
    <font>
      <b/>
      <sz val="11"/>
      <color indexed="9"/>
      <name val="Arial"/>
      <family val="2"/>
    </font>
    <font>
      <sz val="10"/>
      <name val="Arial"/>
      <family val="2"/>
    </font>
    <font>
      <b/>
      <sz val="10"/>
      <color indexed="9"/>
      <name val="Arial"/>
      <family val="2"/>
    </font>
    <font>
      <b/>
      <sz val="7"/>
      <color indexed="9"/>
      <name val="Arial"/>
      <family val="2"/>
    </font>
    <font>
      <b/>
      <sz val="7"/>
      <color indexed="8"/>
      <name val="Arial"/>
      <family val="2"/>
    </font>
    <font>
      <sz val="7"/>
      <color indexed="8"/>
      <name val="Arial"/>
      <family val="2"/>
    </font>
    <font>
      <b/>
      <sz val="10"/>
      <color indexed="8"/>
      <name val="Arial"/>
      <family val="2"/>
    </font>
    <font>
      <b/>
      <sz val="10"/>
      <name val="Arial"/>
      <family val="2"/>
    </font>
    <font>
      <sz val="10"/>
      <color indexed="8"/>
      <name val="Arial"/>
      <family val="2"/>
    </font>
    <font>
      <b/>
      <sz val="7"/>
      <name val="Arial"/>
      <family val="2"/>
    </font>
    <font>
      <sz val="7"/>
      <name val="Arial"/>
      <family val="2"/>
    </font>
    <font>
      <b/>
      <sz val="10"/>
      <color indexed="10"/>
      <name val="Arial"/>
      <family val="2"/>
    </font>
    <font>
      <sz val="7"/>
      <color indexed="9"/>
      <name val="Arial"/>
      <family val="2"/>
    </font>
    <font>
      <sz val="10"/>
      <color indexed="10"/>
      <name val="Arial"/>
      <family val="2"/>
    </font>
    <font>
      <b/>
      <sz val="11"/>
      <color indexed="10"/>
      <name val="Calibri"/>
      <family val="2"/>
    </font>
    <font>
      <sz val="10"/>
      <color indexed="9"/>
      <name val="Arial"/>
      <family val="2"/>
    </font>
    <font>
      <sz val="11"/>
      <color indexed="9"/>
      <name val="Calibri"/>
      <family val="2"/>
    </font>
    <font>
      <sz val="11"/>
      <color indexed="9"/>
      <name val="Arial"/>
      <family val="2"/>
    </font>
    <font>
      <b/>
      <sz val="16"/>
      <name val="Arial"/>
      <family val="2"/>
    </font>
    <font>
      <sz val="10"/>
      <color indexed="8"/>
      <name val="Calibri"/>
      <family val="2"/>
    </font>
    <font>
      <sz val="9"/>
      <name val="Arial"/>
      <family val="2"/>
    </font>
    <font>
      <sz val="8"/>
      <name val="Arial"/>
      <family val="2"/>
    </font>
    <font>
      <sz val="8"/>
      <color indexed="8"/>
      <name val="Arial"/>
      <family val="2"/>
    </font>
    <font>
      <sz val="9"/>
      <color indexed="8"/>
      <name val="Arial"/>
      <family val="2"/>
    </font>
    <font>
      <b/>
      <sz val="9"/>
      <name val="Tahoma"/>
      <family val="2"/>
    </font>
    <font>
      <sz val="9"/>
      <name val="Tahoma"/>
      <family val="2"/>
    </font>
    <font>
      <b/>
      <sz val="9"/>
      <color indexed="9"/>
      <name val="Arial"/>
      <family val="2"/>
    </font>
    <font>
      <sz val="9"/>
      <color indexed="9"/>
      <name val="Arial"/>
      <family val="2"/>
    </font>
    <font>
      <b/>
      <sz val="9"/>
      <color indexed="8"/>
      <name val="Arial"/>
      <family val="2"/>
    </font>
    <font>
      <b/>
      <sz val="8"/>
      <color indexed="8"/>
      <name val="Arial"/>
      <family val="2"/>
    </font>
    <font>
      <b/>
      <sz val="9"/>
      <name val="Arial"/>
      <family val="2"/>
    </font>
    <font>
      <sz val="9"/>
      <color indexed="8"/>
      <name val="Calibri"/>
      <family val="2"/>
    </font>
    <font>
      <b/>
      <sz val="10"/>
      <color indexed="50"/>
      <name val="Arial"/>
      <family val="2"/>
    </font>
    <font>
      <sz val="8"/>
      <color indexed="9"/>
      <name val="Arial"/>
      <family val="2"/>
    </font>
    <font>
      <b/>
      <sz val="8"/>
      <color indexed="9"/>
      <name val="Arial"/>
      <family val="2"/>
    </font>
    <font>
      <b/>
      <sz val="14"/>
      <name val="Arial"/>
      <family val="2"/>
    </font>
    <font>
      <b/>
      <sz val="14"/>
      <color indexed="9"/>
      <name val="Arial"/>
      <family val="2"/>
    </font>
    <font>
      <sz val="14"/>
      <color indexed="9"/>
      <name val="Arial"/>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
      <sz val="11"/>
      <color theme="1"/>
      <name val="Arial"/>
      <family val="2"/>
    </font>
    <font>
      <b/>
      <sz val="11"/>
      <color theme="1"/>
      <name val="Arial"/>
      <family val="2"/>
    </font>
    <font>
      <b/>
      <sz val="11"/>
      <color rgb="FFFF0000"/>
      <name val="Arial"/>
      <family val="2"/>
    </font>
    <font>
      <b/>
      <sz val="11"/>
      <color theme="0"/>
      <name val="Calibri"/>
      <family val="2"/>
    </font>
    <font>
      <b/>
      <sz val="11"/>
      <color theme="0"/>
      <name val="Arial"/>
      <family val="2"/>
    </font>
    <font>
      <b/>
      <sz val="10"/>
      <color theme="0"/>
      <name val="Arial"/>
      <family val="2"/>
    </font>
    <font>
      <b/>
      <sz val="7"/>
      <color theme="0"/>
      <name val="Arial"/>
      <family val="2"/>
    </font>
    <font>
      <b/>
      <sz val="7"/>
      <color theme="1"/>
      <name val="Arial"/>
      <family val="2"/>
    </font>
    <font>
      <sz val="7"/>
      <color theme="1"/>
      <name val="Arial"/>
      <family val="2"/>
    </font>
    <font>
      <sz val="10"/>
      <color theme="1"/>
      <name val="Arial"/>
      <family val="2"/>
    </font>
    <font>
      <b/>
      <sz val="10"/>
      <color theme="1"/>
      <name val="Arial"/>
      <family val="2"/>
    </font>
    <font>
      <b/>
      <sz val="10"/>
      <color rgb="FFFF0000"/>
      <name val="Arial"/>
      <family val="2"/>
    </font>
    <font>
      <sz val="7"/>
      <color theme="0"/>
      <name val="Arial"/>
      <family val="2"/>
    </font>
    <font>
      <sz val="10"/>
      <color rgb="FFFF0000"/>
      <name val="Arial"/>
      <family val="2"/>
    </font>
    <font>
      <b/>
      <sz val="11"/>
      <color rgb="FFFF0000"/>
      <name val="Calibri"/>
      <family val="2"/>
    </font>
    <font>
      <sz val="10"/>
      <color theme="0"/>
      <name val="Arial"/>
      <family val="2"/>
    </font>
    <font>
      <sz val="11"/>
      <color theme="0"/>
      <name val="Calibri"/>
      <family val="2"/>
    </font>
    <font>
      <sz val="11"/>
      <color theme="0"/>
      <name val="Arial"/>
      <family val="2"/>
    </font>
    <font>
      <b/>
      <sz val="16"/>
      <color theme="0"/>
      <name val="Arial"/>
      <family val="2"/>
    </font>
    <font>
      <sz val="10"/>
      <color theme="1"/>
      <name val="Calibri"/>
      <family val="2"/>
    </font>
    <font>
      <sz val="8"/>
      <color theme="1"/>
      <name val="Arial"/>
      <family val="2"/>
    </font>
    <font>
      <sz val="9"/>
      <color theme="1"/>
      <name val="Arial"/>
      <family val="2"/>
    </font>
    <font>
      <b/>
      <sz val="14"/>
      <color theme="1"/>
      <name val="Calibri"/>
      <family val="2"/>
    </font>
    <font>
      <b/>
      <sz val="9"/>
      <color theme="0"/>
      <name val="Arial"/>
      <family val="2"/>
    </font>
    <font>
      <sz val="9"/>
      <color theme="0"/>
      <name val="Arial"/>
      <family val="2"/>
    </font>
    <font>
      <b/>
      <sz val="9"/>
      <color theme="1"/>
      <name val="Arial"/>
      <family val="2"/>
    </font>
    <font>
      <b/>
      <sz val="8"/>
      <color theme="1"/>
      <name val="Arial"/>
      <family val="2"/>
    </font>
    <font>
      <sz val="9"/>
      <color theme="1"/>
      <name val="Calibri"/>
      <family val="2"/>
    </font>
    <font>
      <b/>
      <sz val="12"/>
      <color theme="0"/>
      <name val="Arial"/>
      <family val="2"/>
    </font>
    <font>
      <sz val="8"/>
      <color theme="0"/>
      <name val="Arial"/>
      <family val="2"/>
    </font>
    <font>
      <b/>
      <sz val="8"/>
      <color theme="0"/>
      <name val="Arial"/>
      <family val="2"/>
    </font>
    <font>
      <sz val="9"/>
      <color rgb="FFFFFFFF"/>
      <name val="Arial"/>
      <family val="2"/>
    </font>
    <font>
      <b/>
      <sz val="14"/>
      <color theme="1"/>
      <name val="Arial"/>
      <family val="2"/>
    </font>
    <font>
      <b/>
      <sz val="14"/>
      <color theme="0"/>
      <name val="Arial"/>
      <family val="2"/>
    </font>
    <font>
      <b/>
      <sz val="10"/>
      <color theme="1"/>
      <name val="Calibri"/>
      <family val="2"/>
    </font>
    <font>
      <b/>
      <sz val="8"/>
      <name val="Calibri"/>
      <family val="2"/>
    </font>
  </fonts>
  <fills count="7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7285D"/>
        <bgColor indexed="64"/>
      </patternFill>
    </fill>
    <fill>
      <patternFill patternType="solid">
        <fgColor theme="2" tint="-0.749979972839355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62FB25"/>
        <bgColor indexed="64"/>
      </patternFill>
    </fill>
    <fill>
      <patternFill patternType="solid">
        <fgColor theme="3" tint="0.7999799847602844"/>
        <bgColor indexed="64"/>
      </patternFill>
    </fill>
    <fill>
      <patternFill patternType="solid">
        <fgColor theme="2" tint="-0.7499799728393555"/>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25"/>
        <bgColor indexed="64"/>
      </patternFill>
    </fill>
    <fill>
      <patternFill patternType="solid">
        <fgColor indexed="59"/>
        <bgColor indexed="64"/>
      </patternFill>
    </fill>
    <fill>
      <patternFill patternType="solid">
        <fgColor theme="0"/>
        <bgColor indexed="64"/>
      </patternFill>
    </fill>
    <fill>
      <patternFill patternType="solid">
        <fgColor indexed="11"/>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indexed="55"/>
        <bgColor indexed="64"/>
      </patternFill>
    </fill>
    <fill>
      <patternFill patternType="solid">
        <fgColor rgb="FF00B0F0"/>
        <bgColor indexed="64"/>
      </patternFill>
    </fill>
    <fill>
      <patternFill patternType="solid">
        <fgColor rgb="FF00B0F0"/>
        <bgColor indexed="64"/>
      </patternFill>
    </fill>
    <fill>
      <patternFill patternType="solid">
        <fgColor rgb="FF00B0F0"/>
        <bgColor indexed="64"/>
      </patternFill>
    </fill>
    <fill>
      <patternFill patternType="solid">
        <fgColor rgb="FF00B0F0"/>
        <bgColor indexed="64"/>
      </patternFill>
    </fill>
    <fill>
      <patternFill patternType="solid">
        <fgColor rgb="FF00B0F0"/>
        <bgColor indexed="64"/>
      </patternFill>
    </fill>
    <fill>
      <patternFill patternType="solid">
        <fgColor rgb="FF28235A"/>
        <bgColor indexed="64"/>
      </patternFill>
    </fill>
    <fill>
      <patternFill patternType="solid">
        <fgColor indexed="57"/>
        <bgColor indexed="64"/>
      </patternFill>
    </fill>
    <fill>
      <patternFill patternType="solid">
        <fgColor theme="0"/>
        <bgColor indexed="64"/>
      </patternFill>
    </fill>
    <fill>
      <patternFill patternType="solid">
        <fgColor rgb="FFD5C03D"/>
        <bgColor indexed="64"/>
      </patternFill>
    </fill>
    <fill>
      <patternFill patternType="solid">
        <fgColor rgb="FF49452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indexed="47"/>
        <bgColor indexed="64"/>
      </patternFill>
    </fill>
    <fill>
      <patternFill patternType="solid">
        <fgColor rgb="FFD5C03D"/>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color indexed="63"/>
      </left>
      <right style="hair">
        <color theme="4" tint="-0.4999699890613556"/>
      </right>
      <top style="medium"/>
      <bottom>
        <color indexed="63"/>
      </bottom>
    </border>
    <border>
      <left style="hair">
        <color theme="4" tint="-0.4999699890613556"/>
      </left>
      <right style="hair">
        <color theme="4" tint="-0.4999699890613556"/>
      </right>
      <top style="medium"/>
      <bottom>
        <color indexed="63"/>
      </bottom>
    </border>
    <border>
      <left style="hair">
        <color theme="4" tint="-0.4999699890613556"/>
      </left>
      <right style="medium"/>
      <top style="medium"/>
      <bottom>
        <color indexed="63"/>
      </bottom>
    </border>
    <border>
      <left style="medium"/>
      <right style="medium"/>
      <top style="medium"/>
      <bottom>
        <color indexed="63"/>
      </bottom>
    </border>
    <border>
      <left>
        <color indexed="63"/>
      </left>
      <right style="hair"/>
      <top style="medium"/>
      <bottom>
        <color indexed="63"/>
      </bottom>
    </border>
    <border>
      <left style="medium"/>
      <right>
        <color indexed="63"/>
      </right>
      <top style="medium"/>
      <bottom style="medium"/>
    </border>
    <border>
      <left>
        <color indexed="63"/>
      </left>
      <right style="hair"/>
      <top style="medium"/>
      <bottom style="medium"/>
    </border>
    <border>
      <left>
        <color indexed="63"/>
      </left>
      <right style="hair">
        <color theme="4" tint="-0.4999699890613556"/>
      </right>
      <top style="medium"/>
      <bottom style="medium"/>
    </border>
    <border>
      <left style="hair">
        <color theme="4" tint="-0.4999699890613556"/>
      </left>
      <right style="hair">
        <color theme="4" tint="-0.4999699890613556"/>
      </right>
      <top style="medium"/>
      <bottom style="medium"/>
    </border>
    <border>
      <left style="medium"/>
      <right style="medium"/>
      <top>
        <color indexed="63"/>
      </top>
      <bottom style="medium"/>
    </border>
    <border>
      <left>
        <color indexed="63"/>
      </left>
      <right style="hair">
        <color theme="4" tint="-0.4999699890613556"/>
      </right>
      <top>
        <color indexed="63"/>
      </top>
      <bottom style="medium"/>
    </border>
    <border>
      <left style="hair">
        <color theme="4" tint="-0.4999699890613556"/>
      </left>
      <right style="hair">
        <color theme="4" tint="-0.4999699890613556"/>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color theme="4" tint="-0.4999699890613556"/>
      </left>
      <right>
        <color indexed="63"/>
      </right>
      <top style="medium"/>
      <bottom>
        <color indexed="63"/>
      </bottom>
    </border>
    <border>
      <left style="hair"/>
      <right style="hair">
        <color theme="4" tint="-0.4999699890613556"/>
      </right>
      <top style="medium"/>
      <bottom>
        <color indexed="63"/>
      </bottom>
    </border>
    <border>
      <left>
        <color indexed="63"/>
      </left>
      <right style="medium"/>
      <top style="medium"/>
      <bottom style="medium"/>
    </border>
    <border>
      <left>
        <color indexed="63"/>
      </left>
      <right>
        <color indexed="63"/>
      </right>
      <top style="medium"/>
      <bottom style="medium"/>
    </border>
    <border>
      <left style="hair">
        <color theme="4" tint="-0.4999699890613556"/>
      </left>
      <right style="medium"/>
      <top style="medium"/>
      <bottom style="medium"/>
    </border>
    <border>
      <left style="hair">
        <color theme="4" tint="-0.4999699890613556"/>
      </left>
      <right style="hair"/>
      <top style="medium"/>
      <bottom style="medium"/>
    </border>
    <border>
      <left style="medium"/>
      <right style="medium"/>
      <top>
        <color indexed="63"/>
      </top>
      <bottom>
        <color indexed="63"/>
      </bottom>
    </border>
    <border>
      <left style="hair">
        <color theme="4" tint="-0.4999699890613556"/>
      </left>
      <right style="hair"/>
      <top style="medium"/>
      <bottom>
        <color indexed="63"/>
      </bottom>
    </border>
    <border>
      <left style="medium"/>
      <right style="hair">
        <color theme="4" tint="-0.4999699890613556"/>
      </right>
      <top style="medium"/>
      <bottom style="medium"/>
    </border>
    <border>
      <left style="hair"/>
      <right style="hair"/>
      <top style="medium"/>
      <bottom>
        <color indexed="63"/>
      </bottom>
    </border>
    <border>
      <left style="hair">
        <color theme="4" tint="-0.4999699890613556"/>
      </left>
      <right style="medium"/>
      <top>
        <color indexed="63"/>
      </top>
      <bottom style="medium"/>
    </border>
    <border>
      <left style="hair"/>
      <right style="hair"/>
      <top style="medium"/>
      <bottom style="medium"/>
    </border>
    <border>
      <left style="hair"/>
      <right style="hair">
        <color theme="4" tint="-0.4999699890613556"/>
      </right>
      <top>
        <color indexed="63"/>
      </top>
      <bottom style="medium"/>
    </border>
    <border>
      <left style="hair"/>
      <right style="hair"/>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style="hair">
        <color theme="4" tint="-0.4999699890613556"/>
      </right>
      <top style="medium"/>
      <bottom>
        <color indexed="63"/>
      </bottom>
    </border>
    <border>
      <left style="medium"/>
      <right style="hair"/>
      <top style="medium"/>
      <bottom>
        <color indexed="63"/>
      </bottom>
    </border>
    <border>
      <left>
        <color indexed="63"/>
      </left>
      <right style="medium"/>
      <top>
        <color indexed="63"/>
      </top>
      <bottom style="medium"/>
    </border>
    <border>
      <left style="hair">
        <color theme="4" tint="-0.4999699890613556"/>
      </left>
      <right style="hair">
        <color theme="4" tint="-0.4999699890613556"/>
      </right>
      <top>
        <color indexed="63"/>
      </top>
      <bottom>
        <color indexed="63"/>
      </bottom>
    </border>
    <border>
      <left style="hair">
        <color theme="4" tint="-0.4999699890613556"/>
      </left>
      <right style="medium"/>
      <top>
        <color indexed="63"/>
      </top>
      <bottom>
        <color indexed="63"/>
      </bottom>
    </border>
    <border>
      <left style="hair">
        <color theme="4" tint="-0.4999699890613556"/>
      </left>
      <right style="hair"/>
      <top>
        <color indexed="63"/>
      </top>
      <bottom style="medium"/>
    </border>
    <border>
      <left style="hair">
        <color theme="4" tint="-0.4999699890613556"/>
      </left>
      <right>
        <color indexed="63"/>
      </right>
      <top style="medium"/>
      <bottom style="medium"/>
    </border>
    <border>
      <left style="hair"/>
      <right style="hair">
        <color theme="4" tint="-0.4999699890613556"/>
      </right>
      <top style="medium"/>
      <bottom style="medium"/>
    </border>
    <border>
      <left style="hair">
        <color theme="4" tint="-0.4999699890613556"/>
      </left>
      <right>
        <color indexed="63"/>
      </right>
      <top>
        <color indexed="63"/>
      </top>
      <bottom>
        <color indexed="63"/>
      </bottom>
    </border>
    <border>
      <left style="hair"/>
      <right style="hair">
        <color theme="4" tint="-0.4999699890613556"/>
      </right>
      <top>
        <color indexed="63"/>
      </top>
      <bottom>
        <color indexed="63"/>
      </bottom>
    </border>
    <border>
      <left style="medium"/>
      <right style="hair"/>
      <top>
        <color indexed="63"/>
      </top>
      <bottom style="medium"/>
    </border>
    <border>
      <left>
        <color indexed="63"/>
      </left>
      <right style="hair"/>
      <top>
        <color indexed="63"/>
      </top>
      <bottom>
        <color indexed="63"/>
      </bottom>
    </border>
    <border>
      <left>
        <color indexed="63"/>
      </left>
      <right style="hair">
        <color theme="4" tint="-0.4999699890613556"/>
      </right>
      <top>
        <color indexed="63"/>
      </top>
      <bottom>
        <color indexed="63"/>
      </bottom>
    </border>
    <border>
      <left style="medium"/>
      <right style="hair"/>
      <top style="medium"/>
      <bottom style="medium"/>
    </border>
    <border>
      <left>
        <color indexed="63"/>
      </left>
      <right style="hair"/>
      <top style="hair"/>
      <bottom style="medium"/>
    </border>
    <border>
      <left>
        <color indexed="63"/>
      </left>
      <right style="hair"/>
      <top style="hair">
        <color theme="4" tint="-0.4999699890613556"/>
      </top>
      <bottom>
        <color indexed="63"/>
      </bottom>
    </border>
    <border>
      <left>
        <color indexed="63"/>
      </left>
      <right style="hair">
        <color theme="4" tint="-0.4999699890613556"/>
      </right>
      <top style="hair">
        <color theme="4" tint="-0.4999699890613556"/>
      </top>
      <bottom>
        <color indexed="63"/>
      </bottom>
    </border>
    <border>
      <left style="hair">
        <color theme="4" tint="-0.4999699890613556"/>
      </left>
      <right style="hair">
        <color theme="4" tint="-0.4999699890613556"/>
      </right>
      <top style="hair">
        <color theme="4" tint="-0.4999699890613556"/>
      </top>
      <bottom>
        <color indexed="63"/>
      </bottom>
    </border>
    <border>
      <left style="hair"/>
      <right>
        <color indexed="63"/>
      </right>
      <top style="medium"/>
      <bottom style="medium"/>
    </border>
    <border>
      <left style="hair">
        <color theme="4" tint="-0.4999699890613556"/>
      </left>
      <right>
        <color indexed="63"/>
      </right>
      <top>
        <color indexed="63"/>
      </top>
      <bottom style="medium"/>
    </border>
    <border>
      <left style="hair"/>
      <right style="hair"/>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hair"/>
      <bottom style="medium"/>
    </border>
    <border>
      <left>
        <color indexed="63"/>
      </left>
      <right style="hair">
        <color theme="4" tint="-0.4999699890613556"/>
      </right>
      <top style="hair"/>
      <bottom style="medium"/>
    </border>
    <border>
      <left style="hair">
        <color theme="4" tint="-0.4999699890613556"/>
      </left>
      <right style="hair"/>
      <top style="hair"/>
      <bottom style="medium"/>
    </border>
    <border>
      <left style="hair">
        <color theme="4" tint="-0.4999699890613556"/>
      </left>
      <right style="hair">
        <color theme="4" tint="-0.4999699890613556"/>
      </right>
      <top style="hair"/>
      <bottom style="medium"/>
    </border>
    <border>
      <left style="hair">
        <color theme="4" tint="-0.4999699890613556"/>
      </left>
      <right style="hair">
        <color theme="4" tint="-0.4999699890613556"/>
      </right>
      <top style="hair">
        <color theme="4" tint="-0.4999699890613556"/>
      </top>
      <bottom style="medium"/>
    </border>
    <border>
      <left style="hair">
        <color theme="4" tint="-0.4999699890613556"/>
      </left>
      <right style="hair"/>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hair">
        <color theme="4" tint="-0.4999699890613556"/>
      </left>
      <right style="medium"/>
      <top style="hair">
        <color theme="4" tint="-0.4999699890613556"/>
      </top>
      <bottom>
        <color indexed="63"/>
      </bottom>
    </border>
    <border>
      <left style="medium">
        <color indexed="8"/>
      </left>
      <right style="medium">
        <color indexed="8"/>
      </right>
      <top style="medium">
        <color indexed="8"/>
      </top>
      <bottom>
        <color indexed="63"/>
      </bottom>
    </border>
    <border>
      <left>
        <color indexed="63"/>
      </left>
      <right style="hair">
        <color indexed="8"/>
      </right>
      <top style="medium">
        <color indexed="8"/>
      </top>
      <bottom style="medium">
        <color indexed="8"/>
      </bottom>
    </border>
    <border>
      <left>
        <color indexed="63"/>
      </left>
      <right style="hair">
        <color indexed="62"/>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style="medium">
        <color indexed="8"/>
      </right>
      <top style="medium">
        <color indexed="8"/>
      </top>
      <bottom style="medium">
        <color indexed="8"/>
      </bottom>
    </border>
    <border>
      <left>
        <color indexed="63"/>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hair">
        <color indexed="62"/>
      </right>
      <top style="medium">
        <color indexed="8"/>
      </top>
      <bottom>
        <color indexed="63"/>
      </bottom>
    </border>
    <border>
      <left style="hair">
        <color indexed="62"/>
      </left>
      <right style="hair">
        <color indexed="62"/>
      </right>
      <top style="medium">
        <color indexed="8"/>
      </top>
      <bottom>
        <color indexed="63"/>
      </bottom>
    </border>
    <border>
      <left style="hair">
        <color indexed="62"/>
      </left>
      <right style="hair">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hair">
        <color indexed="62"/>
      </right>
      <top style="medium">
        <color indexed="8"/>
      </top>
      <bottom>
        <color indexed="63"/>
      </bottom>
    </border>
    <border>
      <left style="hair">
        <color indexed="62"/>
      </left>
      <right style="hair">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hair">
        <color indexed="62"/>
      </right>
      <top style="medium">
        <color indexed="8"/>
      </top>
      <bottom style="medium">
        <color indexed="8"/>
      </bottom>
    </border>
    <border>
      <left>
        <color indexed="63"/>
      </left>
      <right>
        <color indexed="63"/>
      </right>
      <top>
        <color indexed="63"/>
      </top>
      <bottom style="thin"/>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medium">
        <color indexed="8"/>
      </bottom>
    </border>
    <border>
      <left>
        <color indexed="63"/>
      </left>
      <right>
        <color indexed="63"/>
      </right>
      <top style="medium">
        <color indexed="8"/>
      </top>
      <bottom>
        <color indexed="63"/>
      </bottom>
    </border>
    <border>
      <left style="hair">
        <color indexed="8"/>
      </left>
      <right>
        <color indexed="63"/>
      </right>
      <top style="medium">
        <color indexed="8"/>
      </top>
      <bottom>
        <color indexed="63"/>
      </bottom>
    </border>
    <border>
      <left style="hair">
        <color indexed="62"/>
      </left>
      <right style="hair">
        <color indexed="62"/>
      </right>
      <top>
        <color indexed="63"/>
      </top>
      <bottom style="medium">
        <color indexed="8"/>
      </bottom>
    </border>
    <border>
      <left>
        <color indexed="63"/>
      </left>
      <right style="hair">
        <color indexed="62"/>
      </right>
      <top>
        <color indexed="63"/>
      </top>
      <bottom style="medium">
        <color indexed="8"/>
      </bottom>
    </border>
    <border>
      <left style="medium">
        <color indexed="8"/>
      </left>
      <right style="medium">
        <color indexed="8"/>
      </right>
      <top>
        <color indexed="63"/>
      </top>
      <bottom style="medium">
        <color indexed="8"/>
      </bottom>
    </border>
    <border>
      <left style="hair">
        <color indexed="62"/>
      </left>
      <right>
        <color indexed="63"/>
      </right>
      <top style="medium">
        <color indexed="8"/>
      </top>
      <bottom style="medium">
        <color indexed="8"/>
      </bottom>
    </border>
    <border>
      <left style="hair">
        <color indexed="62"/>
      </left>
      <right style="medium">
        <color indexed="8"/>
      </right>
      <top>
        <color indexed="63"/>
      </top>
      <bottom style="medium">
        <color indexed="8"/>
      </bottom>
    </border>
    <border>
      <left style="hair">
        <color indexed="62"/>
      </left>
      <right style="hair">
        <color indexed="62"/>
      </right>
      <top>
        <color indexed="63"/>
      </top>
      <bottom>
        <color indexed="63"/>
      </bottom>
    </border>
    <border>
      <left style="hair">
        <color indexed="62"/>
      </left>
      <right style="medium">
        <color indexed="8"/>
      </right>
      <top style="medium">
        <color indexed="8"/>
      </top>
      <bottom style="medium"/>
    </border>
    <border>
      <left style="hair">
        <color indexed="62"/>
      </left>
      <right>
        <color indexed="63"/>
      </right>
      <top>
        <color indexed="63"/>
      </top>
      <bottom style="medium"/>
    </border>
    <border>
      <left style="hair">
        <color indexed="62"/>
      </left>
      <right style="hair">
        <color indexed="62"/>
      </right>
      <top>
        <color indexed="63"/>
      </top>
      <bottom style="medium"/>
    </border>
    <border>
      <left style="hair">
        <color indexed="62"/>
      </left>
      <right style="hair">
        <color indexed="62"/>
      </right>
      <top style="medium">
        <color indexed="8"/>
      </top>
      <bottom style="medium"/>
    </border>
    <border>
      <left style="hair">
        <color indexed="8"/>
      </left>
      <right style="hair">
        <color indexed="62"/>
      </right>
      <top>
        <color indexed="63"/>
      </top>
      <bottom style="medium">
        <color indexed="8"/>
      </bottom>
    </border>
    <border>
      <left style="hair">
        <color indexed="62"/>
      </left>
      <right>
        <color indexed="63"/>
      </right>
      <top>
        <color indexed="63"/>
      </top>
      <bottom style="medium">
        <color indexed="8"/>
      </bottom>
    </border>
    <border>
      <left style="hair">
        <color indexed="62"/>
      </left>
      <right>
        <color indexed="63"/>
      </right>
      <top style="medium">
        <color indexed="8"/>
      </top>
      <bottom>
        <color indexed="63"/>
      </bottom>
    </border>
    <border>
      <left style="hair">
        <color indexed="8"/>
      </left>
      <right style="hair">
        <color indexed="62"/>
      </right>
      <top style="medium">
        <color indexed="8"/>
      </top>
      <bottom style="medium">
        <color indexed="8"/>
      </bottom>
    </border>
    <border>
      <left style="hair">
        <color indexed="62"/>
      </left>
      <right style="hair">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hair">
        <color indexed="62"/>
      </right>
      <top>
        <color indexed="63"/>
      </top>
      <bottom style="medium"/>
    </border>
    <border>
      <left style="hair">
        <color indexed="62"/>
      </left>
      <right style="hair">
        <color indexed="8"/>
      </right>
      <top>
        <color indexed="63"/>
      </top>
      <bottom style="medium"/>
    </border>
    <border>
      <left>
        <color indexed="63"/>
      </left>
      <right style="hair">
        <color indexed="62"/>
      </right>
      <top style="medium">
        <color indexed="8"/>
      </top>
      <bottom style="medium"/>
    </border>
    <border>
      <left style="hair">
        <color indexed="62"/>
      </left>
      <right style="hair">
        <color indexed="8"/>
      </right>
      <top style="medium">
        <color indexed="8"/>
      </top>
      <bottom style="medium"/>
    </border>
    <border>
      <left style="medium"/>
      <right style="hair">
        <color indexed="62"/>
      </right>
      <top style="medium">
        <color indexed="8"/>
      </top>
      <bottom style="medium"/>
    </border>
    <border>
      <left>
        <color indexed="63"/>
      </left>
      <right style="medium">
        <color indexed="8"/>
      </right>
      <top style="hair">
        <color indexed="8"/>
      </top>
      <bottom style="medium">
        <color indexed="8"/>
      </bottom>
    </border>
    <border>
      <left style="medium">
        <color indexed="8"/>
      </left>
      <right style="hair">
        <color indexed="62"/>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hair">
        <color indexed="62"/>
      </left>
      <right style="medium">
        <color indexed="8"/>
      </right>
      <top style="medium">
        <color indexed="8"/>
      </top>
      <bottom>
        <color indexed="63"/>
      </bottom>
    </border>
    <border>
      <left style="medium">
        <color indexed="8"/>
      </left>
      <right style="medium">
        <color indexed="8"/>
      </right>
      <top style="medium">
        <color indexed="8"/>
      </top>
      <bottom style="thin"/>
    </border>
    <border>
      <left>
        <color indexed="63"/>
      </left>
      <right style="medium">
        <color indexed="8"/>
      </right>
      <top style="hair">
        <color indexed="8"/>
      </top>
      <bottom>
        <color indexed="63"/>
      </bottom>
    </border>
    <border>
      <left style="medium">
        <color indexed="8"/>
      </left>
      <right style="medium">
        <color indexed="8"/>
      </right>
      <top style="thin"/>
      <bottom>
        <color indexed="63"/>
      </bottom>
    </border>
    <border>
      <left style="medium"/>
      <right style="medium"/>
      <top style="medium"/>
      <bottom style="hair">
        <color theme="4" tint="-0.4999699890613556"/>
      </bottom>
    </border>
    <border>
      <left style="medium">
        <color indexed="8"/>
      </left>
      <right>
        <color indexed="63"/>
      </right>
      <top>
        <color indexed="63"/>
      </top>
      <bottom>
        <color indexed="63"/>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style="medium"/>
      <top style="medium">
        <color indexed="8"/>
      </top>
      <bottom style="medium">
        <color indexed="8"/>
      </bottom>
    </border>
    <border>
      <left style="medium">
        <color indexed="8"/>
      </left>
      <right>
        <color indexed="63"/>
      </right>
      <top style="medium">
        <color indexed="8"/>
      </top>
      <bottom>
        <color indexed="63"/>
      </bottom>
    </border>
    <border>
      <left style="medium"/>
      <right>
        <color indexed="63"/>
      </right>
      <top style="medium"/>
      <bottom style="hair">
        <color theme="4" tint="-0.4999699890613556"/>
      </botto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s>
  <cellStyleXfs count="72">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164" fontId="14" fillId="0" borderId="0" applyFont="0" applyFill="0" applyBorder="0" applyAlignment="0" applyProtection="0"/>
    <xf numFmtId="166" fontId="14" fillId="0" borderId="0" applyFont="0" applyFill="0" applyBorder="0" applyAlignment="0" applyProtection="0"/>
    <xf numFmtId="173" fontId="2" fillId="0" borderId="0">
      <alignment/>
      <protection/>
    </xf>
    <xf numFmtId="173" fontId="2" fillId="0" borderId="0">
      <alignment/>
      <protection/>
    </xf>
    <xf numFmtId="175" fontId="2" fillId="0" borderId="0">
      <alignment/>
      <protection/>
    </xf>
    <xf numFmtId="0" fontId="80"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2" fillId="0" borderId="0">
      <alignment/>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224">
    <xf numFmtId="0" fontId="0" fillId="0" borderId="0" xfId="0" applyFont="1" applyAlignment="1">
      <alignment/>
    </xf>
    <xf numFmtId="0" fontId="85" fillId="0" borderId="0" xfId="0" applyFont="1" applyAlignment="1">
      <alignment horizontal="center" vertical="center"/>
    </xf>
    <xf numFmtId="0" fontId="0" fillId="0" borderId="0" xfId="0" applyAlignment="1">
      <alignment horizontal="center" vertical="center"/>
    </xf>
    <xf numFmtId="0" fontId="86" fillId="0" borderId="0" xfId="0" applyFont="1" applyAlignment="1">
      <alignment horizontal="center" vertical="center" wrapText="1"/>
    </xf>
    <xf numFmtId="0" fontId="87" fillId="0" borderId="0" xfId="0" applyFont="1" applyAlignment="1">
      <alignment horizontal="center" vertical="center" wrapText="1"/>
    </xf>
    <xf numFmtId="1" fontId="87" fillId="0" borderId="0" xfId="42" applyNumberFormat="1" applyFont="1" applyAlignment="1">
      <alignment horizontal="center" vertical="center" wrapText="1"/>
    </xf>
    <xf numFmtId="0" fontId="88" fillId="0" borderId="0" xfId="0" applyFont="1" applyAlignment="1">
      <alignment horizontal="center" vertical="center" wrapText="1"/>
    </xf>
    <xf numFmtId="9" fontId="87" fillId="0" borderId="0" xfId="0" applyNumberFormat="1" applyFont="1" applyAlignment="1">
      <alignment horizontal="center" vertical="center" wrapText="1"/>
    </xf>
    <xf numFmtId="168" fontId="87" fillId="0" borderId="0" xfId="0" applyNumberFormat="1" applyFont="1" applyAlignment="1">
      <alignment horizontal="center" vertical="center" wrapText="1"/>
    </xf>
    <xf numFmtId="1" fontId="87" fillId="0" borderId="0" xfId="0" applyNumberFormat="1" applyFont="1" applyAlignment="1">
      <alignment horizontal="center" vertical="center" wrapText="1"/>
    </xf>
    <xf numFmtId="169" fontId="87" fillId="0" borderId="0" xfId="0" applyNumberFormat="1" applyFont="1" applyAlignment="1">
      <alignment horizontal="center" vertical="center" wrapText="1"/>
    </xf>
    <xf numFmtId="0" fontId="89" fillId="0" borderId="0" xfId="0" applyFont="1" applyAlignment="1">
      <alignment/>
    </xf>
    <xf numFmtId="0" fontId="85" fillId="0" borderId="0" xfId="0" applyFont="1" applyAlignment="1">
      <alignment/>
    </xf>
    <xf numFmtId="0" fontId="86" fillId="0" borderId="0" xfId="0" applyFont="1" applyBorder="1" applyAlignment="1">
      <alignment horizontal="center" vertical="center" wrapText="1"/>
    </xf>
    <xf numFmtId="0" fontId="87" fillId="0" borderId="0" xfId="0" applyFont="1" applyBorder="1" applyAlignment="1">
      <alignment horizontal="center" vertical="center" wrapText="1"/>
    </xf>
    <xf numFmtId="1" fontId="87" fillId="0" borderId="0" xfId="42" applyNumberFormat="1" applyFont="1" applyBorder="1" applyAlignment="1">
      <alignment horizontal="center" vertical="center" wrapText="1"/>
    </xf>
    <xf numFmtId="0" fontId="88" fillId="0" borderId="0" xfId="0" applyFont="1" applyBorder="1" applyAlignment="1">
      <alignment horizontal="center" vertical="center" wrapText="1"/>
    </xf>
    <xf numFmtId="9" fontId="87" fillId="0" borderId="0" xfId="0" applyNumberFormat="1" applyFont="1" applyBorder="1" applyAlignment="1">
      <alignment horizontal="center" vertical="center" wrapText="1"/>
    </xf>
    <xf numFmtId="168" fontId="87" fillId="0" borderId="0" xfId="0" applyNumberFormat="1" applyFont="1" applyBorder="1" applyAlignment="1">
      <alignment horizontal="center" vertical="center" wrapText="1"/>
    </xf>
    <xf numFmtId="1" fontId="87" fillId="0" borderId="0" xfId="0" applyNumberFormat="1" applyFont="1" applyBorder="1" applyAlignment="1">
      <alignment horizontal="center" vertical="center" wrapText="1"/>
    </xf>
    <xf numFmtId="169" fontId="87" fillId="0" borderId="0" xfId="0" applyNumberFormat="1" applyFont="1" applyBorder="1" applyAlignment="1">
      <alignment horizontal="center" vertical="center" wrapText="1"/>
    </xf>
    <xf numFmtId="0" fontId="90" fillId="0" borderId="0" xfId="0" applyFont="1" applyBorder="1" applyAlignment="1">
      <alignment horizontal="center" vertical="center" wrapText="1"/>
    </xf>
    <xf numFmtId="0" fontId="91" fillId="33" borderId="10" xfId="61" applyFont="1" applyFill="1" applyBorder="1" applyAlignment="1" applyProtection="1">
      <alignment horizontal="center" vertical="center" wrapText="1"/>
      <protection hidden="1"/>
    </xf>
    <xf numFmtId="0" fontId="91" fillId="33" borderId="11" xfId="61" applyFont="1" applyFill="1" applyBorder="1" applyAlignment="1" applyProtection="1">
      <alignment horizontal="center" vertical="center" wrapText="1"/>
      <protection hidden="1"/>
    </xf>
    <xf numFmtId="0" fontId="91" fillId="33" borderId="12" xfId="61" applyFont="1" applyFill="1" applyBorder="1" applyAlignment="1" applyProtection="1">
      <alignment horizontal="center" vertical="center" wrapText="1"/>
      <protection hidden="1"/>
    </xf>
    <xf numFmtId="1" fontId="91" fillId="33" borderId="13" xfId="42" applyNumberFormat="1" applyFont="1" applyFill="1" applyBorder="1" applyAlignment="1" applyProtection="1">
      <alignment horizontal="center" vertical="center" wrapText="1"/>
      <protection hidden="1"/>
    </xf>
    <xf numFmtId="0" fontId="91" fillId="33" borderId="13" xfId="61" applyFont="1" applyFill="1" applyBorder="1" applyAlignment="1" applyProtection="1">
      <alignment horizontal="center" vertical="center" wrapText="1"/>
      <protection hidden="1"/>
    </xf>
    <xf numFmtId="9" fontId="91" fillId="33" borderId="13" xfId="61" applyNumberFormat="1" applyFont="1" applyFill="1" applyBorder="1" applyAlignment="1" applyProtection="1">
      <alignment horizontal="center" vertical="center" wrapText="1"/>
      <protection hidden="1"/>
    </xf>
    <xf numFmtId="0" fontId="91" fillId="33" borderId="13" xfId="61" applyFont="1" applyFill="1" applyBorder="1" applyAlignment="1" applyProtection="1">
      <alignment horizontal="center" vertical="center" textRotation="90" wrapText="1"/>
      <protection hidden="1"/>
    </xf>
    <xf numFmtId="1" fontId="91" fillId="33" borderId="13" xfId="61" applyNumberFormat="1" applyFont="1" applyFill="1" applyBorder="1" applyAlignment="1" applyProtection="1">
      <alignment horizontal="center" vertical="center" wrapText="1"/>
      <protection hidden="1"/>
    </xf>
    <xf numFmtId="169" fontId="91" fillId="33" borderId="13" xfId="61" applyNumberFormat="1" applyFont="1" applyFill="1" applyBorder="1" applyAlignment="1" applyProtection="1">
      <alignment horizontal="center" vertical="center" wrapText="1"/>
      <protection hidden="1"/>
    </xf>
    <xf numFmtId="0" fontId="91" fillId="33" borderId="14" xfId="61" applyFont="1" applyFill="1" applyBorder="1" applyAlignment="1" applyProtection="1">
      <alignment horizontal="center" vertical="center" wrapText="1"/>
      <protection hidden="1"/>
    </xf>
    <xf numFmtId="0" fontId="92" fillId="34" borderId="10" xfId="61" applyFont="1" applyFill="1" applyBorder="1" applyAlignment="1" applyProtection="1">
      <alignment horizontal="center" vertical="center" wrapText="1"/>
      <protection hidden="1"/>
    </xf>
    <xf numFmtId="0" fontId="92" fillId="35" borderId="10" xfId="61" applyFont="1" applyFill="1" applyBorder="1" applyAlignment="1" applyProtection="1">
      <alignment horizontal="center" vertical="center" wrapText="1"/>
      <protection hidden="1"/>
    </xf>
    <xf numFmtId="0" fontId="92" fillId="36" borderId="10" xfId="61" applyFont="1" applyFill="1" applyBorder="1" applyAlignment="1" applyProtection="1">
      <alignment horizontal="center" vertical="center" wrapText="1"/>
      <protection hidden="1"/>
    </xf>
    <xf numFmtId="0" fontId="92" fillId="37" borderId="10" xfId="61" applyFont="1" applyFill="1" applyBorder="1" applyAlignment="1" applyProtection="1">
      <alignment horizontal="center" vertical="center" wrapText="1"/>
      <protection hidden="1"/>
    </xf>
    <xf numFmtId="0" fontId="92" fillId="38" borderId="10" xfId="61" applyFont="1" applyFill="1" applyBorder="1" applyAlignment="1" applyProtection="1">
      <alignment horizontal="center" vertical="center" wrapText="1"/>
      <protection hidden="1"/>
    </xf>
    <xf numFmtId="0" fontId="92" fillId="39" borderId="10" xfId="61" applyFont="1" applyFill="1" applyBorder="1" applyAlignment="1" applyProtection="1">
      <alignment horizontal="center" vertical="center" wrapText="1"/>
      <protection hidden="1"/>
    </xf>
    <xf numFmtId="0" fontId="93" fillId="0" borderId="0" xfId="0" applyFont="1" applyAlignment="1">
      <alignment horizontal="center" vertical="center" wrapText="1"/>
    </xf>
    <xf numFmtId="0" fontId="94" fillId="0" borderId="0" xfId="0" applyFont="1" applyAlignment="1">
      <alignment horizontal="center" vertical="center" wrapText="1"/>
    </xf>
    <xf numFmtId="0" fontId="20" fillId="40" borderId="15" xfId="61" applyFont="1" applyFill="1" applyBorder="1" applyAlignment="1" applyProtection="1">
      <alignment horizontal="center" vertical="center" wrapText="1"/>
      <protection hidden="1"/>
    </xf>
    <xf numFmtId="0" fontId="14" fillId="0" borderId="15" xfId="0" applyFont="1" applyFill="1" applyBorder="1" applyAlignment="1">
      <alignment horizontal="center" vertical="center" wrapText="1"/>
    </xf>
    <xf numFmtId="0" fontId="95" fillId="0" borderId="11" xfId="0" applyFont="1" applyBorder="1" applyAlignment="1">
      <alignment horizontal="center" vertical="center" wrapText="1"/>
    </xf>
    <xf numFmtId="0" fontId="95"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10" fontId="14" fillId="0" borderId="13" xfId="66" applyNumberFormat="1" applyFont="1" applyBorder="1" applyAlignment="1">
      <alignment horizontal="center" vertical="center" wrapText="1"/>
    </xf>
    <xf numFmtId="0" fontId="95" fillId="0" borderId="13" xfId="0" applyFont="1" applyBorder="1" applyAlignment="1">
      <alignment horizontal="center" vertical="center" wrapText="1"/>
    </xf>
    <xf numFmtId="14" fontId="14" fillId="41" borderId="13" xfId="56" applyNumberFormat="1" applyFont="1" applyFill="1" applyBorder="1" applyAlignment="1">
      <alignment horizontal="center" vertical="center" wrapText="1"/>
    </xf>
    <xf numFmtId="0" fontId="14" fillId="40" borderId="13" xfId="61" applyFont="1" applyFill="1" applyBorder="1" applyAlignment="1" applyProtection="1">
      <alignment horizontal="center" vertical="center" wrapText="1"/>
      <protection hidden="1"/>
    </xf>
    <xf numFmtId="1" fontId="14" fillId="41" borderId="13" xfId="61" applyNumberFormat="1" applyFont="1" applyFill="1" applyBorder="1" applyAlignment="1" applyProtection="1">
      <alignment horizontal="center" vertical="center" wrapText="1"/>
      <protection hidden="1"/>
    </xf>
    <xf numFmtId="169" fontId="14" fillId="41" borderId="13" xfId="61" applyNumberFormat="1" applyFont="1" applyFill="1" applyBorder="1" applyAlignment="1" applyProtection="1">
      <alignment horizontal="center" vertical="center" wrapText="1"/>
      <protection hidden="1"/>
    </xf>
    <xf numFmtId="0" fontId="92" fillId="34" borderId="10" xfId="0" applyFont="1" applyFill="1" applyBorder="1" applyAlignment="1">
      <alignment horizontal="center" vertical="center" wrapText="1"/>
    </xf>
    <xf numFmtId="9" fontId="92" fillId="34" borderId="10" xfId="0" applyNumberFormat="1"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22" fillId="41" borderId="0" xfId="0" applyFont="1" applyFill="1" applyAlignment="1">
      <alignment horizontal="center" vertical="center" wrapText="1"/>
    </xf>
    <xf numFmtId="0" fontId="23" fillId="41"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95" fillId="0" borderId="17" xfId="0" applyFont="1" applyBorder="1" applyAlignment="1">
      <alignment horizontal="center" vertical="center" wrapText="1"/>
    </xf>
    <xf numFmtId="0" fontId="95"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95" fillId="0" borderId="20" xfId="0" applyFont="1" applyBorder="1" applyAlignment="1">
      <alignment horizontal="center" vertical="center" wrapText="1"/>
    </xf>
    <xf numFmtId="14" fontId="14" fillId="41" borderId="20" xfId="56" applyNumberFormat="1" applyFont="1" applyFill="1" applyBorder="1" applyAlignment="1">
      <alignment horizontal="center" vertical="center" wrapText="1"/>
    </xf>
    <xf numFmtId="0" fontId="14" fillId="40" borderId="20" xfId="61" applyFont="1" applyFill="1" applyBorder="1" applyAlignment="1" applyProtection="1">
      <alignment horizontal="center" vertical="center" wrapText="1"/>
      <protection hidden="1"/>
    </xf>
    <xf numFmtId="0" fontId="14" fillId="0" borderId="21" xfId="0" applyFont="1" applyFill="1" applyBorder="1" applyAlignment="1">
      <alignment horizontal="center" vertical="center" wrapText="1"/>
    </xf>
    <xf numFmtId="0" fontId="95"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95" fillId="0" borderId="23" xfId="0" applyFont="1" applyBorder="1" applyAlignment="1">
      <alignment horizontal="center" vertical="center" wrapText="1"/>
    </xf>
    <xf numFmtId="14" fontId="14" fillId="41" borderId="23" xfId="56" applyNumberFormat="1" applyFont="1" applyFill="1" applyBorder="1" applyAlignment="1">
      <alignment horizontal="center" vertical="center" wrapText="1"/>
    </xf>
    <xf numFmtId="0" fontId="95" fillId="0" borderId="24" xfId="0" applyFont="1" applyBorder="1" applyAlignment="1">
      <alignment horizontal="center" vertical="center" wrapText="1"/>
    </xf>
    <xf numFmtId="0" fontId="14" fillId="41" borderId="25" xfId="0" applyFont="1" applyFill="1" applyBorder="1" applyAlignment="1">
      <alignment horizontal="center" vertical="center" wrapText="1"/>
    </xf>
    <xf numFmtId="0" fontId="14" fillId="41" borderId="20" xfId="61" applyFont="1" applyFill="1" applyBorder="1" applyAlignment="1" applyProtection="1">
      <alignment horizontal="center" vertical="center" wrapText="1"/>
      <protection hidden="1"/>
    </xf>
    <xf numFmtId="10" fontId="14" fillId="41" borderId="20" xfId="61" applyNumberFormat="1" applyFont="1" applyFill="1" applyBorder="1" applyAlignment="1" applyProtection="1">
      <alignment horizontal="center" vertical="center" wrapText="1"/>
      <protection hidden="1"/>
    </xf>
    <xf numFmtId="14" fontId="14" fillId="0" borderId="20" xfId="56" applyNumberFormat="1"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95" fillId="40" borderId="12" xfId="0" applyFont="1" applyFill="1" applyBorder="1" applyAlignment="1">
      <alignment horizontal="center" vertical="center" wrapText="1"/>
    </xf>
    <xf numFmtId="0" fontId="95" fillId="40" borderId="13" xfId="0" applyFont="1" applyFill="1" applyBorder="1" applyAlignment="1">
      <alignment horizontal="center" vertical="center" wrapText="1"/>
    </xf>
    <xf numFmtId="0" fontId="95" fillId="40" borderId="26" xfId="0" applyFont="1" applyFill="1" applyBorder="1" applyAlignment="1">
      <alignment horizontal="center" vertical="center" wrapText="1"/>
    </xf>
    <xf numFmtId="1" fontId="95" fillId="40" borderId="27" xfId="66" applyNumberFormat="1" applyFont="1" applyFill="1" applyBorder="1" applyAlignment="1">
      <alignment horizontal="center" vertical="center" wrapText="1"/>
    </xf>
    <xf numFmtId="1" fontId="95" fillId="40" borderId="13" xfId="66" applyNumberFormat="1" applyFont="1" applyFill="1" applyBorder="1" applyAlignment="1">
      <alignment horizontal="center" vertical="center" wrapText="1"/>
    </xf>
    <xf numFmtId="1" fontId="95" fillId="0" borderId="13" xfId="42" applyNumberFormat="1" applyFont="1" applyBorder="1" applyAlignment="1">
      <alignment horizontal="center" vertical="center" wrapText="1"/>
    </xf>
    <xf numFmtId="169" fontId="14" fillId="41" borderId="20" xfId="61" applyNumberFormat="1" applyFont="1" applyFill="1" applyBorder="1" applyAlignment="1" applyProtection="1">
      <alignment horizontal="center" vertical="center" wrapText="1"/>
      <protection hidden="1"/>
    </xf>
    <xf numFmtId="0" fontId="95" fillId="0" borderId="28" xfId="61" applyFont="1" applyFill="1" applyBorder="1" applyAlignment="1" applyProtection="1">
      <alignment horizontal="center" vertical="center" wrapText="1"/>
      <protection hidden="1"/>
    </xf>
    <xf numFmtId="0" fontId="95" fillId="41" borderId="19" xfId="61" applyFont="1" applyFill="1" applyBorder="1" applyAlignment="1" applyProtection="1">
      <alignment horizontal="center" vertical="center" wrapText="1"/>
      <protection hidden="1"/>
    </xf>
    <xf numFmtId="0" fontId="14" fillId="41" borderId="19" xfId="61" applyFont="1" applyFill="1" applyBorder="1" applyAlignment="1" applyProtection="1">
      <alignment horizontal="center" vertical="center" wrapText="1"/>
      <protection hidden="1"/>
    </xf>
    <xf numFmtId="14" fontId="95" fillId="41" borderId="13" xfId="61" applyNumberFormat="1" applyFont="1" applyFill="1" applyBorder="1" applyAlignment="1" applyProtection="1">
      <alignment horizontal="center" vertical="center" wrapText="1"/>
      <protection hidden="1"/>
    </xf>
    <xf numFmtId="0" fontId="95" fillId="40" borderId="13" xfId="61" applyFont="1" applyFill="1" applyBorder="1" applyAlignment="1" applyProtection="1">
      <alignment horizontal="center" vertical="center" wrapText="1"/>
      <protection hidden="1"/>
    </xf>
    <xf numFmtId="3" fontId="95" fillId="40" borderId="13" xfId="0" applyNumberFormat="1" applyFont="1" applyFill="1" applyBorder="1" applyAlignment="1">
      <alignment horizontal="center" vertical="center" wrapText="1"/>
    </xf>
    <xf numFmtId="0" fontId="95" fillId="0" borderId="10" xfId="61" applyFont="1" applyFill="1" applyBorder="1" applyAlignment="1" applyProtection="1">
      <alignment horizontal="center" vertical="center" wrapText="1"/>
      <protection hidden="1"/>
    </xf>
    <xf numFmtId="0" fontId="96" fillId="42" borderId="17" xfId="0" applyFont="1" applyFill="1" applyBorder="1" applyAlignment="1">
      <alignment horizontal="center" vertical="center" wrapText="1"/>
    </xf>
    <xf numFmtId="0" fontId="96" fillId="42" borderId="29" xfId="0" applyFont="1" applyFill="1" applyBorder="1" applyAlignment="1">
      <alignment horizontal="center" vertical="center" wrapText="1"/>
    </xf>
    <xf numFmtId="0" fontId="97" fillId="42" borderId="29" xfId="0" applyFont="1" applyFill="1" applyBorder="1" applyAlignment="1">
      <alignment horizontal="center" vertical="center" wrapText="1"/>
    </xf>
    <xf numFmtId="9" fontId="96" fillId="42" borderId="29" xfId="66" applyFont="1" applyFill="1" applyBorder="1" applyAlignment="1">
      <alignment horizontal="center" vertical="center" wrapText="1"/>
    </xf>
    <xf numFmtId="1" fontId="96" fillId="42" borderId="29" xfId="0" applyNumberFormat="1" applyFont="1" applyFill="1" applyBorder="1" applyAlignment="1">
      <alignment horizontal="center" vertical="center" wrapText="1"/>
    </xf>
    <xf numFmtId="169" fontId="96" fillId="42" borderId="29" xfId="0" applyNumberFormat="1" applyFont="1" applyFill="1" applyBorder="1" applyAlignment="1">
      <alignment horizontal="center" vertical="center" wrapText="1"/>
    </xf>
    <xf numFmtId="0" fontId="96" fillId="42" borderId="28" xfId="0" applyFont="1" applyFill="1" applyBorder="1" applyAlignment="1">
      <alignment horizontal="center" vertical="center" wrapText="1"/>
    </xf>
    <xf numFmtId="0" fontId="92" fillId="42" borderId="28" xfId="0" applyFont="1" applyFill="1" applyBorder="1" applyAlignment="1">
      <alignment horizontal="center" vertical="center" wrapText="1"/>
    </xf>
    <xf numFmtId="0" fontId="92" fillId="42" borderId="10" xfId="0" applyFont="1" applyFill="1" applyBorder="1" applyAlignment="1">
      <alignment horizontal="center" vertical="center" wrapText="1"/>
    </xf>
    <xf numFmtId="0" fontId="93" fillId="42" borderId="10" xfId="0" applyFont="1" applyFill="1" applyBorder="1" applyAlignment="1">
      <alignment horizontal="center" vertical="center" wrapText="1"/>
    </xf>
    <xf numFmtId="9" fontId="96" fillId="42" borderId="29" xfId="0" applyNumberFormat="1" applyFont="1" applyFill="1" applyBorder="1" applyAlignment="1">
      <alignment horizontal="center" vertical="center" wrapText="1"/>
    </xf>
    <xf numFmtId="0" fontId="14" fillId="0" borderId="10" xfId="61" applyFont="1" applyFill="1" applyBorder="1" applyAlignment="1" applyProtection="1">
      <alignment horizontal="center" vertical="center" wrapText="1"/>
      <protection hidden="1"/>
    </xf>
    <xf numFmtId="10" fontId="14" fillId="41" borderId="20" xfId="66" applyNumberFormat="1" applyFont="1" applyFill="1" applyBorder="1" applyAlignment="1" applyProtection="1">
      <alignment horizontal="center" vertical="center" wrapText="1"/>
      <protection hidden="1"/>
    </xf>
    <xf numFmtId="169" fontId="95" fillId="41" borderId="20" xfId="61" applyNumberFormat="1" applyFont="1" applyFill="1" applyBorder="1" applyAlignment="1" applyProtection="1">
      <alignment horizontal="center" vertical="center" wrapText="1"/>
      <protection hidden="1"/>
    </xf>
    <xf numFmtId="0" fontId="14" fillId="41" borderId="30" xfId="61" applyFont="1" applyFill="1" applyBorder="1" applyAlignment="1" applyProtection="1">
      <alignment horizontal="center" vertical="center" wrapText="1"/>
      <protection hidden="1"/>
    </xf>
    <xf numFmtId="0" fontId="98" fillId="34" borderId="10" xfId="0" applyFont="1" applyFill="1" applyBorder="1" applyAlignment="1">
      <alignment horizontal="center" vertical="center" wrapText="1"/>
    </xf>
    <xf numFmtId="9" fontId="98" fillId="34" borderId="10" xfId="0" applyNumberFormat="1"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7" borderId="10"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9" borderId="10" xfId="0" applyFont="1" applyFill="1" applyBorder="1" applyAlignment="1">
      <alignment horizontal="center" vertical="center" wrapText="1"/>
    </xf>
    <xf numFmtId="1" fontId="14" fillId="41" borderId="31" xfId="42" applyNumberFormat="1" applyFont="1" applyFill="1" applyBorder="1" applyAlignment="1" applyProtection="1">
      <alignment horizontal="center" vertical="center" wrapText="1"/>
      <protection hidden="1"/>
    </xf>
    <xf numFmtId="0" fontId="95" fillId="0" borderId="32" xfId="0" applyFont="1" applyFill="1" applyBorder="1" applyAlignment="1">
      <alignment horizontal="center" vertical="center" wrapText="1"/>
    </xf>
    <xf numFmtId="0" fontId="95" fillId="0" borderId="12" xfId="0" applyFont="1" applyBorder="1" applyAlignment="1">
      <alignment horizontal="center" vertical="center" wrapText="1"/>
    </xf>
    <xf numFmtId="1" fontId="14" fillId="41" borderId="33" xfId="42" applyNumberFormat="1" applyFont="1" applyFill="1" applyBorder="1" applyAlignment="1" applyProtection="1">
      <alignment horizontal="center" vertical="center" wrapText="1"/>
      <protection hidden="1"/>
    </xf>
    <xf numFmtId="9" fontId="14" fillId="0" borderId="13" xfId="66" applyFont="1" applyBorder="1" applyAlignment="1">
      <alignment horizontal="center" vertical="center" wrapText="1"/>
    </xf>
    <xf numFmtId="0" fontId="95" fillId="0" borderId="10" xfId="0" applyFont="1" applyFill="1" applyBorder="1" applyAlignment="1">
      <alignment horizontal="center" vertical="center" wrapText="1"/>
    </xf>
    <xf numFmtId="0" fontId="95" fillId="0" borderId="34" xfId="0" applyFont="1" applyBorder="1" applyAlignment="1">
      <alignment horizontal="center" vertical="center" wrapText="1"/>
    </xf>
    <xf numFmtId="1" fontId="14" fillId="41" borderId="20" xfId="61" applyNumberFormat="1" applyFont="1" applyFill="1" applyBorder="1" applyAlignment="1" applyProtection="1">
      <alignment horizontal="center" vertical="center" wrapText="1"/>
      <protection hidden="1"/>
    </xf>
    <xf numFmtId="1" fontId="14" fillId="41" borderId="16" xfId="42" applyNumberFormat="1" applyFont="1" applyFill="1" applyBorder="1" applyAlignment="1" applyProtection="1">
      <alignment horizontal="center" vertical="center" wrapText="1"/>
      <protection hidden="1"/>
    </xf>
    <xf numFmtId="0" fontId="95" fillId="0" borderId="35" xfId="0" applyFont="1" applyBorder="1" applyAlignment="1">
      <alignment horizontal="center" vertical="center" wrapText="1"/>
    </xf>
    <xf numFmtId="0" fontId="95" fillId="0" borderId="33" xfId="0" applyFont="1" applyBorder="1" applyAlignment="1">
      <alignment horizontal="center" vertical="center" wrapText="1"/>
    </xf>
    <xf numFmtId="14" fontId="14" fillId="41" borderId="12" xfId="56" applyNumberFormat="1" applyFont="1" applyFill="1" applyBorder="1" applyAlignment="1">
      <alignment horizontal="center" vertical="center" wrapText="1"/>
    </xf>
    <xf numFmtId="0" fontId="95" fillId="40" borderId="20" xfId="0" applyNumberFormat="1" applyFont="1" applyFill="1" applyBorder="1" applyAlignment="1">
      <alignment horizontal="center" vertical="center" wrapText="1"/>
    </xf>
    <xf numFmtId="1" fontId="95" fillId="40" borderId="20" xfId="66" applyNumberFormat="1" applyFont="1" applyFill="1" applyBorder="1" applyAlignment="1">
      <alignment horizontal="center" vertical="center" wrapText="1"/>
    </xf>
    <xf numFmtId="165" fontId="14" fillId="41" borderId="30" xfId="44" applyFont="1" applyFill="1" applyBorder="1" applyAlignment="1" applyProtection="1">
      <alignment horizontal="center" vertical="center" wrapText="1"/>
      <protection hidden="1"/>
    </xf>
    <xf numFmtId="14" fontId="14" fillId="0" borderId="23" xfId="56" applyNumberFormat="1" applyFont="1" applyFill="1" applyBorder="1" applyAlignment="1">
      <alignment horizontal="center" vertical="center" wrapText="1"/>
    </xf>
    <xf numFmtId="0" fontId="99" fillId="40" borderId="23" xfId="0" applyNumberFormat="1" applyFont="1" applyFill="1" applyBorder="1" applyAlignment="1">
      <alignment horizontal="center" vertical="center" wrapText="1"/>
    </xf>
    <xf numFmtId="0" fontId="14" fillId="40" borderId="23" xfId="0" applyNumberFormat="1" applyFont="1" applyFill="1" applyBorder="1" applyAlignment="1">
      <alignment horizontal="center" vertical="center" wrapText="1"/>
    </xf>
    <xf numFmtId="1" fontId="99" fillId="40" borderId="23" xfId="66" applyNumberFormat="1" applyFont="1" applyFill="1" applyBorder="1" applyAlignment="1">
      <alignment horizontal="center" vertical="center" wrapText="1"/>
    </xf>
    <xf numFmtId="1" fontId="95" fillId="0" borderId="20" xfId="42" applyNumberFormat="1" applyFont="1" applyBorder="1" applyAlignment="1">
      <alignment horizontal="center" vertical="center" wrapText="1"/>
    </xf>
    <xf numFmtId="165" fontId="14" fillId="41" borderId="36" xfId="44" applyFont="1" applyFill="1" applyBorder="1" applyAlignment="1" applyProtection="1">
      <alignment horizontal="center" vertical="center" wrapText="1"/>
      <protection hidden="1"/>
    </xf>
    <xf numFmtId="1" fontId="14" fillId="40" borderId="23" xfId="66" applyNumberFormat="1" applyFont="1" applyFill="1" applyBorder="1" applyAlignment="1">
      <alignment horizontal="center" vertical="center" wrapText="1"/>
    </xf>
    <xf numFmtId="1" fontId="14" fillId="0" borderId="20" xfId="42" applyNumberFormat="1" applyFont="1" applyBorder="1" applyAlignment="1">
      <alignment horizontal="center" vertical="center" wrapText="1"/>
    </xf>
    <xf numFmtId="0" fontId="14" fillId="0" borderId="21" xfId="61" applyFont="1" applyFill="1" applyBorder="1" applyAlignment="1" applyProtection="1">
      <alignment horizontal="center" vertical="center" wrapText="1"/>
      <protection hidden="1"/>
    </xf>
    <xf numFmtId="0" fontId="95" fillId="40" borderId="23" xfId="0" applyNumberFormat="1" applyFont="1" applyFill="1" applyBorder="1" applyAlignment="1">
      <alignment horizontal="center" vertical="center" wrapText="1"/>
    </xf>
    <xf numFmtId="1" fontId="95" fillId="40" borderId="23" xfId="66" applyNumberFormat="1" applyFont="1" applyFill="1" applyBorder="1" applyAlignment="1">
      <alignment horizontal="center" vertical="center" wrapText="1"/>
    </xf>
    <xf numFmtId="0" fontId="14" fillId="0" borderId="28" xfId="61" applyFont="1" applyFill="1" applyBorder="1" applyAlignment="1" applyProtection="1">
      <alignment horizontal="center" vertical="center" wrapText="1"/>
      <protection hidden="1"/>
    </xf>
    <xf numFmtId="9" fontId="95" fillId="40" borderId="23" xfId="66" applyFont="1" applyFill="1" applyBorder="1" applyAlignment="1">
      <alignment horizontal="center" vertical="center" wrapText="1"/>
    </xf>
    <xf numFmtId="0" fontId="14" fillId="41" borderId="29" xfId="61" applyFont="1" applyFill="1" applyBorder="1" applyAlignment="1" applyProtection="1">
      <alignment horizontal="center" vertical="center" wrapText="1"/>
      <protection hidden="1"/>
    </xf>
    <xf numFmtId="0" fontId="92" fillId="43" borderId="10" xfId="0" applyFont="1" applyFill="1" applyBorder="1" applyAlignment="1">
      <alignment horizontal="center" vertical="center" wrapText="1"/>
    </xf>
    <xf numFmtId="0" fontId="93" fillId="43" borderId="10" xfId="0" applyFont="1" applyFill="1" applyBorder="1" applyAlignment="1">
      <alignment horizontal="center" vertical="center" wrapText="1"/>
    </xf>
    <xf numFmtId="0" fontId="14" fillId="41" borderId="25" xfId="61" applyFont="1" applyFill="1" applyBorder="1" applyAlignment="1" applyProtection="1">
      <alignment horizontal="center" vertical="center" wrapText="1"/>
      <protection hidden="1"/>
    </xf>
    <xf numFmtId="0" fontId="14" fillId="41" borderId="37" xfId="0" applyFont="1" applyFill="1" applyBorder="1" applyAlignment="1">
      <alignment horizontal="center" vertical="center" wrapText="1"/>
    </xf>
    <xf numFmtId="0" fontId="14" fillId="41" borderId="23" xfId="61" applyFont="1" applyFill="1" applyBorder="1" applyAlignment="1" applyProtection="1">
      <alignment horizontal="center" vertical="center" wrapText="1"/>
      <protection hidden="1"/>
    </xf>
    <xf numFmtId="10" fontId="14" fillId="41" borderId="25" xfId="66" applyNumberFormat="1" applyFont="1" applyFill="1" applyBorder="1" applyAlignment="1">
      <alignment horizontal="center" vertical="center" wrapText="1"/>
    </xf>
    <xf numFmtId="0" fontId="14" fillId="41" borderId="38" xfId="0" applyFont="1" applyFill="1" applyBorder="1" applyAlignment="1">
      <alignment horizontal="center" vertical="center" wrapText="1"/>
    </xf>
    <xf numFmtId="0" fontId="14" fillId="40" borderId="23" xfId="61" applyFont="1" applyFill="1" applyBorder="1" applyAlignment="1" applyProtection="1">
      <alignment horizontal="center" vertical="center" wrapText="1"/>
      <protection hidden="1"/>
    </xf>
    <xf numFmtId="3" fontId="95" fillId="40" borderId="23" xfId="0" applyNumberFormat="1" applyFont="1" applyFill="1" applyBorder="1" applyAlignment="1">
      <alignment horizontal="center" vertical="center" wrapText="1"/>
    </xf>
    <xf numFmtId="1" fontId="95" fillId="0" borderId="23" xfId="42" applyNumberFormat="1" applyFont="1" applyBorder="1" applyAlignment="1">
      <alignment horizontal="center" vertical="center" wrapText="1"/>
    </xf>
    <xf numFmtId="169" fontId="14" fillId="41" borderId="23" xfId="61" applyNumberFormat="1" applyFont="1" applyFill="1" applyBorder="1" applyAlignment="1" applyProtection="1">
      <alignment horizontal="center" vertical="center" wrapText="1"/>
      <protection hidden="1"/>
    </xf>
    <xf numFmtId="0" fontId="14" fillId="41" borderId="39" xfId="0" applyFont="1" applyFill="1" applyBorder="1" applyAlignment="1">
      <alignment horizontal="center" vertical="center" wrapText="1"/>
    </xf>
    <xf numFmtId="0" fontId="95" fillId="41" borderId="18" xfId="61" applyFont="1" applyFill="1" applyBorder="1" applyAlignment="1" applyProtection="1">
      <alignment horizontal="center" vertical="center" wrapText="1"/>
      <protection hidden="1"/>
    </xf>
    <xf numFmtId="0" fontId="95" fillId="0" borderId="25" xfId="0" applyFont="1" applyBorder="1" applyAlignment="1">
      <alignment horizontal="center" vertical="center" wrapText="1"/>
    </xf>
    <xf numFmtId="0" fontId="95" fillId="41" borderId="20" xfId="61" applyFont="1" applyFill="1" applyBorder="1" applyAlignment="1" applyProtection="1">
      <alignment horizontal="center" vertical="center" wrapText="1"/>
      <protection hidden="1"/>
    </xf>
    <xf numFmtId="14" fontId="95" fillId="41" borderId="20" xfId="61" applyNumberFormat="1" applyFont="1" applyFill="1" applyBorder="1" applyAlignment="1" applyProtection="1">
      <alignment horizontal="center" vertical="center" wrapText="1"/>
      <protection hidden="1"/>
    </xf>
    <xf numFmtId="0" fontId="95" fillId="40" borderId="20" xfId="61" applyFont="1" applyFill="1" applyBorder="1" applyAlignment="1" applyProtection="1">
      <alignment horizontal="center" vertical="center" wrapText="1"/>
      <protection hidden="1"/>
    </xf>
    <xf numFmtId="3" fontId="95" fillId="40" borderId="20" xfId="0" applyNumberFormat="1" applyFont="1" applyFill="1" applyBorder="1" applyAlignment="1">
      <alignment horizontal="center" vertical="center" wrapText="1"/>
    </xf>
    <xf numFmtId="169" fontId="95" fillId="41" borderId="30" xfId="61" applyNumberFormat="1" applyFont="1" applyFill="1" applyBorder="1" applyAlignment="1" applyProtection="1">
      <alignment horizontal="center" vertical="center" wrapText="1"/>
      <protection hidden="1"/>
    </xf>
    <xf numFmtId="170" fontId="98" fillId="34" borderId="10" xfId="0" applyNumberFormat="1" applyFont="1" applyFill="1" applyBorder="1" applyAlignment="1">
      <alignment horizontal="center" vertical="center" wrapText="1"/>
    </xf>
    <xf numFmtId="0" fontId="14" fillId="41" borderId="18" xfId="61" applyFont="1" applyFill="1" applyBorder="1" applyAlignment="1" applyProtection="1">
      <alignment horizontal="center" vertical="center" wrapText="1"/>
      <protection hidden="1"/>
    </xf>
    <xf numFmtId="1" fontId="14" fillId="0" borderId="18" xfId="66" applyNumberFormat="1" applyFont="1" applyBorder="1" applyAlignment="1">
      <alignment horizontal="center" vertical="center" wrapText="1"/>
    </xf>
    <xf numFmtId="1" fontId="14" fillId="40" borderId="20" xfId="61" applyNumberFormat="1" applyFont="1" applyFill="1" applyBorder="1" applyAlignment="1" applyProtection="1">
      <alignment horizontal="center" vertical="center" wrapText="1"/>
      <protection hidden="1"/>
    </xf>
    <xf numFmtId="0" fontId="95" fillId="0" borderId="21" xfId="61" applyFont="1" applyFill="1" applyBorder="1" applyAlignment="1" applyProtection="1">
      <alignment horizontal="center" vertical="center" wrapText="1"/>
      <protection hidden="1"/>
    </xf>
    <xf numFmtId="0" fontId="14" fillId="41" borderId="34" xfId="61" applyFont="1" applyFill="1" applyBorder="1" applyAlignment="1" applyProtection="1">
      <alignment horizontal="center" vertical="center" wrapText="1"/>
      <protection hidden="1"/>
    </xf>
    <xf numFmtId="14" fontId="14" fillId="41" borderId="19" xfId="56" applyNumberFormat="1" applyFont="1" applyFill="1" applyBorder="1" applyAlignment="1">
      <alignment horizontal="center" vertical="center" wrapText="1"/>
    </xf>
    <xf numFmtId="0" fontId="95" fillId="40" borderId="23" xfId="61" applyFont="1" applyFill="1" applyBorder="1" applyAlignment="1" applyProtection="1">
      <alignment horizontal="center" vertical="center" wrapText="1"/>
      <protection hidden="1"/>
    </xf>
    <xf numFmtId="10" fontId="96" fillId="42" borderId="29" xfId="0" applyNumberFormat="1" applyFont="1" applyFill="1" applyBorder="1" applyAlignment="1">
      <alignment horizontal="center" vertical="center" wrapText="1"/>
    </xf>
    <xf numFmtId="0" fontId="91" fillId="33" borderId="17"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97" fillId="33" borderId="29" xfId="0" applyFont="1" applyFill="1" applyBorder="1" applyAlignment="1">
      <alignment horizontal="center" vertical="center" wrapText="1"/>
    </xf>
    <xf numFmtId="10" fontId="91" fillId="33" borderId="29" xfId="0" applyNumberFormat="1" applyFont="1" applyFill="1" applyBorder="1" applyAlignment="1">
      <alignment horizontal="center" vertical="center" wrapText="1"/>
    </xf>
    <xf numFmtId="1" fontId="91" fillId="33" borderId="29" xfId="0" applyNumberFormat="1" applyFont="1" applyFill="1" applyBorder="1" applyAlignment="1">
      <alignment horizontal="center" vertical="center" wrapText="1"/>
    </xf>
    <xf numFmtId="169" fontId="91" fillId="33" borderId="19" xfId="0" applyNumberFormat="1" applyFont="1" applyFill="1" applyBorder="1" applyAlignment="1">
      <alignment horizontal="center" vertical="center" wrapText="1"/>
    </xf>
    <xf numFmtId="0" fontId="91" fillId="33" borderId="36"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86" fillId="44" borderId="40" xfId="0" applyFont="1" applyFill="1" applyBorder="1" applyAlignment="1">
      <alignment horizontal="center" vertical="center" wrapText="1"/>
    </xf>
    <xf numFmtId="0" fontId="87" fillId="44" borderId="24" xfId="0" applyFont="1" applyFill="1" applyBorder="1" applyAlignment="1">
      <alignment horizontal="center" vertical="center" wrapText="1"/>
    </xf>
    <xf numFmtId="0" fontId="86" fillId="44" borderId="24" xfId="0" applyFont="1" applyFill="1" applyBorder="1" applyAlignment="1">
      <alignment horizontal="center" vertical="center" wrapText="1"/>
    </xf>
    <xf numFmtId="1" fontId="87" fillId="44" borderId="24" xfId="42" applyNumberFormat="1" applyFont="1" applyFill="1" applyBorder="1" applyAlignment="1">
      <alignment horizontal="center" vertical="center" wrapText="1"/>
    </xf>
    <xf numFmtId="0" fontId="88" fillId="44" borderId="24" xfId="0" applyFont="1" applyFill="1" applyBorder="1" applyAlignment="1">
      <alignment horizontal="center" vertical="center" wrapText="1"/>
    </xf>
    <xf numFmtId="9" fontId="87" fillId="44" borderId="24" xfId="0" applyNumberFormat="1" applyFont="1" applyFill="1" applyBorder="1" applyAlignment="1">
      <alignment horizontal="center" vertical="center" wrapText="1"/>
    </xf>
    <xf numFmtId="168" fontId="87" fillId="44" borderId="24" xfId="0" applyNumberFormat="1" applyFont="1" applyFill="1" applyBorder="1" applyAlignment="1">
      <alignment horizontal="center" vertical="center" wrapText="1"/>
    </xf>
    <xf numFmtId="1" fontId="87" fillId="44" borderId="24" xfId="0" applyNumberFormat="1" applyFont="1" applyFill="1" applyBorder="1" applyAlignment="1">
      <alignment horizontal="center" vertical="center" wrapText="1"/>
    </xf>
    <xf numFmtId="169" fontId="87" fillId="44" borderId="24" xfId="0" applyNumberFormat="1" applyFont="1" applyFill="1" applyBorder="1" applyAlignment="1">
      <alignment horizontal="center" vertical="center" wrapText="1"/>
    </xf>
    <xf numFmtId="0" fontId="22" fillId="44" borderId="10" xfId="61" applyFont="1" applyFill="1" applyBorder="1" applyAlignment="1" applyProtection="1">
      <alignment horizontal="center" vertical="center" wrapText="1"/>
      <protection hidden="1"/>
    </xf>
    <xf numFmtId="0" fontId="0" fillId="0" borderId="0" xfId="0" applyFont="1" applyAlignment="1">
      <alignment horizontal="center" vertical="center"/>
    </xf>
    <xf numFmtId="0" fontId="100" fillId="0" borderId="0" xfId="0" applyFont="1" applyAlignment="1">
      <alignment horizontal="center" vertical="center"/>
    </xf>
    <xf numFmtId="1" fontId="85" fillId="0" borderId="0" xfId="0" applyNumberFormat="1" applyFont="1" applyAlignment="1">
      <alignment horizontal="center" vertical="center"/>
    </xf>
    <xf numFmtId="169" fontId="85" fillId="0" borderId="0" xfId="0" applyNumberFormat="1" applyFont="1" applyAlignment="1">
      <alignment horizontal="center" vertical="center"/>
    </xf>
    <xf numFmtId="0" fontId="96" fillId="42" borderId="17" xfId="0" applyFont="1" applyFill="1" applyBorder="1" applyAlignment="1">
      <alignment horizontal="center" vertical="center" wrapText="1"/>
    </xf>
    <xf numFmtId="0" fontId="96" fillId="42" borderId="29" xfId="0" applyFont="1" applyFill="1" applyBorder="1" applyAlignment="1">
      <alignment horizontal="center" vertical="center" wrapText="1"/>
    </xf>
    <xf numFmtId="0" fontId="96" fillId="42" borderId="28" xfId="0" applyFont="1" applyFill="1" applyBorder="1" applyAlignment="1">
      <alignment horizontal="center" vertical="center" wrapText="1"/>
    </xf>
    <xf numFmtId="0" fontId="91" fillId="33" borderId="17"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14" fillId="0" borderId="15" xfId="61" applyFont="1" applyFill="1" applyBorder="1" applyAlignment="1" applyProtection="1">
      <alignment horizontal="center" vertical="center" wrapText="1"/>
      <protection hidden="1"/>
    </xf>
    <xf numFmtId="0" fontId="20" fillId="40" borderId="15" xfId="61" applyFont="1" applyFill="1" applyBorder="1" applyAlignment="1" applyProtection="1">
      <alignment horizontal="center" vertical="center" wrapText="1"/>
      <protection hidden="1"/>
    </xf>
    <xf numFmtId="0" fontId="20" fillId="41" borderId="15" xfId="61" applyFont="1" applyFill="1" applyBorder="1" applyAlignment="1" applyProtection="1">
      <alignment horizontal="center" vertical="center" wrapText="1"/>
      <protection hidden="1"/>
    </xf>
    <xf numFmtId="0" fontId="95" fillId="0" borderId="0" xfId="0" applyFont="1" applyAlignment="1">
      <alignment horizontal="center" vertical="center"/>
    </xf>
    <xf numFmtId="0" fontId="95" fillId="0" borderId="0" xfId="0" applyFont="1" applyAlignment="1">
      <alignment horizontal="center" vertical="center" wrapText="1"/>
    </xf>
    <xf numFmtId="0" fontId="96" fillId="0" borderId="0" xfId="0" applyFont="1" applyAlignment="1">
      <alignment horizontal="center" vertical="center" wrapText="1"/>
    </xf>
    <xf numFmtId="1" fontId="95" fillId="0" borderId="0" xfId="42" applyNumberFormat="1" applyFont="1" applyAlignment="1">
      <alignment horizontal="center" vertical="center" wrapText="1"/>
    </xf>
    <xf numFmtId="9" fontId="95" fillId="0" borderId="0" xfId="0" applyNumberFormat="1" applyFont="1" applyAlignment="1">
      <alignment horizontal="center" vertical="center" wrapText="1"/>
    </xf>
    <xf numFmtId="168" fontId="95" fillId="0" borderId="0" xfId="0" applyNumberFormat="1" applyFont="1" applyAlignment="1">
      <alignment horizontal="center" vertical="center" wrapText="1"/>
    </xf>
    <xf numFmtId="1" fontId="95" fillId="0" borderId="0" xfId="0" applyNumberFormat="1" applyFont="1" applyAlignment="1">
      <alignment horizontal="center" vertical="center" wrapText="1"/>
    </xf>
    <xf numFmtId="167" fontId="95" fillId="0" borderId="0" xfId="0" applyNumberFormat="1" applyFont="1" applyAlignment="1">
      <alignment horizontal="center" vertical="center" wrapText="1"/>
    </xf>
    <xf numFmtId="0" fontId="101" fillId="0" borderId="0" xfId="0" applyFont="1" applyAlignment="1">
      <alignment/>
    </xf>
    <xf numFmtId="0" fontId="95" fillId="0" borderId="0" xfId="0" applyFont="1" applyAlignment="1">
      <alignment/>
    </xf>
    <xf numFmtId="0" fontId="95" fillId="0" borderId="0" xfId="0" applyFont="1" applyBorder="1" applyAlignment="1">
      <alignment horizontal="center" vertical="center" wrapText="1"/>
    </xf>
    <xf numFmtId="0" fontId="96" fillId="0" borderId="0" xfId="0" applyFont="1" applyBorder="1" applyAlignment="1">
      <alignment horizontal="center" vertical="center" wrapText="1"/>
    </xf>
    <xf numFmtId="1" fontId="95" fillId="0" borderId="0" xfId="42" applyNumberFormat="1" applyFont="1" applyBorder="1" applyAlignment="1">
      <alignment horizontal="center" vertical="center" wrapText="1"/>
    </xf>
    <xf numFmtId="9" fontId="95" fillId="0" borderId="0" xfId="0" applyNumberFormat="1" applyFont="1" applyBorder="1" applyAlignment="1">
      <alignment horizontal="center" vertical="center" wrapText="1"/>
    </xf>
    <xf numFmtId="168" fontId="95" fillId="0" borderId="0" xfId="0" applyNumberFormat="1" applyFont="1" applyBorder="1" applyAlignment="1">
      <alignment horizontal="center" vertical="center" wrapText="1"/>
    </xf>
    <xf numFmtId="1" fontId="95" fillId="0" borderId="0" xfId="0" applyNumberFormat="1" applyFont="1" applyBorder="1" applyAlignment="1">
      <alignment horizontal="center" vertical="center" wrapText="1"/>
    </xf>
    <xf numFmtId="167" fontId="95" fillId="0" borderId="0" xfId="0" applyNumberFormat="1" applyFont="1" applyBorder="1" applyAlignment="1">
      <alignment horizontal="center" vertical="center" wrapText="1"/>
    </xf>
    <xf numFmtId="0" fontId="101" fillId="0" borderId="0" xfId="0" applyFont="1" applyBorder="1" applyAlignment="1">
      <alignment horizontal="center" vertical="center" wrapText="1"/>
    </xf>
    <xf numFmtId="0" fontId="91" fillId="33" borderId="41" xfId="61" applyFont="1" applyFill="1" applyBorder="1" applyAlignment="1" applyProtection="1">
      <alignment horizontal="center" vertical="center" wrapText="1"/>
      <protection hidden="1"/>
    </xf>
    <xf numFmtId="0" fontId="91" fillId="33" borderId="42" xfId="61" applyFont="1" applyFill="1" applyBorder="1" applyAlignment="1" applyProtection="1">
      <alignment horizontal="center" vertical="center" wrapText="1"/>
      <protection hidden="1"/>
    </xf>
    <xf numFmtId="9" fontId="91" fillId="33" borderId="12" xfId="61" applyNumberFormat="1" applyFont="1" applyFill="1" applyBorder="1" applyAlignment="1" applyProtection="1">
      <alignment horizontal="center" vertical="center" wrapText="1"/>
      <protection hidden="1"/>
    </xf>
    <xf numFmtId="0" fontId="91" fillId="34" borderId="10" xfId="61" applyFont="1" applyFill="1" applyBorder="1" applyAlignment="1" applyProtection="1">
      <alignment horizontal="center" vertical="center" wrapText="1"/>
      <protection hidden="1"/>
    </xf>
    <xf numFmtId="0" fontId="91" fillId="35" borderId="10" xfId="61" applyFont="1" applyFill="1" applyBorder="1" applyAlignment="1" applyProtection="1">
      <alignment horizontal="center" vertical="center" wrapText="1"/>
      <protection hidden="1"/>
    </xf>
    <xf numFmtId="0" fontId="91" fillId="36" borderId="10" xfId="61" applyFont="1" applyFill="1" applyBorder="1" applyAlignment="1" applyProtection="1">
      <alignment horizontal="center" vertical="center" wrapText="1"/>
      <protection hidden="1"/>
    </xf>
    <xf numFmtId="0" fontId="91" fillId="37" borderId="10" xfId="61" applyFont="1" applyFill="1" applyBorder="1" applyAlignment="1" applyProtection="1">
      <alignment horizontal="center" vertical="center" wrapText="1"/>
      <protection hidden="1"/>
    </xf>
    <xf numFmtId="0" fontId="91" fillId="38" borderId="10" xfId="61" applyFont="1" applyFill="1" applyBorder="1" applyAlignment="1" applyProtection="1">
      <alignment horizontal="center" vertical="center" wrapText="1"/>
      <protection hidden="1"/>
    </xf>
    <xf numFmtId="0" fontId="91" fillId="39" borderId="10" xfId="61" applyFont="1" applyFill="1" applyBorder="1" applyAlignment="1" applyProtection="1">
      <alignment horizontal="center" vertical="center" wrapText="1"/>
      <protection hidden="1"/>
    </xf>
    <xf numFmtId="0" fontId="95" fillId="0" borderId="43" xfId="0" applyFont="1" applyBorder="1" applyAlignment="1">
      <alignment horizontal="center" vertical="center" wrapText="1"/>
    </xf>
    <xf numFmtId="0" fontId="95" fillId="0" borderId="27" xfId="0" applyFont="1" applyBorder="1" applyAlignment="1">
      <alignment horizontal="center" vertical="center" wrapText="1"/>
    </xf>
    <xf numFmtId="0" fontId="14" fillId="41" borderId="14" xfId="61" applyFont="1" applyFill="1" applyBorder="1" applyAlignment="1" applyProtection="1">
      <alignment horizontal="center" vertical="center" wrapText="1"/>
      <protection hidden="1"/>
    </xf>
    <xf numFmtId="0" fontId="14" fillId="35" borderId="10"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9" borderId="10" xfId="0" applyFont="1" applyFill="1" applyBorder="1" applyAlignment="1">
      <alignment horizontal="center" vertical="center" wrapText="1"/>
    </xf>
    <xf numFmtId="0" fontId="14" fillId="41" borderId="0" xfId="0" applyFont="1" applyFill="1" applyAlignment="1">
      <alignment horizontal="center" vertical="center" wrapText="1"/>
    </xf>
    <xf numFmtId="0" fontId="96" fillId="42" borderId="10" xfId="0" applyFont="1" applyFill="1" applyBorder="1" applyAlignment="1">
      <alignment horizontal="center" vertical="center" wrapText="1"/>
    </xf>
    <xf numFmtId="0" fontId="95" fillId="0" borderId="15" xfId="0" applyFont="1" applyFill="1" applyBorder="1" applyAlignment="1">
      <alignment horizontal="center" vertical="center" wrapText="1"/>
    </xf>
    <xf numFmtId="9" fontId="14" fillId="0" borderId="12" xfId="66" applyFont="1" applyBorder="1" applyAlignment="1">
      <alignment horizontal="center" vertical="center" wrapText="1"/>
    </xf>
    <xf numFmtId="0" fontId="14" fillId="41" borderId="31" xfId="61" applyFont="1" applyFill="1" applyBorder="1" applyAlignment="1" applyProtection="1">
      <alignment horizontal="center" vertical="center" wrapText="1"/>
      <protection hidden="1"/>
    </xf>
    <xf numFmtId="0" fontId="95" fillId="0" borderId="19" xfId="0" applyFont="1" applyBorder="1" applyAlignment="1">
      <alignment horizontal="center" vertical="center" wrapText="1"/>
    </xf>
    <xf numFmtId="0" fontId="14" fillId="41" borderId="36" xfId="61" applyFont="1" applyFill="1" applyBorder="1" applyAlignment="1" applyProtection="1">
      <alignment horizontal="center" vertical="center" wrapText="1"/>
      <protection hidden="1"/>
    </xf>
    <xf numFmtId="171" fontId="96" fillId="42" borderId="29" xfId="0" applyNumberFormat="1" applyFont="1" applyFill="1" applyBorder="1" applyAlignment="1">
      <alignment horizontal="center" vertical="center" wrapText="1"/>
    </xf>
    <xf numFmtId="0" fontId="91" fillId="33" borderId="29" xfId="0" applyFont="1" applyFill="1" applyBorder="1" applyAlignment="1">
      <alignment vertical="center" wrapText="1"/>
    </xf>
    <xf numFmtId="0" fontId="91" fillId="33" borderId="24" xfId="0" applyFont="1" applyFill="1" applyBorder="1" applyAlignment="1">
      <alignment horizontal="center" vertical="center" wrapText="1"/>
    </xf>
    <xf numFmtId="9" fontId="91" fillId="33" borderId="24" xfId="66" applyFont="1" applyFill="1" applyBorder="1" applyAlignment="1">
      <alignment horizontal="center" vertical="center" wrapText="1"/>
    </xf>
    <xf numFmtId="1" fontId="91" fillId="33" borderId="24" xfId="0" applyNumberFormat="1" applyFont="1" applyFill="1" applyBorder="1" applyAlignment="1">
      <alignment horizontal="center" vertical="center" wrapText="1"/>
    </xf>
    <xf numFmtId="169" fontId="91" fillId="33" borderId="24" xfId="0" applyNumberFormat="1"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5" fillId="44" borderId="40" xfId="0" applyFont="1" applyFill="1" applyBorder="1" applyAlignment="1">
      <alignment horizontal="center" vertical="center" wrapText="1"/>
    </xf>
    <xf numFmtId="0" fontId="96" fillId="44" borderId="24" xfId="0" applyFont="1" applyFill="1" applyBorder="1" applyAlignment="1">
      <alignment horizontal="center" vertical="center" wrapText="1"/>
    </xf>
    <xf numFmtId="0" fontId="95" fillId="44" borderId="24" xfId="0" applyFont="1" applyFill="1" applyBorder="1" applyAlignment="1">
      <alignment horizontal="center" vertical="center" wrapText="1"/>
    </xf>
    <xf numFmtId="1" fontId="95" fillId="44" borderId="24" xfId="42" applyNumberFormat="1" applyFont="1" applyFill="1" applyBorder="1" applyAlignment="1">
      <alignment horizontal="center" vertical="center" wrapText="1"/>
    </xf>
    <xf numFmtId="9" fontId="95" fillId="44" borderId="24" xfId="0" applyNumberFormat="1" applyFont="1" applyFill="1" applyBorder="1" applyAlignment="1">
      <alignment horizontal="center" vertical="center" wrapText="1"/>
    </xf>
    <xf numFmtId="168" fontId="95" fillId="44" borderId="24" xfId="0" applyNumberFormat="1" applyFont="1" applyFill="1" applyBorder="1" applyAlignment="1">
      <alignment horizontal="center" vertical="center" wrapText="1"/>
    </xf>
    <xf numFmtId="1" fontId="95" fillId="44" borderId="24" xfId="0" applyNumberFormat="1" applyFont="1" applyFill="1" applyBorder="1" applyAlignment="1">
      <alignment horizontal="center" vertical="center" wrapText="1"/>
    </xf>
    <xf numFmtId="167" fontId="95" fillId="44" borderId="24" xfId="0" applyNumberFormat="1" applyFont="1" applyFill="1" applyBorder="1" applyAlignment="1">
      <alignment horizontal="center" vertical="center" wrapText="1"/>
    </xf>
    <xf numFmtId="0" fontId="20" fillId="44" borderId="10" xfId="61" applyFont="1" applyFill="1" applyBorder="1" applyAlignment="1" applyProtection="1">
      <alignment horizontal="center" vertical="center" wrapText="1"/>
      <protection hidden="1"/>
    </xf>
    <xf numFmtId="0" fontId="96" fillId="0" borderId="0" xfId="0" applyFont="1" applyAlignment="1">
      <alignment horizontal="center" vertical="center"/>
    </xf>
    <xf numFmtId="1" fontId="95" fillId="0" borderId="0" xfId="0" applyNumberFormat="1" applyFont="1" applyAlignment="1">
      <alignment horizontal="center" vertical="center"/>
    </xf>
    <xf numFmtId="1" fontId="86" fillId="0" borderId="0" xfId="42" applyNumberFormat="1" applyFont="1" applyAlignment="1">
      <alignment horizontal="center" vertical="center" wrapText="1"/>
    </xf>
    <xf numFmtId="9" fontId="86" fillId="0" borderId="0" xfId="0" applyNumberFormat="1" applyFont="1" applyAlignment="1">
      <alignment horizontal="center" vertical="center" wrapText="1"/>
    </xf>
    <xf numFmtId="168" fontId="86" fillId="0" borderId="0" xfId="0" applyNumberFormat="1" applyFont="1" applyAlignment="1">
      <alignment horizontal="center" vertical="center" wrapText="1"/>
    </xf>
    <xf numFmtId="1" fontId="86" fillId="0" borderId="0" xfId="0" applyNumberFormat="1" applyFont="1" applyAlignment="1">
      <alignment horizontal="center" vertical="center" wrapText="1"/>
    </xf>
    <xf numFmtId="167" fontId="86" fillId="0" borderId="0" xfId="0" applyNumberFormat="1" applyFont="1" applyAlignment="1">
      <alignment horizontal="center" vertical="center" wrapText="1"/>
    </xf>
    <xf numFmtId="0" fontId="102" fillId="0" borderId="0" xfId="0" applyFont="1" applyAlignment="1">
      <alignment/>
    </xf>
    <xf numFmtId="1" fontId="86" fillId="0" borderId="0" xfId="42" applyNumberFormat="1" applyFont="1" applyBorder="1" applyAlignment="1">
      <alignment horizontal="center" vertical="center" wrapText="1"/>
    </xf>
    <xf numFmtId="9" fontId="86" fillId="0" borderId="0" xfId="0" applyNumberFormat="1" applyFont="1" applyBorder="1" applyAlignment="1">
      <alignment horizontal="center" vertical="center" wrapText="1"/>
    </xf>
    <xf numFmtId="168" fontId="86" fillId="0" borderId="0" xfId="0" applyNumberFormat="1" applyFont="1" applyBorder="1" applyAlignment="1">
      <alignment horizontal="center" vertical="center" wrapText="1"/>
    </xf>
    <xf numFmtId="1" fontId="86" fillId="0" borderId="0" xfId="0" applyNumberFormat="1" applyFont="1" applyBorder="1" applyAlignment="1">
      <alignment horizontal="center" vertical="center" wrapText="1"/>
    </xf>
    <xf numFmtId="167" fontId="86" fillId="0" borderId="0" xfId="0" applyNumberFormat="1" applyFont="1" applyBorder="1" applyAlignment="1">
      <alignment horizontal="center" vertical="center" wrapText="1"/>
    </xf>
    <xf numFmtId="0" fontId="103" fillId="0" borderId="0" xfId="0" applyFont="1" applyBorder="1" applyAlignment="1">
      <alignment horizontal="center" vertical="center" wrapText="1"/>
    </xf>
    <xf numFmtId="0" fontId="91" fillId="33" borderId="15" xfId="61" applyFont="1" applyFill="1" applyBorder="1" applyAlignment="1" applyProtection="1">
      <alignment horizontal="center" vertical="center" wrapText="1"/>
      <protection hidden="1"/>
    </xf>
    <xf numFmtId="0" fontId="14" fillId="41" borderId="10" xfId="61" applyFont="1" applyFill="1" applyBorder="1" applyAlignment="1" applyProtection="1">
      <alignment horizontal="center" vertical="center" wrapText="1"/>
      <protection hidden="1"/>
    </xf>
    <xf numFmtId="9" fontId="14" fillId="41" borderId="20" xfId="66" applyFont="1" applyFill="1" applyBorder="1" applyAlignment="1" applyProtection="1">
      <alignment horizontal="center" vertical="center" wrapText="1"/>
      <protection hidden="1"/>
    </xf>
    <xf numFmtId="14" fontId="14" fillId="0" borderId="45" xfId="56" applyNumberFormat="1" applyFont="1" applyFill="1" applyBorder="1" applyAlignment="1">
      <alignment horizontal="center" vertical="center" wrapText="1"/>
    </xf>
    <xf numFmtId="0" fontId="14" fillId="41" borderId="46" xfId="61" applyFont="1" applyFill="1" applyBorder="1" applyAlignment="1" applyProtection="1">
      <alignment horizontal="center" vertical="center" wrapText="1"/>
      <protection hidden="1"/>
    </xf>
    <xf numFmtId="1" fontId="14" fillId="40" borderId="20" xfId="66" applyNumberFormat="1" applyFont="1" applyFill="1" applyBorder="1" applyAlignment="1">
      <alignment horizontal="center" vertical="center" wrapText="1"/>
    </xf>
    <xf numFmtId="0" fontId="14" fillId="41" borderId="10" xfId="0" applyFont="1" applyFill="1" applyBorder="1" applyAlignment="1">
      <alignment horizontal="center" vertical="center" wrapText="1"/>
    </xf>
    <xf numFmtId="0" fontId="22" fillId="43" borderId="10" xfId="0" applyFont="1" applyFill="1" applyBorder="1" applyAlignment="1">
      <alignment horizontal="center" vertical="center" wrapText="1"/>
    </xf>
    <xf numFmtId="0" fontId="14" fillId="0" borderId="18" xfId="0" applyFont="1" applyBorder="1" applyAlignment="1">
      <alignment horizontal="center" vertical="center" wrapText="1"/>
    </xf>
    <xf numFmtId="14" fontId="14" fillId="41" borderId="20" xfId="61" applyNumberFormat="1" applyFont="1" applyFill="1" applyBorder="1" applyAlignment="1" applyProtection="1">
      <alignment horizontal="center" vertical="center" wrapText="1"/>
      <protection hidden="1"/>
    </xf>
    <xf numFmtId="3" fontId="14" fillId="40" borderId="20" xfId="0" applyNumberFormat="1" applyFont="1" applyFill="1" applyBorder="1" applyAlignment="1">
      <alignment horizontal="center" vertical="center" wrapText="1"/>
    </xf>
    <xf numFmtId="0" fontId="22" fillId="42" borderId="10" xfId="0" applyFont="1" applyFill="1" applyBorder="1" applyAlignment="1">
      <alignment horizontal="center" vertical="center" wrapText="1"/>
    </xf>
    <xf numFmtId="0" fontId="14" fillId="0" borderId="37" xfId="0" applyFont="1" applyBorder="1" applyAlignment="1">
      <alignment horizontal="center" vertical="center" wrapText="1"/>
    </xf>
    <xf numFmtId="14" fontId="14" fillId="41" borderId="31" xfId="56" applyNumberFormat="1" applyFont="1" applyFill="1" applyBorder="1" applyAlignment="1">
      <alignment horizontal="center" vertical="center" wrapText="1"/>
    </xf>
    <xf numFmtId="0" fontId="14" fillId="40" borderId="19" xfId="61" applyFont="1" applyFill="1" applyBorder="1" applyAlignment="1" applyProtection="1">
      <alignment horizontal="center" vertical="center" wrapText="1"/>
      <protection hidden="1"/>
    </xf>
    <xf numFmtId="0" fontId="14" fillId="41" borderId="12" xfId="61" applyFont="1" applyFill="1" applyBorder="1" applyAlignment="1" applyProtection="1">
      <alignment horizontal="center" vertical="center" wrapText="1"/>
      <protection hidden="1"/>
    </xf>
    <xf numFmtId="0" fontId="14" fillId="41" borderId="13" xfId="61" applyFont="1" applyFill="1" applyBorder="1" applyAlignment="1" applyProtection="1">
      <alignment horizontal="center" vertical="center" wrapText="1"/>
      <protection hidden="1"/>
    </xf>
    <xf numFmtId="0" fontId="14" fillId="41" borderId="21" xfId="61" applyFont="1" applyFill="1" applyBorder="1" applyAlignment="1" applyProtection="1">
      <alignment horizontal="center" vertical="center" wrapText="1"/>
      <protection hidden="1"/>
    </xf>
    <xf numFmtId="0" fontId="14" fillId="41" borderId="22" xfId="61" applyFont="1" applyFill="1" applyBorder="1" applyAlignment="1" applyProtection="1">
      <alignment horizontal="center" vertical="center" wrapText="1"/>
      <protection hidden="1"/>
    </xf>
    <xf numFmtId="0" fontId="14" fillId="41" borderId="47" xfId="61" applyFont="1" applyFill="1" applyBorder="1" applyAlignment="1" applyProtection="1">
      <alignment horizontal="center" vertical="center" wrapText="1"/>
      <protection hidden="1"/>
    </xf>
    <xf numFmtId="0" fontId="95" fillId="42" borderId="29" xfId="0" applyFont="1" applyFill="1" applyBorder="1" applyAlignment="1">
      <alignment horizontal="center" vertical="center" wrapText="1"/>
    </xf>
    <xf numFmtId="1" fontId="86" fillId="44" borderId="24" xfId="42" applyNumberFormat="1" applyFont="1" applyFill="1" applyBorder="1" applyAlignment="1">
      <alignment horizontal="center" vertical="center" wrapText="1"/>
    </xf>
    <xf numFmtId="9" fontId="86" fillId="44" borderId="24" xfId="0" applyNumberFormat="1" applyFont="1" applyFill="1" applyBorder="1" applyAlignment="1">
      <alignment horizontal="center" vertical="center" wrapText="1"/>
    </xf>
    <xf numFmtId="168" fontId="86" fillId="44" borderId="24" xfId="0" applyNumberFormat="1" applyFont="1" applyFill="1" applyBorder="1" applyAlignment="1">
      <alignment horizontal="center" vertical="center" wrapText="1"/>
    </xf>
    <xf numFmtId="1" fontId="86" fillId="44" borderId="24" xfId="0" applyNumberFormat="1" applyFont="1" applyFill="1" applyBorder="1" applyAlignment="1">
      <alignment horizontal="center" vertical="center" wrapText="1"/>
    </xf>
    <xf numFmtId="167" fontId="86" fillId="44" borderId="24" xfId="0" applyNumberFormat="1" applyFont="1" applyFill="1" applyBorder="1" applyAlignment="1">
      <alignment horizontal="center" vertical="center" wrapText="1"/>
    </xf>
    <xf numFmtId="1" fontId="0" fillId="0" borderId="0" xfId="0" applyNumberFormat="1" applyAlignment="1">
      <alignment horizontal="center" vertical="center"/>
    </xf>
    <xf numFmtId="169" fontId="86" fillId="0" borderId="0" xfId="44" applyNumberFormat="1" applyFont="1" applyAlignment="1">
      <alignment horizontal="center" vertical="center" wrapText="1"/>
    </xf>
    <xf numFmtId="169" fontId="86" fillId="0" borderId="0" xfId="44" applyNumberFormat="1" applyFont="1" applyBorder="1" applyAlignment="1">
      <alignment horizontal="center" vertical="center" wrapText="1"/>
    </xf>
    <xf numFmtId="169" fontId="91" fillId="33" borderId="13" xfId="44" applyNumberFormat="1" applyFont="1" applyFill="1" applyBorder="1" applyAlignment="1" applyProtection="1">
      <alignment horizontal="center" vertical="center" wrapText="1"/>
      <protection hidden="1"/>
    </xf>
    <xf numFmtId="1" fontId="95" fillId="0" borderId="19" xfId="42" applyNumberFormat="1" applyFont="1" applyBorder="1" applyAlignment="1">
      <alignment horizontal="center" vertical="center" wrapText="1"/>
    </xf>
    <xf numFmtId="169" fontId="14" fillId="41" borderId="20" xfId="44" applyNumberFormat="1" applyFont="1" applyFill="1" applyBorder="1" applyAlignment="1" applyProtection="1">
      <alignment horizontal="center" vertical="center" wrapText="1"/>
      <protection hidden="1"/>
    </xf>
    <xf numFmtId="165" fontId="99" fillId="41" borderId="30" xfId="44" applyFont="1" applyFill="1" applyBorder="1" applyAlignment="1" applyProtection="1">
      <alignment horizontal="center" vertical="center" wrapText="1"/>
      <protection hidden="1"/>
    </xf>
    <xf numFmtId="169" fontId="14" fillId="41" borderId="23" xfId="44" applyNumberFormat="1" applyFont="1" applyFill="1" applyBorder="1" applyAlignment="1" applyProtection="1">
      <alignment horizontal="center" vertical="center" wrapText="1"/>
      <protection hidden="1"/>
    </xf>
    <xf numFmtId="0" fontId="95" fillId="40" borderId="20" xfId="0" applyFont="1" applyFill="1" applyBorder="1" applyAlignment="1">
      <alignment horizontal="center" vertical="center" wrapText="1"/>
    </xf>
    <xf numFmtId="0" fontId="95" fillId="40" borderId="48" xfId="0" applyFont="1" applyFill="1" applyBorder="1" applyAlignment="1">
      <alignment horizontal="center" vertical="center" wrapText="1"/>
    </xf>
    <xf numFmtId="1" fontId="95" fillId="40" borderId="49" xfId="66" applyNumberFormat="1" applyFont="1" applyFill="1" applyBorder="1" applyAlignment="1">
      <alignment horizontal="center" vertical="center" wrapText="1"/>
    </xf>
    <xf numFmtId="0" fontId="14" fillId="41" borderId="45" xfId="61" applyFont="1" applyFill="1" applyBorder="1" applyAlignment="1" applyProtection="1">
      <alignment horizontal="center" vertical="center" wrapText="1"/>
      <protection hidden="1"/>
    </xf>
    <xf numFmtId="0" fontId="95" fillId="40" borderId="45" xfId="0" applyFont="1" applyFill="1" applyBorder="1" applyAlignment="1">
      <alignment horizontal="center" vertical="center" wrapText="1"/>
    </xf>
    <xf numFmtId="0" fontId="95" fillId="40" borderId="50" xfId="0" applyFont="1" applyFill="1" applyBorder="1" applyAlignment="1">
      <alignment horizontal="center" vertical="center" wrapText="1"/>
    </xf>
    <xf numFmtId="1" fontId="95" fillId="40" borderId="51" xfId="66" applyNumberFormat="1" applyFont="1" applyFill="1" applyBorder="1" applyAlignment="1">
      <alignment horizontal="center" vertical="center" wrapText="1"/>
    </xf>
    <xf numFmtId="1" fontId="95" fillId="40" borderId="45" xfId="66" applyNumberFormat="1" applyFont="1" applyFill="1" applyBorder="1" applyAlignment="1">
      <alignment horizontal="center" vertical="center" wrapText="1"/>
    </xf>
    <xf numFmtId="0" fontId="98" fillId="34" borderId="15" xfId="0" applyFont="1" applyFill="1" applyBorder="1" applyAlignment="1">
      <alignment horizontal="center" vertical="center" wrapText="1"/>
    </xf>
    <xf numFmtId="9" fontId="98" fillId="34" borderId="15" xfId="0" applyNumberFormat="1"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14" fillId="41" borderId="28" xfId="61" applyFont="1" applyFill="1" applyBorder="1" applyAlignment="1" applyProtection="1">
      <alignment horizontal="center" vertical="center" wrapText="1"/>
      <protection hidden="1"/>
    </xf>
    <xf numFmtId="0" fontId="98" fillId="34" borderId="21" xfId="0" applyFont="1" applyFill="1" applyBorder="1" applyAlignment="1">
      <alignment horizontal="center" vertical="center" wrapText="1"/>
    </xf>
    <xf numFmtId="9" fontId="98" fillId="34" borderId="21" xfId="0" applyNumberFormat="1"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14" fillId="41" borderId="32" xfId="61" applyFont="1" applyFill="1" applyBorder="1" applyAlignment="1" applyProtection="1">
      <alignment horizontal="center" vertical="center" wrapText="1"/>
      <protection hidden="1"/>
    </xf>
    <xf numFmtId="9" fontId="95" fillId="40" borderId="20" xfId="66" applyFont="1" applyFill="1" applyBorder="1" applyAlignment="1">
      <alignment horizontal="center" vertical="center" wrapText="1"/>
    </xf>
    <xf numFmtId="9" fontId="95" fillId="0" borderId="19" xfId="66" applyFont="1" applyBorder="1" applyAlignment="1">
      <alignment horizontal="center" vertical="center" wrapText="1"/>
    </xf>
    <xf numFmtId="0" fontId="14" fillId="41" borderId="15" xfId="61" applyFont="1" applyFill="1" applyBorder="1" applyAlignment="1" applyProtection="1">
      <alignment horizontal="center" vertical="center" wrapText="1"/>
      <protection hidden="1"/>
    </xf>
    <xf numFmtId="169" fontId="96" fillId="42" borderId="29" xfId="44" applyNumberFormat="1" applyFont="1" applyFill="1" applyBorder="1" applyAlignment="1">
      <alignment horizontal="center" vertical="center" wrapText="1"/>
    </xf>
    <xf numFmtId="9" fontId="91" fillId="33" borderId="10" xfId="0" applyNumberFormat="1" applyFont="1" applyFill="1" applyBorder="1" applyAlignment="1">
      <alignment horizontal="center" vertical="center" wrapText="1"/>
    </xf>
    <xf numFmtId="0" fontId="86" fillId="0" borderId="29" xfId="0" applyFont="1" applyBorder="1" applyAlignment="1">
      <alignment horizontal="center" vertical="center" wrapText="1"/>
    </xf>
    <xf numFmtId="1" fontId="86" fillId="0" borderId="29" xfId="42" applyNumberFormat="1" applyFont="1" applyBorder="1" applyAlignment="1">
      <alignment horizontal="center" vertical="center" wrapText="1"/>
    </xf>
    <xf numFmtId="0" fontId="95" fillId="40" borderId="19" xfId="0" applyFont="1" applyFill="1" applyBorder="1" applyAlignment="1">
      <alignment horizontal="center" vertical="center" wrapText="1"/>
    </xf>
    <xf numFmtId="1" fontId="95" fillId="40" borderId="31" xfId="66" applyNumberFormat="1" applyFont="1" applyFill="1" applyBorder="1" applyAlignment="1">
      <alignment horizontal="center" vertical="center" wrapText="1"/>
    </xf>
    <xf numFmtId="9" fontId="92" fillId="42" borderId="10" xfId="0" applyNumberFormat="1" applyFont="1" applyFill="1" applyBorder="1" applyAlignment="1">
      <alignment horizontal="center" vertical="center" wrapText="1"/>
    </xf>
    <xf numFmtId="0" fontId="95" fillId="41" borderId="21" xfId="61" applyFont="1" applyFill="1" applyBorder="1" applyAlignment="1" applyProtection="1">
      <alignment horizontal="center" vertical="center" wrapText="1"/>
      <protection hidden="1"/>
    </xf>
    <xf numFmtId="169" fontId="14" fillId="41" borderId="13" xfId="44" applyNumberFormat="1" applyFont="1" applyFill="1" applyBorder="1" applyAlignment="1" applyProtection="1">
      <alignment horizontal="center" vertical="center" wrapText="1"/>
      <protection hidden="1"/>
    </xf>
    <xf numFmtId="9" fontId="91" fillId="33" borderId="29" xfId="66" applyFont="1" applyFill="1" applyBorder="1" applyAlignment="1">
      <alignment horizontal="center" vertical="center" wrapText="1"/>
    </xf>
    <xf numFmtId="9" fontId="92" fillId="33" borderId="10" xfId="0" applyNumberFormat="1" applyFont="1" applyFill="1" applyBorder="1" applyAlignment="1">
      <alignment horizontal="center" vertical="center" wrapText="1"/>
    </xf>
    <xf numFmtId="169" fontId="86" fillId="44" borderId="24" xfId="0" applyNumberFormat="1" applyFont="1" applyFill="1" applyBorder="1" applyAlignment="1">
      <alignment horizontal="center" vertical="center" wrapText="1"/>
    </xf>
    <xf numFmtId="169" fontId="0" fillId="0" borderId="0" xfId="44" applyNumberFormat="1" applyFont="1" applyAlignment="1">
      <alignment horizontal="center" vertical="center"/>
    </xf>
    <xf numFmtId="0" fontId="14" fillId="0" borderId="20" xfId="61" applyFont="1" applyFill="1" applyBorder="1" applyAlignment="1" applyProtection="1">
      <alignment horizontal="center" vertical="center" wrapText="1"/>
      <protection hidden="1"/>
    </xf>
    <xf numFmtId="10" fontId="14" fillId="0" borderId="20" xfId="66" applyNumberFormat="1" applyFont="1" applyFill="1" applyBorder="1" applyAlignment="1" applyProtection="1">
      <alignment horizontal="center" vertical="center" wrapText="1"/>
      <protection hidden="1"/>
    </xf>
    <xf numFmtId="1" fontId="95" fillId="0" borderId="20" xfId="0" applyNumberFormat="1" applyFont="1" applyBorder="1" applyAlignment="1">
      <alignment horizontal="center" vertical="center" wrapText="1"/>
    </xf>
    <xf numFmtId="10" fontId="91" fillId="33" borderId="24" xfId="0" applyNumberFormat="1" applyFont="1" applyFill="1" applyBorder="1" applyAlignment="1">
      <alignment horizontal="center" vertical="center" wrapText="1"/>
    </xf>
    <xf numFmtId="0" fontId="98" fillId="0" borderId="0" xfId="0" applyFont="1" applyBorder="1" applyAlignment="1">
      <alignment horizontal="center" vertical="center" wrapText="1"/>
    </xf>
    <xf numFmtId="0" fontId="94" fillId="0" borderId="0" xfId="0" applyFont="1" applyBorder="1" applyAlignment="1">
      <alignment horizontal="center" vertical="center" wrapText="1"/>
    </xf>
    <xf numFmtId="0" fontId="91" fillId="33" borderId="17" xfId="61" applyFont="1" applyFill="1" applyBorder="1" applyAlignment="1" applyProtection="1">
      <alignment horizontal="center" vertical="center" wrapText="1"/>
      <protection hidden="1"/>
    </xf>
    <xf numFmtId="0" fontId="91" fillId="33" borderId="19" xfId="61" applyFont="1" applyFill="1" applyBorder="1" applyAlignment="1" applyProtection="1">
      <alignment horizontal="center" vertical="center" wrapText="1"/>
      <protection hidden="1"/>
    </xf>
    <xf numFmtId="1" fontId="91" fillId="33" borderId="20" xfId="42" applyNumberFormat="1" applyFont="1" applyFill="1" applyBorder="1" applyAlignment="1" applyProtection="1">
      <alignment horizontal="center" vertical="center" wrapText="1"/>
      <protection hidden="1"/>
    </xf>
    <xf numFmtId="0" fontId="91" fillId="33" borderId="20" xfId="61" applyFont="1" applyFill="1" applyBorder="1" applyAlignment="1" applyProtection="1">
      <alignment horizontal="center" vertical="center" wrapText="1"/>
      <protection hidden="1"/>
    </xf>
    <xf numFmtId="9" fontId="91" fillId="33" borderId="20" xfId="61" applyNumberFormat="1" applyFont="1" applyFill="1" applyBorder="1" applyAlignment="1" applyProtection="1">
      <alignment horizontal="center" vertical="center" wrapText="1"/>
      <protection hidden="1"/>
    </xf>
    <xf numFmtId="0" fontId="91" fillId="33" borderId="20" xfId="61" applyFont="1" applyFill="1" applyBorder="1" applyAlignment="1" applyProtection="1">
      <alignment horizontal="center" vertical="center" textRotation="90" wrapText="1"/>
      <protection hidden="1"/>
    </xf>
    <xf numFmtId="1" fontId="91" fillId="33" borderId="20" xfId="61" applyNumberFormat="1" applyFont="1" applyFill="1" applyBorder="1" applyAlignment="1" applyProtection="1">
      <alignment horizontal="center" vertical="center" wrapText="1"/>
      <protection hidden="1"/>
    </xf>
    <xf numFmtId="0" fontId="91" fillId="33" borderId="30" xfId="61" applyFont="1" applyFill="1" applyBorder="1" applyAlignment="1" applyProtection="1">
      <alignment horizontal="center" vertical="center" wrapText="1"/>
      <protection hidden="1"/>
    </xf>
    <xf numFmtId="0" fontId="14" fillId="0" borderId="32" xfId="61" applyFont="1" applyFill="1" applyBorder="1" applyAlignment="1" applyProtection="1">
      <alignment horizontal="center" vertical="center" wrapText="1"/>
      <protection hidden="1"/>
    </xf>
    <xf numFmtId="0" fontId="14" fillId="0" borderId="52" xfId="61" applyFont="1" applyFill="1" applyBorder="1" applyAlignment="1" applyProtection="1">
      <alignment horizontal="center" vertical="center" wrapText="1"/>
      <protection hidden="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0" xfId="61" applyFont="1" applyFill="1" applyBorder="1" applyAlignment="1" applyProtection="1">
      <alignment horizontal="center" vertical="center" wrapText="1"/>
      <protection hidden="1"/>
    </xf>
    <xf numFmtId="10" fontId="14" fillId="0" borderId="39" xfId="66" applyNumberFormat="1" applyFont="1" applyFill="1" applyBorder="1" applyAlignment="1" applyProtection="1">
      <alignment horizontal="center" vertical="center" wrapText="1"/>
      <protection hidden="1"/>
    </xf>
    <xf numFmtId="0" fontId="14" fillId="0" borderId="54" xfId="61" applyFont="1" applyFill="1" applyBorder="1" applyAlignment="1" applyProtection="1">
      <alignment horizontal="center" vertical="center" wrapText="1"/>
      <protection hidden="1"/>
    </xf>
    <xf numFmtId="0" fontId="14" fillId="40" borderId="45" xfId="61" applyFont="1" applyFill="1" applyBorder="1" applyAlignment="1" applyProtection="1">
      <alignment horizontal="center" vertical="center" wrapText="1"/>
      <protection hidden="1"/>
    </xf>
    <xf numFmtId="3" fontId="95" fillId="40" borderId="45" xfId="0" applyNumberFormat="1" applyFont="1" applyFill="1" applyBorder="1" applyAlignment="1">
      <alignment horizontal="center" vertical="center" wrapText="1"/>
    </xf>
    <xf numFmtId="0" fontId="14" fillId="0" borderId="55" xfId="61" applyFont="1" applyFill="1" applyBorder="1" applyAlignment="1" applyProtection="1">
      <alignment horizontal="center" vertical="center" wrapText="1"/>
      <protection hidden="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48" xfId="61" applyFont="1" applyFill="1" applyBorder="1" applyAlignment="1" applyProtection="1">
      <alignment horizontal="center" vertical="center" wrapText="1"/>
      <protection hidden="1"/>
    </xf>
    <xf numFmtId="0" fontId="14" fillId="0" borderId="19" xfId="61" applyFont="1" applyFill="1" applyBorder="1" applyAlignment="1" applyProtection="1">
      <alignment horizontal="center" vertical="center" wrapText="1"/>
      <protection hidden="1"/>
    </xf>
    <xf numFmtId="0" fontId="14" fillId="0" borderId="25"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5" xfId="61" applyFont="1" applyFill="1" applyBorder="1" applyAlignment="1" applyProtection="1">
      <alignment horizontal="center" vertical="center" wrapText="1"/>
      <protection hidden="1"/>
    </xf>
    <xf numFmtId="0" fontId="14" fillId="0" borderId="56" xfId="61" applyFont="1" applyFill="1" applyBorder="1" applyAlignment="1" applyProtection="1">
      <alignment horizontal="center" vertical="center" wrapText="1"/>
      <protection hidden="1"/>
    </xf>
    <xf numFmtId="0" fontId="14" fillId="0" borderId="39" xfId="0" applyFont="1" applyFill="1" applyBorder="1" applyAlignment="1">
      <alignment horizontal="center" vertical="center" wrapText="1"/>
    </xf>
    <xf numFmtId="10" fontId="14" fillId="0" borderId="45" xfId="66" applyNumberFormat="1" applyFont="1" applyFill="1" applyBorder="1" applyAlignment="1" applyProtection="1">
      <alignment horizontal="center" vertical="center" wrapText="1"/>
      <protection hidden="1"/>
    </xf>
    <xf numFmtId="0" fontId="95" fillId="40" borderId="49" xfId="61" applyFont="1" applyFill="1" applyBorder="1" applyAlignment="1" applyProtection="1">
      <alignment horizontal="center" vertical="center" wrapText="1"/>
      <protection hidden="1"/>
    </xf>
    <xf numFmtId="0" fontId="95" fillId="0" borderId="19" xfId="61" applyFont="1" applyFill="1" applyBorder="1" applyAlignment="1" applyProtection="1">
      <alignment horizontal="center" vertical="center" wrapText="1"/>
      <protection hidden="1"/>
    </xf>
    <xf numFmtId="0" fontId="95" fillId="40" borderId="47" xfId="61" applyFont="1" applyFill="1" applyBorder="1" applyAlignment="1" applyProtection="1">
      <alignment horizontal="center" vertical="center" wrapText="1"/>
      <protection hidden="1"/>
    </xf>
    <xf numFmtId="3" fontId="95" fillId="40" borderId="22" xfId="0" applyNumberFormat="1" applyFont="1" applyFill="1" applyBorder="1" applyAlignment="1">
      <alignment horizontal="center" vertical="center" wrapText="1"/>
    </xf>
    <xf numFmtId="0" fontId="95" fillId="0" borderId="18" xfId="61" applyFont="1" applyFill="1" applyBorder="1" applyAlignment="1" applyProtection="1">
      <alignment horizontal="center" vertical="center" wrapText="1"/>
      <protection hidden="1"/>
    </xf>
    <xf numFmtId="0" fontId="95" fillId="0" borderId="18" xfId="0" applyFont="1" applyFill="1" applyBorder="1" applyAlignment="1">
      <alignment horizontal="center" vertical="center" wrapText="1"/>
    </xf>
    <xf numFmtId="10" fontId="95" fillId="0" borderId="20" xfId="66" applyNumberFormat="1" applyFont="1" applyFill="1" applyBorder="1" applyAlignment="1" applyProtection="1">
      <alignment horizontal="center" vertical="center" wrapText="1"/>
      <protection hidden="1"/>
    </xf>
    <xf numFmtId="0" fontId="95" fillId="0" borderId="20" xfId="61" applyFont="1" applyFill="1" applyBorder="1" applyAlignment="1" applyProtection="1">
      <alignment horizontal="center" vertical="center" wrapText="1"/>
      <protection hidden="1"/>
    </xf>
    <xf numFmtId="10" fontId="96" fillId="42" borderId="29" xfId="66" applyNumberFormat="1" applyFont="1" applyFill="1" applyBorder="1" applyAlignment="1">
      <alignment horizontal="center" vertical="center" wrapText="1"/>
    </xf>
    <xf numFmtId="0" fontId="14" fillId="0" borderId="53" xfId="61" applyFont="1" applyFill="1" applyBorder="1" applyAlignment="1" applyProtection="1">
      <alignment horizontal="center" vertical="center" wrapText="1"/>
      <protection hidden="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61" applyFont="1" applyFill="1" applyBorder="1" applyAlignment="1" applyProtection="1">
      <alignment horizontal="center" vertical="center" wrapText="1"/>
      <protection hidden="1"/>
    </xf>
    <xf numFmtId="14" fontId="14" fillId="0" borderId="59" xfId="56" applyNumberFormat="1" applyFont="1" applyFill="1" applyBorder="1" applyAlignment="1">
      <alignment horizontal="center" vertical="center" wrapText="1"/>
    </xf>
    <xf numFmtId="0" fontId="14" fillId="40" borderId="59" xfId="61" applyFont="1" applyFill="1" applyBorder="1" applyAlignment="1" applyProtection="1">
      <alignment horizontal="center" vertical="center" wrapText="1"/>
      <protection hidden="1"/>
    </xf>
    <xf numFmtId="3" fontId="95" fillId="40" borderId="59" xfId="0" applyNumberFormat="1" applyFont="1" applyFill="1" applyBorder="1" applyAlignment="1">
      <alignment horizontal="center" vertical="center" wrapText="1"/>
    </xf>
    <xf numFmtId="0" fontId="14" fillId="0" borderId="18" xfId="61" applyFont="1" applyFill="1" applyBorder="1" applyAlignment="1" applyProtection="1">
      <alignment horizontal="center" vertical="center" wrapText="1"/>
      <protection hidden="1"/>
    </xf>
    <xf numFmtId="14" fontId="95" fillId="0" borderId="20" xfId="61" applyNumberFormat="1" applyFont="1" applyFill="1" applyBorder="1" applyAlignment="1" applyProtection="1">
      <alignment horizontal="center" vertical="center" wrapText="1"/>
      <protection hidden="1"/>
    </xf>
    <xf numFmtId="0" fontId="95" fillId="0" borderId="25" xfId="61" applyFont="1" applyFill="1" applyBorder="1" applyAlignment="1" applyProtection="1">
      <alignment horizontal="center" vertical="center" wrapText="1"/>
      <protection hidden="1"/>
    </xf>
    <xf numFmtId="0" fontId="95" fillId="0" borderId="25" xfId="0" applyFont="1" applyFill="1" applyBorder="1" applyAlignment="1">
      <alignment horizontal="center" vertical="center" wrapText="1"/>
    </xf>
    <xf numFmtId="0" fontId="95" fillId="0" borderId="22" xfId="0" applyFont="1" applyFill="1" applyBorder="1" applyAlignment="1">
      <alignment horizontal="center" vertical="center" wrapText="1"/>
    </xf>
    <xf numFmtId="0" fontId="95" fillId="0" borderId="23" xfId="61" applyFont="1" applyFill="1" applyBorder="1" applyAlignment="1" applyProtection="1">
      <alignment horizontal="center" vertical="center" wrapText="1"/>
      <protection hidden="1"/>
    </xf>
    <xf numFmtId="14" fontId="95" fillId="0" borderId="23" xfId="61" applyNumberFormat="1" applyFont="1" applyFill="1" applyBorder="1" applyAlignment="1" applyProtection="1">
      <alignment horizontal="center" vertical="center" wrapText="1"/>
      <protection hidden="1"/>
    </xf>
    <xf numFmtId="1" fontId="95" fillId="0" borderId="23" xfId="0" applyNumberFormat="1" applyFont="1" applyBorder="1" applyAlignment="1">
      <alignment horizontal="center" vertical="center" wrapText="1"/>
    </xf>
    <xf numFmtId="0" fontId="14" fillId="0" borderId="37" xfId="0" applyFont="1" applyFill="1" applyBorder="1" applyAlignment="1">
      <alignment horizontal="center" vertical="center" wrapText="1"/>
    </xf>
    <xf numFmtId="14" fontId="14" fillId="0" borderId="18" xfId="61" applyNumberFormat="1" applyFont="1" applyFill="1" applyBorder="1" applyAlignment="1" applyProtection="1">
      <alignment horizontal="center" vertical="center" wrapText="1"/>
      <protection hidden="1"/>
    </xf>
    <xf numFmtId="14" fontId="14" fillId="0" borderId="29" xfId="61" applyNumberFormat="1" applyFont="1" applyFill="1" applyBorder="1" applyAlignment="1" applyProtection="1">
      <alignment horizontal="center" vertical="center" wrapText="1"/>
      <protection hidden="1"/>
    </xf>
    <xf numFmtId="0" fontId="14" fillId="40" borderId="60" xfId="61" applyFont="1" applyFill="1" applyBorder="1" applyAlignment="1" applyProtection="1">
      <alignment horizontal="center" vertical="center" wrapText="1"/>
      <protection hidden="1"/>
    </xf>
    <xf numFmtId="0" fontId="14" fillId="40" borderId="37" xfId="61" applyFont="1" applyFill="1" applyBorder="1" applyAlignment="1" applyProtection="1">
      <alignment horizontal="center" vertical="center" wrapText="1"/>
      <protection hidden="1"/>
    </xf>
    <xf numFmtId="0" fontId="14" fillId="40" borderId="18" xfId="61" applyFont="1" applyFill="1" applyBorder="1" applyAlignment="1" applyProtection="1">
      <alignment horizontal="center" vertical="center" wrapText="1"/>
      <protection hidden="1"/>
    </xf>
    <xf numFmtId="0" fontId="14" fillId="40" borderId="29" xfId="61" applyFont="1" applyFill="1" applyBorder="1" applyAlignment="1" applyProtection="1">
      <alignment horizontal="center" vertical="center" wrapText="1"/>
      <protection hidden="1"/>
    </xf>
    <xf numFmtId="3" fontId="95" fillId="40" borderId="37" xfId="0" applyNumberFormat="1" applyFont="1" applyFill="1" applyBorder="1" applyAlignment="1">
      <alignment horizontal="center" vertical="center" wrapText="1"/>
    </xf>
    <xf numFmtId="3" fontId="95" fillId="40" borderId="29" xfId="0" applyNumberFormat="1" applyFont="1" applyFill="1" applyBorder="1" applyAlignment="1">
      <alignment horizontal="center" vertical="center" wrapText="1"/>
    </xf>
    <xf numFmtId="3" fontId="95" fillId="40" borderId="18" xfId="0" applyNumberFormat="1" applyFont="1" applyFill="1" applyBorder="1" applyAlignment="1">
      <alignment horizontal="center" vertical="center" wrapText="1"/>
    </xf>
    <xf numFmtId="1" fontId="95" fillId="0" borderId="18" xfId="42" applyNumberFormat="1" applyFont="1" applyBorder="1" applyAlignment="1">
      <alignment horizontal="center" vertical="center" wrapText="1"/>
    </xf>
    <xf numFmtId="0" fontId="95" fillId="0" borderId="15" xfId="61" applyFont="1" applyFill="1" applyBorder="1" applyAlignment="1" applyProtection="1">
      <alignment horizontal="center" vertical="center" wrapText="1"/>
      <protection hidden="1"/>
    </xf>
    <xf numFmtId="0" fontId="95" fillId="41" borderId="34" xfId="61" applyFont="1" applyFill="1" applyBorder="1" applyAlignment="1" applyProtection="1">
      <alignment horizontal="center" vertical="center" wrapText="1"/>
      <protection hidden="1"/>
    </xf>
    <xf numFmtId="0" fontId="14" fillId="41" borderId="18" xfId="0" applyFont="1" applyFill="1" applyBorder="1" applyAlignment="1">
      <alignment horizontal="center" vertical="center" wrapText="1"/>
    </xf>
    <xf numFmtId="0" fontId="95" fillId="41" borderId="15" xfId="61" applyFont="1" applyFill="1" applyBorder="1" applyAlignment="1" applyProtection="1">
      <alignment horizontal="center" vertical="center" wrapText="1"/>
      <protection hidden="1"/>
    </xf>
    <xf numFmtId="0" fontId="95" fillId="41" borderId="22" xfId="61" applyFont="1" applyFill="1" applyBorder="1" applyAlignment="1" applyProtection="1">
      <alignment horizontal="center" vertical="center" wrapText="1"/>
      <protection hidden="1"/>
    </xf>
    <xf numFmtId="9" fontId="14" fillId="41" borderId="23" xfId="66" applyFont="1" applyFill="1" applyBorder="1" applyAlignment="1" applyProtection="1">
      <alignment horizontal="center" vertical="center" wrapText="1"/>
      <protection hidden="1"/>
    </xf>
    <xf numFmtId="14" fontId="95" fillId="41" borderId="61" xfId="61" applyNumberFormat="1" applyFont="1" applyFill="1" applyBorder="1" applyAlignment="1" applyProtection="1">
      <alignment horizontal="center" vertical="center" wrapText="1"/>
      <protection hidden="1"/>
    </xf>
    <xf numFmtId="0" fontId="95" fillId="41" borderId="10" xfId="61" applyFont="1" applyFill="1" applyBorder="1" applyAlignment="1" applyProtection="1">
      <alignment horizontal="center" vertical="center" wrapText="1"/>
      <protection hidden="1"/>
    </xf>
    <xf numFmtId="9" fontId="95" fillId="41" borderId="20" xfId="66" applyFont="1" applyFill="1" applyBorder="1" applyAlignment="1" applyProtection="1">
      <alignment horizontal="center" vertical="center" wrapText="1"/>
      <protection hidden="1"/>
    </xf>
    <xf numFmtId="1" fontId="95" fillId="0" borderId="20" xfId="42" applyNumberFormat="1" applyFont="1" applyFill="1" applyBorder="1" applyAlignment="1">
      <alignment horizontal="center" vertical="center" wrapText="1"/>
    </xf>
    <xf numFmtId="169" fontId="86" fillId="0" borderId="0" xfId="0" applyNumberFormat="1" applyFont="1" applyBorder="1" applyAlignment="1">
      <alignment horizontal="center" vertical="center" wrapText="1"/>
    </xf>
    <xf numFmtId="0" fontId="14" fillId="41" borderId="52" xfId="0" applyFont="1" applyFill="1" applyBorder="1" applyAlignment="1">
      <alignment horizontal="center" vertical="center" wrapText="1"/>
    </xf>
    <xf numFmtId="0" fontId="20" fillId="40" borderId="15" xfId="61" applyFont="1" applyFill="1" applyBorder="1" applyAlignment="1" applyProtection="1" quotePrefix="1">
      <alignment horizontal="center" vertical="center" wrapText="1"/>
      <protection hidden="1"/>
    </xf>
    <xf numFmtId="9" fontId="14" fillId="0" borderId="59" xfId="66" applyFont="1" applyFill="1" applyBorder="1" applyAlignment="1" applyProtection="1">
      <alignment horizontal="center" vertical="center" wrapText="1"/>
      <protection hidden="1"/>
    </xf>
    <xf numFmtId="169" fontId="14" fillId="41" borderId="59" xfId="44" applyNumberFormat="1" applyFont="1" applyFill="1" applyBorder="1" applyAlignment="1" applyProtection="1">
      <alignment horizontal="center" vertical="center" wrapText="1"/>
      <protection hidden="1"/>
    </xf>
    <xf numFmtId="0" fontId="95" fillId="0" borderId="0" xfId="0" applyFont="1" applyFill="1" applyBorder="1" applyAlignment="1">
      <alignment horizontal="center" vertical="center" wrapText="1"/>
    </xf>
    <xf numFmtId="0" fontId="93" fillId="0" borderId="0" xfId="0" applyFont="1" applyFill="1" applyBorder="1" applyAlignment="1">
      <alignment horizontal="center" vertical="center" wrapText="1"/>
    </xf>
    <xf numFmtId="1" fontId="14" fillId="0" borderId="31" xfId="42" applyNumberFormat="1" applyFont="1" applyBorder="1" applyAlignment="1">
      <alignment horizontal="center" vertical="center" wrapText="1"/>
    </xf>
    <xf numFmtId="169" fontId="14" fillId="41" borderId="37" xfId="61" applyNumberFormat="1" applyFont="1" applyFill="1" applyBorder="1" applyAlignment="1" applyProtection="1">
      <alignment horizontal="center" vertical="center" wrapText="1"/>
      <protection hidden="1"/>
    </xf>
    <xf numFmtId="0" fontId="104"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91" fillId="33" borderId="29" xfId="61" applyFont="1" applyFill="1" applyBorder="1" applyAlignment="1" applyProtection="1">
      <alignment horizontal="center" vertical="center" wrapText="1"/>
      <protection hidden="1"/>
    </xf>
    <xf numFmtId="0" fontId="91" fillId="33" borderId="28" xfId="61" applyFont="1" applyFill="1" applyBorder="1" applyAlignment="1" applyProtection="1">
      <alignment horizontal="center" vertical="center" wrapText="1"/>
      <protection hidden="1"/>
    </xf>
    <xf numFmtId="9" fontId="14" fillId="0" borderId="25" xfId="66" applyFont="1" applyFill="1" applyBorder="1" applyAlignment="1">
      <alignment horizontal="center" vertical="center" wrapText="1"/>
    </xf>
    <xf numFmtId="0" fontId="14" fillId="0" borderId="20" xfId="0" applyFont="1" applyFill="1" applyBorder="1" applyAlignment="1">
      <alignment horizontal="center" vertical="center" wrapText="1"/>
    </xf>
    <xf numFmtId="1" fontId="95" fillId="0" borderId="16" xfId="42" applyNumberFormat="1" applyFont="1" applyBorder="1" applyAlignment="1">
      <alignment horizontal="center" vertical="center" wrapText="1"/>
    </xf>
    <xf numFmtId="0" fontId="14" fillId="0" borderId="16" xfId="61" applyFont="1" applyFill="1" applyBorder="1" applyAlignment="1" applyProtection="1">
      <alignment horizontal="center" vertical="center" wrapText="1"/>
      <protection hidden="1"/>
    </xf>
    <xf numFmtId="0" fontId="14" fillId="0" borderId="1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95" fillId="0" borderId="37" xfId="61" applyFont="1" applyFill="1" applyBorder="1" applyAlignment="1" applyProtection="1">
      <alignment horizontal="center" vertical="center" wrapText="1"/>
      <protection hidden="1"/>
    </xf>
    <xf numFmtId="14" fontId="14" fillId="0" borderId="11" xfId="61" applyNumberFormat="1" applyFont="1" applyFill="1" applyBorder="1" applyAlignment="1" applyProtection="1">
      <alignment horizontal="center" vertical="center" wrapText="1"/>
      <protection hidden="1"/>
    </xf>
    <xf numFmtId="9" fontId="14" fillId="41" borderId="31" xfId="61" applyNumberFormat="1" applyFont="1" applyFill="1" applyBorder="1" applyAlignment="1" applyProtection="1">
      <alignment horizontal="center" vertical="center" wrapText="1"/>
      <protection hidden="1"/>
    </xf>
    <xf numFmtId="1" fontId="14" fillId="41" borderId="13" xfId="66" applyNumberFormat="1" applyFont="1" applyFill="1" applyBorder="1" applyAlignment="1" applyProtection="1">
      <alignment horizontal="center" vertical="center" wrapText="1"/>
      <protection hidden="1"/>
    </xf>
    <xf numFmtId="0" fontId="95" fillId="0" borderId="54"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95" fillId="0" borderId="45" xfId="0" applyFont="1" applyFill="1" applyBorder="1" applyAlignment="1">
      <alignment horizontal="center" vertical="center" wrapText="1"/>
    </xf>
    <xf numFmtId="9" fontId="14" fillId="40" borderId="45" xfId="61" applyNumberFormat="1" applyFont="1" applyFill="1" applyBorder="1" applyAlignment="1" applyProtection="1">
      <alignment horizontal="center" vertical="center" wrapText="1"/>
      <protection hidden="1"/>
    </xf>
    <xf numFmtId="169" fontId="14" fillId="41" borderId="35" xfId="61" applyNumberFormat="1" applyFont="1" applyFill="1" applyBorder="1" applyAlignment="1" applyProtection="1">
      <alignment horizontal="center" vertical="center" wrapText="1"/>
      <protection hidden="1"/>
    </xf>
    <xf numFmtId="0" fontId="95" fillId="0" borderId="34" xfId="0" applyFont="1" applyFill="1" applyBorder="1" applyAlignment="1">
      <alignment horizontal="center" vertical="center" wrapText="1"/>
    </xf>
    <xf numFmtId="1" fontId="95" fillId="0" borderId="31" xfId="0" applyNumberFormat="1" applyFont="1" applyFill="1" applyBorder="1" applyAlignment="1">
      <alignment horizontal="center" vertical="center" wrapText="1"/>
    </xf>
    <xf numFmtId="0" fontId="95" fillId="0" borderId="19" xfId="0" applyFont="1" applyFill="1" applyBorder="1" applyAlignment="1">
      <alignment horizontal="center" vertical="center" wrapText="1"/>
    </xf>
    <xf numFmtId="0" fontId="95" fillId="0" borderId="20" xfId="0" applyFont="1" applyFill="1" applyBorder="1" applyAlignment="1">
      <alignment horizontal="center" vertical="center" wrapText="1"/>
    </xf>
    <xf numFmtId="9" fontId="14" fillId="40" borderId="20" xfId="61" applyNumberFormat="1" applyFont="1" applyFill="1" applyBorder="1" applyAlignment="1" applyProtection="1">
      <alignment horizontal="center" vertical="center" wrapText="1"/>
      <protection hidden="1"/>
    </xf>
    <xf numFmtId="0" fontId="14" fillId="0" borderId="23" xfId="0" applyFont="1" applyFill="1" applyBorder="1" applyAlignment="1">
      <alignment horizontal="center" vertical="center" wrapText="1"/>
    </xf>
    <xf numFmtId="1" fontId="14" fillId="40" borderId="13" xfId="61" applyNumberFormat="1" applyFont="1" applyFill="1" applyBorder="1" applyAlignment="1" applyProtection="1">
      <alignment horizontal="center" vertical="center" wrapText="1"/>
      <protection hidden="1"/>
    </xf>
    <xf numFmtId="1" fontId="14" fillId="41" borderId="45" xfId="61" applyNumberFormat="1" applyFont="1" applyFill="1" applyBorder="1" applyAlignment="1" applyProtection="1">
      <alignment horizontal="center" vertical="center" wrapText="1"/>
      <protection hidden="1"/>
    </xf>
    <xf numFmtId="0" fontId="95" fillId="0" borderId="12" xfId="0" applyFont="1" applyFill="1" applyBorder="1" applyAlignment="1">
      <alignment horizontal="center" vertical="center" wrapText="1"/>
    </xf>
    <xf numFmtId="0" fontId="95" fillId="0" borderId="13" xfId="0" applyFont="1" applyFill="1" applyBorder="1" applyAlignment="1">
      <alignment horizontal="center" vertical="center" wrapText="1"/>
    </xf>
    <xf numFmtId="9" fontId="14" fillId="0" borderId="37" xfId="0" applyNumberFormat="1" applyFont="1" applyFill="1" applyBorder="1" applyAlignment="1">
      <alignment horizontal="center" vertical="center" wrapText="1"/>
    </xf>
    <xf numFmtId="0" fontId="14" fillId="41" borderId="11" xfId="61" applyFont="1" applyFill="1" applyBorder="1" applyAlignment="1" applyProtection="1">
      <alignment horizontal="center" vertical="center" wrapText="1"/>
      <protection hidden="1"/>
    </xf>
    <xf numFmtId="0" fontId="14" fillId="0" borderId="11" xfId="0" applyFont="1" applyBorder="1" applyAlignment="1">
      <alignment horizontal="center" vertical="center" wrapText="1"/>
    </xf>
    <xf numFmtId="9" fontId="14" fillId="0" borderId="37" xfId="0" applyNumberFormat="1" applyFont="1" applyBorder="1" applyAlignment="1">
      <alignment horizontal="center" vertical="center" wrapText="1"/>
    </xf>
    <xf numFmtId="9" fontId="14" fillId="40" borderId="13" xfId="61" applyNumberFormat="1" applyFont="1" applyFill="1" applyBorder="1" applyAlignment="1" applyProtection="1">
      <alignment horizontal="center" vertical="center" wrapText="1"/>
      <protection hidden="1"/>
    </xf>
    <xf numFmtId="0" fontId="14" fillId="40" borderId="12" xfId="61" applyFont="1" applyFill="1" applyBorder="1" applyAlignment="1" applyProtection="1">
      <alignment horizontal="center" vertical="center" wrapText="1"/>
      <protection hidden="1"/>
    </xf>
    <xf numFmtId="14" fontId="14" fillId="41" borderId="26" xfId="56"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31"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31" xfId="0" applyNumberFormat="1" applyFont="1" applyBorder="1" applyAlignment="1">
      <alignment horizontal="center" vertical="center" wrapText="1"/>
    </xf>
    <xf numFmtId="0" fontId="93" fillId="35" borderId="10" xfId="0" applyFont="1" applyFill="1" applyBorder="1" applyAlignment="1">
      <alignment horizontal="center" vertical="center" wrapText="1"/>
    </xf>
    <xf numFmtId="0" fontId="96" fillId="42" borderId="29" xfId="0" applyFont="1" applyFill="1" applyBorder="1" applyAlignment="1">
      <alignment vertical="center" wrapText="1"/>
    </xf>
    <xf numFmtId="3" fontId="96" fillId="42" borderId="29" xfId="0" applyNumberFormat="1" applyFont="1" applyFill="1" applyBorder="1" applyAlignment="1">
      <alignment horizontal="center" vertical="center" wrapText="1"/>
    </xf>
    <xf numFmtId="167" fontId="96" fillId="42" borderId="29" xfId="0" applyNumberFormat="1" applyFont="1" applyFill="1" applyBorder="1" applyAlignment="1">
      <alignment horizontal="center" vertical="center" wrapText="1"/>
    </xf>
    <xf numFmtId="0" fontId="96" fillId="42" borderId="14" xfId="0" applyFont="1" applyFill="1" applyBorder="1" applyAlignment="1">
      <alignment horizontal="center" vertical="center" wrapText="1"/>
    </xf>
    <xf numFmtId="0" fontId="14" fillId="41" borderId="53" xfId="61" applyFont="1" applyFill="1" applyBorder="1" applyAlignment="1" applyProtection="1">
      <alignment horizontal="center" vertical="center" wrapText="1"/>
      <protection hidden="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9" fontId="14" fillId="41" borderId="59" xfId="66" applyFont="1" applyFill="1" applyBorder="1" applyAlignment="1" applyProtection="1">
      <alignment horizontal="center" vertical="center" wrapText="1"/>
      <protection hidden="1"/>
    </xf>
    <xf numFmtId="0" fontId="14" fillId="41" borderId="59" xfId="61" applyFont="1" applyFill="1" applyBorder="1" applyAlignment="1" applyProtection="1">
      <alignment horizontal="center" vertical="center" wrapText="1"/>
      <protection hidden="1"/>
    </xf>
    <xf numFmtId="14" fontId="14" fillId="41" borderId="59" xfId="56" applyNumberFormat="1" applyFont="1" applyFill="1" applyBorder="1" applyAlignment="1">
      <alignment horizontal="center" vertical="center" wrapText="1"/>
    </xf>
    <xf numFmtId="9" fontId="14" fillId="0" borderId="18" xfId="0" applyNumberFormat="1" applyFont="1" applyBorder="1" applyAlignment="1">
      <alignment horizontal="center" vertical="center" wrapText="1"/>
    </xf>
    <xf numFmtId="1" fontId="95" fillId="0" borderId="20" xfId="66" applyNumberFormat="1" applyFont="1" applyBorder="1" applyAlignment="1">
      <alignment horizontal="center" vertical="center" wrapText="1"/>
    </xf>
    <xf numFmtId="0" fontId="14" fillId="41" borderId="21" xfId="0" applyFont="1" applyFill="1" applyBorder="1" applyAlignment="1">
      <alignment horizontal="center" vertical="center" wrapText="1"/>
    </xf>
    <xf numFmtId="0" fontId="14" fillId="41" borderId="56" xfId="61" applyFont="1" applyFill="1" applyBorder="1" applyAlignment="1" applyProtection="1">
      <alignment horizontal="center" vertical="center" wrapText="1"/>
      <protection hidden="1"/>
    </xf>
    <xf numFmtId="0" fontId="14" fillId="0" borderId="38" xfId="0" applyFont="1" applyBorder="1" applyAlignment="1">
      <alignment horizontal="center" vertical="center" wrapText="1"/>
    </xf>
    <xf numFmtId="0" fontId="14" fillId="0" borderId="22" xfId="0" applyFont="1" applyFill="1" applyBorder="1" applyAlignment="1">
      <alignment horizontal="center" vertical="center" wrapText="1"/>
    </xf>
    <xf numFmtId="0" fontId="95" fillId="41" borderId="23" xfId="61" applyFont="1" applyFill="1" applyBorder="1" applyAlignment="1" applyProtection="1">
      <alignment horizontal="center" vertical="center" wrapText="1"/>
      <protection hidden="1"/>
    </xf>
    <xf numFmtId="14" fontId="95" fillId="41" borderId="23" xfId="61" applyNumberFormat="1" applyFont="1" applyFill="1" applyBorder="1" applyAlignment="1" applyProtection="1">
      <alignment horizontal="center" vertical="center" wrapText="1"/>
      <protection hidden="1"/>
    </xf>
    <xf numFmtId="0" fontId="14" fillId="41" borderId="55" xfId="61" applyFont="1" applyFill="1" applyBorder="1" applyAlignment="1" applyProtection="1">
      <alignment horizontal="center" vertical="center" wrapText="1"/>
      <protection hidden="1"/>
    </xf>
    <xf numFmtId="0" fontId="95" fillId="41" borderId="37" xfId="61" applyFont="1" applyFill="1" applyBorder="1" applyAlignment="1" applyProtection="1">
      <alignment horizontal="center" vertical="center" wrapText="1"/>
      <protection hidden="1"/>
    </xf>
    <xf numFmtId="0" fontId="14" fillId="41" borderId="37" xfId="61" applyFont="1" applyFill="1" applyBorder="1" applyAlignment="1" applyProtection="1">
      <alignment horizontal="center" vertical="center" wrapText="1"/>
      <protection hidden="1"/>
    </xf>
    <xf numFmtId="14" fontId="14" fillId="41" borderId="18" xfId="61" applyNumberFormat="1" applyFont="1" applyFill="1" applyBorder="1" applyAlignment="1" applyProtection="1">
      <alignment horizontal="center" vertical="center" wrapText="1"/>
      <protection hidden="1"/>
    </xf>
    <xf numFmtId="1" fontId="95" fillId="0" borderId="49" xfId="42" applyNumberFormat="1" applyFont="1" applyBorder="1" applyAlignment="1">
      <alignment horizontal="center" vertical="center" wrapText="1"/>
    </xf>
    <xf numFmtId="0" fontId="14" fillId="41" borderId="62" xfId="61" applyFont="1" applyFill="1" applyBorder="1" applyAlignment="1" applyProtection="1">
      <alignment horizontal="center" vertical="center" wrapText="1"/>
      <protection hidden="1"/>
    </xf>
    <xf numFmtId="0" fontId="95" fillId="41" borderId="39" xfId="61" applyFont="1" applyFill="1" applyBorder="1" applyAlignment="1" applyProtection="1">
      <alignment horizontal="center" vertical="center" wrapText="1"/>
      <protection hidden="1"/>
    </xf>
    <xf numFmtId="14" fontId="14" fillId="41" borderId="53" xfId="61" applyNumberFormat="1" applyFont="1" applyFill="1" applyBorder="1" applyAlignment="1" applyProtection="1">
      <alignment horizontal="center" vertical="center" wrapText="1"/>
      <protection hidden="1"/>
    </xf>
    <xf numFmtId="14" fontId="14" fillId="41" borderId="0" xfId="61" applyNumberFormat="1" applyFont="1" applyFill="1" applyBorder="1" applyAlignment="1" applyProtection="1">
      <alignment horizontal="center" vertical="center" wrapText="1"/>
      <protection hidden="1"/>
    </xf>
    <xf numFmtId="0" fontId="14" fillId="40" borderId="62" xfId="61" applyFont="1" applyFill="1" applyBorder="1" applyAlignment="1" applyProtection="1">
      <alignment horizontal="center" vertical="center" wrapText="1"/>
      <protection hidden="1"/>
    </xf>
    <xf numFmtId="1" fontId="95" fillId="0" borderId="38" xfId="42" applyNumberFormat="1" applyFont="1" applyBorder="1" applyAlignment="1">
      <alignment horizontal="center" vertical="center" wrapText="1"/>
    </xf>
    <xf numFmtId="14" fontId="14" fillId="41" borderId="29" xfId="61" applyNumberFormat="1" applyFont="1" applyFill="1" applyBorder="1" applyAlignment="1" applyProtection="1">
      <alignment horizontal="center" vertical="center" wrapText="1"/>
      <protection hidden="1"/>
    </xf>
    <xf numFmtId="14" fontId="14" fillId="41" borderId="37" xfId="61" applyNumberFormat="1" applyFont="1" applyFill="1" applyBorder="1" applyAlignment="1" applyProtection="1">
      <alignment horizontal="center" vertical="center" wrapText="1"/>
      <protection hidden="1"/>
    </xf>
    <xf numFmtId="0" fontId="100" fillId="0" borderId="0" xfId="0" applyFont="1" applyAlignment="1">
      <alignment horizontal="center" vertical="center" wrapText="1"/>
    </xf>
    <xf numFmtId="0" fontId="95" fillId="0" borderId="0" xfId="0" applyFont="1" applyFill="1" applyAlignment="1">
      <alignment horizontal="center" vertical="center" wrapText="1"/>
    </xf>
    <xf numFmtId="0" fontId="105" fillId="0" borderId="0" xfId="0" applyFont="1" applyAlignment="1">
      <alignment/>
    </xf>
    <xf numFmtId="0" fontId="96" fillId="0" borderId="0" xfId="0" applyFont="1" applyFill="1" applyAlignment="1">
      <alignment horizontal="center" vertical="center" wrapText="1"/>
    </xf>
    <xf numFmtId="1" fontId="91" fillId="33" borderId="10" xfId="42" applyNumberFormat="1" applyFont="1" applyFill="1" applyBorder="1" applyAlignment="1" applyProtection="1">
      <alignment horizontal="center" vertical="center" wrapText="1"/>
      <protection hidden="1"/>
    </xf>
    <xf numFmtId="9" fontId="91" fillId="33" borderId="10" xfId="61" applyNumberFormat="1" applyFont="1" applyFill="1" applyBorder="1" applyAlignment="1" applyProtection="1">
      <alignment horizontal="center" vertical="center" wrapText="1"/>
      <protection hidden="1"/>
    </xf>
    <xf numFmtId="1" fontId="14" fillId="41" borderId="19" xfId="56" applyNumberFormat="1" applyFont="1" applyFill="1" applyBorder="1" applyAlignment="1">
      <alignment horizontal="center" vertical="center" wrapText="1"/>
    </xf>
    <xf numFmtId="9" fontId="14" fillId="41" borderId="19" xfId="66" applyFont="1" applyFill="1" applyBorder="1" applyAlignment="1">
      <alignment horizontal="center" vertical="center" wrapText="1"/>
    </xf>
    <xf numFmtId="1" fontId="14" fillId="41" borderId="10" xfId="61" applyNumberFormat="1" applyFont="1" applyFill="1" applyBorder="1" applyAlignment="1" applyProtection="1">
      <alignment horizontal="center" vertical="center" wrapText="1"/>
      <protection hidden="1"/>
    </xf>
    <xf numFmtId="169" fontId="14" fillId="41" borderId="10" xfId="44" applyNumberFormat="1" applyFont="1" applyFill="1" applyBorder="1" applyAlignment="1" applyProtection="1">
      <alignment horizontal="center" vertical="center" wrapText="1"/>
      <protection hidden="1"/>
    </xf>
    <xf numFmtId="0" fontId="14" fillId="0" borderId="0" xfId="0" applyFont="1" applyFill="1" applyAlignment="1">
      <alignment horizontal="center" vertical="center" wrapText="1"/>
    </xf>
    <xf numFmtId="0" fontId="14" fillId="45" borderId="0" xfId="0" applyFont="1" applyFill="1" applyAlignment="1">
      <alignment horizontal="center" vertical="center" wrapText="1"/>
    </xf>
    <xf numFmtId="0" fontId="14" fillId="40" borderId="11" xfId="61" applyFont="1" applyFill="1" applyBorder="1" applyAlignment="1" applyProtection="1">
      <alignment horizontal="center" vertical="center" wrapText="1"/>
      <protection hidden="1"/>
    </xf>
    <xf numFmtId="169" fontId="14" fillId="41" borderId="28" xfId="44" applyNumberFormat="1" applyFont="1" applyFill="1" applyBorder="1" applyAlignment="1" applyProtection="1">
      <alignment horizontal="center" vertical="center" wrapText="1"/>
      <protection hidden="1"/>
    </xf>
    <xf numFmtId="0" fontId="14" fillId="40" borderId="26" xfId="61" applyFont="1" applyFill="1" applyBorder="1" applyAlignment="1" applyProtection="1">
      <alignment horizontal="center" vertical="center" wrapText="1"/>
      <protection hidden="1"/>
    </xf>
    <xf numFmtId="1" fontId="14" fillId="41" borderId="15" xfId="61" applyNumberFormat="1" applyFont="1" applyFill="1" applyBorder="1" applyAlignment="1" applyProtection="1">
      <alignment horizontal="center" vertical="center" wrapText="1"/>
      <protection hidden="1"/>
    </xf>
    <xf numFmtId="169" fontId="14" fillId="41" borderId="19" xfId="61" applyNumberFormat="1" applyFont="1" applyFill="1" applyBorder="1" applyAlignment="1" applyProtection="1">
      <alignment horizontal="center" vertical="center" wrapText="1"/>
      <protection hidden="1"/>
    </xf>
    <xf numFmtId="0" fontId="14" fillId="40" borderId="48" xfId="61" applyFont="1" applyFill="1" applyBorder="1" applyAlignment="1" applyProtection="1">
      <alignment horizontal="center" vertical="center" wrapText="1"/>
      <protection hidden="1"/>
    </xf>
    <xf numFmtId="0" fontId="91" fillId="0" borderId="0" xfId="0" applyFont="1" applyFill="1" applyBorder="1" applyAlignment="1">
      <alignment horizontal="center" vertical="center" wrapText="1"/>
    </xf>
    <xf numFmtId="1" fontId="91" fillId="0" borderId="0" xfId="0" applyNumberFormat="1" applyFont="1" applyFill="1" applyBorder="1" applyAlignment="1">
      <alignment horizontal="center" vertical="center" wrapText="1"/>
    </xf>
    <xf numFmtId="9" fontId="91" fillId="0" borderId="0" xfId="0" applyNumberFormat="1" applyFont="1" applyFill="1" applyBorder="1" applyAlignment="1">
      <alignment horizontal="center" vertical="center" wrapText="1"/>
    </xf>
    <xf numFmtId="3" fontId="91" fillId="0" borderId="0" xfId="0" applyNumberFormat="1" applyFont="1" applyFill="1" applyBorder="1" applyAlignment="1">
      <alignment horizontal="center" vertical="center" wrapText="1"/>
    </xf>
    <xf numFmtId="167" fontId="91" fillId="0" borderId="0" xfId="0" applyNumberFormat="1" applyFont="1" applyFill="1" applyBorder="1" applyAlignment="1">
      <alignment horizontal="center" vertical="center" wrapText="1"/>
    </xf>
    <xf numFmtId="3" fontId="95" fillId="0" borderId="10" xfId="0" applyNumberFormat="1" applyFont="1" applyBorder="1" applyAlignment="1">
      <alignment horizontal="center" vertical="center" wrapText="1"/>
    </xf>
    <xf numFmtId="0" fontId="96" fillId="42" borderId="29" xfId="0" applyFont="1" applyFill="1" applyBorder="1" applyAlignment="1">
      <alignment horizontal="center" vertical="center" wrapText="1"/>
    </xf>
    <xf numFmtId="0" fontId="96" fillId="42" borderId="28" xfId="0" applyFont="1" applyFill="1" applyBorder="1" applyAlignment="1">
      <alignment horizontal="center" vertical="center" wrapText="1"/>
    </xf>
    <xf numFmtId="0" fontId="91" fillId="33" borderId="17"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96" fillId="42" borderId="17" xfId="0" applyFont="1" applyFill="1" applyBorder="1" applyAlignment="1">
      <alignment horizontal="center" vertical="center" wrapText="1"/>
    </xf>
    <xf numFmtId="0" fontId="96" fillId="42" borderId="29" xfId="0" applyFont="1" applyFill="1" applyBorder="1" applyAlignment="1">
      <alignment horizontal="center" vertical="center" wrapText="1"/>
    </xf>
    <xf numFmtId="0" fontId="96" fillId="42" borderId="28" xfId="0" applyFont="1" applyFill="1" applyBorder="1" applyAlignment="1">
      <alignment horizontal="center" vertical="center" wrapText="1"/>
    </xf>
    <xf numFmtId="0" fontId="91" fillId="33" borderId="17"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20" fillId="40" borderId="15" xfId="61" applyFont="1" applyFill="1" applyBorder="1" applyAlignment="1" applyProtection="1">
      <alignment horizontal="center" vertical="center" wrapText="1"/>
      <protection hidden="1"/>
    </xf>
    <xf numFmtId="0" fontId="20" fillId="41" borderId="15" xfId="61"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91" fillId="33" borderId="24" xfId="0"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20" fillId="40" borderId="63" xfId="61" applyFont="1" applyFill="1" applyBorder="1" applyAlignment="1" applyProtection="1">
      <alignment horizontal="center" vertical="center" wrapText="1"/>
      <protection hidden="1"/>
    </xf>
    <xf numFmtId="0" fontId="91" fillId="33" borderId="28" xfId="0" applyFont="1" applyFill="1" applyBorder="1" applyAlignment="1">
      <alignment horizontal="center" vertical="center" wrapText="1"/>
    </xf>
    <xf numFmtId="0" fontId="95" fillId="0" borderId="0" xfId="0" applyFont="1" applyBorder="1" applyAlignment="1">
      <alignment horizontal="center" vertical="center" wrapText="1"/>
    </xf>
    <xf numFmtId="0" fontId="20" fillId="40" borderId="10" xfId="61" applyFont="1" applyFill="1" applyBorder="1" applyAlignment="1" applyProtection="1">
      <alignment horizontal="center" vertical="center" wrapText="1"/>
      <protection hidden="1"/>
    </xf>
    <xf numFmtId="0" fontId="20" fillId="40" borderId="10" xfId="0" applyFont="1" applyFill="1" applyBorder="1" applyAlignment="1">
      <alignment horizontal="center" vertical="center" wrapText="1"/>
    </xf>
    <xf numFmtId="0" fontId="91" fillId="33" borderId="30" xfId="61" applyFont="1" applyFill="1" applyBorder="1" applyAlignment="1" applyProtection="1">
      <alignment horizontal="center" vertical="center" textRotation="90" wrapText="1"/>
      <protection hidden="1"/>
    </xf>
    <xf numFmtId="169" fontId="91" fillId="33" borderId="30" xfId="61" applyNumberFormat="1" applyFont="1" applyFill="1" applyBorder="1" applyAlignment="1" applyProtection="1">
      <alignment horizontal="center" vertical="center" wrapText="1"/>
      <protection hidden="1"/>
    </xf>
    <xf numFmtId="10" fontId="14" fillId="41" borderId="13" xfId="66" applyNumberFormat="1" applyFont="1" applyFill="1" applyBorder="1" applyAlignment="1" applyProtection="1">
      <alignment horizontal="center" vertical="center" wrapText="1"/>
      <protection hidden="1"/>
    </xf>
    <xf numFmtId="1" fontId="14" fillId="40" borderId="20" xfId="0" applyNumberFormat="1" applyFont="1" applyFill="1" applyBorder="1" applyAlignment="1">
      <alignment horizontal="center" vertical="center" wrapText="1"/>
    </xf>
    <xf numFmtId="169" fontId="14" fillId="41" borderId="38" xfId="61" applyNumberFormat="1" applyFont="1" applyFill="1" applyBorder="1" applyAlignment="1" applyProtection="1">
      <alignment horizontal="center" vertical="center" wrapText="1"/>
      <protection hidden="1"/>
    </xf>
    <xf numFmtId="169" fontId="96" fillId="42" borderId="18" xfId="0" applyNumberFormat="1" applyFont="1" applyFill="1" applyBorder="1" applyAlignment="1">
      <alignment horizontal="center" vertical="center" wrapText="1"/>
    </xf>
    <xf numFmtId="0" fontId="20" fillId="41" borderId="28" xfId="61" applyFont="1" applyFill="1" applyBorder="1" applyAlignment="1" applyProtection="1">
      <alignment horizontal="center" vertical="center" wrapText="1"/>
      <protection hidden="1"/>
    </xf>
    <xf numFmtId="0" fontId="20" fillId="41" borderId="14" xfId="61" applyFont="1" applyFill="1" applyBorder="1" applyAlignment="1" applyProtection="1" quotePrefix="1">
      <alignment horizontal="center" vertical="center" wrapText="1"/>
      <protection hidden="1"/>
    </xf>
    <xf numFmtId="0" fontId="20" fillId="41" borderId="30" xfId="61" applyFont="1" applyFill="1" applyBorder="1" applyAlignment="1" applyProtection="1" quotePrefix="1">
      <alignment horizontal="center" vertical="center" wrapText="1"/>
      <protection hidden="1"/>
    </xf>
    <xf numFmtId="165" fontId="95" fillId="41" borderId="30" xfId="44" applyFont="1" applyFill="1" applyBorder="1" applyAlignment="1" applyProtection="1">
      <alignment horizontal="center" vertical="center" wrapText="1"/>
      <protection hidden="1"/>
    </xf>
    <xf numFmtId="10" fontId="34" fillId="40" borderId="20" xfId="61" applyNumberFormat="1" applyFont="1" applyFill="1" applyBorder="1" applyAlignment="1" applyProtection="1">
      <alignment horizontal="center" vertical="center" wrapText="1"/>
      <protection hidden="1"/>
    </xf>
    <xf numFmtId="0" fontId="87" fillId="0" borderId="0" xfId="0" applyFont="1" applyFill="1" applyAlignment="1">
      <alignment horizontal="center" vertical="center" wrapText="1"/>
    </xf>
    <xf numFmtId="0" fontId="20" fillId="40" borderId="15" xfId="0" applyFont="1" applyFill="1" applyBorder="1" applyAlignment="1">
      <alignment horizontal="center" vertical="center" wrapText="1"/>
    </xf>
    <xf numFmtId="0" fontId="14" fillId="41" borderId="16" xfId="61" applyFont="1" applyFill="1" applyBorder="1" applyAlignment="1" applyProtection="1">
      <alignment horizontal="center" vertical="center" wrapText="1"/>
      <protection hidden="1"/>
    </xf>
    <xf numFmtId="14" fontId="14" fillId="41" borderId="33" xfId="56" applyNumberFormat="1" applyFont="1" applyFill="1" applyBorder="1" applyAlignment="1">
      <alignment horizontal="center" vertical="center" wrapText="1"/>
    </xf>
    <xf numFmtId="9" fontId="14" fillId="41" borderId="12" xfId="66" applyFont="1" applyFill="1" applyBorder="1" applyAlignment="1">
      <alignment horizontal="center" vertical="center" wrapText="1"/>
    </xf>
    <xf numFmtId="3" fontId="95" fillId="0" borderId="15" xfId="0" applyNumberFormat="1" applyFont="1" applyBorder="1" applyAlignment="1">
      <alignment horizontal="center" vertical="center" wrapText="1"/>
    </xf>
    <xf numFmtId="169" fontId="14" fillId="41" borderId="15" xfId="44" applyNumberFormat="1" applyFont="1" applyFill="1" applyBorder="1" applyAlignment="1" applyProtection="1">
      <alignment horizontal="center" vertical="center" wrapText="1"/>
      <protection hidden="1"/>
    </xf>
    <xf numFmtId="0" fontId="23" fillId="36" borderId="15" xfId="0" applyFont="1" applyFill="1" applyBorder="1" applyAlignment="1">
      <alignment horizontal="center" vertical="center" wrapText="1"/>
    </xf>
    <xf numFmtId="0" fontId="23" fillId="37" borderId="15" xfId="0" applyFont="1" applyFill="1" applyBorder="1" applyAlignment="1">
      <alignment horizontal="center" vertical="center" wrapText="1"/>
    </xf>
    <xf numFmtId="0" fontId="23" fillId="38" borderId="15" xfId="0" applyFont="1" applyFill="1" applyBorder="1" applyAlignment="1">
      <alignment horizontal="center" vertical="center" wrapText="1"/>
    </xf>
    <xf numFmtId="0" fontId="23" fillId="39" borderId="15" xfId="0" applyFont="1" applyFill="1" applyBorder="1" applyAlignment="1">
      <alignment horizontal="center" vertical="center" wrapText="1"/>
    </xf>
    <xf numFmtId="0" fontId="105" fillId="0" borderId="0" xfId="0" applyFont="1" applyFill="1" applyBorder="1" applyAlignment="1">
      <alignment horizontal="center" vertical="center"/>
    </xf>
    <xf numFmtId="0" fontId="105" fillId="0" borderId="0" xfId="0" applyFont="1" applyBorder="1" applyAlignment="1">
      <alignment horizontal="center" vertical="center"/>
    </xf>
    <xf numFmtId="0" fontId="96" fillId="0" borderId="0" xfId="0" applyFont="1" applyFill="1" applyBorder="1" applyAlignment="1">
      <alignment horizontal="center" vertical="center" wrapText="1"/>
    </xf>
    <xf numFmtId="0" fontId="96" fillId="42" borderId="17" xfId="0" applyFont="1" applyFill="1" applyBorder="1" applyAlignment="1">
      <alignment vertical="center" wrapText="1"/>
    </xf>
    <xf numFmtId="169" fontId="14" fillId="41" borderId="12" xfId="61" applyNumberFormat="1" applyFont="1" applyFill="1" applyBorder="1" applyAlignment="1" applyProtection="1">
      <alignment horizontal="center" vertical="center" wrapText="1"/>
      <protection hidden="1"/>
    </xf>
    <xf numFmtId="3" fontId="91" fillId="33" borderId="29" xfId="0" applyNumberFormat="1" applyFont="1" applyFill="1" applyBorder="1" applyAlignment="1">
      <alignment horizontal="center" vertical="center" wrapText="1"/>
    </xf>
    <xf numFmtId="167" fontId="91" fillId="33" borderId="29" xfId="0" applyNumberFormat="1" applyFont="1" applyFill="1" applyBorder="1" applyAlignment="1">
      <alignment horizontal="center" vertical="center" wrapText="1"/>
    </xf>
    <xf numFmtId="3" fontId="91" fillId="33" borderId="24" xfId="0" applyNumberFormat="1" applyFont="1" applyFill="1" applyBorder="1" applyAlignment="1">
      <alignment horizontal="center" vertical="center" wrapText="1"/>
    </xf>
    <xf numFmtId="167" fontId="91" fillId="33" borderId="24" xfId="0" applyNumberFormat="1" applyFont="1" applyFill="1" applyBorder="1" applyAlignment="1">
      <alignment horizontal="center" vertical="center" wrapText="1"/>
    </xf>
    <xf numFmtId="0" fontId="20" fillId="44" borderId="29" xfId="61" applyFont="1" applyFill="1" applyBorder="1" applyAlignment="1" applyProtection="1">
      <alignment horizontal="center" vertical="center" wrapText="1"/>
      <protection hidden="1"/>
    </xf>
    <xf numFmtId="9" fontId="20" fillId="44" borderId="29" xfId="61" applyNumberFormat="1" applyFont="1" applyFill="1" applyBorder="1" applyAlignment="1" applyProtection="1">
      <alignment horizontal="center" vertical="center" wrapText="1"/>
      <protection hidden="1"/>
    </xf>
    <xf numFmtId="2" fontId="20" fillId="44" borderId="29" xfId="61" applyNumberFormat="1" applyFont="1" applyFill="1" applyBorder="1" applyAlignment="1" applyProtection="1">
      <alignment horizontal="center" vertical="center" wrapText="1"/>
      <protection hidden="1"/>
    </xf>
    <xf numFmtId="167" fontId="20" fillId="44" borderId="29" xfId="61" applyNumberFormat="1" applyFont="1" applyFill="1" applyBorder="1" applyAlignment="1" applyProtection="1">
      <alignment horizontal="center" vertical="center" wrapText="1"/>
      <protection hidden="1"/>
    </xf>
    <xf numFmtId="0" fontId="20" fillId="44" borderId="28" xfId="61" applyFont="1" applyFill="1" applyBorder="1" applyAlignment="1" applyProtection="1">
      <alignment horizontal="center" vertical="center" wrapText="1"/>
      <protection hidden="1"/>
    </xf>
    <xf numFmtId="0" fontId="20" fillId="40" borderId="64" xfId="0" applyFont="1" applyFill="1" applyBorder="1" applyAlignment="1">
      <alignment horizontal="center" vertical="center" wrapText="1"/>
    </xf>
    <xf numFmtId="14" fontId="14" fillId="0" borderId="20" xfId="0" applyNumberFormat="1" applyFont="1" applyBorder="1" applyAlignment="1">
      <alignment horizontal="center" vertical="center" wrapText="1"/>
    </xf>
    <xf numFmtId="3" fontId="95" fillId="0" borderId="20" xfId="0" applyNumberFormat="1" applyFont="1" applyBorder="1" applyAlignment="1">
      <alignment horizontal="center" vertical="center" wrapText="1"/>
    </xf>
    <xf numFmtId="0" fontId="14" fillId="0" borderId="64" xfId="0" applyFont="1" applyFill="1" applyBorder="1" applyAlignment="1">
      <alignment horizontal="center" vertical="center" wrapText="1"/>
    </xf>
    <xf numFmtId="0" fontId="95" fillId="0" borderId="64" xfId="0" applyFont="1" applyFill="1" applyBorder="1" applyAlignment="1">
      <alignment horizontal="center" vertical="center" wrapText="1"/>
    </xf>
    <xf numFmtId="3" fontId="95" fillId="0" borderId="13" xfId="0" applyNumberFormat="1" applyFont="1" applyBorder="1" applyAlignment="1">
      <alignment horizontal="center" vertical="center" wrapText="1"/>
    </xf>
    <xf numFmtId="0" fontId="95" fillId="0" borderId="31" xfId="0" applyFont="1" applyBorder="1" applyAlignment="1">
      <alignment horizontal="center" vertical="center" wrapText="1"/>
    </xf>
    <xf numFmtId="0" fontId="95" fillId="0" borderId="47" xfId="0" applyFont="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Border="1" applyAlignment="1">
      <alignment horizontal="center" vertical="center" wrapText="1"/>
    </xf>
    <xf numFmtId="0" fontId="95" fillId="0" borderId="67" xfId="0" applyFont="1" applyBorder="1" applyAlignment="1">
      <alignment horizontal="center" vertical="center" wrapText="1"/>
    </xf>
    <xf numFmtId="0" fontId="95" fillId="0" borderId="68" xfId="0" applyFont="1" applyBorder="1" applyAlignment="1">
      <alignment horizontal="center" vertical="center" wrapText="1"/>
    </xf>
    <xf numFmtId="14" fontId="14" fillId="41" borderId="69" xfId="56" applyNumberFormat="1" applyFont="1" applyFill="1" applyBorder="1" applyAlignment="1">
      <alignment horizontal="center" vertical="center" wrapText="1"/>
    </xf>
    <xf numFmtId="0" fontId="14" fillId="40" borderId="68" xfId="61" applyFont="1" applyFill="1" applyBorder="1" applyAlignment="1" applyProtection="1">
      <alignment horizontal="center" vertical="center" wrapText="1"/>
      <protection hidden="1"/>
    </xf>
    <xf numFmtId="3" fontId="95" fillId="0" borderId="68" xfId="0" applyNumberFormat="1" applyFont="1" applyBorder="1" applyAlignment="1">
      <alignment horizontal="center" vertical="center" wrapText="1"/>
    </xf>
    <xf numFmtId="0" fontId="95" fillId="0" borderId="28" xfId="0" applyFont="1" applyFill="1" applyBorder="1" applyAlignment="1">
      <alignment horizontal="center" vertical="center" wrapText="1"/>
    </xf>
    <xf numFmtId="0" fontId="95" fillId="0" borderId="44" xfId="0" applyFont="1" applyFill="1" applyBorder="1" applyAlignment="1">
      <alignment horizontal="center" vertical="center" wrapText="1"/>
    </xf>
    <xf numFmtId="9" fontId="86" fillId="0" borderId="0" xfId="66" applyFont="1" applyAlignment="1">
      <alignment horizontal="center" vertical="center" wrapText="1"/>
    </xf>
    <xf numFmtId="169" fontId="86" fillId="0" borderId="0" xfId="0" applyNumberFormat="1" applyFont="1" applyAlignment="1">
      <alignment horizontal="center" vertical="center" wrapText="1"/>
    </xf>
    <xf numFmtId="9" fontId="86" fillId="0" borderId="0" xfId="66" applyFont="1" applyBorder="1" applyAlignment="1">
      <alignment horizontal="center" vertical="center" wrapText="1"/>
    </xf>
    <xf numFmtId="9" fontId="95" fillId="0" borderId="0" xfId="66" applyFont="1" applyBorder="1" applyAlignment="1">
      <alignment horizontal="center" vertical="center" wrapText="1"/>
    </xf>
    <xf numFmtId="169" fontId="95" fillId="0" borderId="0" xfId="0" applyNumberFormat="1" applyFont="1" applyBorder="1" applyAlignment="1">
      <alignment horizontal="center" vertical="center" wrapText="1"/>
    </xf>
    <xf numFmtId="9" fontId="91" fillId="33" borderId="20" xfId="66" applyFont="1" applyFill="1" applyBorder="1" applyAlignment="1" applyProtection="1">
      <alignment horizontal="center" vertical="center" wrapText="1"/>
      <protection hidden="1"/>
    </xf>
    <xf numFmtId="1" fontId="91" fillId="33" borderId="20" xfId="61" applyNumberFormat="1" applyFont="1" applyFill="1" applyBorder="1" applyAlignment="1" applyProtection="1">
      <alignment horizontal="center" vertical="center" textRotation="90" wrapText="1"/>
      <protection hidden="1"/>
    </xf>
    <xf numFmtId="169" fontId="91" fillId="33" borderId="20" xfId="61" applyNumberFormat="1" applyFont="1" applyFill="1" applyBorder="1" applyAlignment="1" applyProtection="1">
      <alignment horizontal="center" vertical="center" wrapText="1"/>
      <protection hidden="1"/>
    </xf>
    <xf numFmtId="0" fontId="14" fillId="0" borderId="44"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41" borderId="29" xfId="0" applyFont="1" applyFill="1" applyBorder="1" applyAlignment="1">
      <alignment horizontal="center" vertical="center" wrapText="1"/>
    </xf>
    <xf numFmtId="0" fontId="14" fillId="41" borderId="60" xfId="0" applyFont="1" applyFill="1" applyBorder="1" applyAlignment="1">
      <alignment horizontal="center" vertical="center" wrapText="1"/>
    </xf>
    <xf numFmtId="0" fontId="14" fillId="40" borderId="39" xfId="61" applyFont="1" applyFill="1" applyBorder="1" applyAlignment="1" applyProtection="1">
      <alignment horizontal="center" vertical="center" wrapText="1"/>
      <protection hidden="1"/>
    </xf>
    <xf numFmtId="1" fontId="95" fillId="40" borderId="18"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0" fontId="95" fillId="0" borderId="47" xfId="0" applyNumberFormat="1" applyFont="1" applyBorder="1" applyAlignment="1">
      <alignment horizontal="center" vertical="center" wrapText="1"/>
    </xf>
    <xf numFmtId="0" fontId="14" fillId="0" borderId="23" xfId="0" applyFont="1" applyBorder="1" applyAlignment="1">
      <alignment horizontal="center" vertical="center" wrapText="1"/>
    </xf>
    <xf numFmtId="1" fontId="14" fillId="40" borderId="23" xfId="61" applyNumberFormat="1" applyFont="1" applyFill="1" applyBorder="1" applyAlignment="1" applyProtection="1">
      <alignment horizontal="center" vertical="center" wrapText="1"/>
      <protection hidden="1"/>
    </xf>
    <xf numFmtId="0" fontId="93" fillId="36" borderId="10" xfId="0" applyFont="1" applyFill="1" applyBorder="1" applyAlignment="1">
      <alignment horizontal="center" vertical="center" wrapText="1"/>
    </xf>
    <xf numFmtId="0" fontId="14" fillId="0" borderId="25" xfId="0" applyFont="1" applyBorder="1" applyAlignment="1">
      <alignment horizontal="center" vertical="center" wrapText="1"/>
    </xf>
    <xf numFmtId="3" fontId="14" fillId="40" borderId="23" xfId="0" applyNumberFormat="1" applyFont="1" applyFill="1" applyBorder="1" applyAlignment="1">
      <alignment horizontal="center" vertical="center" wrapText="1"/>
    </xf>
    <xf numFmtId="1" fontId="14" fillId="40" borderId="23" xfId="0" applyNumberFormat="1" applyFont="1" applyFill="1" applyBorder="1" applyAlignment="1">
      <alignment horizontal="center" vertical="center" wrapText="1"/>
    </xf>
    <xf numFmtId="1" fontId="14" fillId="0" borderId="23" xfId="42" applyNumberFormat="1" applyFont="1" applyBorder="1" applyAlignment="1">
      <alignment horizontal="center" vertical="center" wrapText="1"/>
    </xf>
    <xf numFmtId="9" fontId="95" fillId="0" borderId="20" xfId="66" applyFont="1" applyBorder="1" applyAlignment="1">
      <alignment horizontal="center" vertical="center" wrapText="1"/>
    </xf>
    <xf numFmtId="9" fontId="91" fillId="33" borderId="13" xfId="66" applyFont="1" applyFill="1" applyBorder="1" applyAlignment="1" applyProtection="1">
      <alignment horizontal="center" vertical="center" wrapText="1"/>
      <protection hidden="1"/>
    </xf>
    <xf numFmtId="1" fontId="91" fillId="33" borderId="13" xfId="61" applyNumberFormat="1" applyFont="1" applyFill="1" applyBorder="1" applyAlignment="1" applyProtection="1">
      <alignment horizontal="center" vertical="center" textRotation="90" wrapText="1"/>
      <protection hidden="1"/>
    </xf>
    <xf numFmtId="1" fontId="95" fillId="0" borderId="70" xfId="42" applyNumberFormat="1" applyFont="1" applyBorder="1" applyAlignment="1">
      <alignment horizontal="center" vertical="center" wrapText="1"/>
    </xf>
    <xf numFmtId="0" fontId="14" fillId="40" borderId="22" xfId="0" applyFont="1" applyFill="1" applyBorder="1" applyAlignment="1">
      <alignment horizontal="center" vertical="center" wrapText="1"/>
    </xf>
    <xf numFmtId="0" fontId="14" fillId="40" borderId="23" xfId="0" applyFont="1" applyFill="1" applyBorder="1" applyAlignment="1">
      <alignment horizontal="center" vertical="center" wrapText="1"/>
    </xf>
    <xf numFmtId="0" fontId="14" fillId="40" borderId="61" xfId="0" applyFont="1" applyFill="1" applyBorder="1" applyAlignment="1">
      <alignment horizontal="center" vertical="center" wrapText="1"/>
    </xf>
    <xf numFmtId="1" fontId="14" fillId="40" borderId="38" xfId="66" applyNumberFormat="1" applyFont="1" applyFill="1" applyBorder="1" applyAlignment="1">
      <alignment horizontal="center" vertical="center" wrapText="1"/>
    </xf>
    <xf numFmtId="1" fontId="14" fillId="0" borderId="47" xfId="42" applyNumberFormat="1" applyFont="1" applyBorder="1" applyAlignment="1">
      <alignment horizontal="center" vertical="center" wrapText="1"/>
    </xf>
    <xf numFmtId="14" fontId="95" fillId="41" borderId="48" xfId="61" applyNumberFormat="1" applyFont="1" applyFill="1" applyBorder="1" applyAlignment="1" applyProtection="1">
      <alignment horizontal="center" vertical="center" wrapText="1"/>
      <protection hidden="1"/>
    </xf>
    <xf numFmtId="0" fontId="97" fillId="40" borderId="13" xfId="61" applyFont="1" applyFill="1" applyBorder="1" applyAlignment="1" applyProtection="1">
      <alignment horizontal="center" vertical="center" wrapText="1"/>
      <protection hidden="1"/>
    </xf>
    <xf numFmtId="3" fontId="97" fillId="40" borderId="13" xfId="0" applyNumberFormat="1" applyFont="1" applyFill="1" applyBorder="1" applyAlignment="1">
      <alignment horizontal="center" vertical="center" wrapText="1"/>
    </xf>
    <xf numFmtId="1" fontId="14" fillId="40" borderId="13" xfId="0" applyNumberFormat="1" applyFont="1" applyFill="1" applyBorder="1" applyAlignment="1">
      <alignment horizontal="center" vertical="center" wrapText="1"/>
    </xf>
    <xf numFmtId="1" fontId="14" fillId="0" borderId="33" xfId="42" applyNumberFormat="1" applyFont="1" applyBorder="1" applyAlignment="1">
      <alignment horizontal="center" vertical="center" wrapText="1"/>
    </xf>
    <xf numFmtId="0" fontId="95" fillId="40" borderId="31" xfId="61" applyFont="1" applyFill="1" applyBorder="1" applyAlignment="1" applyProtection="1">
      <alignment horizontal="center" vertical="center" wrapText="1"/>
      <protection hidden="1"/>
    </xf>
    <xf numFmtId="3" fontId="95" fillId="40" borderId="19" xfId="0" applyNumberFormat="1" applyFont="1" applyFill="1" applyBorder="1" applyAlignment="1">
      <alignment horizontal="center" vertical="center" wrapText="1"/>
    </xf>
    <xf numFmtId="1" fontId="95" fillId="40" borderId="20" xfId="0" applyNumberFormat="1" applyFont="1" applyFill="1" applyBorder="1" applyAlignment="1">
      <alignment horizontal="center" vertical="center" wrapText="1"/>
    </xf>
    <xf numFmtId="1" fontId="14" fillId="41" borderId="49" xfId="61" applyNumberFormat="1" applyFont="1" applyFill="1" applyBorder="1" applyAlignment="1" applyProtection="1">
      <alignment horizontal="center" vertical="center" wrapText="1"/>
      <protection hidden="1"/>
    </xf>
    <xf numFmtId="169" fontId="14" fillId="41" borderId="49" xfId="61" applyNumberFormat="1" applyFont="1" applyFill="1" applyBorder="1" applyAlignment="1" applyProtection="1">
      <alignment horizontal="center" vertical="center" wrapText="1"/>
      <protection hidden="1"/>
    </xf>
    <xf numFmtId="0" fontId="95" fillId="40" borderId="22" xfId="61" applyFont="1" applyFill="1" applyBorder="1" applyAlignment="1" applyProtection="1">
      <alignment horizontal="center" vertical="center" wrapText="1"/>
      <protection hidden="1"/>
    </xf>
    <xf numFmtId="1" fontId="95" fillId="40" borderId="23" xfId="0" applyNumberFormat="1" applyFont="1" applyFill="1" applyBorder="1" applyAlignment="1">
      <alignment horizontal="center" vertical="center" wrapText="1"/>
    </xf>
    <xf numFmtId="1" fontId="14" fillId="41" borderId="38" xfId="61" applyNumberFormat="1" applyFont="1" applyFill="1" applyBorder="1" applyAlignment="1" applyProtection="1">
      <alignment horizontal="center" vertical="center" wrapText="1"/>
      <protection hidden="1"/>
    </xf>
    <xf numFmtId="1" fontId="14" fillId="41" borderId="24" xfId="61" applyNumberFormat="1" applyFont="1" applyFill="1" applyBorder="1" applyAlignment="1" applyProtection="1">
      <alignment horizontal="center" vertical="center" wrapText="1"/>
      <protection hidden="1"/>
    </xf>
    <xf numFmtId="1" fontId="95" fillId="0" borderId="61" xfId="42" applyNumberFormat="1" applyFont="1" applyBorder="1" applyAlignment="1">
      <alignment horizontal="center" vertical="center" wrapText="1"/>
    </xf>
    <xf numFmtId="0" fontId="97" fillId="41" borderId="15" xfId="0" applyFont="1" applyFill="1" applyBorder="1" applyAlignment="1">
      <alignment horizontal="center" vertical="center" wrapText="1"/>
    </xf>
    <xf numFmtId="0" fontId="95" fillId="41" borderId="12" xfId="61" applyFont="1" applyFill="1" applyBorder="1" applyAlignment="1" applyProtection="1">
      <alignment horizontal="center" vertical="center" wrapText="1"/>
      <protection hidden="1"/>
    </xf>
    <xf numFmtId="0" fontId="95" fillId="40" borderId="45" xfId="61" applyFont="1" applyFill="1" applyBorder="1" applyAlignment="1" applyProtection="1">
      <alignment horizontal="center" vertical="center" wrapText="1"/>
      <protection hidden="1"/>
    </xf>
    <xf numFmtId="0" fontId="95" fillId="40" borderId="50" xfId="61" applyFont="1" applyFill="1" applyBorder="1" applyAlignment="1" applyProtection="1">
      <alignment horizontal="center" vertical="center" wrapText="1"/>
      <protection hidden="1"/>
    </xf>
    <xf numFmtId="1" fontId="95" fillId="40" borderId="45" xfId="0" applyNumberFormat="1" applyFont="1" applyFill="1" applyBorder="1" applyAlignment="1">
      <alignment horizontal="center" vertical="center" wrapText="1"/>
    </xf>
    <xf numFmtId="1" fontId="95" fillId="0" borderId="50" xfId="42" applyNumberFormat="1" applyFont="1" applyBorder="1" applyAlignment="1">
      <alignment horizontal="center" vertical="center" wrapText="1"/>
    </xf>
    <xf numFmtId="14" fontId="14" fillId="41" borderId="13" xfId="61" applyNumberFormat="1" applyFont="1" applyFill="1" applyBorder="1" applyAlignment="1" applyProtection="1">
      <alignment horizontal="center" vertical="center" wrapText="1"/>
      <protection hidden="1"/>
    </xf>
    <xf numFmtId="1" fontId="14" fillId="0" borderId="13" xfId="42" applyNumberFormat="1" applyFont="1" applyBorder="1" applyAlignment="1">
      <alignment horizontal="center" vertical="center" wrapText="1"/>
    </xf>
    <xf numFmtId="9" fontId="91" fillId="33" borderId="30" xfId="66" applyFont="1" applyFill="1" applyBorder="1" applyAlignment="1" applyProtection="1">
      <alignment horizontal="center" vertical="center" wrapText="1"/>
      <protection hidden="1"/>
    </xf>
    <xf numFmtId="1" fontId="91" fillId="33" borderId="30" xfId="61" applyNumberFormat="1" applyFont="1" applyFill="1" applyBorder="1" applyAlignment="1" applyProtection="1">
      <alignment horizontal="center" vertical="center" textRotation="90" wrapText="1"/>
      <protection hidden="1"/>
    </xf>
    <xf numFmtId="1" fontId="91" fillId="33" borderId="30" xfId="61" applyNumberFormat="1" applyFont="1" applyFill="1" applyBorder="1" applyAlignment="1" applyProtection="1">
      <alignment horizontal="center" vertical="center" wrapText="1"/>
      <protection hidden="1"/>
    </xf>
    <xf numFmtId="9" fontId="86" fillId="44" borderId="24" xfId="66" applyFont="1" applyFill="1" applyBorder="1" applyAlignment="1">
      <alignment horizontal="center" vertical="center" wrapText="1"/>
    </xf>
    <xf numFmtId="9" fontId="0" fillId="0" borderId="0" xfId="66" applyFont="1" applyAlignment="1">
      <alignment horizontal="center" vertical="center"/>
    </xf>
    <xf numFmtId="169" fontId="0" fillId="0" borderId="0" xfId="0" applyNumberFormat="1" applyAlignment="1">
      <alignment horizontal="center" vertical="center"/>
    </xf>
    <xf numFmtId="9" fontId="14" fillId="40" borderId="13" xfId="66" applyFont="1" applyFill="1" applyBorder="1" applyAlignment="1" applyProtection="1">
      <alignment horizontal="center" vertical="center" wrapText="1"/>
      <protection hidden="1"/>
    </xf>
    <xf numFmtId="9" fontId="34" fillId="40" borderId="13" xfId="66" applyFont="1" applyFill="1" applyBorder="1" applyAlignment="1" applyProtection="1">
      <alignment horizontal="center" vertical="center" wrapText="1"/>
      <protection hidden="1"/>
    </xf>
    <xf numFmtId="0" fontId="34" fillId="40" borderId="13" xfId="61" applyNumberFormat="1" applyFont="1" applyFill="1" applyBorder="1" applyAlignment="1" applyProtection="1">
      <alignment horizontal="center" vertical="center" wrapText="1"/>
      <protection hidden="1"/>
    </xf>
    <xf numFmtId="9" fontId="14" fillId="40" borderId="20" xfId="66" applyFont="1" applyFill="1" applyBorder="1" applyAlignment="1" applyProtection="1">
      <alignment horizontal="center" vertical="center" wrapText="1"/>
      <protection hidden="1"/>
    </xf>
    <xf numFmtId="0" fontId="95" fillId="40" borderId="23" xfId="66" applyNumberFormat="1" applyFont="1" applyFill="1" applyBorder="1" applyAlignment="1">
      <alignment horizontal="center" vertical="center" wrapText="1"/>
    </xf>
    <xf numFmtId="9" fontId="106" fillId="40" borderId="23" xfId="66" applyFont="1" applyFill="1" applyBorder="1" applyAlignment="1">
      <alignment horizontal="center" vertical="center" wrapText="1"/>
    </xf>
    <xf numFmtId="1" fontId="95" fillId="40" borderId="26" xfId="66" applyNumberFormat="1" applyFont="1" applyFill="1" applyBorder="1" applyAlignment="1">
      <alignment horizontal="center" vertical="center" wrapText="1"/>
    </xf>
    <xf numFmtId="9" fontId="95" fillId="40" borderId="13" xfId="66" applyFont="1" applyFill="1" applyBorder="1" applyAlignment="1">
      <alignment horizontal="center" vertical="center" wrapText="1"/>
    </xf>
    <xf numFmtId="9" fontId="95" fillId="40" borderId="26" xfId="66" applyFont="1" applyFill="1" applyBorder="1" applyAlignment="1">
      <alignment horizontal="center" vertical="center" wrapText="1"/>
    </xf>
    <xf numFmtId="9" fontId="95" fillId="40" borderId="27" xfId="66" applyFont="1" applyFill="1" applyBorder="1" applyAlignment="1">
      <alignment horizontal="center" vertical="center" wrapText="1"/>
    </xf>
    <xf numFmtId="9" fontId="95" fillId="40" borderId="13" xfId="66" applyFont="1" applyFill="1" applyBorder="1" applyAlignment="1" applyProtection="1">
      <alignment horizontal="center" vertical="center" wrapText="1"/>
      <protection hidden="1"/>
    </xf>
    <xf numFmtId="9" fontId="107" fillId="0" borderId="20" xfId="66" applyFont="1" applyBorder="1" applyAlignment="1">
      <alignment horizontal="center" vertical="center" wrapText="1"/>
    </xf>
    <xf numFmtId="14" fontId="95" fillId="0" borderId="13" xfId="0" applyNumberFormat="1" applyFont="1" applyBorder="1" applyAlignment="1">
      <alignment horizontal="center" vertical="center" wrapText="1"/>
    </xf>
    <xf numFmtId="9" fontId="33" fillId="40" borderId="13" xfId="66" applyFont="1" applyFill="1" applyBorder="1" applyAlignment="1" applyProtection="1">
      <alignment horizontal="center" vertical="center" wrapText="1"/>
      <protection hidden="1"/>
    </xf>
    <xf numFmtId="14" fontId="95" fillId="0" borderId="20" xfId="0" applyNumberFormat="1" applyFont="1" applyBorder="1" applyAlignment="1">
      <alignment horizontal="center" vertical="center" wrapText="1"/>
    </xf>
    <xf numFmtId="0" fontId="14" fillId="40" borderId="20" xfId="61" applyNumberFormat="1" applyFont="1" applyFill="1" applyBorder="1" applyAlignment="1" applyProtection="1">
      <alignment horizontal="center" vertical="center" wrapText="1"/>
      <protection hidden="1"/>
    </xf>
    <xf numFmtId="0" fontId="14" fillId="41" borderId="54" xfId="61" applyFont="1" applyFill="1" applyBorder="1" applyAlignment="1" applyProtection="1">
      <alignment horizontal="center" vertical="center" wrapText="1"/>
      <protection hidden="1"/>
    </xf>
    <xf numFmtId="1" fontId="14" fillId="41" borderId="70" xfId="42" applyNumberFormat="1" applyFont="1" applyFill="1" applyBorder="1" applyAlignment="1" applyProtection="1">
      <alignment horizontal="center" vertical="center" wrapText="1"/>
      <protection hidden="1"/>
    </xf>
    <xf numFmtId="14" fontId="14" fillId="41" borderId="45" xfId="61" applyNumberFormat="1" applyFont="1" applyFill="1" applyBorder="1" applyAlignment="1" applyProtection="1">
      <alignment horizontal="center" vertical="center" wrapText="1"/>
      <protection hidden="1"/>
    </xf>
    <xf numFmtId="14" fontId="14" fillId="41" borderId="45" xfId="56" applyNumberFormat="1" applyFont="1" applyFill="1" applyBorder="1" applyAlignment="1">
      <alignment horizontal="center" vertical="center" wrapText="1"/>
    </xf>
    <xf numFmtId="9" fontId="14" fillId="40" borderId="45" xfId="66" applyFont="1" applyFill="1" applyBorder="1" applyAlignment="1" applyProtection="1">
      <alignment horizontal="center" vertical="center" wrapText="1"/>
      <protection hidden="1"/>
    </xf>
    <xf numFmtId="0" fontId="14" fillId="0" borderId="60" xfId="0" applyFont="1" applyBorder="1" applyAlignment="1">
      <alignment horizontal="center" vertical="center" wrapText="1"/>
    </xf>
    <xf numFmtId="169" fontId="14" fillId="41" borderId="45" xfId="61" applyNumberFormat="1" applyFont="1" applyFill="1" applyBorder="1" applyAlignment="1" applyProtection="1">
      <alignment horizontal="center" vertical="center" wrapText="1"/>
      <protection hidden="1"/>
    </xf>
    <xf numFmtId="14" fontId="14" fillId="41" borderId="23" xfId="61" applyNumberFormat="1" applyFont="1" applyFill="1" applyBorder="1" applyAlignment="1" applyProtection="1">
      <alignment horizontal="center" vertical="center" wrapText="1"/>
      <protection hidden="1"/>
    </xf>
    <xf numFmtId="9" fontId="14" fillId="40" borderId="23" xfId="66" applyFont="1" applyFill="1" applyBorder="1" applyAlignment="1" applyProtection="1">
      <alignment horizontal="center" vertical="center" wrapText="1"/>
      <protection hidden="1"/>
    </xf>
    <xf numFmtId="0" fontId="14" fillId="41" borderId="44" xfId="61" applyFont="1" applyFill="1" applyBorder="1" applyAlignment="1" applyProtection="1">
      <alignment horizontal="center" vertical="center" wrapText="1"/>
      <protection hidden="1"/>
    </xf>
    <xf numFmtId="0" fontId="95" fillId="41" borderId="25" xfId="61" applyFont="1" applyFill="1" applyBorder="1" applyAlignment="1" applyProtection="1">
      <alignment horizontal="center" vertical="center" wrapText="1"/>
      <protection hidden="1"/>
    </xf>
    <xf numFmtId="0" fontId="108" fillId="0" borderId="0" xfId="0" applyFont="1" applyBorder="1" applyAlignment="1">
      <alignment vertical="center"/>
    </xf>
    <xf numFmtId="0" fontId="87" fillId="0" borderId="0" xfId="0" applyFont="1" applyBorder="1" applyAlignment="1">
      <alignment vertical="center"/>
    </xf>
    <xf numFmtId="0" fontId="0" fillId="0" borderId="71" xfId="0" applyBorder="1" applyAlignment="1">
      <alignment/>
    </xf>
    <xf numFmtId="0" fontId="0" fillId="0" borderId="0" xfId="0" applyBorder="1" applyAlignment="1">
      <alignment/>
    </xf>
    <xf numFmtId="0" fontId="0" fillId="0" borderId="63" xfId="0" applyBorder="1" applyAlignment="1">
      <alignment/>
    </xf>
    <xf numFmtId="0" fontId="0" fillId="0" borderId="72" xfId="0" applyBorder="1" applyAlignment="1">
      <alignment/>
    </xf>
    <xf numFmtId="165" fontId="0" fillId="0" borderId="72" xfId="44" applyFont="1" applyBorder="1" applyAlignment="1">
      <alignment/>
    </xf>
    <xf numFmtId="165" fontId="0" fillId="0" borderId="73" xfId="44" applyFont="1" applyBorder="1" applyAlignment="1">
      <alignment/>
    </xf>
    <xf numFmtId="0" fontId="0" fillId="0" borderId="40" xfId="0" applyBorder="1" applyAlignment="1">
      <alignment/>
    </xf>
    <xf numFmtId="0" fontId="0" fillId="0" borderId="24" xfId="0" applyBorder="1" applyAlignment="1">
      <alignment/>
    </xf>
    <xf numFmtId="0" fontId="0" fillId="0" borderId="44" xfId="0" applyBorder="1" applyAlignment="1">
      <alignment/>
    </xf>
    <xf numFmtId="0" fontId="89" fillId="33" borderId="0" xfId="0" applyFont="1" applyFill="1" applyBorder="1" applyAlignment="1">
      <alignment horizontal="center" vertical="center" wrapText="1"/>
    </xf>
    <xf numFmtId="0" fontId="89" fillId="33" borderId="63" xfId="0" applyFont="1" applyFill="1" applyBorder="1" applyAlignment="1">
      <alignment horizontal="center" vertical="center" wrapText="1"/>
    </xf>
    <xf numFmtId="165" fontId="0" fillId="0" borderId="72" xfId="44" applyFont="1" applyBorder="1" applyAlignment="1">
      <alignment/>
    </xf>
    <xf numFmtId="165" fontId="0" fillId="0" borderId="72" xfId="44" applyFont="1" applyBorder="1" applyAlignment="1">
      <alignment horizontal="center"/>
    </xf>
    <xf numFmtId="165" fontId="0" fillId="0" borderId="74" xfId="44" applyFont="1" applyBorder="1" applyAlignment="1">
      <alignment/>
    </xf>
    <xf numFmtId="0" fontId="20" fillId="40" borderId="28" xfId="61" applyFont="1" applyFill="1" applyBorder="1" applyAlignment="1" applyProtection="1">
      <alignment horizontal="center" vertical="center" wrapText="1"/>
      <protection hidden="1"/>
    </xf>
    <xf numFmtId="0" fontId="93" fillId="0" borderId="0" xfId="0" applyFont="1" applyAlignment="1">
      <alignment horizontal="center" vertical="center" wrapText="1"/>
    </xf>
    <xf numFmtId="0" fontId="20" fillId="40" borderId="64" xfId="61" applyFont="1" applyFill="1" applyBorder="1" applyAlignment="1" applyProtection="1" quotePrefix="1">
      <alignment horizontal="center" vertical="center" wrapText="1"/>
      <protection hidden="1"/>
    </xf>
    <xf numFmtId="169" fontId="14" fillId="41" borderId="13" xfId="61" applyNumberFormat="1" applyFont="1" applyFill="1" applyBorder="1" applyAlignment="1" applyProtection="1">
      <alignment horizontal="center" vertical="center" wrapText="1"/>
      <protection hidden="1"/>
    </xf>
    <xf numFmtId="169" fontId="14" fillId="41" borderId="23" xfId="61" applyNumberFormat="1" applyFont="1" applyFill="1" applyBorder="1" applyAlignment="1" applyProtection="1">
      <alignment horizontal="center" vertical="center" wrapText="1"/>
      <protection hidden="1"/>
    </xf>
    <xf numFmtId="0" fontId="14" fillId="41" borderId="14" xfId="61" applyFont="1" applyFill="1" applyBorder="1" applyAlignment="1" applyProtection="1">
      <alignment horizontal="center" vertical="center" wrapText="1"/>
      <protection hidden="1"/>
    </xf>
    <xf numFmtId="0" fontId="14" fillId="41" borderId="36" xfId="61" applyFont="1" applyFill="1" applyBorder="1" applyAlignment="1" applyProtection="1">
      <alignment horizontal="center" vertical="center" wrapText="1"/>
      <protection hidden="1"/>
    </xf>
    <xf numFmtId="0" fontId="14" fillId="0" borderId="15" xfId="0" applyFont="1" applyFill="1" applyBorder="1" applyAlignment="1">
      <alignment horizontal="center" vertical="center" wrapText="1"/>
    </xf>
    <xf numFmtId="0" fontId="109" fillId="34" borderId="10" xfId="61" applyFont="1" applyFill="1" applyBorder="1" applyAlignment="1" applyProtection="1">
      <alignment horizontal="center" vertical="center" wrapText="1"/>
      <protection hidden="1"/>
    </xf>
    <xf numFmtId="0" fontId="109" fillId="35" borderId="10" xfId="61" applyFont="1" applyFill="1" applyBorder="1" applyAlignment="1" applyProtection="1">
      <alignment horizontal="center" vertical="center" wrapText="1"/>
      <protection hidden="1"/>
    </xf>
    <xf numFmtId="0" fontId="109" fillId="36" borderId="10" xfId="61" applyFont="1" applyFill="1" applyBorder="1" applyAlignment="1" applyProtection="1">
      <alignment horizontal="center" vertical="center" wrapText="1"/>
      <protection hidden="1"/>
    </xf>
    <xf numFmtId="0" fontId="109" fillId="37" borderId="10" xfId="61" applyFont="1" applyFill="1" applyBorder="1" applyAlignment="1" applyProtection="1">
      <alignment horizontal="center" vertical="center" wrapText="1"/>
      <protection hidden="1"/>
    </xf>
    <xf numFmtId="0" fontId="109" fillId="38" borderId="10" xfId="61" applyFont="1" applyFill="1" applyBorder="1" applyAlignment="1" applyProtection="1">
      <alignment horizontal="center" vertical="center" wrapText="1"/>
      <protection hidden="1"/>
    </xf>
    <xf numFmtId="0" fontId="109" fillId="39" borderId="10" xfId="61" applyFont="1" applyFill="1" applyBorder="1" applyAlignment="1" applyProtection="1">
      <alignment horizontal="center" vertical="center" wrapText="1"/>
      <protection hidden="1"/>
    </xf>
    <xf numFmtId="0" fontId="34" fillId="35" borderId="20" xfId="61" applyFont="1" applyFill="1" applyBorder="1" applyAlignment="1" applyProtection="1">
      <alignment horizontal="center" vertical="center" wrapText="1"/>
      <protection locked="0"/>
    </xf>
    <xf numFmtId="0" fontId="34" fillId="36" borderId="20" xfId="61" applyFont="1" applyFill="1" applyBorder="1" applyAlignment="1" applyProtection="1">
      <alignment horizontal="center" vertical="center" wrapText="1"/>
      <protection locked="0"/>
    </xf>
    <xf numFmtId="0" fontId="34" fillId="37" borderId="20" xfId="61" applyFont="1" applyFill="1" applyBorder="1" applyAlignment="1" applyProtection="1">
      <alignment horizontal="center" vertical="center" wrapText="1"/>
      <protection locked="0"/>
    </xf>
    <xf numFmtId="0" fontId="34" fillId="38" borderId="20" xfId="61" applyFont="1" applyFill="1" applyBorder="1" applyAlignment="1" applyProtection="1">
      <alignment horizontal="center" vertical="center" wrapText="1"/>
      <protection locked="0"/>
    </xf>
    <xf numFmtId="0" fontId="34" fillId="39" borderId="20" xfId="61" applyFont="1" applyFill="1" applyBorder="1" applyAlignment="1" applyProtection="1">
      <alignment horizontal="center" vertical="center" wrapText="1"/>
      <protection locked="0"/>
    </xf>
    <xf numFmtId="0" fontId="40" fillId="46" borderId="75" xfId="46" applyNumberFormat="1" applyFont="1" applyFill="1" applyBorder="1" applyAlignment="1" applyProtection="1">
      <alignment horizontal="center" vertical="center" wrapText="1"/>
      <protection/>
    </xf>
    <xf numFmtId="9" fontId="40" fillId="46" borderId="75" xfId="46" applyNumberFormat="1" applyFont="1" applyFill="1" applyBorder="1" applyAlignment="1">
      <alignment horizontal="center" vertical="center" wrapText="1"/>
      <protection/>
    </xf>
    <xf numFmtId="9" fontId="110" fillId="34" borderId="10" xfId="0" applyNumberFormat="1" applyFont="1" applyFill="1" applyBorder="1" applyAlignment="1" applyProtection="1">
      <alignment horizontal="center" vertical="center" wrapText="1"/>
      <protection locked="0"/>
    </xf>
    <xf numFmtId="9" fontId="110" fillId="34" borderId="10" xfId="0" applyNumberFormat="1" applyFont="1" applyFill="1" applyBorder="1" applyAlignment="1" applyProtection="1">
      <alignment horizontal="center" vertical="center" wrapText="1"/>
      <protection/>
    </xf>
    <xf numFmtId="0" fontId="111" fillId="35" borderId="10" xfId="0" applyFont="1" applyFill="1" applyBorder="1" applyAlignment="1" applyProtection="1">
      <alignment horizontal="center" vertical="center" wrapText="1"/>
      <protection/>
    </xf>
    <xf numFmtId="0" fontId="111" fillId="35" borderId="10" xfId="0" applyFont="1" applyFill="1" applyBorder="1" applyAlignment="1" applyProtection="1">
      <alignment horizontal="center" vertical="center" wrapText="1"/>
      <protection locked="0"/>
    </xf>
    <xf numFmtId="0" fontId="33" fillId="36" borderId="10" xfId="0" applyFont="1" applyFill="1" applyBorder="1" applyAlignment="1">
      <alignment horizontal="center" vertical="center" wrapText="1"/>
    </xf>
    <xf numFmtId="0" fontId="33" fillId="36" borderId="10" xfId="0" applyFont="1" applyFill="1" applyBorder="1" applyAlignment="1" applyProtection="1">
      <alignment horizontal="center" vertical="center" wrapText="1"/>
      <protection locked="0"/>
    </xf>
    <xf numFmtId="0" fontId="33" fillId="37" borderId="10" xfId="0" applyFont="1" applyFill="1" applyBorder="1" applyAlignment="1">
      <alignment horizontal="center" vertical="center" wrapText="1"/>
    </xf>
    <xf numFmtId="0" fontId="33" fillId="37" borderId="10" xfId="0" applyFont="1" applyFill="1" applyBorder="1" applyAlignment="1" applyProtection="1">
      <alignment horizontal="center" vertical="center" wrapText="1"/>
      <protection locked="0"/>
    </xf>
    <xf numFmtId="0" fontId="33" fillId="38" borderId="10" xfId="0" applyFont="1" applyFill="1" applyBorder="1" applyAlignment="1">
      <alignment horizontal="center" vertical="center" wrapText="1"/>
    </xf>
    <xf numFmtId="0" fontId="33" fillId="39" borderId="10" xfId="0" applyFont="1" applyFill="1" applyBorder="1" applyAlignment="1">
      <alignment horizontal="center" vertical="center" wrapText="1"/>
    </xf>
    <xf numFmtId="0" fontId="34" fillId="35" borderId="13" xfId="61" applyFont="1" applyFill="1" applyBorder="1" applyAlignment="1" applyProtection="1">
      <alignment horizontal="center" vertical="center" wrapText="1"/>
      <protection locked="0"/>
    </xf>
    <xf numFmtId="0" fontId="34" fillId="36" borderId="13" xfId="61" applyFont="1" applyFill="1" applyBorder="1" applyAlignment="1" applyProtection="1">
      <alignment horizontal="center" vertical="center" wrapText="1"/>
      <protection locked="0"/>
    </xf>
    <xf numFmtId="0" fontId="34" fillId="37" borderId="13" xfId="61" applyFont="1" applyFill="1" applyBorder="1" applyAlignment="1" applyProtection="1">
      <alignment horizontal="center" vertical="center" wrapText="1"/>
      <protection locked="0"/>
    </xf>
    <xf numFmtId="0" fontId="34" fillId="38" borderId="13" xfId="61" applyFont="1" applyFill="1" applyBorder="1" applyAlignment="1" applyProtection="1">
      <alignment horizontal="center" vertical="center" wrapText="1"/>
      <protection locked="0"/>
    </xf>
    <xf numFmtId="0" fontId="34" fillId="39" borderId="13" xfId="61" applyFont="1" applyFill="1" applyBorder="1" applyAlignment="1" applyProtection="1">
      <alignment horizontal="center" vertical="center" wrapText="1"/>
      <protection locked="0"/>
    </xf>
    <xf numFmtId="0" fontId="109" fillId="35" borderId="10" xfId="61" applyFont="1" applyFill="1" applyBorder="1" applyAlignment="1" applyProtection="1">
      <alignment horizontal="center" vertical="center" wrapText="1"/>
      <protection locked="0"/>
    </xf>
    <xf numFmtId="0" fontId="109" fillId="35" borderId="10" xfId="61" applyFont="1" applyFill="1" applyBorder="1" applyAlignment="1" applyProtection="1">
      <alignment horizontal="center" vertical="center" wrapText="1"/>
      <protection/>
    </xf>
    <xf numFmtId="0" fontId="109" fillId="36" borderId="10" xfId="61" applyFont="1" applyFill="1" applyBorder="1" applyAlignment="1" applyProtection="1">
      <alignment horizontal="center" vertical="center" wrapText="1"/>
      <protection locked="0"/>
    </xf>
    <xf numFmtId="0" fontId="109" fillId="37" borderId="10" xfId="61" applyFont="1" applyFill="1" applyBorder="1" applyAlignment="1" applyProtection="1">
      <alignment horizontal="center" vertical="center" wrapText="1"/>
      <protection locked="0"/>
    </xf>
    <xf numFmtId="0" fontId="34" fillId="35" borderId="13" xfId="61" applyNumberFormat="1" applyFont="1" applyFill="1" applyBorder="1" applyAlignment="1" applyProtection="1">
      <alignment horizontal="center" vertical="center" wrapText="1"/>
      <protection locked="0"/>
    </xf>
    <xf numFmtId="9" fontId="40" fillId="46" borderId="75" xfId="46" applyNumberFormat="1" applyFont="1" applyFill="1" applyBorder="1" applyAlignment="1" applyProtection="1">
      <alignment horizontal="center" vertical="center" wrapText="1"/>
      <protection/>
    </xf>
    <xf numFmtId="9" fontId="34" fillId="35" borderId="13" xfId="66" applyFont="1" applyFill="1" applyBorder="1" applyAlignment="1" applyProtection="1">
      <alignment horizontal="center" vertical="center" wrapText="1"/>
      <protection locked="0"/>
    </xf>
    <xf numFmtId="0" fontId="110" fillId="34" borderId="10" xfId="0" applyNumberFormat="1" applyFont="1" applyFill="1" applyBorder="1" applyAlignment="1">
      <alignment horizontal="center" vertical="center" wrapText="1"/>
    </xf>
    <xf numFmtId="0" fontId="112" fillId="42" borderId="29" xfId="0" applyFont="1" applyFill="1" applyBorder="1" applyAlignment="1" applyProtection="1">
      <alignment horizontal="center" vertical="center" wrapText="1"/>
      <protection locked="0"/>
    </xf>
    <xf numFmtId="0" fontId="111" fillId="42" borderId="10" xfId="0" applyFont="1" applyFill="1" applyBorder="1" applyAlignment="1">
      <alignment horizontal="center" vertical="center" wrapText="1"/>
    </xf>
    <xf numFmtId="0" fontId="111" fillId="42" borderId="10" xfId="0" applyFont="1" applyFill="1" applyBorder="1" applyAlignment="1" applyProtection="1">
      <alignment horizontal="center" vertical="center" wrapText="1"/>
      <protection locked="0"/>
    </xf>
    <xf numFmtId="0" fontId="111" fillId="42" borderId="10" xfId="0" applyFont="1" applyFill="1" applyBorder="1" applyAlignment="1" applyProtection="1">
      <alignment horizontal="center" vertical="center" wrapText="1"/>
      <protection/>
    </xf>
    <xf numFmtId="0" fontId="20" fillId="40" borderId="11" xfId="0" applyFont="1" applyFill="1" applyBorder="1" applyAlignment="1">
      <alignment horizontal="center" vertical="center" wrapText="1"/>
    </xf>
    <xf numFmtId="9" fontId="34" fillId="35" borderId="20" xfId="66" applyFont="1" applyFill="1" applyBorder="1" applyAlignment="1" applyProtection="1">
      <alignment horizontal="center" vertical="center" wrapText="1"/>
      <protection locked="0"/>
    </xf>
    <xf numFmtId="9" fontId="34" fillId="36" borderId="20" xfId="66" applyFont="1" applyFill="1" applyBorder="1" applyAlignment="1" applyProtection="1">
      <alignment horizontal="center" vertical="center" wrapText="1"/>
      <protection locked="0"/>
    </xf>
    <xf numFmtId="9" fontId="34" fillId="37" borderId="20" xfId="66" applyFont="1" applyFill="1" applyBorder="1" applyAlignment="1" applyProtection="1">
      <alignment horizontal="center" vertical="center" wrapText="1"/>
      <protection locked="0"/>
    </xf>
    <xf numFmtId="9" fontId="34" fillId="38" borderId="20" xfId="66" applyFont="1" applyFill="1" applyBorder="1" applyAlignment="1" applyProtection="1">
      <alignment horizontal="center" vertical="center" wrapText="1"/>
      <protection locked="0"/>
    </xf>
    <xf numFmtId="9" fontId="34" fillId="39" borderId="20" xfId="66" applyFont="1" applyFill="1" applyBorder="1" applyAlignment="1" applyProtection="1">
      <alignment horizontal="center" vertical="center" wrapText="1"/>
      <protection locked="0"/>
    </xf>
    <xf numFmtId="9" fontId="110" fillId="34" borderId="10" xfId="66" applyFont="1" applyFill="1" applyBorder="1" applyAlignment="1">
      <alignment horizontal="center" vertical="center" wrapText="1"/>
    </xf>
    <xf numFmtId="0" fontId="95" fillId="7" borderId="64" xfId="0" applyFont="1" applyFill="1" applyBorder="1" applyAlignment="1">
      <alignment horizontal="center" vertical="center" wrapText="1"/>
    </xf>
    <xf numFmtId="9" fontId="34" fillId="35" borderId="24" xfId="66" applyFont="1" applyFill="1" applyBorder="1" applyAlignment="1" applyProtection="1">
      <alignment horizontal="center" vertical="center" wrapText="1"/>
      <protection locked="0"/>
    </xf>
    <xf numFmtId="9" fontId="34" fillId="36" borderId="24" xfId="66" applyFont="1" applyFill="1" applyBorder="1" applyAlignment="1" applyProtection="1">
      <alignment horizontal="center" vertical="center" wrapText="1"/>
      <protection locked="0"/>
    </xf>
    <xf numFmtId="9" fontId="34" fillId="37" borderId="24" xfId="66" applyFont="1" applyFill="1" applyBorder="1" applyAlignment="1" applyProtection="1">
      <alignment horizontal="center" vertical="center" wrapText="1"/>
      <protection locked="0"/>
    </xf>
    <xf numFmtId="9" fontId="34" fillId="38" borderId="24" xfId="66" applyFont="1" applyFill="1" applyBorder="1" applyAlignment="1" applyProtection="1">
      <alignment horizontal="center" vertical="center" wrapText="1"/>
      <protection locked="0"/>
    </xf>
    <xf numFmtId="9" fontId="34" fillId="39" borderId="24" xfId="66" applyFont="1" applyFill="1" applyBorder="1" applyAlignment="1" applyProtection="1">
      <alignment horizontal="center" vertical="center" wrapText="1"/>
      <protection locked="0"/>
    </xf>
    <xf numFmtId="0" fontId="109" fillId="33" borderId="10" xfId="0" applyFont="1" applyFill="1" applyBorder="1" applyAlignment="1">
      <alignment horizontal="center" vertical="center" wrapText="1"/>
    </xf>
    <xf numFmtId="0" fontId="109" fillId="33" borderId="10" xfId="0" applyFont="1" applyFill="1" applyBorder="1" applyAlignment="1" applyProtection="1">
      <alignment horizontal="center" vertical="center" wrapText="1"/>
      <protection locked="0"/>
    </xf>
    <xf numFmtId="0" fontId="107" fillId="0" borderId="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0" fillId="0" borderId="0" xfId="0" applyFont="1" applyBorder="1" applyAlignment="1">
      <alignment horizontal="center" vertical="center" wrapText="1"/>
    </xf>
    <xf numFmtId="0" fontId="107" fillId="0" borderId="0" xfId="0" applyFont="1" applyBorder="1" applyAlignment="1">
      <alignment horizontal="center" vertical="center" wrapText="1"/>
    </xf>
    <xf numFmtId="0" fontId="91" fillId="33" borderId="64" xfId="61" applyFont="1" applyFill="1" applyBorder="1" applyAlignment="1" applyProtection="1">
      <alignment horizontal="center" vertical="center" wrapText="1"/>
      <protection hidden="1"/>
    </xf>
    <xf numFmtId="9" fontId="99" fillId="40" borderId="23" xfId="66" applyFont="1" applyFill="1" applyBorder="1" applyAlignment="1">
      <alignment horizontal="center" vertical="center" wrapText="1"/>
    </xf>
    <xf numFmtId="9" fontId="14" fillId="40" borderId="23" xfId="66" applyFont="1" applyFill="1" applyBorder="1" applyAlignment="1">
      <alignment horizontal="center" vertical="center" wrapText="1"/>
    </xf>
    <xf numFmtId="9" fontId="34" fillId="35" borderId="23" xfId="66" applyFont="1" applyFill="1" applyBorder="1" applyAlignment="1" applyProtection="1">
      <alignment horizontal="center" vertical="center" wrapText="1"/>
      <protection locked="0"/>
    </xf>
    <xf numFmtId="9" fontId="34" fillId="36" borderId="23" xfId="66" applyFont="1" applyFill="1" applyBorder="1" applyAlignment="1" applyProtection="1">
      <alignment horizontal="center" vertical="center" wrapText="1"/>
      <protection locked="0"/>
    </xf>
    <xf numFmtId="9" fontId="34" fillId="37" borderId="23" xfId="66" applyFont="1" applyFill="1" applyBorder="1" applyAlignment="1" applyProtection="1">
      <alignment horizontal="center" vertical="center" wrapText="1"/>
      <protection locked="0"/>
    </xf>
    <xf numFmtId="9" fontId="34" fillId="38" borderId="23" xfId="66" applyFont="1" applyFill="1" applyBorder="1" applyAlignment="1" applyProtection="1">
      <alignment horizontal="center" vertical="center" wrapText="1"/>
      <protection locked="0"/>
    </xf>
    <xf numFmtId="9" fontId="34" fillId="39" borderId="23" xfId="66" applyFont="1" applyFill="1" applyBorder="1" applyAlignment="1" applyProtection="1">
      <alignment horizontal="center" vertical="center" wrapText="1"/>
      <protection locked="0"/>
    </xf>
    <xf numFmtId="0" fontId="110" fillId="34" borderId="10" xfId="0" applyFont="1" applyFill="1" applyBorder="1" applyAlignment="1" applyProtection="1">
      <alignment horizontal="center" vertical="center" wrapText="1"/>
      <protection locked="0"/>
    </xf>
    <xf numFmtId="0" fontId="33" fillId="35" borderId="10" xfId="0" applyFont="1" applyFill="1" applyBorder="1" applyAlignment="1">
      <alignment horizontal="center" vertical="center" wrapText="1"/>
    </xf>
    <xf numFmtId="0" fontId="33" fillId="35" borderId="10" xfId="0" applyFont="1" applyFill="1" applyBorder="1" applyAlignment="1" applyProtection="1">
      <alignment horizontal="center" vertical="center" wrapText="1"/>
      <protection locked="0"/>
    </xf>
    <xf numFmtId="9" fontId="14" fillId="40" borderId="20" xfId="66" applyFont="1" applyFill="1" applyBorder="1" applyAlignment="1">
      <alignment horizontal="center" vertical="center" wrapText="1"/>
    </xf>
    <xf numFmtId="1" fontId="14" fillId="0" borderId="20" xfId="66" applyNumberFormat="1" applyFont="1" applyBorder="1" applyAlignment="1">
      <alignment horizontal="center" vertical="center" wrapText="1"/>
    </xf>
    <xf numFmtId="0" fontId="34" fillId="35" borderId="20" xfId="0" applyNumberFormat="1" applyFont="1" applyFill="1" applyBorder="1" applyAlignment="1" applyProtection="1">
      <alignment horizontal="center" vertical="center" wrapText="1"/>
      <protection locked="0"/>
    </xf>
    <xf numFmtId="0" fontId="34" fillId="36" borderId="20" xfId="0" applyNumberFormat="1" applyFont="1" applyFill="1" applyBorder="1" applyAlignment="1" applyProtection="1">
      <alignment horizontal="center" vertical="center" wrapText="1"/>
      <protection locked="0"/>
    </xf>
    <xf numFmtId="1" fontId="34" fillId="36" borderId="20" xfId="66" applyNumberFormat="1" applyFont="1" applyFill="1" applyBorder="1" applyAlignment="1" applyProtection="1">
      <alignment horizontal="center" vertical="center" wrapText="1"/>
      <protection locked="0"/>
    </xf>
    <xf numFmtId="1" fontId="34" fillId="37" borderId="20" xfId="66" applyNumberFormat="1" applyFont="1" applyFill="1" applyBorder="1" applyAlignment="1" applyProtection="1">
      <alignment horizontal="center" vertical="center" wrapText="1"/>
      <protection locked="0"/>
    </xf>
    <xf numFmtId="0" fontId="34" fillId="37" borderId="20" xfId="0" applyNumberFormat="1" applyFont="1" applyFill="1" applyBorder="1" applyAlignment="1" applyProtection="1">
      <alignment horizontal="center" vertical="center" wrapText="1"/>
      <protection locked="0"/>
    </xf>
    <xf numFmtId="1" fontId="34" fillId="38" borderId="20" xfId="66" applyNumberFormat="1" applyFont="1" applyFill="1" applyBorder="1" applyAlignment="1" applyProtection="1">
      <alignment horizontal="center" vertical="center" wrapText="1"/>
      <protection locked="0"/>
    </xf>
    <xf numFmtId="1" fontId="34" fillId="39" borderId="20" xfId="66" applyNumberFormat="1" applyFont="1" applyFill="1" applyBorder="1" applyAlignment="1" applyProtection="1">
      <alignment horizontal="center" vertical="center" wrapText="1"/>
      <protection locked="0"/>
    </xf>
    <xf numFmtId="165" fontId="99" fillId="41" borderId="36" xfId="44" applyFont="1" applyFill="1" applyBorder="1" applyAlignment="1" applyProtection="1">
      <alignment horizontal="center" vertical="center" wrapText="1"/>
      <protection hidden="1"/>
    </xf>
    <xf numFmtId="0" fontId="106" fillId="35" borderId="23" xfId="0" applyNumberFormat="1" applyFont="1" applyFill="1" applyBorder="1" applyAlignment="1" applyProtection="1">
      <alignment horizontal="center" vertical="center" wrapText="1"/>
      <protection locked="0"/>
    </xf>
    <xf numFmtId="0" fontId="106" fillId="36" borderId="23" xfId="0" applyNumberFormat="1" applyFont="1" applyFill="1" applyBorder="1" applyAlignment="1" applyProtection="1">
      <alignment horizontal="center" vertical="center" wrapText="1"/>
      <protection locked="0"/>
    </xf>
    <xf numFmtId="1" fontId="106" fillId="36" borderId="23" xfId="66" applyNumberFormat="1" applyFont="1" applyFill="1" applyBorder="1" applyAlignment="1" applyProtection="1">
      <alignment horizontal="center" vertical="center" wrapText="1"/>
      <protection locked="0"/>
    </xf>
    <xf numFmtId="0" fontId="106" fillId="37" borderId="23" xfId="66" applyNumberFormat="1" applyFont="1" applyFill="1" applyBorder="1" applyAlignment="1" applyProtection="1">
      <alignment horizontal="center" vertical="center" wrapText="1"/>
      <protection locked="0"/>
    </xf>
    <xf numFmtId="0" fontId="106" fillId="37" borderId="23" xfId="0" applyNumberFormat="1" applyFont="1" applyFill="1" applyBorder="1" applyAlignment="1" applyProtection="1">
      <alignment horizontal="center" vertical="center" wrapText="1"/>
      <protection locked="0"/>
    </xf>
    <xf numFmtId="1" fontId="106" fillId="38" borderId="23" xfId="66" applyNumberFormat="1" applyFont="1" applyFill="1" applyBorder="1" applyAlignment="1" applyProtection="1">
      <alignment horizontal="center" vertical="center" wrapText="1"/>
      <protection locked="0"/>
    </xf>
    <xf numFmtId="1" fontId="106" fillId="39" borderId="23" xfId="66" applyNumberFormat="1" applyFont="1" applyFill="1" applyBorder="1" applyAlignment="1" applyProtection="1">
      <alignment horizontal="center" vertical="center" wrapText="1"/>
      <protection locked="0"/>
    </xf>
    <xf numFmtId="9" fontId="106" fillId="37" borderId="23" xfId="66" applyFont="1" applyFill="1" applyBorder="1" applyAlignment="1" applyProtection="1">
      <alignment horizontal="center" vertical="center" wrapText="1"/>
      <protection locked="0"/>
    </xf>
    <xf numFmtId="1" fontId="106" fillId="37" borderId="23" xfId="66" applyNumberFormat="1" applyFont="1" applyFill="1" applyBorder="1" applyAlignment="1" applyProtection="1">
      <alignment horizontal="center" vertical="center" wrapText="1"/>
      <protection locked="0"/>
    </xf>
    <xf numFmtId="9" fontId="106" fillId="39" borderId="23" xfId="66" applyFont="1" applyFill="1" applyBorder="1" applyAlignment="1" applyProtection="1">
      <alignment horizontal="center" vertical="center" wrapText="1"/>
      <protection locked="0"/>
    </xf>
    <xf numFmtId="0" fontId="106" fillId="35" borderId="20" xfId="0" applyFont="1" applyFill="1" applyBorder="1" applyAlignment="1" applyProtection="1">
      <alignment horizontal="center" vertical="center" wrapText="1"/>
      <protection locked="0"/>
    </xf>
    <xf numFmtId="0" fontId="106" fillId="36" borderId="20" xfId="0" applyFont="1" applyFill="1" applyBorder="1" applyAlignment="1" applyProtection="1">
      <alignment horizontal="center" vertical="center" wrapText="1"/>
      <protection locked="0"/>
    </xf>
    <xf numFmtId="0" fontId="106" fillId="37" borderId="20" xfId="0" applyFont="1" applyFill="1" applyBorder="1" applyAlignment="1" applyProtection="1">
      <alignment horizontal="center" vertical="center" wrapText="1"/>
      <protection locked="0"/>
    </xf>
    <xf numFmtId="0" fontId="106" fillId="37" borderId="48" xfId="0" applyFont="1" applyFill="1" applyBorder="1" applyAlignment="1" applyProtection="1">
      <alignment horizontal="center" vertical="center" wrapText="1"/>
      <protection locked="0"/>
    </xf>
    <xf numFmtId="1" fontId="106" fillId="38" borderId="49" xfId="66" applyNumberFormat="1" applyFont="1" applyFill="1" applyBorder="1" applyAlignment="1" applyProtection="1">
      <alignment horizontal="center" vertical="center" wrapText="1"/>
      <protection locked="0"/>
    </xf>
    <xf numFmtId="1" fontId="106" fillId="38" borderId="20" xfId="66" applyNumberFormat="1" applyFont="1" applyFill="1" applyBorder="1" applyAlignment="1" applyProtection="1">
      <alignment horizontal="center" vertical="center" wrapText="1"/>
      <protection locked="0"/>
    </xf>
    <xf numFmtId="1" fontId="106" fillId="39" borderId="20" xfId="66" applyNumberFormat="1" applyFont="1" applyFill="1" applyBorder="1" applyAlignment="1" applyProtection="1">
      <alignment horizontal="center" vertical="center" wrapText="1"/>
      <protection locked="0"/>
    </xf>
    <xf numFmtId="9" fontId="106" fillId="35" borderId="23" xfId="66" applyFont="1" applyFill="1" applyBorder="1" applyAlignment="1" applyProtection="1">
      <alignment horizontal="center" vertical="center" wrapText="1"/>
      <protection locked="0"/>
    </xf>
    <xf numFmtId="9" fontId="106" fillId="36" borderId="23" xfId="66" applyFont="1" applyFill="1" applyBorder="1" applyAlignment="1" applyProtection="1">
      <alignment horizontal="center" vertical="center" wrapText="1"/>
      <protection locked="0"/>
    </xf>
    <xf numFmtId="9" fontId="106" fillId="38" borderId="23" xfId="66" applyFont="1" applyFill="1" applyBorder="1" applyAlignment="1" applyProtection="1">
      <alignment horizontal="center" vertical="center" wrapText="1"/>
      <protection locked="0"/>
    </xf>
    <xf numFmtId="9" fontId="34" fillId="35" borderId="20" xfId="66" applyFont="1" applyFill="1" applyBorder="1" applyAlignment="1" applyProtection="1">
      <alignment horizontal="center" vertical="center" wrapText="1"/>
      <protection locked="0"/>
    </xf>
    <xf numFmtId="9" fontId="34" fillId="36" borderId="20" xfId="66" applyFont="1" applyFill="1" applyBorder="1" applyAlignment="1" applyProtection="1">
      <alignment horizontal="center" vertical="center" wrapText="1"/>
      <protection locked="0"/>
    </xf>
    <xf numFmtId="9" fontId="34" fillId="37" borderId="20" xfId="66" applyFont="1" applyFill="1" applyBorder="1" applyAlignment="1" applyProtection="1">
      <alignment horizontal="center" vertical="center" wrapText="1"/>
      <protection locked="0"/>
    </xf>
    <xf numFmtId="9" fontId="34" fillId="38" borderId="20" xfId="66" applyFont="1" applyFill="1" applyBorder="1" applyAlignment="1" applyProtection="1">
      <alignment horizontal="center" vertical="center" wrapText="1"/>
      <protection locked="0"/>
    </xf>
    <xf numFmtId="9" fontId="34" fillId="39" borderId="20" xfId="66" applyFont="1" applyFill="1" applyBorder="1" applyAlignment="1" applyProtection="1">
      <alignment horizontal="center" vertical="center" wrapText="1"/>
      <protection locked="0"/>
    </xf>
    <xf numFmtId="169" fontId="95" fillId="43" borderId="20" xfId="61" applyNumberFormat="1" applyFont="1" applyFill="1" applyBorder="1" applyAlignment="1" applyProtection="1">
      <alignment horizontal="center" vertical="center" wrapText="1"/>
      <protection hidden="1"/>
    </xf>
    <xf numFmtId="0" fontId="34" fillId="35" borderId="20" xfId="61" applyFont="1" applyFill="1" applyBorder="1" applyAlignment="1" applyProtection="1">
      <alignment horizontal="center" vertical="center" wrapText="1"/>
      <protection locked="0"/>
    </xf>
    <xf numFmtId="0" fontId="34" fillId="36" borderId="20" xfId="61" applyFont="1" applyFill="1" applyBorder="1" applyAlignment="1" applyProtection="1">
      <alignment horizontal="center" vertical="center" wrapText="1"/>
      <protection locked="0"/>
    </xf>
    <xf numFmtId="0" fontId="34" fillId="37" borderId="20" xfId="61" applyFont="1" applyFill="1" applyBorder="1" applyAlignment="1" applyProtection="1">
      <alignment horizontal="center" vertical="center" wrapText="1"/>
      <protection locked="0"/>
    </xf>
    <xf numFmtId="0" fontId="34" fillId="38" borderId="20" xfId="61" applyFont="1" applyFill="1" applyBorder="1" applyAlignment="1" applyProtection="1">
      <alignment horizontal="center" vertical="center" wrapText="1"/>
      <protection locked="0"/>
    </xf>
    <xf numFmtId="0" fontId="34" fillId="39" borderId="20" xfId="61" applyFont="1" applyFill="1" applyBorder="1" applyAlignment="1" applyProtection="1">
      <alignment horizontal="center" vertical="center" wrapText="1"/>
      <protection locked="0"/>
    </xf>
    <xf numFmtId="0" fontId="112" fillId="42" borderId="29" xfId="0" applyFont="1" applyFill="1" applyBorder="1" applyAlignment="1">
      <alignment horizontal="center" vertical="center" wrapText="1"/>
    </xf>
    <xf numFmtId="0" fontId="109" fillId="43" borderId="10" xfId="0" applyFont="1" applyFill="1" applyBorder="1" applyAlignment="1">
      <alignment horizontal="center" vertical="center" wrapText="1"/>
    </xf>
    <xf numFmtId="0" fontId="109" fillId="43" borderId="10" xfId="0" applyFont="1" applyFill="1" applyBorder="1" applyAlignment="1" applyProtection="1">
      <alignment horizontal="center" vertical="center" wrapText="1"/>
      <protection locked="0"/>
    </xf>
    <xf numFmtId="0" fontId="111" fillId="43" borderId="10" xfId="0" applyFont="1" applyFill="1" applyBorder="1" applyAlignment="1">
      <alignment horizontal="center" vertical="center" wrapText="1"/>
    </xf>
    <xf numFmtId="0" fontId="111" fillId="43" borderId="10" xfId="0" applyFont="1" applyFill="1" applyBorder="1" applyAlignment="1" applyProtection="1">
      <alignment horizontal="center" vertical="center" wrapText="1"/>
      <protection locked="0"/>
    </xf>
    <xf numFmtId="14" fontId="14" fillId="0" borderId="20" xfId="61" applyNumberFormat="1" applyFont="1" applyFill="1" applyBorder="1" applyAlignment="1" applyProtection="1">
      <alignment horizontal="center" vertical="center" wrapText="1"/>
      <protection hidden="1"/>
    </xf>
    <xf numFmtId="9" fontId="106" fillId="35" borderId="13" xfId="66" applyFont="1" applyFill="1" applyBorder="1" applyAlignment="1" applyProtection="1">
      <alignment horizontal="center" vertical="center" wrapText="1"/>
      <protection locked="0"/>
    </xf>
    <xf numFmtId="9" fontId="106" fillId="36" borderId="13" xfId="66" applyFont="1" applyFill="1" applyBorder="1" applyAlignment="1" applyProtection="1">
      <alignment horizontal="center" vertical="center" wrapText="1"/>
      <protection locked="0"/>
    </xf>
    <xf numFmtId="9" fontId="106" fillId="37" borderId="13" xfId="66" applyFont="1" applyFill="1" applyBorder="1" applyAlignment="1" applyProtection="1">
      <alignment horizontal="center" vertical="center" wrapText="1"/>
      <protection locked="0"/>
    </xf>
    <xf numFmtId="9" fontId="106" fillId="37" borderId="26" xfId="66" applyFont="1" applyFill="1" applyBorder="1" applyAlignment="1" applyProtection="1">
      <alignment horizontal="center" vertical="center" wrapText="1"/>
      <protection locked="0"/>
    </xf>
    <xf numFmtId="9" fontId="106" fillId="38" borderId="27" xfId="66" applyFont="1" applyFill="1" applyBorder="1" applyAlignment="1" applyProtection="1">
      <alignment horizontal="center" vertical="center" wrapText="1"/>
      <protection locked="0"/>
    </xf>
    <xf numFmtId="9" fontId="106" fillId="38" borderId="13" xfId="66" applyFont="1" applyFill="1" applyBorder="1" applyAlignment="1" applyProtection="1">
      <alignment horizontal="center" vertical="center" wrapText="1"/>
      <protection locked="0"/>
    </xf>
    <xf numFmtId="9" fontId="106" fillId="39" borderId="13" xfId="66" applyFont="1" applyFill="1" applyBorder="1" applyAlignment="1" applyProtection="1">
      <alignment horizontal="center" vertical="center" wrapText="1"/>
      <protection locked="0"/>
    </xf>
    <xf numFmtId="9" fontId="106" fillId="39" borderId="26" xfId="66" applyFont="1" applyFill="1" applyBorder="1" applyAlignment="1" applyProtection="1">
      <alignment horizontal="center" vertical="center" wrapText="1"/>
      <protection locked="0"/>
    </xf>
    <xf numFmtId="0" fontId="106" fillId="35" borderId="13" xfId="0" applyFont="1" applyFill="1" applyBorder="1" applyAlignment="1" applyProtection="1">
      <alignment horizontal="center" vertical="center" wrapText="1"/>
      <protection locked="0"/>
    </xf>
    <xf numFmtId="0" fontId="106" fillId="36" borderId="13" xfId="0" applyFont="1" applyFill="1" applyBorder="1" applyAlignment="1" applyProtection="1">
      <alignment horizontal="center" vertical="center" wrapText="1"/>
      <protection locked="0"/>
    </xf>
    <xf numFmtId="0" fontId="106" fillId="37" borderId="13" xfId="0" applyFont="1" applyFill="1" applyBorder="1" applyAlignment="1" applyProtection="1">
      <alignment horizontal="center" vertical="center" wrapText="1"/>
      <protection locked="0"/>
    </xf>
    <xf numFmtId="0" fontId="106" fillId="37" borderId="26" xfId="0" applyFont="1" applyFill="1" applyBorder="1" applyAlignment="1" applyProtection="1">
      <alignment horizontal="center" vertical="center" wrapText="1"/>
      <protection locked="0"/>
    </xf>
    <xf numFmtId="1" fontId="106" fillId="38" borderId="27" xfId="66" applyNumberFormat="1" applyFont="1" applyFill="1" applyBorder="1" applyAlignment="1" applyProtection="1">
      <alignment horizontal="center" vertical="center" wrapText="1"/>
      <protection locked="0"/>
    </xf>
    <xf numFmtId="1" fontId="106" fillId="38" borderId="13" xfId="66" applyNumberFormat="1" applyFont="1" applyFill="1" applyBorder="1" applyAlignment="1" applyProtection="1">
      <alignment horizontal="center" vertical="center" wrapText="1"/>
      <protection locked="0"/>
    </xf>
    <xf numFmtId="1" fontId="106" fillId="39" borderId="13" xfId="66" applyNumberFormat="1" applyFont="1" applyFill="1" applyBorder="1" applyAlignment="1" applyProtection="1">
      <alignment horizontal="center" vertical="center" wrapText="1"/>
      <protection locked="0"/>
    </xf>
    <xf numFmtId="1" fontId="106" fillId="39" borderId="26" xfId="66" applyNumberFormat="1" applyFont="1" applyFill="1" applyBorder="1" applyAlignment="1" applyProtection="1">
      <alignment horizontal="center" vertical="center" wrapText="1"/>
      <protection locked="0"/>
    </xf>
    <xf numFmtId="9" fontId="34" fillId="35" borderId="13" xfId="66" applyFont="1" applyFill="1" applyBorder="1" applyAlignment="1" applyProtection="1">
      <alignment horizontal="center" vertical="center" wrapText="1"/>
      <protection locked="0"/>
    </xf>
    <xf numFmtId="9" fontId="34" fillId="36" borderId="13" xfId="66" applyFont="1" applyFill="1" applyBorder="1" applyAlignment="1" applyProtection="1">
      <alignment horizontal="center" vertical="center" wrapText="1"/>
      <protection locked="0"/>
    </xf>
    <xf numFmtId="9" fontId="34" fillId="37" borderId="13" xfId="66" applyFont="1" applyFill="1" applyBorder="1" applyAlignment="1" applyProtection="1">
      <alignment horizontal="center" vertical="center" wrapText="1"/>
      <protection locked="0"/>
    </xf>
    <xf numFmtId="9" fontId="34" fillId="38" borderId="13" xfId="66" applyFont="1" applyFill="1" applyBorder="1" applyAlignment="1" applyProtection="1">
      <alignment horizontal="center" vertical="center" wrapText="1"/>
      <protection locked="0"/>
    </xf>
    <xf numFmtId="9" fontId="34" fillId="39" borderId="13" xfId="66" applyFont="1" applyFill="1" applyBorder="1" applyAlignment="1" applyProtection="1">
      <alignment horizontal="center" vertical="center" wrapText="1"/>
      <protection locked="0"/>
    </xf>
    <xf numFmtId="0" fontId="110" fillId="34" borderId="15" xfId="0" applyFont="1" applyFill="1" applyBorder="1" applyAlignment="1" applyProtection="1">
      <alignment horizontal="center" vertical="center" wrapText="1"/>
      <protection locked="0"/>
    </xf>
    <xf numFmtId="0" fontId="34" fillId="35" borderId="20" xfId="61" applyNumberFormat="1" applyFont="1" applyFill="1" applyBorder="1" applyAlignment="1" applyProtection="1">
      <alignment horizontal="center" vertical="center" wrapText="1"/>
      <protection locked="0"/>
    </xf>
    <xf numFmtId="0" fontId="34" fillId="36" borderId="20" xfId="61" applyNumberFormat="1" applyFont="1" applyFill="1" applyBorder="1" applyAlignment="1" applyProtection="1">
      <alignment horizontal="center" vertical="center" wrapText="1"/>
      <protection locked="0"/>
    </xf>
    <xf numFmtId="0" fontId="34" fillId="37" borderId="20" xfId="61" applyNumberFormat="1" applyFont="1" applyFill="1" applyBorder="1" applyAlignment="1" applyProtection="1">
      <alignment horizontal="center" vertical="center" wrapText="1"/>
      <protection locked="0"/>
    </xf>
    <xf numFmtId="0" fontId="34" fillId="38" borderId="20" xfId="61" applyNumberFormat="1" applyFont="1" applyFill="1" applyBorder="1" applyAlignment="1" applyProtection="1">
      <alignment horizontal="center" vertical="center" wrapText="1"/>
      <protection locked="0"/>
    </xf>
    <xf numFmtId="0" fontId="34" fillId="39" borderId="20" xfId="61" applyNumberFormat="1" applyFont="1" applyFill="1" applyBorder="1" applyAlignment="1" applyProtection="1">
      <alignment horizontal="center" vertical="center" wrapText="1"/>
      <protection locked="0"/>
    </xf>
    <xf numFmtId="0" fontId="34" fillId="35" borderId="45" xfId="61" applyFont="1" applyFill="1" applyBorder="1" applyAlignment="1" applyProtection="1">
      <alignment horizontal="center" vertical="center" wrapText="1"/>
      <protection locked="0"/>
    </xf>
    <xf numFmtId="0" fontId="34" fillId="36" borderId="45" xfId="61" applyFont="1" applyFill="1" applyBorder="1" applyAlignment="1" applyProtection="1">
      <alignment horizontal="center" vertical="center" wrapText="1"/>
      <protection locked="0"/>
    </xf>
    <xf numFmtId="0" fontId="34" fillId="37" borderId="45" xfId="61" applyFont="1" applyFill="1" applyBorder="1" applyAlignment="1" applyProtection="1">
      <alignment horizontal="center" vertical="center" wrapText="1"/>
      <protection locked="0"/>
    </xf>
    <xf numFmtId="9" fontId="34" fillId="37" borderId="45" xfId="66" applyFont="1" applyFill="1" applyBorder="1" applyAlignment="1" applyProtection="1">
      <alignment horizontal="center" vertical="center" wrapText="1"/>
      <protection locked="0"/>
    </xf>
    <xf numFmtId="9" fontId="34" fillId="38" borderId="45" xfId="66" applyFont="1" applyFill="1" applyBorder="1" applyAlignment="1" applyProtection="1">
      <alignment horizontal="center" vertical="center" wrapText="1"/>
      <protection locked="0"/>
    </xf>
    <xf numFmtId="9" fontId="34" fillId="39" borderId="45" xfId="66" applyFont="1" applyFill="1" applyBorder="1" applyAlignment="1" applyProtection="1">
      <alignment horizontal="center" vertical="center" wrapText="1"/>
      <protection locked="0"/>
    </xf>
    <xf numFmtId="0" fontId="34" fillId="38" borderId="45" xfId="61" applyFont="1" applyFill="1" applyBorder="1" applyAlignment="1" applyProtection="1">
      <alignment horizontal="center" vertical="center" wrapText="1"/>
      <protection locked="0"/>
    </xf>
    <xf numFmtId="0" fontId="34" fillId="39" borderId="45" xfId="61" applyFont="1" applyFill="1" applyBorder="1" applyAlignment="1" applyProtection="1">
      <alignment horizontal="center" vertical="center" wrapText="1"/>
      <protection locked="0"/>
    </xf>
    <xf numFmtId="0" fontId="110" fillId="34" borderId="21" xfId="0" applyFont="1" applyFill="1" applyBorder="1" applyAlignment="1" applyProtection="1">
      <alignment horizontal="center" vertical="center" wrapText="1"/>
      <protection locked="0"/>
    </xf>
    <xf numFmtId="0" fontId="34" fillId="35" borderId="13" xfId="61" applyFont="1" applyFill="1" applyBorder="1" applyAlignment="1" applyProtection="1">
      <alignment horizontal="center" vertical="center" wrapText="1"/>
      <protection locked="0"/>
    </xf>
    <xf numFmtId="0" fontId="34" fillId="36" borderId="13" xfId="61" applyFont="1" applyFill="1" applyBorder="1" applyAlignment="1" applyProtection="1">
      <alignment horizontal="center" vertical="center" wrapText="1"/>
      <protection locked="0"/>
    </xf>
    <xf numFmtId="0" fontId="34" fillId="37" borderId="13" xfId="61" applyFont="1" applyFill="1" applyBorder="1" applyAlignment="1" applyProtection="1">
      <alignment horizontal="center" vertical="center" wrapText="1"/>
      <protection locked="0"/>
    </xf>
    <xf numFmtId="0" fontId="34" fillId="38" borderId="13" xfId="61" applyFont="1" applyFill="1" applyBorder="1" applyAlignment="1" applyProtection="1">
      <alignment horizontal="center" vertical="center" wrapText="1"/>
      <protection locked="0"/>
    </xf>
    <xf numFmtId="0" fontId="34" fillId="39" borderId="13" xfId="61" applyFont="1" applyFill="1" applyBorder="1" applyAlignment="1" applyProtection="1">
      <alignment horizontal="center" vertical="center" wrapText="1"/>
      <protection locked="0"/>
    </xf>
    <xf numFmtId="1" fontId="14" fillId="0" borderId="33" xfId="42" applyNumberFormat="1" applyFont="1" applyFill="1" applyBorder="1" applyAlignment="1" applyProtection="1">
      <alignment horizontal="center" vertical="center" wrapText="1"/>
      <protection hidden="1"/>
    </xf>
    <xf numFmtId="0" fontId="34" fillId="35" borderId="23" xfId="61" applyFont="1" applyFill="1" applyBorder="1" applyAlignment="1" applyProtection="1">
      <alignment horizontal="center" vertical="center" wrapText="1"/>
      <protection locked="0"/>
    </xf>
    <xf numFmtId="0" fontId="34" fillId="36" borderId="23" xfId="61" applyFont="1" applyFill="1" applyBorder="1" applyAlignment="1" applyProtection="1">
      <alignment horizontal="center" vertical="center" wrapText="1"/>
      <protection locked="0"/>
    </xf>
    <xf numFmtId="0" fontId="34" fillId="37" borderId="23" xfId="61" applyFont="1" applyFill="1" applyBorder="1" applyAlignment="1" applyProtection="1">
      <alignment horizontal="center" vertical="center" wrapText="1"/>
      <protection locked="0"/>
    </xf>
    <xf numFmtId="0" fontId="34" fillId="38" borderId="23" xfId="61" applyFont="1" applyFill="1" applyBorder="1" applyAlignment="1" applyProtection="1">
      <alignment horizontal="center" vertical="center" wrapText="1"/>
      <protection locked="0"/>
    </xf>
    <xf numFmtId="0" fontId="34" fillId="39" borderId="23" xfId="61" applyFont="1" applyFill="1" applyBorder="1" applyAlignment="1" applyProtection="1">
      <alignment horizontal="center" vertical="center" wrapText="1"/>
      <protection locked="0"/>
    </xf>
    <xf numFmtId="0" fontId="112" fillId="42" borderId="29" xfId="0" applyFont="1" applyFill="1" applyBorder="1" applyAlignment="1" applyProtection="1">
      <alignment horizontal="center" vertical="center" wrapText="1"/>
      <protection locked="0"/>
    </xf>
    <xf numFmtId="0" fontId="109" fillId="42" borderId="10" xfId="0" applyFont="1" applyFill="1" applyBorder="1" applyAlignment="1">
      <alignment horizontal="center" vertical="center" wrapText="1"/>
    </xf>
    <xf numFmtId="0" fontId="109" fillId="42" borderId="10" xfId="0" applyFont="1" applyFill="1" applyBorder="1" applyAlignment="1" applyProtection="1">
      <alignment horizontal="center" vertical="center" wrapText="1"/>
      <protection locked="0"/>
    </xf>
    <xf numFmtId="0" fontId="109" fillId="42" borderId="10" xfId="0" applyFont="1" applyFill="1" applyBorder="1" applyAlignment="1" applyProtection="1">
      <alignment horizontal="center" vertical="center" wrapText="1"/>
      <protection/>
    </xf>
    <xf numFmtId="0" fontId="14" fillId="40" borderId="23" xfId="66" applyNumberFormat="1" applyFont="1" applyFill="1" applyBorder="1" applyAlignment="1" applyProtection="1">
      <alignment horizontal="center" vertical="center" wrapText="1"/>
      <protection hidden="1"/>
    </xf>
    <xf numFmtId="0" fontId="14" fillId="41" borderId="76" xfId="61" applyFont="1" applyFill="1" applyBorder="1" applyAlignment="1" applyProtection="1">
      <alignment horizontal="center" vertical="center" wrapText="1"/>
      <protection hidden="1"/>
    </xf>
    <xf numFmtId="0" fontId="34" fillId="35" borderId="23" xfId="66" applyNumberFormat="1" applyFont="1" applyFill="1" applyBorder="1" applyAlignment="1" applyProtection="1">
      <alignment horizontal="center" vertical="center" wrapText="1"/>
      <protection locked="0"/>
    </xf>
    <xf numFmtId="0" fontId="34" fillId="36" borderId="23" xfId="66" applyNumberFormat="1" applyFont="1" applyFill="1" applyBorder="1" applyAlignment="1" applyProtection="1">
      <alignment horizontal="center" vertical="center" wrapText="1"/>
      <protection locked="0"/>
    </xf>
    <xf numFmtId="0" fontId="34" fillId="37" borderId="23" xfId="66" applyNumberFormat="1" applyFont="1" applyFill="1" applyBorder="1" applyAlignment="1" applyProtection="1">
      <alignment horizontal="center" vertical="center" wrapText="1"/>
      <protection locked="0"/>
    </xf>
    <xf numFmtId="0" fontId="34" fillId="38" borderId="23" xfId="66" applyNumberFormat="1" applyFont="1" applyFill="1" applyBorder="1" applyAlignment="1" applyProtection="1">
      <alignment horizontal="center" vertical="center" wrapText="1"/>
      <protection locked="0"/>
    </xf>
    <xf numFmtId="0" fontId="34" fillId="39" borderId="23" xfId="66" applyNumberFormat="1" applyFont="1" applyFill="1" applyBorder="1" applyAlignment="1" applyProtection="1">
      <alignment horizontal="center" vertical="center" wrapText="1"/>
      <protection locked="0"/>
    </xf>
    <xf numFmtId="0" fontId="95" fillId="0" borderId="58" xfId="66" applyNumberFormat="1" applyFont="1" applyBorder="1" applyAlignment="1">
      <alignment horizontal="center" vertical="center" wrapText="1"/>
    </xf>
    <xf numFmtId="0" fontId="34" fillId="35" borderId="18" xfId="61" applyFont="1" applyFill="1" applyBorder="1" applyAlignment="1" applyProtection="1">
      <alignment horizontal="center" vertical="center" wrapText="1"/>
      <protection locked="0"/>
    </xf>
    <xf numFmtId="0" fontId="34" fillId="35" borderId="29" xfId="61" applyFont="1" applyFill="1" applyBorder="1" applyAlignment="1" applyProtection="1">
      <alignment horizontal="center" vertical="center" wrapText="1"/>
      <protection locked="0"/>
    </xf>
    <xf numFmtId="0" fontId="34" fillId="36" borderId="37" xfId="61" applyFont="1" applyFill="1" applyBorder="1" applyAlignment="1" applyProtection="1">
      <alignment horizontal="center" vertical="center" wrapText="1"/>
      <protection locked="0"/>
    </xf>
    <xf numFmtId="0" fontId="34" fillId="36" borderId="29" xfId="61" applyFont="1" applyFill="1" applyBorder="1" applyAlignment="1" applyProtection="1">
      <alignment horizontal="center" vertical="center" wrapText="1"/>
      <protection locked="0"/>
    </xf>
    <xf numFmtId="0" fontId="34" fillId="37" borderId="37" xfId="61" applyFont="1" applyFill="1" applyBorder="1" applyAlignment="1" applyProtection="1">
      <alignment horizontal="center" vertical="center" wrapText="1"/>
      <protection locked="0"/>
    </xf>
    <xf numFmtId="0" fontId="34" fillId="37" borderId="18" xfId="61" applyFont="1" applyFill="1" applyBorder="1" applyAlignment="1" applyProtection="1">
      <alignment horizontal="center" vertical="center" wrapText="1"/>
      <protection locked="0"/>
    </xf>
    <xf numFmtId="3" fontId="106" fillId="38" borderId="37" xfId="0" applyNumberFormat="1" applyFont="1" applyFill="1" applyBorder="1" applyAlignment="1" applyProtection="1">
      <alignment horizontal="center" vertical="center" wrapText="1"/>
      <protection locked="0"/>
    </xf>
    <xf numFmtId="3" fontId="106" fillId="38" borderId="29" xfId="0" applyNumberFormat="1" applyFont="1" applyFill="1" applyBorder="1" applyAlignment="1" applyProtection="1">
      <alignment horizontal="center" vertical="center" wrapText="1"/>
      <protection locked="0"/>
    </xf>
    <xf numFmtId="3" fontId="106" fillId="39" borderId="37" xfId="0" applyNumberFormat="1" applyFont="1" applyFill="1" applyBorder="1" applyAlignment="1" applyProtection="1">
      <alignment horizontal="center" vertical="center" wrapText="1"/>
      <protection locked="0"/>
    </xf>
    <xf numFmtId="3" fontId="106" fillId="39" borderId="18" xfId="0" applyNumberFormat="1" applyFont="1" applyFill="1" applyBorder="1" applyAlignment="1" applyProtection="1">
      <alignment horizontal="center" vertical="center" wrapText="1"/>
      <protection locked="0"/>
    </xf>
    <xf numFmtId="0" fontId="20" fillId="47" borderId="77" xfId="61" applyFont="1" applyFill="1" applyBorder="1" applyAlignment="1" applyProtection="1">
      <alignment horizontal="center" vertical="center" wrapText="1"/>
      <protection hidden="1"/>
    </xf>
    <xf numFmtId="0" fontId="20" fillId="48" borderId="77" xfId="61" applyFont="1" applyFill="1" applyBorder="1" applyAlignment="1" applyProtection="1">
      <alignment horizontal="center" vertical="center" wrapText="1"/>
      <protection hidden="1"/>
    </xf>
    <xf numFmtId="0" fontId="21" fillId="7" borderId="75" xfId="61" applyFont="1" applyFill="1" applyBorder="1" applyAlignment="1" applyProtection="1">
      <alignment horizontal="center" vertical="center" wrapText="1"/>
      <protection hidden="1"/>
    </xf>
    <xf numFmtId="0" fontId="21" fillId="0" borderId="78" xfId="61" applyFont="1" applyFill="1" applyBorder="1" applyAlignment="1" applyProtection="1">
      <alignment horizontal="center" vertical="center" wrapText="1"/>
      <protection hidden="1"/>
    </xf>
    <xf numFmtId="0" fontId="21" fillId="0" borderId="78" xfId="46" applyFont="1" applyFill="1" applyBorder="1" applyAlignment="1">
      <alignment horizontal="center" vertical="center" wrapText="1"/>
      <protection/>
    </xf>
    <xf numFmtId="0" fontId="21" fillId="0" borderId="79" xfId="61" applyFont="1" applyFill="1" applyBorder="1" applyAlignment="1" applyProtection="1">
      <alignment horizontal="center" vertical="center" wrapText="1"/>
      <protection hidden="1"/>
    </xf>
    <xf numFmtId="0" fontId="14" fillId="47" borderId="80" xfId="61" applyFont="1" applyFill="1" applyBorder="1" applyAlignment="1" applyProtection="1">
      <alignment horizontal="center" vertical="center" wrapText="1"/>
      <protection hidden="1"/>
    </xf>
    <xf numFmtId="9" fontId="21" fillId="47" borderId="80" xfId="66" applyFont="1" applyFill="1" applyBorder="1" applyAlignment="1" applyProtection="1">
      <alignment horizontal="center" vertical="center" wrapText="1"/>
      <protection hidden="1"/>
    </xf>
    <xf numFmtId="0" fontId="21" fillId="47" borderId="80" xfId="61" applyFont="1" applyFill="1" applyBorder="1" applyAlignment="1" applyProtection="1">
      <alignment horizontal="center" vertical="center" wrapText="1"/>
      <protection hidden="1"/>
    </xf>
    <xf numFmtId="14" fontId="21" fillId="47" borderId="80" xfId="61" applyNumberFormat="1" applyFont="1" applyFill="1" applyBorder="1" applyAlignment="1" applyProtection="1">
      <alignment horizontal="center" vertical="center" wrapText="1"/>
      <protection hidden="1"/>
    </xf>
    <xf numFmtId="0" fontId="21" fillId="48" borderId="80" xfId="61" applyFont="1" applyFill="1" applyBorder="1" applyAlignment="1" applyProtection="1">
      <alignment horizontal="center" vertical="center" wrapText="1"/>
      <protection hidden="1"/>
    </xf>
    <xf numFmtId="3" fontId="21" fillId="48" borderId="80" xfId="46" applyNumberFormat="1" applyFont="1" applyFill="1" applyBorder="1" applyAlignment="1">
      <alignment horizontal="center" vertical="center" wrapText="1"/>
      <protection/>
    </xf>
    <xf numFmtId="1" fontId="21" fillId="0" borderId="80" xfId="42" applyNumberFormat="1" applyFont="1" applyFill="1" applyBorder="1" applyAlignment="1" applyProtection="1">
      <alignment horizontal="center" vertical="center" wrapText="1"/>
      <protection/>
    </xf>
    <xf numFmtId="172" fontId="14" fillId="47" borderId="80" xfId="61" applyNumberFormat="1" applyFont="1" applyFill="1" applyBorder="1" applyAlignment="1" applyProtection="1">
      <alignment horizontal="center" vertical="center" wrapText="1"/>
      <protection hidden="1"/>
    </xf>
    <xf numFmtId="0" fontId="14" fillId="47" borderId="81" xfId="61" applyFont="1" applyFill="1" applyBorder="1" applyAlignment="1" applyProtection="1">
      <alignment horizontal="center" vertical="center" wrapText="1"/>
      <protection hidden="1"/>
    </xf>
    <xf numFmtId="0" fontId="23" fillId="49" borderId="75" xfId="46" applyFont="1" applyFill="1" applyBorder="1" applyAlignment="1">
      <alignment horizontal="center" vertical="center" wrapText="1"/>
      <protection/>
    </xf>
    <xf numFmtId="0" fontId="23" fillId="50" borderId="75" xfId="46" applyFont="1" applyFill="1" applyBorder="1" applyAlignment="1">
      <alignment horizontal="center" vertical="center" wrapText="1"/>
      <protection/>
    </xf>
    <xf numFmtId="0" fontId="23" fillId="51" borderId="75" xfId="46" applyFont="1" applyFill="1" applyBorder="1" applyAlignment="1">
      <alignment horizontal="center" vertical="center" wrapText="1"/>
      <protection/>
    </xf>
    <xf numFmtId="0" fontId="23" fillId="52" borderId="75" xfId="46" applyFont="1" applyFill="1" applyBorder="1" applyAlignment="1">
      <alignment horizontal="center" vertical="center" wrapText="1"/>
      <protection/>
    </xf>
    <xf numFmtId="0" fontId="23" fillId="53" borderId="75" xfId="46" applyFont="1" applyFill="1" applyBorder="1" applyAlignment="1">
      <alignment horizontal="center" vertical="center" wrapText="1"/>
      <protection/>
    </xf>
    <xf numFmtId="0" fontId="23" fillId="47" borderId="0" xfId="46" applyFont="1" applyFill="1" applyAlignment="1">
      <alignment horizontal="center" vertical="center" wrapText="1"/>
      <protection/>
    </xf>
    <xf numFmtId="0" fontId="21" fillId="7" borderId="77" xfId="46" applyFont="1" applyFill="1" applyBorder="1" applyAlignment="1">
      <alignment horizontal="center" vertical="center" wrapText="1"/>
      <protection/>
    </xf>
    <xf numFmtId="0" fontId="21" fillId="0" borderId="82" xfId="46" applyFont="1" applyFill="1" applyBorder="1" applyAlignment="1">
      <alignment horizontal="center" vertical="center" wrapText="1"/>
      <protection/>
    </xf>
    <xf numFmtId="0" fontId="21" fillId="0" borderId="83" xfId="46" applyFont="1" applyFill="1" applyBorder="1" applyAlignment="1">
      <alignment horizontal="center" vertical="center" wrapText="1"/>
      <protection/>
    </xf>
    <xf numFmtId="0" fontId="21" fillId="0" borderId="84" xfId="46" applyFont="1" applyFill="1" applyBorder="1" applyAlignment="1">
      <alignment horizontal="center" vertical="center" wrapText="1"/>
      <protection/>
    </xf>
    <xf numFmtId="9" fontId="14" fillId="0" borderId="85" xfId="66" applyFont="1" applyFill="1" applyBorder="1" applyAlignment="1" applyProtection="1">
      <alignment horizontal="center" vertical="center" wrapText="1"/>
      <protection/>
    </xf>
    <xf numFmtId="0" fontId="21" fillId="0" borderId="85" xfId="46" applyFont="1" applyBorder="1" applyAlignment="1">
      <alignment horizontal="center" vertical="center" wrapText="1"/>
      <protection/>
    </xf>
    <xf numFmtId="14" fontId="14" fillId="47" borderId="85" xfId="56" applyNumberFormat="1" applyFont="1" applyFill="1" applyBorder="1" applyAlignment="1" applyProtection="1">
      <alignment horizontal="center" vertical="center" wrapText="1"/>
      <protection/>
    </xf>
    <xf numFmtId="0" fontId="14" fillId="48" borderId="85" xfId="61" applyFont="1" applyFill="1" applyBorder="1" applyAlignment="1" applyProtection="1">
      <alignment horizontal="center" vertical="center" wrapText="1"/>
      <protection hidden="1"/>
    </xf>
    <xf numFmtId="9" fontId="25" fillId="54" borderId="75" xfId="46" applyNumberFormat="1" applyFont="1" applyFill="1" applyBorder="1" applyAlignment="1">
      <alignment horizontal="center" vertical="center" wrapText="1"/>
      <protection/>
    </xf>
    <xf numFmtId="0" fontId="21" fillId="7" borderId="75" xfId="46" applyFont="1" applyFill="1" applyBorder="1" applyAlignment="1">
      <alignment horizontal="center" vertical="center" wrapText="1"/>
      <protection/>
    </xf>
    <xf numFmtId="0" fontId="21" fillId="41" borderId="79" xfId="46" applyFont="1" applyFill="1" applyBorder="1" applyAlignment="1">
      <alignment horizontal="center" vertical="center" wrapText="1"/>
      <protection/>
    </xf>
    <xf numFmtId="0" fontId="14" fillId="55" borderId="86" xfId="61" applyFont="1" applyFill="1" applyBorder="1" applyAlignment="1" applyProtection="1">
      <alignment horizontal="center" vertical="center" wrapText="1"/>
      <protection hidden="1"/>
    </xf>
    <xf numFmtId="0" fontId="21" fillId="0" borderId="80" xfId="46" applyFont="1" applyBorder="1" applyAlignment="1">
      <alignment horizontal="center" vertical="center" wrapText="1"/>
      <protection/>
    </xf>
    <xf numFmtId="14" fontId="14" fillId="47" borderId="80" xfId="56" applyNumberFormat="1" applyFont="1" applyFill="1" applyBorder="1" applyAlignment="1" applyProtection="1">
      <alignment horizontal="center" vertical="center" wrapText="1"/>
      <protection/>
    </xf>
    <xf numFmtId="0" fontId="14" fillId="48" borderId="80" xfId="61" applyFont="1" applyFill="1" applyBorder="1" applyAlignment="1" applyProtection="1">
      <alignment horizontal="center" vertical="center" wrapText="1"/>
      <protection hidden="1"/>
    </xf>
    <xf numFmtId="1" fontId="14" fillId="47" borderId="80" xfId="61" applyNumberFormat="1" applyFont="1" applyFill="1" applyBorder="1" applyAlignment="1" applyProtection="1">
      <alignment horizontal="center" vertical="center" wrapText="1"/>
      <protection hidden="1"/>
    </xf>
    <xf numFmtId="0" fontId="21" fillId="7" borderId="87" xfId="46" applyFont="1" applyFill="1" applyBorder="1" applyAlignment="1">
      <alignment horizontal="center" vertical="center" wrapText="1"/>
      <protection/>
    </xf>
    <xf numFmtId="0" fontId="21" fillId="41" borderId="88" xfId="46" applyFont="1" applyFill="1" applyBorder="1" applyAlignment="1">
      <alignment horizontal="center" vertical="center" wrapText="1"/>
      <protection/>
    </xf>
    <xf numFmtId="1" fontId="14" fillId="55" borderId="89" xfId="42" applyNumberFormat="1" applyFont="1" applyFill="1" applyBorder="1" applyAlignment="1" applyProtection="1">
      <alignment horizontal="center" vertical="center" wrapText="1"/>
      <protection hidden="1"/>
    </xf>
    <xf numFmtId="1" fontId="14" fillId="47" borderId="85" xfId="61" applyNumberFormat="1" applyFont="1" applyFill="1" applyBorder="1" applyAlignment="1" applyProtection="1">
      <alignment horizontal="center" vertical="center" wrapText="1"/>
      <protection hidden="1"/>
    </xf>
    <xf numFmtId="0" fontId="21" fillId="7" borderId="90" xfId="46" applyFont="1" applyFill="1" applyBorder="1" applyAlignment="1">
      <alignment horizontal="center" vertical="center" wrapText="1"/>
      <protection/>
    </xf>
    <xf numFmtId="0" fontId="21" fillId="41" borderId="91" xfId="46" applyFont="1" applyFill="1" applyBorder="1" applyAlignment="1">
      <alignment horizontal="center" vertical="center" wrapText="1"/>
      <protection/>
    </xf>
    <xf numFmtId="1" fontId="14" fillId="55" borderId="86" xfId="42" applyNumberFormat="1" applyFont="1" applyFill="1" applyBorder="1" applyAlignment="1" applyProtection="1">
      <alignment horizontal="center" vertical="center" wrapText="1"/>
      <protection hidden="1"/>
    </xf>
    <xf numFmtId="0" fontId="14" fillId="55" borderId="79" xfId="61" applyFont="1" applyFill="1" applyBorder="1" applyAlignment="1" applyProtection="1">
      <alignment horizontal="center" vertical="center" wrapText="1"/>
      <protection hidden="1"/>
    </xf>
    <xf numFmtId="0" fontId="21" fillId="41" borderId="82" xfId="46" applyFont="1" applyFill="1" applyBorder="1" applyAlignment="1">
      <alignment horizontal="center" vertical="center" wrapText="1"/>
      <protection/>
    </xf>
    <xf numFmtId="1" fontId="14" fillId="55" borderId="82" xfId="42" applyNumberFormat="1" applyFont="1" applyFill="1" applyBorder="1" applyAlignment="1" applyProtection="1">
      <alignment horizontal="center" vertical="center" wrapText="1"/>
      <protection hidden="1"/>
    </xf>
    <xf numFmtId="0" fontId="21" fillId="41" borderId="83" xfId="46" applyFont="1" applyFill="1" applyBorder="1" applyAlignment="1">
      <alignment horizontal="center" vertical="center" wrapText="1"/>
      <protection/>
    </xf>
    <xf numFmtId="0" fontId="21" fillId="0" borderId="89" xfId="46" applyFont="1" applyBorder="1" applyAlignment="1">
      <alignment horizontal="center" vertical="center" wrapText="1"/>
      <protection/>
    </xf>
    <xf numFmtId="14" fontId="14" fillId="47" borderId="88" xfId="56" applyNumberFormat="1" applyFont="1" applyFill="1" applyBorder="1" applyAlignment="1" applyProtection="1">
      <alignment horizontal="center" vertical="center" wrapText="1"/>
      <protection/>
    </xf>
    <xf numFmtId="0" fontId="21" fillId="41" borderId="78" xfId="46" applyFont="1" applyFill="1" applyBorder="1" applyAlignment="1">
      <alignment horizontal="center" vertical="center" wrapText="1"/>
      <protection/>
    </xf>
    <xf numFmtId="0" fontId="43" fillId="44" borderId="10" xfId="61" applyFont="1" applyFill="1" applyBorder="1" applyAlignment="1" applyProtection="1">
      <alignment horizontal="center" vertical="center" wrapText="1"/>
      <protection hidden="1"/>
    </xf>
    <xf numFmtId="0" fontId="43" fillId="44" borderId="10" xfId="61" applyFont="1" applyFill="1" applyBorder="1" applyAlignment="1" applyProtection="1">
      <alignment horizontal="center" vertical="center" wrapText="1"/>
      <protection locked="0"/>
    </xf>
    <xf numFmtId="0" fontId="113" fillId="0" borderId="0" xfId="0" applyFont="1" applyAlignment="1">
      <alignment horizontal="center" vertical="center"/>
    </xf>
    <xf numFmtId="169" fontId="0" fillId="0" borderId="92" xfId="0" applyNumberFormat="1" applyBorder="1" applyAlignment="1">
      <alignment horizontal="center" vertical="center"/>
    </xf>
    <xf numFmtId="0" fontId="2" fillId="0" borderId="0" xfId="46" applyAlignment="1">
      <alignment horizontal="center" vertical="center"/>
      <protection/>
    </xf>
    <xf numFmtId="0" fontId="4" fillId="0" borderId="0" xfId="46" applyFont="1" applyAlignment="1">
      <alignment horizontal="center" vertical="center"/>
      <protection/>
    </xf>
    <xf numFmtId="172" fontId="2" fillId="0" borderId="0" xfId="46" applyNumberFormat="1" applyAlignment="1">
      <alignment horizontal="center" vertical="center"/>
      <protection/>
    </xf>
    <xf numFmtId="0" fontId="10" fillId="0" borderId="0" xfId="46" applyFont="1" applyAlignment="1">
      <alignment horizontal="center" vertical="center" wrapText="1"/>
      <protection/>
    </xf>
    <xf numFmtId="0" fontId="22" fillId="56" borderId="75" xfId="62" applyFont="1" applyFill="1" applyBorder="1" applyAlignment="1" applyProtection="1">
      <alignment horizontal="center" vertical="center" wrapText="1"/>
      <protection hidden="1"/>
    </xf>
    <xf numFmtId="0" fontId="10" fillId="56" borderId="93" xfId="46" applyFont="1" applyFill="1" applyBorder="1" applyAlignment="1">
      <alignment horizontal="center" vertical="center" wrapText="1"/>
      <protection/>
    </xf>
    <xf numFmtId="172" fontId="10" fillId="56" borderId="93" xfId="46" applyNumberFormat="1" applyFont="1" applyFill="1" applyBorder="1" applyAlignment="1">
      <alignment horizontal="center" vertical="center" wrapText="1"/>
      <protection/>
    </xf>
    <xf numFmtId="168" fontId="10" fillId="56" borderId="93" xfId="46" applyNumberFormat="1" applyFont="1" applyFill="1" applyBorder="1" applyAlignment="1">
      <alignment horizontal="center" vertical="center" wrapText="1"/>
      <protection/>
    </xf>
    <xf numFmtId="9" fontId="10" fillId="56" borderId="93" xfId="46" applyNumberFormat="1" applyFont="1" applyFill="1" applyBorder="1" applyAlignment="1">
      <alignment horizontal="center" vertical="center" wrapText="1"/>
      <protection/>
    </xf>
    <xf numFmtId="1" fontId="10" fillId="56" borderId="93" xfId="58" applyNumberFormat="1" applyFont="1" applyFill="1" applyBorder="1" applyAlignment="1" applyProtection="1">
      <alignment horizontal="center" vertical="center" wrapText="1"/>
      <protection/>
    </xf>
    <xf numFmtId="0" fontId="7" fillId="56" borderId="93" xfId="46" applyFont="1" applyFill="1" applyBorder="1" applyAlignment="1">
      <alignment horizontal="center" vertical="center" wrapText="1"/>
      <protection/>
    </xf>
    <xf numFmtId="0" fontId="10" fillId="56" borderId="94" xfId="46" applyFont="1" applyFill="1" applyBorder="1" applyAlignment="1">
      <alignment horizontal="center" vertical="center" wrapText="1"/>
      <protection/>
    </xf>
    <xf numFmtId="0" fontId="17" fillId="0" borderId="0" xfId="46" applyFont="1" applyAlignment="1">
      <alignment horizontal="center" vertical="center" wrapText="1"/>
      <protection/>
    </xf>
    <xf numFmtId="0" fontId="16" fillId="57" borderId="75" xfId="46" applyFont="1" applyFill="1" applyBorder="1" applyAlignment="1">
      <alignment horizontal="center" vertical="center" wrapText="1"/>
      <protection/>
    </xf>
    <xf numFmtId="0" fontId="17" fillId="58" borderId="75" xfId="46" applyFont="1" applyFill="1" applyBorder="1" applyAlignment="1">
      <alignment horizontal="center" vertical="center" wrapText="1"/>
      <protection/>
    </xf>
    <xf numFmtId="0" fontId="16" fillId="58" borderId="75" xfId="46" applyFont="1" applyFill="1" applyBorder="1" applyAlignment="1">
      <alignment horizontal="center" vertical="center" wrapText="1"/>
      <protection/>
    </xf>
    <xf numFmtId="0" fontId="19" fillId="58" borderId="90" xfId="46" applyFont="1" applyFill="1" applyBorder="1" applyAlignment="1">
      <alignment horizontal="center" vertical="center" wrapText="1"/>
      <protection/>
    </xf>
    <xf numFmtId="172" fontId="19" fillId="58" borderId="95" xfId="46" applyNumberFormat="1" applyFont="1" applyFill="1" applyBorder="1" applyAlignment="1">
      <alignment horizontal="center" vertical="center" wrapText="1"/>
      <protection/>
    </xf>
    <xf numFmtId="0" fontId="19" fillId="58" borderId="95" xfId="46" applyFont="1" applyFill="1" applyBorder="1" applyAlignment="1">
      <alignment horizontal="center" vertical="center" wrapText="1"/>
      <protection/>
    </xf>
    <xf numFmtId="9" fontId="19" fillId="58" borderId="95" xfId="46" applyNumberFormat="1" applyFont="1" applyFill="1" applyBorder="1" applyAlignment="1">
      <alignment horizontal="center" vertical="center" wrapText="1"/>
      <protection/>
    </xf>
    <xf numFmtId="0" fontId="14" fillId="47" borderId="81" xfId="62" applyFont="1" applyFill="1" applyBorder="1" applyAlignment="1" applyProtection="1">
      <alignment horizontal="center" vertical="center" wrapText="1"/>
      <protection hidden="1"/>
    </xf>
    <xf numFmtId="172" fontId="21" fillId="47" borderId="80" xfId="62" applyNumberFormat="1" applyFont="1" applyFill="1" applyBorder="1" applyAlignment="1" applyProtection="1">
      <alignment horizontal="center" vertical="center" wrapText="1"/>
      <protection hidden="1"/>
    </xf>
    <xf numFmtId="1" fontId="21" fillId="0" borderId="80" xfId="58" applyNumberFormat="1" applyFont="1" applyFill="1" applyBorder="1" applyAlignment="1" applyProtection="1">
      <alignment horizontal="center" vertical="center" wrapText="1"/>
      <protection/>
    </xf>
    <xf numFmtId="0" fontId="21" fillId="48" borderId="80" xfId="62" applyFont="1" applyFill="1" applyBorder="1" applyAlignment="1" applyProtection="1">
      <alignment horizontal="center" vertical="center" wrapText="1"/>
      <protection hidden="1"/>
    </xf>
    <xf numFmtId="14" fontId="21" fillId="47" borderId="80" xfId="62" applyNumberFormat="1" applyFont="1" applyFill="1" applyBorder="1" applyAlignment="1" applyProtection="1">
      <alignment horizontal="center" vertical="center" wrapText="1"/>
      <protection hidden="1"/>
    </xf>
    <xf numFmtId="0" fontId="21" fillId="47" borderId="80" xfId="62" applyFont="1" applyFill="1" applyBorder="1" applyAlignment="1" applyProtection="1">
      <alignment horizontal="center" vertical="center" wrapText="1"/>
      <protection hidden="1"/>
    </xf>
    <xf numFmtId="9" fontId="21" fillId="47" borderId="80" xfId="68" applyFont="1" applyFill="1" applyBorder="1" applyAlignment="1" applyProtection="1">
      <alignment horizontal="center" vertical="center" wrapText="1"/>
      <protection hidden="1"/>
    </xf>
    <xf numFmtId="0" fontId="14" fillId="0" borderId="80" xfId="46" applyFont="1" applyBorder="1" applyAlignment="1">
      <alignment horizontal="center" vertical="center" wrapText="1"/>
      <protection/>
    </xf>
    <xf numFmtId="0" fontId="21" fillId="47" borderId="79" xfId="62" applyFont="1" applyFill="1" applyBorder="1" applyAlignment="1" applyProtection="1">
      <alignment horizontal="center" vertical="center" wrapText="1"/>
      <protection hidden="1"/>
    </xf>
    <xf numFmtId="0" fontId="21" fillId="0" borderId="78" xfId="46" applyFont="1" applyBorder="1" applyAlignment="1">
      <alignment horizontal="center" vertical="center" wrapText="1"/>
      <protection/>
    </xf>
    <xf numFmtId="0" fontId="21" fillId="47" borderId="78" xfId="62" applyFont="1" applyFill="1" applyBorder="1" applyAlignment="1" applyProtection="1">
      <alignment horizontal="center" vertical="center" wrapText="1"/>
      <protection hidden="1"/>
    </xf>
    <xf numFmtId="0" fontId="21" fillId="47" borderId="75" xfId="62" applyFont="1" applyFill="1" applyBorder="1" applyAlignment="1" applyProtection="1">
      <alignment horizontal="center" vertical="center" wrapText="1"/>
      <protection hidden="1"/>
    </xf>
    <xf numFmtId="0" fontId="20" fillId="48" borderId="77" xfId="62" applyFont="1" applyFill="1" applyBorder="1" applyAlignment="1" applyProtection="1">
      <alignment horizontal="center" vertical="center" wrapText="1"/>
      <protection hidden="1"/>
    </xf>
    <xf numFmtId="0" fontId="20" fillId="47" borderId="77" xfId="62" applyFont="1" applyFill="1" applyBorder="1" applyAlignment="1" applyProtection="1">
      <alignment horizontal="center" vertical="center" wrapText="1"/>
      <protection hidden="1"/>
    </xf>
    <xf numFmtId="174" fontId="19" fillId="58" borderId="95" xfId="46" applyNumberFormat="1" applyFont="1" applyFill="1" applyBorder="1" applyAlignment="1">
      <alignment horizontal="center" vertical="center" wrapText="1"/>
      <protection/>
    </xf>
    <xf numFmtId="1" fontId="19" fillId="58" borderId="95" xfId="46" applyNumberFormat="1" applyFont="1" applyFill="1" applyBorder="1" applyAlignment="1">
      <alignment horizontal="center" vertical="center" wrapText="1"/>
      <protection/>
    </xf>
    <xf numFmtId="9" fontId="19" fillId="58" borderId="95" xfId="68" applyFont="1" applyFill="1" applyBorder="1" applyAlignment="1" applyProtection="1">
      <alignment horizontal="center" vertical="center" wrapText="1"/>
      <protection/>
    </xf>
    <xf numFmtId="0" fontId="21" fillId="58" borderId="95" xfId="46" applyFont="1" applyFill="1" applyBorder="1" applyAlignment="1">
      <alignment horizontal="center" vertical="center" wrapText="1"/>
      <protection/>
    </xf>
    <xf numFmtId="172" fontId="14" fillId="47" borderId="80" xfId="62" applyNumberFormat="1" applyFont="1" applyFill="1" applyBorder="1" applyAlignment="1" applyProtection="1">
      <alignment horizontal="center" vertical="center" wrapText="1"/>
      <protection hidden="1"/>
    </xf>
    <xf numFmtId="1" fontId="14" fillId="47" borderId="80" xfId="62" applyNumberFormat="1" applyFont="1" applyFill="1" applyBorder="1" applyAlignment="1" applyProtection="1">
      <alignment horizontal="center" vertical="center" wrapText="1"/>
      <protection hidden="1"/>
    </xf>
    <xf numFmtId="0" fontId="14" fillId="48" borderId="80" xfId="62" applyFont="1" applyFill="1" applyBorder="1" applyAlignment="1" applyProtection="1">
      <alignment horizontal="center" vertical="center" wrapText="1"/>
      <protection hidden="1"/>
    </xf>
    <xf numFmtId="14" fontId="14" fillId="47" borderId="80" xfId="57" applyNumberFormat="1" applyFont="1" applyFill="1" applyBorder="1" applyAlignment="1" applyProtection="1">
      <alignment horizontal="center" vertical="center" wrapText="1"/>
      <protection/>
    </xf>
    <xf numFmtId="9" fontId="14" fillId="0" borderId="85" xfId="68" applyFont="1" applyFill="1" applyBorder="1" applyAlignment="1" applyProtection="1">
      <alignment horizontal="center" vertical="center" wrapText="1"/>
      <protection/>
    </xf>
    <xf numFmtId="0" fontId="14" fillId="47" borderId="79" xfId="62" applyFont="1" applyFill="1" applyBorder="1" applyAlignment="1" applyProtection="1">
      <alignment horizontal="center" vertical="center" wrapText="1"/>
      <protection hidden="1"/>
    </xf>
    <xf numFmtId="0" fontId="21" fillId="0" borderId="75" xfId="46" applyFont="1" applyFill="1" applyBorder="1" applyAlignment="1">
      <alignment horizontal="center" vertical="center" wrapText="1"/>
      <protection/>
    </xf>
    <xf numFmtId="1" fontId="14" fillId="47" borderId="85" xfId="62" applyNumberFormat="1" applyFont="1" applyFill="1" applyBorder="1" applyAlignment="1" applyProtection="1">
      <alignment horizontal="center" vertical="center" wrapText="1"/>
      <protection hidden="1"/>
    </xf>
    <xf numFmtId="0" fontId="14" fillId="48" borderId="85" xfId="62" applyFont="1" applyFill="1" applyBorder="1" applyAlignment="1" applyProtection="1">
      <alignment horizontal="center" vertical="center" wrapText="1"/>
      <protection hidden="1"/>
    </xf>
    <xf numFmtId="14" fontId="14" fillId="47" borderId="85" xfId="57" applyNumberFormat="1" applyFont="1" applyFill="1" applyBorder="1" applyAlignment="1" applyProtection="1">
      <alignment horizontal="center" vertical="center" wrapText="1"/>
      <protection/>
    </xf>
    <xf numFmtId="14" fontId="14" fillId="47" borderId="88" xfId="57" applyNumberFormat="1" applyFont="1" applyFill="1" applyBorder="1" applyAlignment="1" applyProtection="1">
      <alignment horizontal="center" vertical="center" wrapText="1"/>
      <protection/>
    </xf>
    <xf numFmtId="0" fontId="21" fillId="0" borderId="83" xfId="46" applyFont="1" applyBorder="1" applyAlignment="1">
      <alignment horizontal="center" vertical="center" wrapText="1"/>
      <protection/>
    </xf>
    <xf numFmtId="1" fontId="14" fillId="47" borderId="82" xfId="58" applyNumberFormat="1" applyFont="1" applyFill="1" applyBorder="1" applyAlignment="1" applyProtection="1">
      <alignment horizontal="center" vertical="center" wrapText="1"/>
      <protection hidden="1"/>
    </xf>
    <xf numFmtId="0" fontId="21" fillId="0" borderId="82" xfId="46" applyFont="1" applyBorder="1" applyAlignment="1">
      <alignment horizontal="center" vertical="center" wrapText="1"/>
      <protection/>
    </xf>
    <xf numFmtId="0" fontId="21" fillId="0" borderId="96" xfId="46" applyFont="1" applyFill="1" applyBorder="1" applyAlignment="1">
      <alignment horizontal="center" vertical="center" wrapText="1"/>
      <protection/>
    </xf>
    <xf numFmtId="1" fontId="14" fillId="47" borderId="86" xfId="58" applyNumberFormat="1" applyFont="1" applyFill="1" applyBorder="1" applyAlignment="1" applyProtection="1">
      <alignment horizontal="center" vertical="center" wrapText="1"/>
      <protection hidden="1"/>
    </xf>
    <xf numFmtId="0" fontId="21" fillId="0" borderId="91" xfId="46" applyFont="1" applyBorder="1" applyAlignment="1">
      <alignment horizontal="center" vertical="center" wrapText="1"/>
      <protection/>
    </xf>
    <xf numFmtId="0" fontId="21" fillId="0" borderId="88" xfId="46" applyFont="1" applyBorder="1" applyAlignment="1">
      <alignment horizontal="center" vertical="center" wrapText="1"/>
      <protection/>
    </xf>
    <xf numFmtId="1" fontId="14" fillId="47" borderId="89" xfId="58" applyNumberFormat="1" applyFont="1" applyFill="1" applyBorder="1" applyAlignment="1" applyProtection="1">
      <alignment horizontal="center" vertical="center" wrapText="1"/>
      <protection hidden="1"/>
    </xf>
    <xf numFmtId="0" fontId="21" fillId="0" borderId="79" xfId="46" applyFont="1" applyBorder="1" applyAlignment="1">
      <alignment horizontal="center" vertical="center" wrapText="1"/>
      <protection/>
    </xf>
    <xf numFmtId="0" fontId="14" fillId="47" borderId="86" xfId="62" applyFont="1" applyFill="1" applyBorder="1" applyAlignment="1" applyProtection="1">
      <alignment horizontal="center" vertical="center" wrapText="1"/>
      <protection hidden="1"/>
    </xf>
    <xf numFmtId="0" fontId="14" fillId="47" borderId="80" xfId="62" applyFont="1" applyFill="1" applyBorder="1" applyAlignment="1" applyProtection="1">
      <alignment horizontal="center" vertical="center" wrapText="1"/>
      <protection hidden="1"/>
    </xf>
    <xf numFmtId="0" fontId="21" fillId="0" borderId="84" xfId="46" applyFont="1" applyBorder="1" applyAlignment="1">
      <alignment horizontal="center" vertical="center" wrapText="1"/>
      <protection/>
    </xf>
    <xf numFmtId="0" fontId="21" fillId="0" borderId="77" xfId="46" applyFont="1" applyFill="1" applyBorder="1" applyAlignment="1">
      <alignment horizontal="center" vertical="center" wrapText="1"/>
      <protection/>
    </xf>
    <xf numFmtId="0" fontId="18" fillId="0" borderId="0" xfId="46" applyFont="1" applyAlignment="1">
      <alignment horizontal="center" vertical="center" wrapText="1"/>
      <protection/>
    </xf>
    <xf numFmtId="0" fontId="16" fillId="53" borderId="75" xfId="62" applyFont="1" applyFill="1" applyBorder="1" applyAlignment="1" applyProtection="1">
      <alignment horizontal="center" vertical="center" wrapText="1"/>
      <protection hidden="1"/>
    </xf>
    <xf numFmtId="0" fontId="16" fillId="52" borderId="75" xfId="62" applyFont="1" applyFill="1" applyBorder="1" applyAlignment="1" applyProtection="1">
      <alignment horizontal="center" vertical="center" wrapText="1"/>
      <protection hidden="1"/>
    </xf>
    <xf numFmtId="0" fontId="16" fillId="51" borderId="75" xfId="62" applyFont="1" applyFill="1" applyBorder="1" applyAlignment="1" applyProtection="1">
      <alignment horizontal="center" vertical="center" wrapText="1"/>
      <protection hidden="1"/>
    </xf>
    <xf numFmtId="0" fontId="16" fillId="50" borderId="75" xfId="62" applyFont="1" applyFill="1" applyBorder="1" applyAlignment="1" applyProtection="1">
      <alignment horizontal="center" vertical="center" wrapText="1"/>
      <protection hidden="1"/>
    </xf>
    <xf numFmtId="0" fontId="16" fillId="49" borderId="75" xfId="62" applyFont="1" applyFill="1" applyBorder="1" applyAlignment="1" applyProtection="1">
      <alignment horizontal="center" vertical="center" wrapText="1"/>
      <protection hidden="1"/>
    </xf>
    <xf numFmtId="0" fontId="16" fillId="54" borderId="75" xfId="62" applyFont="1" applyFill="1" applyBorder="1" applyAlignment="1" applyProtection="1">
      <alignment horizontal="center" vertical="center" wrapText="1"/>
      <protection hidden="1"/>
    </xf>
    <xf numFmtId="0" fontId="10" fillId="0" borderId="0" xfId="46" applyFont="1" applyBorder="1" applyAlignment="1">
      <alignment horizontal="center" vertical="center" wrapText="1"/>
      <protection/>
    </xf>
    <xf numFmtId="0" fontId="17" fillId="0" borderId="0" xfId="46" applyFont="1" applyFill="1" applyBorder="1" applyAlignment="1">
      <alignment horizontal="center" vertical="center" wrapText="1"/>
      <protection/>
    </xf>
    <xf numFmtId="0" fontId="21" fillId="0" borderId="0" xfId="46" applyFont="1" applyFill="1" applyBorder="1" applyAlignment="1">
      <alignment horizontal="center" vertical="center" wrapText="1"/>
      <protection/>
    </xf>
    <xf numFmtId="0" fontId="7" fillId="0" borderId="0" xfId="46" applyFont="1" applyAlignment="1">
      <alignment horizontal="center" vertical="center" wrapText="1"/>
      <protection/>
    </xf>
    <xf numFmtId="0" fontId="18" fillId="0" borderId="0" xfId="46" applyFont="1" applyBorder="1" applyAlignment="1">
      <alignment horizontal="center" vertical="center" wrapText="1"/>
      <protection/>
    </xf>
    <xf numFmtId="0" fontId="25" fillId="0" borderId="0" xfId="46" applyFont="1" applyBorder="1" applyAlignment="1">
      <alignment horizontal="center" vertical="center" wrapText="1"/>
      <protection/>
    </xf>
    <xf numFmtId="0" fontId="15" fillId="57" borderId="75" xfId="46" applyFont="1" applyFill="1" applyBorder="1" applyAlignment="1">
      <alignment horizontal="center" vertical="center" wrapText="1"/>
      <protection/>
    </xf>
    <xf numFmtId="172" fontId="21" fillId="47" borderId="85" xfId="62" applyNumberFormat="1" applyFont="1" applyFill="1" applyBorder="1" applyAlignment="1" applyProtection="1">
      <alignment horizontal="center" vertical="center" wrapText="1"/>
      <protection hidden="1"/>
    </xf>
    <xf numFmtId="3" fontId="21" fillId="48" borderId="78" xfId="46" applyNumberFormat="1" applyFont="1" applyFill="1" applyBorder="1" applyAlignment="1">
      <alignment horizontal="center" vertical="center" wrapText="1"/>
      <protection/>
    </xf>
    <xf numFmtId="3" fontId="21" fillId="48" borderId="97" xfId="46" applyNumberFormat="1" applyFont="1" applyFill="1" applyBorder="1" applyAlignment="1">
      <alignment horizontal="center" vertical="center" wrapText="1"/>
      <protection/>
    </xf>
    <xf numFmtId="3" fontId="21" fillId="48" borderId="95" xfId="46" applyNumberFormat="1" applyFont="1" applyFill="1" applyBorder="1" applyAlignment="1">
      <alignment horizontal="center" vertical="center" wrapText="1"/>
      <protection/>
    </xf>
    <xf numFmtId="0" fontId="14" fillId="48" borderId="78" xfId="62" applyFont="1" applyFill="1" applyBorder="1" applyAlignment="1" applyProtection="1">
      <alignment horizontal="center" vertical="center" wrapText="1"/>
      <protection hidden="1"/>
    </xf>
    <xf numFmtId="0" fontId="14" fillId="48" borderId="97" xfId="62" applyFont="1" applyFill="1" applyBorder="1" applyAlignment="1" applyProtection="1">
      <alignment horizontal="center" vertical="center" wrapText="1"/>
      <protection hidden="1"/>
    </xf>
    <xf numFmtId="0" fontId="14" fillId="48" borderId="95" xfId="62" applyFont="1" applyFill="1" applyBorder="1" applyAlignment="1" applyProtection="1">
      <alignment horizontal="center" vertical="center" wrapText="1"/>
      <protection hidden="1"/>
    </xf>
    <xf numFmtId="0" fontId="14" fillId="48" borderId="98" xfId="62" applyFont="1" applyFill="1" applyBorder="1" applyAlignment="1" applyProtection="1">
      <alignment horizontal="center" vertical="center" wrapText="1"/>
      <protection hidden="1"/>
    </xf>
    <xf numFmtId="14" fontId="14" fillId="0" borderId="80" xfId="57" applyNumberFormat="1" applyFont="1" applyFill="1" applyBorder="1" applyAlignment="1" applyProtection="1">
      <alignment horizontal="center" vertical="center" wrapText="1"/>
      <protection/>
    </xf>
    <xf numFmtId="0" fontId="14" fillId="47" borderId="78" xfId="62" applyFont="1" applyFill="1" applyBorder="1" applyAlignment="1" applyProtection="1">
      <alignment horizontal="center" vertical="center" wrapText="1"/>
      <protection hidden="1"/>
    </xf>
    <xf numFmtId="9" fontId="14" fillId="47" borderId="78" xfId="62" applyNumberFormat="1" applyFont="1" applyFill="1" applyBorder="1" applyAlignment="1" applyProtection="1">
      <alignment horizontal="center" vertical="center" wrapText="1"/>
      <protection hidden="1"/>
    </xf>
    <xf numFmtId="0" fontId="14" fillId="0" borderId="97" xfId="46" applyFont="1" applyBorder="1" applyAlignment="1">
      <alignment horizontal="center" vertical="center" wrapText="1"/>
      <protection/>
    </xf>
    <xf numFmtId="0" fontId="14" fillId="0" borderId="78" xfId="46" applyFont="1" applyBorder="1" applyAlignment="1">
      <alignment horizontal="center" vertical="center" wrapText="1"/>
      <protection/>
    </xf>
    <xf numFmtId="0" fontId="21" fillId="47" borderId="99" xfId="62" applyFont="1" applyFill="1" applyBorder="1" applyAlignment="1" applyProtection="1">
      <alignment horizontal="center" vertical="center" wrapText="1"/>
      <protection hidden="1"/>
    </xf>
    <xf numFmtId="0" fontId="14" fillId="47" borderId="75" xfId="62" applyFont="1" applyFill="1" applyBorder="1" applyAlignment="1" applyProtection="1">
      <alignment horizontal="center" vertical="center" wrapText="1"/>
      <protection hidden="1"/>
    </xf>
    <xf numFmtId="172" fontId="14" fillId="47" borderId="85" xfId="62" applyNumberFormat="1" applyFont="1" applyFill="1" applyBorder="1" applyAlignment="1" applyProtection="1">
      <alignment horizontal="center" vertical="center" wrapText="1"/>
      <protection hidden="1"/>
    </xf>
    <xf numFmtId="1" fontId="14" fillId="0" borderId="80" xfId="58" applyNumberFormat="1" applyFont="1" applyFill="1" applyBorder="1" applyAlignment="1" applyProtection="1">
      <alignment horizontal="center" vertical="center" wrapText="1"/>
      <protection/>
    </xf>
    <xf numFmtId="3" fontId="14" fillId="48" borderId="82" xfId="46" applyNumberFormat="1" applyFont="1" applyFill="1" applyBorder="1" applyAlignment="1">
      <alignment horizontal="center" vertical="center" wrapText="1"/>
      <protection/>
    </xf>
    <xf numFmtId="3" fontId="14" fillId="48" borderId="83" xfId="46" applyNumberFormat="1" applyFont="1" applyFill="1" applyBorder="1" applyAlignment="1">
      <alignment horizontal="center" vertical="center" wrapText="1"/>
      <protection/>
    </xf>
    <xf numFmtId="3" fontId="14" fillId="48" borderId="100" xfId="46" applyNumberFormat="1" applyFont="1" applyFill="1" applyBorder="1" applyAlignment="1">
      <alignment horizontal="center" vertical="center" wrapText="1"/>
      <protection/>
    </xf>
    <xf numFmtId="0" fontId="14" fillId="48" borderId="82" xfId="62" applyFont="1" applyFill="1" applyBorder="1" applyAlignment="1" applyProtection="1">
      <alignment horizontal="center" vertical="center" wrapText="1"/>
      <protection hidden="1"/>
    </xf>
    <xf numFmtId="0" fontId="14" fillId="48" borderId="83" xfId="62" applyFont="1" applyFill="1" applyBorder="1" applyAlignment="1" applyProtection="1">
      <alignment horizontal="center" vertical="center" wrapText="1"/>
      <protection hidden="1"/>
    </xf>
    <xf numFmtId="0" fontId="14" fillId="48" borderId="100" xfId="62" applyFont="1" applyFill="1" applyBorder="1" applyAlignment="1" applyProtection="1">
      <alignment horizontal="center" vertical="center" wrapText="1"/>
      <protection hidden="1"/>
    </xf>
    <xf numFmtId="0" fontId="14" fillId="48" borderId="101" xfId="62" applyFont="1" applyFill="1" applyBorder="1" applyAlignment="1" applyProtection="1">
      <alignment horizontal="center" vertical="center" wrapText="1"/>
      <protection hidden="1"/>
    </xf>
    <xf numFmtId="0" fontId="95" fillId="47" borderId="78" xfId="62" applyFont="1" applyFill="1" applyBorder="1" applyAlignment="1" applyProtection="1">
      <alignment horizontal="center" vertical="center" wrapText="1"/>
      <protection hidden="1"/>
    </xf>
    <xf numFmtId="9" fontId="14" fillId="0" borderId="80" xfId="62" applyNumberFormat="1" applyFont="1" applyFill="1" applyBorder="1" applyAlignment="1" applyProtection="1">
      <alignment horizontal="center" vertical="center" wrapText="1"/>
      <protection hidden="1"/>
    </xf>
    <xf numFmtId="0" fontId="95" fillId="0" borderId="82" xfId="46" applyFont="1" applyBorder="1" applyAlignment="1">
      <alignment horizontal="center" vertical="center" wrapText="1"/>
      <protection/>
    </xf>
    <xf numFmtId="0" fontId="14" fillId="47" borderId="99" xfId="62" applyFont="1" applyFill="1" applyBorder="1" applyAlignment="1" applyProtection="1">
      <alignment horizontal="center" vertical="center" wrapText="1"/>
      <protection hidden="1"/>
    </xf>
    <xf numFmtId="0" fontId="14" fillId="47" borderId="77" xfId="62" applyFont="1" applyFill="1" applyBorder="1" applyAlignment="1" applyProtection="1">
      <alignment horizontal="center" vertical="center" wrapText="1"/>
      <protection hidden="1"/>
    </xf>
    <xf numFmtId="3" fontId="14" fillId="48" borderId="78" xfId="46" applyNumberFormat="1" applyFont="1" applyFill="1" applyBorder="1" applyAlignment="1">
      <alignment horizontal="center" vertical="center" wrapText="1"/>
      <protection/>
    </xf>
    <xf numFmtId="3" fontId="14" fillId="48" borderId="97" xfId="46" applyNumberFormat="1" applyFont="1" applyFill="1" applyBorder="1" applyAlignment="1">
      <alignment horizontal="center" vertical="center" wrapText="1"/>
      <protection/>
    </xf>
    <xf numFmtId="3" fontId="14" fillId="48" borderId="95" xfId="46" applyNumberFormat="1" applyFont="1" applyFill="1" applyBorder="1" applyAlignment="1">
      <alignment horizontal="center" vertical="center" wrapText="1"/>
      <protection/>
    </xf>
    <xf numFmtId="3" fontId="14" fillId="48" borderId="102" xfId="46" applyNumberFormat="1" applyFont="1" applyFill="1" applyBorder="1" applyAlignment="1">
      <alignment horizontal="center" vertical="center" wrapText="1"/>
      <protection/>
    </xf>
    <xf numFmtId="0" fontId="14" fillId="48" borderId="102" xfId="62" applyFont="1" applyFill="1" applyBorder="1" applyAlignment="1" applyProtection="1">
      <alignment horizontal="center" vertical="center" wrapText="1"/>
      <protection hidden="1"/>
    </xf>
    <xf numFmtId="0" fontId="14" fillId="0" borderId="93" xfId="46" applyFont="1" applyBorder="1" applyAlignment="1">
      <alignment horizontal="center" vertical="center" wrapText="1"/>
      <protection/>
    </xf>
    <xf numFmtId="0" fontId="95" fillId="0" borderId="93" xfId="46" applyFont="1" applyBorder="1" applyAlignment="1">
      <alignment horizontal="center" vertical="center" wrapText="1"/>
      <protection/>
    </xf>
    <xf numFmtId="0" fontId="14" fillId="0" borderId="103" xfId="46" applyFont="1" applyBorder="1" applyAlignment="1">
      <alignment horizontal="center" vertical="center" wrapText="1"/>
      <protection/>
    </xf>
    <xf numFmtId="0" fontId="95" fillId="0" borderId="103" xfId="46" applyFont="1" applyBorder="1" applyAlignment="1">
      <alignment horizontal="center" vertical="center" wrapText="1"/>
      <protection/>
    </xf>
    <xf numFmtId="14" fontId="14" fillId="0" borderId="102" xfId="57" applyNumberFormat="1" applyFont="1" applyFill="1" applyBorder="1" applyAlignment="1" applyProtection="1">
      <alignment horizontal="center" vertical="center" wrapText="1"/>
      <protection/>
    </xf>
    <xf numFmtId="0" fontId="14" fillId="47" borderId="102" xfId="62" applyFont="1" applyFill="1" applyBorder="1" applyAlignment="1" applyProtection="1">
      <alignment horizontal="center" vertical="center" wrapText="1"/>
      <protection hidden="1"/>
    </xf>
    <xf numFmtId="9" fontId="14" fillId="0" borderId="102" xfId="62" applyNumberFormat="1" applyFont="1" applyFill="1" applyBorder="1" applyAlignment="1" applyProtection="1">
      <alignment horizontal="center" vertical="center" wrapText="1"/>
      <protection hidden="1"/>
    </xf>
    <xf numFmtId="0" fontId="95" fillId="47" borderId="104" xfId="62" applyFont="1" applyFill="1" applyBorder="1" applyAlignment="1" applyProtection="1">
      <alignment horizontal="center" vertical="center" wrapText="1"/>
      <protection hidden="1"/>
    </xf>
    <xf numFmtId="172" fontId="14" fillId="47" borderId="102" xfId="62" applyNumberFormat="1" applyFont="1" applyFill="1" applyBorder="1" applyAlignment="1" applyProtection="1">
      <alignment horizontal="center" vertical="center" wrapText="1"/>
      <protection hidden="1"/>
    </xf>
    <xf numFmtId="172" fontId="14" fillId="47" borderId="105" xfId="59" applyNumberFormat="1" applyFont="1" applyFill="1" applyBorder="1" applyAlignment="1" applyProtection="1">
      <alignment horizontal="center" vertical="center" wrapText="1"/>
      <protection hidden="1"/>
    </xf>
    <xf numFmtId="3" fontId="14" fillId="59" borderId="80" xfId="46" applyNumberFormat="1" applyFont="1" applyFill="1" applyBorder="1" applyAlignment="1">
      <alignment horizontal="center" vertical="center" wrapText="1"/>
      <protection/>
    </xf>
    <xf numFmtId="0" fontId="14" fillId="59" borderId="80" xfId="62" applyFont="1" applyFill="1" applyBorder="1" applyAlignment="1" applyProtection="1">
      <alignment horizontal="center" vertical="center" wrapText="1"/>
      <protection hidden="1"/>
    </xf>
    <xf numFmtId="0" fontId="14" fillId="47" borderId="104" xfId="62" applyFont="1" applyFill="1" applyBorder="1" applyAlignment="1" applyProtection="1">
      <alignment horizontal="center" vertical="center" wrapText="1"/>
      <protection hidden="1"/>
    </xf>
    <xf numFmtId="0" fontId="14" fillId="47" borderId="106" xfId="62" applyFont="1" applyFill="1" applyBorder="1" applyAlignment="1" applyProtection="1">
      <alignment horizontal="center" vertical="center" wrapText="1"/>
      <protection hidden="1"/>
    </xf>
    <xf numFmtId="3" fontId="14" fillId="0" borderId="102" xfId="46" applyNumberFormat="1" applyFont="1" applyFill="1" applyBorder="1" applyAlignment="1">
      <alignment horizontal="center" vertical="center" wrapText="1"/>
      <protection/>
    </xf>
    <xf numFmtId="0" fontId="23" fillId="0" borderId="24" xfId="46" applyFont="1" applyFill="1" applyBorder="1" applyAlignment="1">
      <alignment horizontal="center" vertical="center" wrapText="1"/>
      <protection/>
    </xf>
    <xf numFmtId="3" fontId="14" fillId="48" borderId="107" xfId="46" applyNumberFormat="1" applyFont="1" applyFill="1" applyBorder="1" applyAlignment="1">
      <alignment horizontal="center" vertical="center" wrapText="1"/>
      <protection/>
    </xf>
    <xf numFmtId="0" fontId="14" fillId="48" borderId="107" xfId="62" applyFont="1" applyFill="1" applyBorder="1" applyAlignment="1" applyProtection="1">
      <alignment horizontal="center" vertical="center" wrapText="1"/>
      <protection hidden="1"/>
    </xf>
    <xf numFmtId="14" fontId="14" fillId="0" borderId="85" xfId="57" applyNumberFormat="1" applyFont="1" applyFill="1" applyBorder="1" applyAlignment="1" applyProtection="1">
      <alignment horizontal="center" vertical="center" wrapText="1"/>
      <protection/>
    </xf>
    <xf numFmtId="0" fontId="14" fillId="47" borderId="99" xfId="46" applyFont="1" applyFill="1" applyBorder="1" applyAlignment="1">
      <alignment horizontal="center" vertical="center" wrapText="1"/>
      <protection/>
    </xf>
    <xf numFmtId="0" fontId="21" fillId="47" borderId="104" xfId="62" applyFont="1" applyFill="1" applyBorder="1" applyAlignment="1" applyProtection="1">
      <alignment horizontal="center" vertical="center" wrapText="1"/>
      <protection hidden="1"/>
    </xf>
    <xf numFmtId="0" fontId="14" fillId="47" borderId="108" xfId="62" applyFont="1" applyFill="1" applyBorder="1" applyAlignment="1" applyProtection="1">
      <alignment horizontal="center" vertical="center" wrapText="1"/>
      <protection hidden="1"/>
    </xf>
    <xf numFmtId="172" fontId="14" fillId="0" borderId="109" xfId="59" applyNumberFormat="1" applyFont="1" applyFill="1" applyBorder="1" applyAlignment="1" applyProtection="1">
      <alignment horizontal="center" vertical="center" wrapText="1"/>
      <protection hidden="1"/>
    </xf>
    <xf numFmtId="3" fontId="14" fillId="48" borderId="110" xfId="46" applyNumberFormat="1" applyFont="1" applyFill="1" applyBorder="1" applyAlignment="1">
      <alignment horizontal="center" vertical="center" wrapText="1"/>
      <protection/>
    </xf>
    <xf numFmtId="0" fontId="14" fillId="48" borderId="110" xfId="62" applyFont="1" applyFill="1" applyBorder="1" applyAlignment="1" applyProtection="1">
      <alignment horizontal="center" vertical="center" wrapText="1"/>
      <protection hidden="1"/>
    </xf>
    <xf numFmtId="172" fontId="14" fillId="47" borderId="111" xfId="59" applyNumberFormat="1" applyFont="1" applyFill="1" applyBorder="1" applyAlignment="1" applyProtection="1">
      <alignment horizontal="center" vertical="center" wrapText="1"/>
      <protection hidden="1"/>
    </xf>
    <xf numFmtId="3" fontId="14" fillId="0" borderId="111" xfId="46" applyNumberFormat="1" applyFont="1" applyBorder="1" applyAlignment="1">
      <alignment horizontal="center" vertical="center" wrapText="1"/>
      <protection/>
    </xf>
    <xf numFmtId="3" fontId="14" fillId="48" borderId="111" xfId="46" applyNumberFormat="1" applyFont="1" applyFill="1" applyBorder="1" applyAlignment="1">
      <alignment horizontal="center" vertical="center" wrapText="1"/>
      <protection/>
    </xf>
    <xf numFmtId="0" fontId="14" fillId="48" borderId="111" xfId="62" applyFont="1" applyFill="1" applyBorder="1" applyAlignment="1" applyProtection="1">
      <alignment horizontal="center" vertical="center" wrapText="1"/>
      <protection hidden="1"/>
    </xf>
    <xf numFmtId="3" fontId="21" fillId="0" borderId="80" xfId="46" applyNumberFormat="1" applyFont="1" applyBorder="1" applyAlignment="1">
      <alignment horizontal="center" vertical="center" wrapText="1"/>
      <protection/>
    </xf>
    <xf numFmtId="1" fontId="21" fillId="48" borderId="102" xfId="68" applyNumberFormat="1" applyFont="1" applyFill="1" applyBorder="1" applyAlignment="1" applyProtection="1">
      <alignment horizontal="center" vertical="center" wrapText="1"/>
      <protection/>
    </xf>
    <xf numFmtId="1" fontId="21" fillId="48" borderId="112" xfId="68" applyNumberFormat="1" applyFont="1" applyFill="1" applyBorder="1" applyAlignment="1" applyProtection="1">
      <alignment horizontal="center" vertical="center" wrapText="1"/>
      <protection/>
    </xf>
    <xf numFmtId="0" fontId="21" fillId="48" borderId="113" xfId="46" applyFont="1" applyFill="1" applyBorder="1" applyAlignment="1">
      <alignment horizontal="center" vertical="center" wrapText="1"/>
      <protection/>
    </xf>
    <xf numFmtId="0" fontId="21" fillId="48" borderId="102" xfId="46" applyFont="1" applyFill="1" applyBorder="1" applyAlignment="1">
      <alignment horizontal="center" vertical="center" wrapText="1"/>
      <protection/>
    </xf>
    <xf numFmtId="0" fontId="21" fillId="48" borderId="103" xfId="46" applyFont="1" applyFill="1" applyBorder="1" applyAlignment="1">
      <alignment horizontal="center" vertical="center" wrapText="1"/>
      <protection/>
    </xf>
    <xf numFmtId="0" fontId="14" fillId="47" borderId="104" xfId="46" applyFont="1" applyFill="1" applyBorder="1" applyAlignment="1">
      <alignment horizontal="center" vertical="center" wrapText="1"/>
      <protection/>
    </xf>
    <xf numFmtId="172" fontId="14" fillId="0" borderId="80" xfId="62" applyNumberFormat="1" applyFont="1" applyFill="1" applyBorder="1" applyAlignment="1" applyProtection="1">
      <alignment horizontal="center" vertical="center" wrapText="1"/>
      <protection hidden="1"/>
    </xf>
    <xf numFmtId="3" fontId="21" fillId="0" borderId="80" xfId="46" applyNumberFormat="1" applyFont="1" applyFill="1" applyBorder="1" applyAlignment="1">
      <alignment horizontal="center" vertical="center" wrapText="1"/>
      <protection/>
    </xf>
    <xf numFmtId="0" fontId="21" fillId="48" borderId="93" xfId="46" applyFont="1" applyFill="1" applyBorder="1" applyAlignment="1">
      <alignment horizontal="center" vertical="center" wrapText="1"/>
      <protection/>
    </xf>
    <xf numFmtId="0" fontId="14" fillId="0" borderId="80" xfId="62" applyFont="1" applyFill="1" applyBorder="1" applyAlignment="1" applyProtection="1">
      <alignment horizontal="center" vertical="center" wrapText="1"/>
      <protection hidden="1"/>
    </xf>
    <xf numFmtId="0" fontId="21" fillId="48" borderId="79" xfId="46" applyFont="1" applyFill="1" applyBorder="1" applyAlignment="1">
      <alignment horizontal="center" vertical="center" wrapText="1"/>
      <protection/>
    </xf>
    <xf numFmtId="0" fontId="21" fillId="48" borderId="80" xfId="46" applyFont="1" applyFill="1" applyBorder="1" applyAlignment="1">
      <alignment horizontal="center" vertical="center" wrapText="1"/>
      <protection/>
    </xf>
    <xf numFmtId="9" fontId="21" fillId="48" borderId="88" xfId="46" applyNumberFormat="1" applyFont="1" applyFill="1" applyBorder="1" applyAlignment="1">
      <alignment horizontal="center" vertical="center" wrapText="1"/>
      <protection/>
    </xf>
    <xf numFmtId="9" fontId="14" fillId="47" borderId="99" xfId="46" applyNumberFormat="1" applyFont="1" applyFill="1" applyBorder="1" applyAlignment="1">
      <alignment horizontal="center" vertical="center" wrapText="1"/>
      <protection/>
    </xf>
    <xf numFmtId="0" fontId="14" fillId="47" borderId="75" xfId="46" applyFont="1" applyFill="1" applyBorder="1" applyAlignment="1">
      <alignment horizontal="center" vertical="center" wrapText="1"/>
      <protection/>
    </xf>
    <xf numFmtId="0" fontId="21" fillId="48" borderId="88" xfId="46" applyFont="1" applyFill="1" applyBorder="1" applyAlignment="1">
      <alignment horizontal="center" vertical="center" wrapText="1"/>
      <protection/>
    </xf>
    <xf numFmtId="0" fontId="14" fillId="0" borderId="99" xfId="46" applyFont="1" applyFill="1" applyBorder="1" applyAlignment="1">
      <alignment horizontal="center" vertical="center" wrapText="1"/>
      <protection/>
    </xf>
    <xf numFmtId="0" fontId="14" fillId="0" borderId="75" xfId="46" applyFont="1" applyFill="1" applyBorder="1" applyAlignment="1">
      <alignment horizontal="center" vertical="center" wrapText="1"/>
      <protection/>
    </xf>
    <xf numFmtId="176" fontId="21" fillId="0" borderId="85" xfId="58" applyNumberFormat="1" applyFont="1" applyFill="1" applyBorder="1" applyAlignment="1" applyProtection="1">
      <alignment horizontal="center" vertical="center" wrapText="1"/>
      <protection/>
    </xf>
    <xf numFmtId="1" fontId="21" fillId="48" borderId="85" xfId="68" applyNumberFormat="1" applyFont="1" applyFill="1" applyBorder="1" applyAlignment="1" applyProtection="1">
      <alignment horizontal="center" vertical="center" wrapText="1"/>
      <protection/>
    </xf>
    <xf numFmtId="1" fontId="21" fillId="48" borderId="84" xfId="68" applyNumberFormat="1" applyFont="1" applyFill="1" applyBorder="1" applyAlignment="1" applyProtection="1">
      <alignment horizontal="center" vertical="center" wrapText="1"/>
      <protection/>
    </xf>
    <xf numFmtId="0" fontId="21" fillId="48" borderId="114" xfId="46" applyFont="1" applyFill="1" applyBorder="1" applyAlignment="1">
      <alignment horizontal="center" vertical="center" wrapText="1"/>
      <protection/>
    </xf>
    <xf numFmtId="0" fontId="21" fillId="48" borderId="85" xfId="46" applyFont="1" applyFill="1" applyBorder="1" applyAlignment="1">
      <alignment horizontal="center" vertical="center" wrapText="1"/>
      <protection/>
    </xf>
    <xf numFmtId="0" fontId="17" fillId="60" borderId="75" xfId="46" applyFont="1" applyFill="1" applyBorder="1" applyAlignment="1">
      <alignment horizontal="center" vertical="center" wrapText="1"/>
      <protection/>
    </xf>
    <xf numFmtId="0" fontId="16" fillId="60" borderId="75" xfId="46" applyFont="1" applyFill="1" applyBorder="1" applyAlignment="1">
      <alignment horizontal="center" vertical="center" wrapText="1"/>
      <protection/>
    </xf>
    <xf numFmtId="1" fontId="21" fillId="48" borderId="86" xfId="68" applyNumberFormat="1" applyFont="1" applyFill="1" applyBorder="1" applyAlignment="1" applyProtection="1">
      <alignment horizontal="center" vertical="center" wrapText="1"/>
      <protection/>
    </xf>
    <xf numFmtId="1" fontId="21" fillId="48" borderId="80" xfId="68" applyNumberFormat="1" applyFont="1" applyFill="1" applyBorder="1" applyAlignment="1" applyProtection="1">
      <alignment horizontal="center" vertical="center" wrapText="1"/>
      <protection/>
    </xf>
    <xf numFmtId="1" fontId="21" fillId="48" borderId="115" xfId="68" applyNumberFormat="1" applyFont="1" applyFill="1" applyBorder="1" applyAlignment="1" applyProtection="1">
      <alignment horizontal="center" vertical="center" wrapText="1"/>
      <protection/>
    </xf>
    <xf numFmtId="0" fontId="21" fillId="48" borderId="105" xfId="46" applyFont="1" applyFill="1" applyBorder="1" applyAlignment="1">
      <alignment horizontal="center" vertical="center" wrapText="1"/>
      <protection/>
    </xf>
    <xf numFmtId="9" fontId="14" fillId="47" borderId="80" xfId="62" applyNumberFormat="1" applyFont="1" applyFill="1" applyBorder="1" applyAlignment="1" applyProtection="1">
      <alignment horizontal="center" vertical="center" wrapText="1"/>
      <protection hidden="1"/>
    </xf>
    <xf numFmtId="0" fontId="95" fillId="47" borderId="75" xfId="62" applyFont="1" applyFill="1" applyBorder="1" applyAlignment="1" applyProtection="1">
      <alignment horizontal="center" vertical="center" wrapText="1"/>
      <protection hidden="1"/>
    </xf>
    <xf numFmtId="0" fontId="14" fillId="0" borderId="75" xfId="62" applyFont="1" applyFill="1" applyBorder="1" applyAlignment="1" applyProtection="1">
      <alignment horizontal="center" vertical="center" wrapText="1"/>
      <protection hidden="1"/>
    </xf>
    <xf numFmtId="3" fontId="21" fillId="0" borderId="85" xfId="46" applyNumberFormat="1" applyFont="1" applyBorder="1" applyAlignment="1">
      <alignment horizontal="center" vertical="center" wrapText="1"/>
      <protection/>
    </xf>
    <xf numFmtId="0" fontId="21" fillId="0" borderId="102" xfId="46" applyFont="1" applyFill="1" applyBorder="1" applyAlignment="1">
      <alignment horizontal="center" vertical="center" wrapText="1"/>
      <protection/>
    </xf>
    <xf numFmtId="0" fontId="14" fillId="0" borderId="85" xfId="46" applyFont="1" applyFill="1" applyBorder="1" applyAlignment="1">
      <alignment horizontal="center" vertical="center" wrapText="1"/>
      <protection/>
    </xf>
    <xf numFmtId="0" fontId="21" fillId="0" borderId="103" xfId="46" applyFont="1" applyFill="1" applyBorder="1" applyAlignment="1">
      <alignment horizontal="center" vertical="center" wrapText="1"/>
      <protection/>
    </xf>
    <xf numFmtId="0" fontId="21" fillId="0" borderId="116" xfId="46" applyFont="1" applyFill="1" applyBorder="1" applyAlignment="1">
      <alignment horizontal="center" vertical="center" wrapText="1"/>
      <protection/>
    </xf>
    <xf numFmtId="0" fontId="21" fillId="0" borderId="117" xfId="46" applyFont="1" applyFill="1" applyBorder="1" applyAlignment="1">
      <alignment horizontal="center" vertical="center" wrapText="1"/>
      <protection/>
    </xf>
    <xf numFmtId="172" fontId="14" fillId="0" borderId="97" xfId="62" applyNumberFormat="1" applyFont="1" applyFill="1" applyBorder="1" applyAlignment="1" applyProtection="1">
      <alignment horizontal="center" vertical="center" wrapText="1"/>
      <protection hidden="1"/>
    </xf>
    <xf numFmtId="3" fontId="14" fillId="0" borderId="80" xfId="46" applyNumberFormat="1" applyFont="1" applyBorder="1" applyAlignment="1">
      <alignment horizontal="center" vertical="center" wrapText="1"/>
      <protection/>
    </xf>
    <xf numFmtId="14" fontId="14" fillId="47" borderId="102" xfId="57" applyNumberFormat="1" applyFont="1" applyFill="1" applyBorder="1" applyAlignment="1" applyProtection="1">
      <alignment horizontal="center" vertical="center" wrapText="1"/>
      <protection/>
    </xf>
    <xf numFmtId="0" fontId="14" fillId="0" borderId="102" xfId="46" applyFont="1" applyBorder="1" applyAlignment="1">
      <alignment horizontal="center" vertical="center" wrapText="1"/>
      <protection/>
    </xf>
    <xf numFmtId="0" fontId="14" fillId="0" borderId="85" xfId="46" applyFont="1" applyBorder="1" applyAlignment="1">
      <alignment horizontal="center" vertical="center" wrapText="1"/>
      <protection/>
    </xf>
    <xf numFmtId="0" fontId="14" fillId="0" borderId="116" xfId="46" applyFont="1" applyBorder="1" applyAlignment="1">
      <alignment horizontal="center" vertical="center" wrapText="1"/>
      <protection/>
    </xf>
    <xf numFmtId="0" fontId="30" fillId="0" borderId="0" xfId="46" applyFont="1" applyBorder="1" applyAlignment="1">
      <alignment horizontal="center" vertical="center" wrapText="1"/>
      <protection/>
    </xf>
    <xf numFmtId="172" fontId="10" fillId="0" borderId="0" xfId="46" applyNumberFormat="1" applyFont="1" applyBorder="1" applyAlignment="1">
      <alignment horizontal="center" vertical="center" wrapText="1"/>
      <protection/>
    </xf>
    <xf numFmtId="168" fontId="10" fillId="0" borderId="0" xfId="46" applyNumberFormat="1" applyFont="1" applyBorder="1" applyAlignment="1">
      <alignment horizontal="center" vertical="center" wrapText="1"/>
      <protection/>
    </xf>
    <xf numFmtId="9" fontId="10" fillId="0" borderId="0" xfId="46" applyNumberFormat="1" applyFont="1" applyBorder="1" applyAlignment="1">
      <alignment horizontal="center" vertical="center" wrapText="1"/>
      <protection/>
    </xf>
    <xf numFmtId="1" fontId="10" fillId="0" borderId="0" xfId="58" applyNumberFormat="1" applyFont="1" applyFill="1" applyBorder="1" applyAlignment="1" applyProtection="1">
      <alignment horizontal="center" vertical="center" wrapText="1"/>
      <protection/>
    </xf>
    <xf numFmtId="0" fontId="7" fillId="0" borderId="0" xfId="46" applyFont="1" applyBorder="1" applyAlignment="1">
      <alignment horizontal="center" vertical="center" wrapText="1"/>
      <protection/>
    </xf>
    <xf numFmtId="172" fontId="19" fillId="58" borderId="78" xfId="46" applyNumberFormat="1" applyFont="1" applyFill="1" applyBorder="1" applyAlignment="1">
      <alignment horizontal="center" vertical="center" wrapText="1"/>
      <protection/>
    </xf>
    <xf numFmtId="0" fontId="21" fillId="0" borderId="102" xfId="46" applyFont="1" applyBorder="1" applyAlignment="1">
      <alignment horizontal="center" vertical="center" wrapText="1"/>
      <protection/>
    </xf>
    <xf numFmtId="9" fontId="14" fillId="47" borderId="85" xfId="68" applyFont="1" applyFill="1" applyBorder="1" applyAlignment="1" applyProtection="1">
      <alignment horizontal="center" vertical="center" wrapText="1"/>
      <protection hidden="1"/>
    </xf>
    <xf numFmtId="0" fontId="21" fillId="0" borderId="103" xfId="46" applyFont="1" applyBorder="1" applyAlignment="1">
      <alignment horizontal="center" vertical="center" wrapText="1"/>
      <protection/>
    </xf>
    <xf numFmtId="0" fontId="21" fillId="0" borderId="116" xfId="46" applyFont="1" applyBorder="1" applyAlignment="1">
      <alignment horizontal="center" vertical="center" wrapText="1"/>
      <protection/>
    </xf>
    <xf numFmtId="0" fontId="20" fillId="0" borderId="116" xfId="46" applyFont="1" applyBorder="1" applyAlignment="1">
      <alignment horizontal="center" vertical="center" wrapText="1"/>
      <protection/>
    </xf>
    <xf numFmtId="0" fontId="14" fillId="0" borderId="117" xfId="46" applyFont="1" applyFill="1" applyBorder="1" applyAlignment="1">
      <alignment horizontal="center" vertical="center" wrapText="1"/>
      <protection/>
    </xf>
    <xf numFmtId="0" fontId="14" fillId="0" borderId="116" xfId="46" applyFont="1" applyBorder="1" applyAlignment="1">
      <alignment horizontal="center" vertical="center" wrapText="1"/>
      <protection/>
    </xf>
    <xf numFmtId="0" fontId="14" fillId="0" borderId="102" xfId="62" applyFont="1" applyFill="1" applyBorder="1" applyAlignment="1" applyProtection="1">
      <alignment horizontal="center" vertical="center" wrapText="1"/>
      <protection hidden="1"/>
    </xf>
    <xf numFmtId="0" fontId="14" fillId="0" borderId="107" xfId="46" applyFont="1" applyFill="1" applyBorder="1" applyAlignment="1">
      <alignment horizontal="center" vertical="center" wrapText="1"/>
      <protection/>
    </xf>
    <xf numFmtId="0" fontId="14" fillId="0" borderId="103" xfId="62" applyFont="1" applyFill="1" applyBorder="1" applyAlignment="1" applyProtection="1">
      <alignment horizontal="center" vertical="center" wrapText="1"/>
      <protection hidden="1"/>
    </xf>
    <xf numFmtId="0" fontId="14" fillId="0" borderId="117" xfId="62" applyFont="1" applyFill="1" applyBorder="1" applyAlignment="1" applyProtection="1">
      <alignment horizontal="center" vertical="center" wrapText="1"/>
      <protection hidden="1"/>
    </xf>
    <xf numFmtId="172" fontId="14" fillId="0" borderId="85" xfId="62" applyNumberFormat="1" applyFont="1" applyFill="1" applyBorder="1" applyAlignment="1" applyProtection="1">
      <alignment horizontal="center" vertical="center" wrapText="1"/>
      <protection hidden="1"/>
    </xf>
    <xf numFmtId="3" fontId="21" fillId="0" borderId="107" xfId="46" applyNumberFormat="1" applyFont="1" applyBorder="1" applyAlignment="1">
      <alignment horizontal="center" vertical="center" wrapText="1"/>
      <protection/>
    </xf>
    <xf numFmtId="0" fontId="21" fillId="0" borderId="110" xfId="46" applyFont="1" applyBorder="1" applyAlignment="1">
      <alignment horizontal="center" vertical="center" wrapText="1"/>
      <protection/>
    </xf>
    <xf numFmtId="9" fontId="14" fillId="47" borderId="111" xfId="68" applyFont="1" applyFill="1" applyBorder="1" applyAlignment="1" applyProtection="1">
      <alignment horizontal="center" vertical="center" wrapText="1"/>
      <protection hidden="1"/>
    </xf>
    <xf numFmtId="0" fontId="14" fillId="0" borderId="111" xfId="46" applyFont="1" applyBorder="1" applyAlignment="1">
      <alignment horizontal="center" vertical="center" wrapText="1"/>
      <protection/>
    </xf>
    <xf numFmtId="0" fontId="21" fillId="0" borderId="118" xfId="46" applyFont="1" applyBorder="1" applyAlignment="1">
      <alignment horizontal="center" vertical="center" wrapText="1"/>
      <protection/>
    </xf>
    <xf numFmtId="0" fontId="21" fillId="0" borderId="119" xfId="46" applyFont="1" applyBorder="1" applyAlignment="1">
      <alignment horizontal="center" vertical="center" wrapText="1"/>
      <protection/>
    </xf>
    <xf numFmtId="3" fontId="21" fillId="0" borderId="111" xfId="46" applyNumberFormat="1" applyFont="1" applyBorder="1" applyAlignment="1">
      <alignment horizontal="center" vertical="center" wrapText="1"/>
      <protection/>
    </xf>
    <xf numFmtId="14" fontId="14" fillId="47" borderId="111" xfId="57" applyNumberFormat="1" applyFont="1" applyFill="1" applyBorder="1" applyAlignment="1" applyProtection="1">
      <alignment horizontal="center" vertical="center" wrapText="1"/>
      <protection/>
    </xf>
    <xf numFmtId="0" fontId="21" fillId="0" borderId="111" xfId="46" applyFont="1" applyBorder="1" applyAlignment="1">
      <alignment horizontal="center" vertical="center" wrapText="1"/>
      <protection/>
    </xf>
    <xf numFmtId="0" fontId="21" fillId="0" borderId="120" xfId="46" applyFont="1" applyBorder="1" applyAlignment="1">
      <alignment horizontal="center" vertical="center" wrapText="1"/>
      <protection/>
    </xf>
    <xf numFmtId="0" fontId="21" fillId="0" borderId="121" xfId="46" applyFont="1" applyBorder="1" applyAlignment="1">
      <alignment horizontal="center" vertical="center" wrapText="1"/>
      <protection/>
    </xf>
    <xf numFmtId="0" fontId="21" fillId="0" borderId="122" xfId="46" applyFont="1" applyBorder="1" applyAlignment="1">
      <alignment horizontal="center" vertical="center" wrapText="1"/>
      <protection/>
    </xf>
    <xf numFmtId="0" fontId="21" fillId="0" borderId="10" xfId="46" applyFont="1" applyFill="1" applyBorder="1" applyAlignment="1">
      <alignment horizontal="center" vertical="center" wrapText="1"/>
      <protection/>
    </xf>
    <xf numFmtId="0" fontId="14" fillId="41" borderId="36" xfId="62" applyFont="1" applyFill="1" applyBorder="1" applyAlignment="1" applyProtection="1">
      <alignment horizontal="center" vertical="center" wrapText="1"/>
      <protection hidden="1"/>
    </xf>
    <xf numFmtId="169" fontId="14" fillId="41" borderId="23" xfId="62" applyNumberFormat="1" applyFont="1" applyFill="1" applyBorder="1" applyAlignment="1" applyProtection="1">
      <alignment horizontal="center" vertical="center" wrapText="1"/>
      <protection hidden="1"/>
    </xf>
    <xf numFmtId="9" fontId="95" fillId="0" borderId="20" xfId="68" applyFont="1" applyBorder="1" applyAlignment="1">
      <alignment horizontal="center" vertical="center" wrapText="1"/>
      <protection/>
    </xf>
    <xf numFmtId="9" fontId="14" fillId="40" borderId="23" xfId="68" applyFont="1" applyFill="1" applyBorder="1" applyAlignment="1" applyProtection="1">
      <alignment horizontal="center" vertical="center" wrapText="1"/>
      <protection hidden="1"/>
    </xf>
    <xf numFmtId="14" fontId="14" fillId="41" borderId="69" xfId="57" applyNumberFormat="1" applyFont="1" applyFill="1" applyBorder="1" applyAlignment="1">
      <alignment horizontal="center" vertical="center" wrapText="1"/>
      <protection/>
    </xf>
    <xf numFmtId="0" fontId="95" fillId="0" borderId="23" xfId="61" applyFont="1" applyBorder="1" applyAlignment="1">
      <alignment horizontal="center" vertical="center" wrapText="1"/>
      <protection/>
    </xf>
    <xf numFmtId="0" fontId="14" fillId="0" borderId="13" xfId="61" applyFont="1" applyBorder="1" applyAlignment="1">
      <alignment horizontal="center" vertical="center" wrapText="1"/>
      <protection/>
    </xf>
    <xf numFmtId="0" fontId="95" fillId="0" borderId="22" xfId="61" applyFont="1" applyBorder="1" applyAlignment="1">
      <alignment horizontal="center" vertical="center" wrapText="1"/>
      <protection/>
    </xf>
    <xf numFmtId="0" fontId="95" fillId="0" borderId="47" xfId="61" applyFont="1" applyBorder="1" applyAlignment="1">
      <alignment horizontal="center" vertical="center" wrapText="1"/>
      <protection/>
    </xf>
    <xf numFmtId="0" fontId="95" fillId="7" borderId="64" xfId="61" applyFont="1" applyFill="1" applyBorder="1" applyAlignment="1">
      <alignment horizontal="center" vertical="center" wrapText="1"/>
      <protection/>
    </xf>
    <xf numFmtId="0" fontId="21" fillId="0" borderId="86" xfId="46" applyFont="1" applyBorder="1" applyAlignment="1">
      <alignment horizontal="center" vertical="center" wrapText="1"/>
      <protection/>
    </xf>
    <xf numFmtId="0" fontId="21" fillId="0" borderId="123" xfId="46" applyFont="1" applyFill="1" applyBorder="1" applyAlignment="1">
      <alignment horizontal="center" vertical="center" wrapText="1"/>
      <protection/>
    </xf>
    <xf numFmtId="0" fontId="20" fillId="48" borderId="77" xfId="46" applyFont="1" applyFill="1" applyBorder="1" applyAlignment="1">
      <alignment horizontal="center" vertical="center" wrapText="1"/>
      <protection/>
    </xf>
    <xf numFmtId="0" fontId="21" fillId="48" borderId="102" xfId="46" applyNumberFormat="1" applyFont="1" applyFill="1" applyBorder="1" applyAlignment="1">
      <alignment horizontal="center" vertical="center" wrapText="1"/>
      <protection/>
    </xf>
    <xf numFmtId="0" fontId="14" fillId="47" borderId="85" xfId="62" applyFont="1" applyFill="1" applyBorder="1" applyAlignment="1" applyProtection="1">
      <alignment horizontal="center" vertical="center" wrapText="1"/>
      <protection hidden="1"/>
    </xf>
    <xf numFmtId="0" fontId="14" fillId="47" borderId="105" xfId="62" applyFont="1" applyFill="1" applyBorder="1" applyAlignment="1" applyProtection="1">
      <alignment horizontal="center" vertical="center" wrapText="1"/>
      <protection hidden="1"/>
    </xf>
    <xf numFmtId="0" fontId="14" fillId="47" borderId="91" xfId="62" applyFont="1" applyFill="1" applyBorder="1" applyAlignment="1" applyProtection="1">
      <alignment horizontal="center" vertical="center" wrapText="1"/>
      <protection hidden="1"/>
    </xf>
    <xf numFmtId="0" fontId="14" fillId="47" borderId="124" xfId="62" applyFont="1" applyFill="1" applyBorder="1" applyAlignment="1" applyProtection="1">
      <alignment horizontal="center" vertical="center" wrapText="1"/>
      <protection hidden="1"/>
    </xf>
    <xf numFmtId="3" fontId="21" fillId="0" borderId="102" xfId="46" applyNumberFormat="1" applyFont="1" applyBorder="1" applyAlignment="1">
      <alignment horizontal="center" vertical="center" wrapText="1"/>
      <protection/>
    </xf>
    <xf numFmtId="0" fontId="14" fillId="0" borderId="107" xfId="46" applyFont="1" applyBorder="1" applyAlignment="1">
      <alignment horizontal="center" vertical="center" wrapText="1"/>
      <protection/>
    </xf>
    <xf numFmtId="14" fontId="14" fillId="0" borderId="80" xfId="46" applyNumberFormat="1" applyFont="1" applyFill="1" applyBorder="1" applyAlignment="1">
      <alignment horizontal="center" vertical="center" wrapText="1"/>
      <protection/>
    </xf>
    <xf numFmtId="0" fontId="21" fillId="0" borderId="80" xfId="46" applyFont="1" applyFill="1" applyBorder="1" applyAlignment="1">
      <alignment horizontal="center" vertical="center" wrapText="1"/>
      <protection/>
    </xf>
    <xf numFmtId="0" fontId="14" fillId="0" borderId="80" xfId="46" applyFont="1" applyFill="1" applyBorder="1" applyAlignment="1">
      <alignment horizontal="center" vertical="center" wrapText="1"/>
      <protection/>
    </xf>
    <xf numFmtId="0" fontId="21" fillId="0" borderId="79" xfId="46" applyFont="1" applyFill="1" applyBorder="1" applyAlignment="1">
      <alignment horizontal="center" vertical="center" wrapText="1"/>
      <protection/>
    </xf>
    <xf numFmtId="0" fontId="21" fillId="0" borderId="86" xfId="46" applyFont="1" applyFill="1" applyBorder="1" applyAlignment="1">
      <alignment horizontal="center" vertical="center" wrapText="1"/>
      <protection/>
    </xf>
    <xf numFmtId="0" fontId="21" fillId="0" borderId="91" xfId="46" applyFont="1" applyFill="1" applyBorder="1" applyAlignment="1">
      <alignment horizontal="center" vertical="center" wrapText="1"/>
      <protection/>
    </xf>
    <xf numFmtId="0" fontId="21" fillId="0" borderId="125" xfId="46" applyFont="1" applyFill="1" applyBorder="1" applyAlignment="1">
      <alignment horizontal="center" vertical="center" wrapText="1"/>
      <protection/>
    </xf>
    <xf numFmtId="0" fontId="17" fillId="38" borderId="0" xfId="46" applyFont="1" applyFill="1" applyAlignment="1">
      <alignment horizontal="center" vertical="center" wrapText="1"/>
      <protection/>
    </xf>
    <xf numFmtId="0" fontId="16" fillId="61" borderId="75" xfId="62" applyFont="1" applyFill="1" applyBorder="1" applyAlignment="1" applyProtection="1">
      <alignment horizontal="center" vertical="center" wrapText="1"/>
      <protection hidden="1"/>
    </xf>
    <xf numFmtId="0" fontId="16" fillId="62" borderId="75" xfId="62" applyFont="1" applyFill="1" applyBorder="1" applyAlignment="1" applyProtection="1">
      <alignment horizontal="center" vertical="center" wrapText="1"/>
      <protection hidden="1"/>
    </xf>
    <xf numFmtId="0" fontId="16" fillId="63" borderId="75" xfId="62" applyFont="1" applyFill="1" applyBorder="1" applyAlignment="1" applyProtection="1">
      <alignment horizontal="center" vertical="center" wrapText="1"/>
      <protection hidden="1"/>
    </xf>
    <xf numFmtId="0" fontId="16" fillId="64" borderId="75" xfId="62" applyFont="1" applyFill="1" applyBorder="1" applyAlignment="1" applyProtection="1">
      <alignment horizontal="center" vertical="center" wrapText="1"/>
      <protection hidden="1"/>
    </xf>
    <xf numFmtId="0" fontId="16" fillId="65" borderId="75" xfId="62" applyFont="1" applyFill="1" applyBorder="1" applyAlignment="1" applyProtection="1">
      <alignment horizontal="center" vertical="center" wrapText="1"/>
      <protection hidden="1"/>
    </xf>
    <xf numFmtId="0" fontId="14" fillId="55" borderId="81" xfId="62" applyFont="1" applyFill="1" applyBorder="1" applyAlignment="1" applyProtection="1">
      <alignment horizontal="center" vertical="center" wrapText="1"/>
      <protection hidden="1"/>
    </xf>
    <xf numFmtId="172" fontId="14" fillId="55" borderId="85" xfId="62" applyNumberFormat="1" applyFont="1" applyFill="1" applyBorder="1" applyAlignment="1" applyProtection="1">
      <alignment horizontal="center" vertical="center" wrapText="1"/>
      <protection hidden="1"/>
    </xf>
    <xf numFmtId="3" fontId="21" fillId="41" borderId="80" xfId="46" applyNumberFormat="1" applyFont="1" applyFill="1" applyBorder="1" applyAlignment="1">
      <alignment horizontal="center" vertical="center" wrapText="1"/>
      <protection/>
    </xf>
    <xf numFmtId="0" fontId="14" fillId="59" borderId="85" xfId="62" applyFont="1" applyFill="1" applyBorder="1" applyAlignment="1" applyProtection="1">
      <alignment horizontal="center" vertical="center" wrapText="1"/>
      <protection hidden="1"/>
    </xf>
    <xf numFmtId="14" fontId="14" fillId="41" borderId="80" xfId="46" applyNumberFormat="1" applyFont="1" applyFill="1" applyBorder="1" applyAlignment="1">
      <alignment horizontal="center" vertical="center" wrapText="1"/>
      <protection/>
    </xf>
    <xf numFmtId="0" fontId="21" fillId="41" borderId="85" xfId="46" applyFont="1" applyFill="1" applyBorder="1" applyAlignment="1">
      <alignment horizontal="center" vertical="center" wrapText="1"/>
      <protection/>
    </xf>
    <xf numFmtId="0" fontId="14" fillId="41" borderId="85" xfId="46" applyFont="1" applyFill="1" applyBorder="1" applyAlignment="1">
      <alignment horizontal="center" vertical="center" wrapText="1"/>
      <protection/>
    </xf>
    <xf numFmtId="0" fontId="21" fillId="41" borderId="89" xfId="46" applyFont="1" applyFill="1" applyBorder="1" applyAlignment="1">
      <alignment horizontal="center" vertical="center" wrapText="1"/>
      <protection/>
    </xf>
    <xf numFmtId="0" fontId="21" fillId="41" borderId="125" xfId="46" applyFont="1" applyFill="1" applyBorder="1" applyAlignment="1">
      <alignment horizontal="center" vertical="center" wrapText="1"/>
      <protection/>
    </xf>
    <xf numFmtId="14" fontId="14" fillId="0" borderId="80" xfId="46" applyNumberFormat="1" applyFont="1" applyBorder="1" applyAlignment="1">
      <alignment horizontal="center" vertical="center" wrapText="1"/>
      <protection/>
    </xf>
    <xf numFmtId="9" fontId="14" fillId="0" borderId="80" xfId="68" applyFont="1" applyFill="1" applyBorder="1" applyAlignment="1" applyProtection="1">
      <alignment horizontal="center" vertical="center" wrapText="1"/>
      <protection/>
    </xf>
    <xf numFmtId="0" fontId="21" fillId="0" borderId="85" xfId="46" applyFont="1" applyFill="1" applyBorder="1" applyAlignment="1">
      <alignment horizontal="center" vertical="center" wrapText="1"/>
      <protection/>
    </xf>
    <xf numFmtId="0" fontId="21" fillId="0" borderId="88" xfId="46" applyFont="1" applyFill="1" applyBorder="1" applyAlignment="1">
      <alignment horizontal="center" vertical="center" wrapText="1"/>
      <protection/>
    </xf>
    <xf numFmtId="0" fontId="21" fillId="0" borderId="89" xfId="46" applyFont="1" applyFill="1" applyBorder="1" applyAlignment="1">
      <alignment horizontal="center" vertical="center" wrapText="1"/>
      <protection/>
    </xf>
    <xf numFmtId="0" fontId="14" fillId="41" borderId="10" xfId="46" applyFont="1" applyFill="1" applyBorder="1" applyAlignment="1">
      <alignment horizontal="center" vertical="center" wrapText="1"/>
      <protection/>
    </xf>
    <xf numFmtId="0" fontId="14" fillId="41" borderId="125" xfId="46" applyFont="1" applyFill="1" applyBorder="1" applyAlignment="1">
      <alignment horizontal="center" vertical="center" wrapText="1"/>
      <protection/>
    </xf>
    <xf numFmtId="14" fontId="14" fillId="55" borderId="85" xfId="57" applyNumberFormat="1" applyFont="1" applyFill="1" applyBorder="1" applyAlignment="1" applyProtection="1">
      <alignment horizontal="center" vertical="center" wrapText="1"/>
      <protection/>
    </xf>
    <xf numFmtId="9" fontId="14" fillId="41" borderId="80" xfId="68" applyFont="1" applyFill="1" applyBorder="1" applyAlignment="1" applyProtection="1">
      <alignment horizontal="center" vertical="center" wrapText="1"/>
      <protection/>
    </xf>
    <xf numFmtId="0" fontId="17" fillId="49" borderId="75" xfId="46" applyFont="1" applyFill="1" applyBorder="1" applyAlignment="1">
      <alignment horizontal="center" vertical="center" wrapText="1"/>
      <protection/>
    </xf>
    <xf numFmtId="0" fontId="14" fillId="0" borderId="88" xfId="46" applyFont="1" applyBorder="1" applyAlignment="1">
      <alignment horizontal="center" vertical="center" wrapText="1"/>
      <protection/>
    </xf>
    <xf numFmtId="0" fontId="14" fillId="0" borderId="75" xfId="46" applyFont="1" applyBorder="1" applyAlignment="1">
      <alignment horizontal="center" vertical="center" wrapText="1"/>
      <protection/>
    </xf>
    <xf numFmtId="0" fontId="14" fillId="0" borderId="77" xfId="46" applyFont="1" applyBorder="1" applyAlignment="1">
      <alignment horizontal="center" vertical="center" wrapText="1"/>
      <protection/>
    </xf>
    <xf numFmtId="177" fontId="10" fillId="0" borderId="0" xfId="46" applyNumberFormat="1" applyFont="1" applyBorder="1" applyAlignment="1">
      <alignment horizontal="center" vertical="center" wrapText="1"/>
      <protection/>
    </xf>
    <xf numFmtId="0" fontId="29" fillId="0" borderId="0" xfId="46" applyFont="1">
      <alignment/>
      <protection/>
    </xf>
    <xf numFmtId="177" fontId="10" fillId="0" borderId="0" xfId="46" applyNumberFormat="1" applyFont="1" applyAlignment="1">
      <alignment horizontal="center" vertical="center" wrapText="1"/>
      <protection/>
    </xf>
    <xf numFmtId="168" fontId="10" fillId="0" borderId="0" xfId="46" applyNumberFormat="1" applyFont="1" applyAlignment="1">
      <alignment horizontal="center" vertical="center" wrapText="1"/>
      <protection/>
    </xf>
    <xf numFmtId="9" fontId="10" fillId="0" borderId="0" xfId="46" applyNumberFormat="1" applyFont="1" applyAlignment="1">
      <alignment horizontal="center" vertical="center" wrapText="1"/>
      <protection/>
    </xf>
    <xf numFmtId="0" fontId="19" fillId="58" borderId="75" xfId="46" applyFont="1" applyFill="1" applyBorder="1" applyAlignment="1">
      <alignment horizontal="center" vertical="center" wrapText="1"/>
      <protection/>
    </xf>
    <xf numFmtId="1" fontId="10" fillId="0" borderId="0" xfId="57" applyNumberFormat="1" applyFont="1" applyFill="1" applyBorder="1" applyAlignment="1" applyProtection="1">
      <alignment horizontal="center" vertical="center" wrapText="1"/>
      <protection/>
    </xf>
    <xf numFmtId="0" fontId="15" fillId="66" borderId="126" xfId="46" applyFont="1" applyFill="1" applyBorder="1" applyAlignment="1">
      <alignment horizontal="center" vertical="center" wrapText="1"/>
      <protection/>
    </xf>
    <xf numFmtId="0" fontId="15" fillId="66" borderId="95" xfId="46" applyFont="1" applyFill="1" applyBorder="1" applyAlignment="1">
      <alignment horizontal="center" vertical="center" wrapText="1"/>
      <protection/>
    </xf>
    <xf numFmtId="172" fontId="15" fillId="66" borderId="79" xfId="46" applyNumberFormat="1" applyFont="1" applyFill="1" applyBorder="1" applyAlignment="1">
      <alignment horizontal="center" vertical="center" wrapText="1"/>
      <protection/>
    </xf>
    <xf numFmtId="0" fontId="15" fillId="66" borderId="106" xfId="46" applyFont="1" applyFill="1" applyBorder="1" applyAlignment="1">
      <alignment horizontal="center" vertical="center" wrapText="1"/>
      <protection/>
    </xf>
    <xf numFmtId="0" fontId="15" fillId="66" borderId="75" xfId="62" applyFont="1" applyFill="1" applyBorder="1" applyAlignment="1" applyProtection="1">
      <alignment horizontal="center" vertical="center" wrapText="1"/>
      <protection hidden="1"/>
    </xf>
    <xf numFmtId="0" fontId="15" fillId="66" borderId="100" xfId="62" applyFont="1" applyFill="1" applyBorder="1" applyAlignment="1" applyProtection="1">
      <alignment horizontal="center" vertical="center" wrapText="1"/>
      <protection hidden="1"/>
    </xf>
    <xf numFmtId="0" fontId="15" fillId="66" borderId="77" xfId="62" applyFont="1" applyFill="1" applyBorder="1" applyAlignment="1" applyProtection="1">
      <alignment horizontal="center" vertical="center" wrapText="1"/>
      <protection hidden="1"/>
    </xf>
    <xf numFmtId="0" fontId="15" fillId="66" borderId="88" xfId="62" applyFont="1" applyFill="1" applyBorder="1" applyAlignment="1" applyProtection="1">
      <alignment horizontal="center" vertical="center" wrapText="1"/>
      <protection hidden="1"/>
    </xf>
    <xf numFmtId="1" fontId="15" fillId="66" borderId="85" xfId="57" applyNumberFormat="1" applyFont="1" applyFill="1" applyBorder="1" applyAlignment="1" applyProtection="1">
      <alignment horizontal="center" vertical="center" wrapText="1"/>
      <protection hidden="1"/>
    </xf>
    <xf numFmtId="0" fontId="15" fillId="66" borderId="85" xfId="62" applyFont="1" applyFill="1" applyBorder="1" applyAlignment="1" applyProtection="1">
      <alignment horizontal="center" vertical="center" wrapText="1"/>
      <protection hidden="1"/>
    </xf>
    <xf numFmtId="9" fontId="15" fillId="66" borderId="85" xfId="62" applyNumberFormat="1" applyFont="1" applyFill="1" applyBorder="1" applyAlignment="1" applyProtection="1">
      <alignment horizontal="center" vertical="center" wrapText="1"/>
      <protection hidden="1"/>
    </xf>
    <xf numFmtId="0" fontId="15" fillId="66" borderId="85" xfId="62" applyFont="1" applyFill="1" applyBorder="1" applyAlignment="1" applyProtection="1">
      <alignment horizontal="center" vertical="center" textRotation="90" wrapText="1"/>
      <protection hidden="1"/>
    </xf>
    <xf numFmtId="172" fontId="15" fillId="66" borderId="85" xfId="62" applyNumberFormat="1" applyFont="1" applyFill="1" applyBorder="1" applyAlignment="1" applyProtection="1">
      <alignment horizontal="center" vertical="center" wrapText="1"/>
      <protection hidden="1"/>
    </xf>
    <xf numFmtId="0" fontId="15" fillId="66" borderId="127" xfId="62" applyFont="1" applyFill="1" applyBorder="1" applyAlignment="1" applyProtection="1">
      <alignment horizontal="center" vertical="center" wrapText="1"/>
      <protection hidden="1"/>
    </xf>
    <xf numFmtId="0" fontId="15" fillId="66" borderId="95" xfId="46" applyFont="1" applyFill="1" applyBorder="1" applyAlignment="1">
      <alignment vertical="center" wrapText="1"/>
      <protection/>
    </xf>
    <xf numFmtId="0" fontId="15" fillId="66" borderId="93" xfId="46" applyFont="1" applyFill="1" applyBorder="1" applyAlignment="1">
      <alignment horizontal="center" vertical="center" wrapText="1"/>
      <protection/>
    </xf>
    <xf numFmtId="172" fontId="15" fillId="66" borderId="93" xfId="46" applyNumberFormat="1" applyFont="1" applyFill="1" applyBorder="1" applyAlignment="1">
      <alignment horizontal="center" vertical="center" wrapText="1"/>
      <protection/>
    </xf>
    <xf numFmtId="0" fontId="15" fillId="66" borderId="117" xfId="46" applyFont="1" applyFill="1" applyBorder="1" applyAlignment="1">
      <alignment horizontal="center" vertical="center" wrapText="1"/>
      <protection/>
    </xf>
    <xf numFmtId="0" fontId="21" fillId="67" borderId="90" xfId="46" applyFont="1" applyFill="1" applyBorder="1" applyAlignment="1">
      <alignment horizontal="center" vertical="center" wrapText="1"/>
      <protection/>
    </xf>
    <xf numFmtId="0" fontId="21" fillId="67" borderId="79" xfId="46" applyFont="1" applyFill="1" applyBorder="1" applyAlignment="1">
      <alignment horizontal="center" vertical="center" wrapText="1"/>
      <protection/>
    </xf>
    <xf numFmtId="0" fontId="21" fillId="67" borderId="86" xfId="46" applyFont="1" applyFill="1" applyBorder="1" applyAlignment="1">
      <alignment horizontal="center" vertical="center" wrapText="1"/>
      <protection/>
    </xf>
    <xf numFmtId="0" fontId="14" fillId="67" borderId="80" xfId="46" applyFont="1" applyFill="1" applyBorder="1" applyAlignment="1">
      <alignment horizontal="center" vertical="center" wrapText="1"/>
      <protection/>
    </xf>
    <xf numFmtId="0" fontId="14" fillId="67" borderId="80" xfId="62" applyFont="1" applyFill="1" applyBorder="1" applyAlignment="1" applyProtection="1">
      <alignment horizontal="center" vertical="center" wrapText="1"/>
      <protection hidden="1"/>
    </xf>
    <xf numFmtId="0" fontId="21" fillId="67" borderId="80" xfId="46" applyFont="1" applyFill="1" applyBorder="1" applyAlignment="1">
      <alignment horizontal="center" vertical="center" wrapText="1"/>
      <protection/>
    </xf>
    <xf numFmtId="14" fontId="14" fillId="67" borderId="80" xfId="57" applyNumberFormat="1" applyFont="1" applyFill="1" applyBorder="1" applyAlignment="1" applyProtection="1">
      <alignment horizontal="center" vertical="center" wrapText="1"/>
      <protection/>
    </xf>
    <xf numFmtId="14" fontId="14" fillId="67" borderId="102" xfId="57" applyNumberFormat="1" applyFont="1" applyFill="1" applyBorder="1" applyAlignment="1" applyProtection="1">
      <alignment horizontal="center" vertical="center" wrapText="1"/>
      <protection/>
    </xf>
    <xf numFmtId="3" fontId="21" fillId="67" borderId="80" xfId="46" applyNumberFormat="1" applyFont="1" applyFill="1" applyBorder="1" applyAlignment="1">
      <alignment horizontal="center" vertical="center" wrapText="1"/>
      <protection/>
    </xf>
    <xf numFmtId="172" fontId="14" fillId="67" borderId="80" xfId="62" applyNumberFormat="1" applyFont="1" applyFill="1" applyBorder="1" applyAlignment="1" applyProtection="1">
      <alignment horizontal="center" vertical="center" wrapText="1"/>
      <protection hidden="1"/>
    </xf>
    <xf numFmtId="0" fontId="14" fillId="67" borderId="81" xfId="62" applyFont="1" applyFill="1" applyBorder="1" applyAlignment="1" applyProtection="1">
      <alignment horizontal="center" vertical="center" wrapText="1"/>
      <protection hidden="1"/>
    </xf>
    <xf numFmtId="0" fontId="21" fillId="67" borderId="117" xfId="46" applyFont="1" applyFill="1" applyBorder="1" applyAlignment="1">
      <alignment horizontal="center" vertical="center" wrapText="1"/>
      <protection/>
    </xf>
    <xf numFmtId="0" fontId="21" fillId="67" borderId="103" xfId="46" applyFont="1" applyFill="1" applyBorder="1" applyAlignment="1">
      <alignment horizontal="center" vertical="center" wrapText="1"/>
      <protection/>
    </xf>
    <xf numFmtId="0" fontId="14" fillId="67" borderId="102" xfId="62" applyFont="1" applyFill="1" applyBorder="1" applyAlignment="1" applyProtection="1">
      <alignment horizontal="center" vertical="center" wrapText="1"/>
      <protection hidden="1"/>
    </xf>
    <xf numFmtId="0" fontId="21" fillId="67" borderId="102" xfId="46" applyFont="1" applyFill="1" applyBorder="1" applyAlignment="1">
      <alignment horizontal="center" vertical="center" wrapText="1"/>
      <protection/>
    </xf>
    <xf numFmtId="172" fontId="14" fillId="67" borderId="102" xfId="62" applyNumberFormat="1" applyFont="1" applyFill="1" applyBorder="1" applyAlignment="1" applyProtection="1">
      <alignment horizontal="center" vertical="center" wrapText="1"/>
      <protection hidden="1"/>
    </xf>
    <xf numFmtId="0" fontId="21" fillId="67" borderId="116" xfId="46" applyFont="1" applyFill="1" applyBorder="1" applyAlignment="1">
      <alignment horizontal="center" vertical="center" wrapText="1"/>
      <protection/>
    </xf>
    <xf numFmtId="0" fontId="20" fillId="48" borderId="87" xfId="46" applyFont="1" applyFill="1" applyBorder="1" applyAlignment="1">
      <alignment horizontal="center" vertical="center" wrapText="1"/>
      <protection/>
    </xf>
    <xf numFmtId="0" fontId="14" fillId="67" borderId="117" xfId="46" applyFont="1" applyFill="1" applyBorder="1" applyAlignment="1">
      <alignment horizontal="center" vertical="center" wrapText="1"/>
      <protection/>
    </xf>
    <xf numFmtId="0" fontId="14" fillId="67" borderId="107" xfId="46" applyFont="1" applyFill="1" applyBorder="1" applyAlignment="1">
      <alignment horizontal="center" vertical="center" wrapText="1"/>
      <protection/>
    </xf>
    <xf numFmtId="0" fontId="14" fillId="67" borderId="106" xfId="62" applyFont="1" applyFill="1" applyBorder="1" applyAlignment="1" applyProtection="1">
      <alignment horizontal="center" vertical="center" wrapText="1"/>
      <protection hidden="1"/>
    </xf>
    <xf numFmtId="0" fontId="21" fillId="67" borderId="75" xfId="46" applyFont="1" applyFill="1" applyBorder="1" applyAlignment="1">
      <alignment horizontal="center" vertical="center" wrapText="1"/>
      <protection/>
    </xf>
    <xf numFmtId="0" fontId="14" fillId="67" borderId="85" xfId="46" applyFont="1" applyFill="1" applyBorder="1" applyAlignment="1">
      <alignment horizontal="center" vertical="center" wrapText="1"/>
      <protection/>
    </xf>
    <xf numFmtId="177" fontId="14" fillId="67" borderId="80" xfId="62" applyNumberFormat="1" applyFont="1" applyFill="1" applyBorder="1" applyAlignment="1" applyProtection="1">
      <alignment horizontal="center" vertical="center" wrapText="1"/>
      <protection hidden="1"/>
    </xf>
    <xf numFmtId="0" fontId="21" fillId="67" borderId="77" xfId="46" applyFont="1" applyFill="1" applyBorder="1" applyAlignment="1">
      <alignment horizontal="center" vertical="center" wrapText="1"/>
      <protection/>
    </xf>
    <xf numFmtId="0" fontId="21" fillId="67" borderId="88" xfId="46" applyFont="1" applyFill="1" applyBorder="1" applyAlignment="1">
      <alignment horizontal="center" vertical="center" wrapText="1"/>
      <protection/>
    </xf>
    <xf numFmtId="0" fontId="21" fillId="67" borderId="114" xfId="46" applyFont="1" applyFill="1" applyBorder="1" applyAlignment="1">
      <alignment horizontal="center" vertical="center" wrapText="1"/>
      <protection/>
    </xf>
    <xf numFmtId="0" fontId="20" fillId="48" borderId="125" xfId="46" applyFont="1" applyFill="1" applyBorder="1" applyAlignment="1">
      <alignment horizontal="center" vertical="center" wrapText="1"/>
      <protection/>
    </xf>
    <xf numFmtId="0" fontId="21" fillId="0" borderId="114" xfId="46" applyFont="1" applyFill="1" applyBorder="1" applyAlignment="1">
      <alignment horizontal="center" vertical="center" wrapText="1"/>
      <protection/>
    </xf>
    <xf numFmtId="10" fontId="14" fillId="0" borderId="80" xfId="46" applyNumberFormat="1" applyFont="1" applyBorder="1" applyAlignment="1">
      <alignment horizontal="center" vertical="center" wrapText="1"/>
      <protection/>
    </xf>
    <xf numFmtId="177" fontId="14" fillId="0" borderId="80" xfId="62" applyNumberFormat="1" applyFont="1" applyFill="1" applyBorder="1" applyAlignment="1" applyProtection="1">
      <alignment horizontal="center" vertical="center" wrapText="1"/>
      <protection hidden="1"/>
    </xf>
    <xf numFmtId="0" fontId="14" fillId="0" borderId="81" xfId="62" applyFont="1" applyFill="1" applyBorder="1" applyAlignment="1" applyProtection="1">
      <alignment horizontal="center" vertical="center" wrapText="1"/>
      <protection hidden="1"/>
    </xf>
    <xf numFmtId="0" fontId="14" fillId="0" borderId="125" xfId="46" applyFont="1" applyFill="1" applyBorder="1" applyAlignment="1">
      <alignment horizontal="center" vertical="center" wrapText="1"/>
      <protection/>
    </xf>
    <xf numFmtId="0" fontId="14" fillId="47" borderId="127" xfId="62" applyFont="1" applyFill="1" applyBorder="1" applyAlignment="1" applyProtection="1">
      <alignment horizontal="center" vertical="center" wrapText="1"/>
      <protection hidden="1"/>
    </xf>
    <xf numFmtId="10" fontId="19" fillId="58" borderId="95" xfId="46" applyNumberFormat="1" applyFont="1" applyFill="1" applyBorder="1" applyAlignment="1">
      <alignment horizontal="center" vertical="center" wrapText="1"/>
      <protection/>
    </xf>
    <xf numFmtId="10" fontId="14" fillId="47" borderId="85" xfId="68" applyNumberFormat="1" applyFont="1" applyFill="1" applyBorder="1" applyAlignment="1" applyProtection="1">
      <alignment horizontal="center" vertical="center" wrapText="1"/>
      <protection hidden="1"/>
    </xf>
    <xf numFmtId="0" fontId="14" fillId="47" borderId="90" xfId="62" applyFont="1" applyFill="1" applyBorder="1" applyAlignment="1" applyProtection="1">
      <alignment horizontal="center" vertical="center" wrapText="1"/>
      <protection hidden="1"/>
    </xf>
    <xf numFmtId="0" fontId="14" fillId="0" borderId="79" xfId="46" applyFont="1" applyBorder="1" applyAlignment="1">
      <alignment horizontal="center" vertical="center" wrapText="1"/>
      <protection/>
    </xf>
    <xf numFmtId="3" fontId="14" fillId="48" borderId="80" xfId="46" applyNumberFormat="1" applyFont="1" applyFill="1" applyBorder="1" applyAlignment="1">
      <alignment horizontal="center" vertical="center" wrapText="1"/>
      <protection/>
    </xf>
    <xf numFmtId="1" fontId="14" fillId="48" borderId="80" xfId="46" applyNumberFormat="1" applyFont="1" applyFill="1" applyBorder="1" applyAlignment="1">
      <alignment horizontal="center" vertical="center" wrapText="1"/>
      <protection/>
    </xf>
    <xf numFmtId="1" fontId="14" fillId="0" borderId="80" xfId="57" applyNumberFormat="1" applyFont="1" applyFill="1" applyBorder="1" applyAlignment="1" applyProtection="1">
      <alignment horizontal="center" vertical="center" wrapText="1"/>
      <protection/>
    </xf>
    <xf numFmtId="172" fontId="14" fillId="47" borderId="112" xfId="62" applyNumberFormat="1" applyFont="1" applyFill="1" applyBorder="1" applyAlignment="1" applyProtection="1">
      <alignment horizontal="center" vertical="center" wrapText="1"/>
      <protection hidden="1"/>
    </xf>
    <xf numFmtId="0" fontId="14" fillId="0" borderId="90" xfId="62" applyFont="1" applyFill="1" applyBorder="1" applyAlignment="1" applyProtection="1">
      <alignment horizontal="center" vertical="center" wrapText="1"/>
      <protection hidden="1"/>
    </xf>
    <xf numFmtId="0" fontId="21" fillId="0" borderId="128" xfId="46" applyFont="1" applyFill="1" applyBorder="1" applyAlignment="1">
      <alignment horizontal="center" vertical="center" wrapText="1"/>
      <protection/>
    </xf>
    <xf numFmtId="172" fontId="14" fillId="0" borderId="102" xfId="62" applyNumberFormat="1" applyFont="1" applyFill="1" applyBorder="1" applyAlignment="1" applyProtection="1">
      <alignment horizontal="center" vertical="center" wrapText="1"/>
      <protection hidden="1"/>
    </xf>
    <xf numFmtId="0" fontId="14" fillId="0" borderId="106" xfId="62" applyFont="1" applyFill="1" applyBorder="1" applyAlignment="1" applyProtection="1">
      <alignment horizontal="center" vertical="center" wrapText="1"/>
      <protection hidden="1"/>
    </xf>
    <xf numFmtId="0" fontId="19" fillId="68" borderId="77" xfId="46" applyFont="1" applyFill="1" applyBorder="1" applyAlignment="1">
      <alignment horizontal="center" vertical="center" wrapText="1"/>
      <protection/>
    </xf>
    <xf numFmtId="0" fontId="21" fillId="0" borderId="90" xfId="46" applyFont="1" applyFill="1" applyBorder="1" applyAlignment="1">
      <alignment horizontal="center" vertical="center" wrapText="1"/>
      <protection/>
    </xf>
    <xf numFmtId="9" fontId="14" fillId="0" borderId="80" xfId="68" applyNumberFormat="1" applyFont="1" applyFill="1" applyBorder="1" applyAlignment="1" applyProtection="1">
      <alignment horizontal="center" vertical="center" wrapText="1"/>
      <protection hidden="1"/>
    </xf>
    <xf numFmtId="3" fontId="21" fillId="0" borderId="102" xfId="46" applyNumberFormat="1" applyFont="1" applyFill="1" applyBorder="1" applyAlignment="1">
      <alignment horizontal="center" vertical="center" wrapText="1"/>
      <protection/>
    </xf>
    <xf numFmtId="0" fontId="17" fillId="68" borderId="75" xfId="46" applyFont="1" applyFill="1" applyBorder="1" applyAlignment="1">
      <alignment horizontal="center" vertical="center" wrapText="1"/>
      <protection/>
    </xf>
    <xf numFmtId="0" fontId="17" fillId="41" borderId="0" xfId="46" applyFont="1" applyFill="1" applyAlignment="1">
      <alignment horizontal="center" vertical="center" wrapText="1"/>
      <protection/>
    </xf>
    <xf numFmtId="0" fontId="14" fillId="0" borderId="127" xfId="62" applyFont="1" applyFill="1" applyBorder="1" applyAlignment="1" applyProtection="1">
      <alignment horizontal="center" vertical="center" wrapText="1"/>
      <protection hidden="1"/>
    </xf>
    <xf numFmtId="0" fontId="23" fillId="0" borderId="75" xfId="46" applyFont="1" applyFill="1" applyBorder="1" applyAlignment="1">
      <alignment horizontal="center" vertical="center" wrapText="1"/>
      <protection/>
    </xf>
    <xf numFmtId="0" fontId="23" fillId="0" borderId="0" xfId="46" applyFont="1" applyFill="1" applyAlignment="1">
      <alignment horizontal="center" vertical="center" wrapText="1"/>
      <protection/>
    </xf>
    <xf numFmtId="0" fontId="14" fillId="0" borderId="86" xfId="62" applyFont="1" applyFill="1" applyBorder="1" applyAlignment="1" applyProtection="1">
      <alignment horizontal="center" vertical="center" wrapText="1"/>
      <protection hidden="1"/>
    </xf>
    <xf numFmtId="1" fontId="14" fillId="0" borderId="80" xfId="62" applyNumberFormat="1" applyFont="1" applyFill="1" applyBorder="1" applyAlignment="1" applyProtection="1">
      <alignment horizontal="center" vertical="center" wrapText="1"/>
      <protection hidden="1"/>
    </xf>
    <xf numFmtId="1" fontId="14" fillId="0" borderId="89" xfId="57" applyNumberFormat="1" applyFont="1" applyFill="1" applyBorder="1" applyAlignment="1" applyProtection="1">
      <alignment horizontal="center" vertical="center" wrapText="1"/>
      <protection hidden="1"/>
    </xf>
    <xf numFmtId="1" fontId="14" fillId="0" borderId="85" xfId="62" applyNumberFormat="1" applyFont="1" applyFill="1" applyBorder="1" applyAlignment="1" applyProtection="1">
      <alignment horizontal="center" vertical="center" wrapText="1"/>
      <protection hidden="1"/>
    </xf>
    <xf numFmtId="1" fontId="14" fillId="0" borderId="86" xfId="57" applyNumberFormat="1" applyFont="1" applyFill="1" applyBorder="1" applyAlignment="1" applyProtection="1">
      <alignment horizontal="center" vertical="center" wrapText="1"/>
      <protection hidden="1"/>
    </xf>
    <xf numFmtId="0" fontId="14" fillId="0" borderId="79" xfId="62" applyFont="1" applyFill="1" applyBorder="1" applyAlignment="1" applyProtection="1">
      <alignment horizontal="center" vertical="center" wrapText="1"/>
      <protection hidden="1"/>
    </xf>
    <xf numFmtId="1" fontId="14" fillId="0" borderId="82" xfId="57" applyNumberFormat="1" applyFont="1" applyFill="1" applyBorder="1" applyAlignment="1" applyProtection="1">
      <alignment horizontal="center" vertical="center" wrapText="1"/>
      <protection hidden="1"/>
    </xf>
    <xf numFmtId="14" fontId="14" fillId="0" borderId="88" xfId="57" applyNumberFormat="1" applyFont="1" applyFill="1" applyBorder="1" applyAlignment="1" applyProtection="1">
      <alignment horizontal="center" vertical="center" wrapText="1"/>
      <protection/>
    </xf>
    <xf numFmtId="0" fontId="19" fillId="42" borderId="95" xfId="46" applyFont="1" applyFill="1" applyBorder="1" applyAlignment="1">
      <alignment horizontal="center" vertical="center" wrapText="1"/>
      <protection/>
    </xf>
    <xf numFmtId="0" fontId="21" fillId="42" borderId="95" xfId="46" applyFont="1" applyFill="1" applyBorder="1" applyAlignment="1">
      <alignment horizontal="center" vertical="center" wrapText="1"/>
      <protection/>
    </xf>
    <xf numFmtId="9" fontId="19" fillId="42" borderId="95" xfId="68" applyFont="1" applyFill="1" applyBorder="1" applyAlignment="1" applyProtection="1">
      <alignment horizontal="center" vertical="center" wrapText="1"/>
      <protection/>
    </xf>
    <xf numFmtId="1" fontId="19" fillId="42" borderId="95" xfId="46" applyNumberFormat="1" applyFont="1" applyFill="1" applyBorder="1" applyAlignment="1">
      <alignment horizontal="center" vertical="center" wrapText="1"/>
      <protection/>
    </xf>
    <xf numFmtId="174" fontId="19" fillId="42" borderId="95" xfId="46" applyNumberFormat="1" applyFont="1" applyFill="1" applyBorder="1" applyAlignment="1">
      <alignment horizontal="center" vertical="center" wrapText="1"/>
      <protection/>
    </xf>
    <xf numFmtId="0" fontId="19" fillId="42" borderId="90" xfId="46" applyFont="1" applyFill="1" applyBorder="1" applyAlignment="1">
      <alignment horizontal="center" vertical="center" wrapText="1"/>
      <protection/>
    </xf>
    <xf numFmtId="0" fontId="17" fillId="0" borderId="75" xfId="46" applyFont="1" applyFill="1" applyBorder="1" applyAlignment="1">
      <alignment horizontal="center" vertical="center" wrapText="1"/>
      <protection/>
    </xf>
    <xf numFmtId="0" fontId="17" fillId="0" borderId="0" xfId="46" applyFont="1" applyFill="1" applyAlignment="1">
      <alignment horizontal="center" vertical="center" wrapText="1"/>
      <protection/>
    </xf>
    <xf numFmtId="0" fontId="20" fillId="0" borderId="77" xfId="62" applyFont="1" applyFill="1" applyBorder="1" applyAlignment="1" applyProtection="1">
      <alignment horizontal="center" vertical="center" wrapText="1"/>
      <protection hidden="1"/>
    </xf>
    <xf numFmtId="0" fontId="21" fillId="0" borderId="75" xfId="62" applyFont="1" applyFill="1" applyBorder="1" applyAlignment="1" applyProtection="1">
      <alignment horizontal="center" vertical="center" wrapText="1"/>
      <protection hidden="1"/>
    </xf>
    <xf numFmtId="0" fontId="21" fillId="0" borderId="78" xfId="62" applyFont="1" applyFill="1" applyBorder="1" applyAlignment="1" applyProtection="1">
      <alignment horizontal="center" vertical="center" wrapText="1"/>
      <protection hidden="1"/>
    </xf>
    <xf numFmtId="0" fontId="21" fillId="0" borderId="79" xfId="62" applyFont="1" applyFill="1" applyBorder="1" applyAlignment="1" applyProtection="1">
      <alignment horizontal="center" vertical="center" wrapText="1"/>
      <protection hidden="1"/>
    </xf>
    <xf numFmtId="9" fontId="21" fillId="0" borderId="80" xfId="68" applyFont="1" applyFill="1" applyBorder="1" applyAlignment="1" applyProtection="1">
      <alignment horizontal="center" vertical="center" wrapText="1"/>
      <protection hidden="1"/>
    </xf>
    <xf numFmtId="0" fontId="21" fillId="0" borderId="80" xfId="62" applyFont="1" applyFill="1" applyBorder="1" applyAlignment="1" applyProtection="1">
      <alignment horizontal="center" vertical="center" wrapText="1"/>
      <protection hidden="1"/>
    </xf>
    <xf numFmtId="14" fontId="21" fillId="0" borderId="80" xfId="62" applyNumberFormat="1" applyFont="1" applyFill="1" applyBorder="1" applyAlignment="1" applyProtection="1">
      <alignment horizontal="center" vertical="center" wrapText="1"/>
      <protection hidden="1"/>
    </xf>
    <xf numFmtId="1" fontId="21" fillId="0" borderId="80" xfId="57" applyNumberFormat="1" applyFont="1" applyFill="1" applyBorder="1" applyAlignment="1" applyProtection="1">
      <alignment horizontal="center" vertical="center" wrapText="1"/>
      <protection/>
    </xf>
    <xf numFmtId="172" fontId="21" fillId="0" borderId="80" xfId="62" applyNumberFormat="1" applyFont="1" applyFill="1" applyBorder="1" applyAlignment="1" applyProtection="1">
      <alignment horizontal="center" vertical="center" wrapText="1"/>
      <protection hidden="1"/>
    </xf>
    <xf numFmtId="0" fontId="19" fillId="0" borderId="0" xfId="46" applyFont="1" applyAlignment="1">
      <alignment horizontal="center" vertical="center" wrapText="1"/>
      <protection/>
    </xf>
    <xf numFmtId="1" fontId="10" fillId="56" borderId="93" xfId="57" applyNumberFormat="1" applyFont="1" applyFill="1" applyBorder="1" applyAlignment="1" applyProtection="1">
      <alignment horizontal="center" vertical="center" wrapText="1"/>
      <protection/>
    </xf>
    <xf numFmtId="0" fontId="15" fillId="66" borderId="95" xfId="62" applyFont="1" applyFill="1" applyBorder="1" applyAlignment="1" applyProtection="1">
      <alignment horizontal="center" vertical="center" wrapText="1"/>
      <protection hidden="1"/>
    </xf>
    <xf numFmtId="0" fontId="15" fillId="66" borderId="81" xfId="62" applyFont="1" applyFill="1" applyBorder="1" applyAlignment="1" applyProtection="1">
      <alignment horizontal="center" vertical="center" wrapText="1"/>
      <protection hidden="1"/>
    </xf>
    <xf numFmtId="0" fontId="15" fillId="66" borderId="81" xfId="62" applyFont="1" applyFill="1" applyBorder="1" applyAlignment="1" applyProtection="1">
      <alignment horizontal="center" vertical="center" textRotation="90" wrapText="1"/>
      <protection hidden="1"/>
    </xf>
    <xf numFmtId="172" fontId="15" fillId="66" borderId="81" xfId="62" applyNumberFormat="1" applyFont="1" applyFill="1" applyBorder="1" applyAlignment="1" applyProtection="1">
      <alignment horizontal="center" vertical="center" wrapText="1"/>
      <protection hidden="1"/>
    </xf>
    <xf numFmtId="0" fontId="21" fillId="0" borderId="129" xfId="46" applyFont="1" applyFill="1" applyBorder="1" applyAlignment="1">
      <alignment horizontal="center" vertical="center" wrapText="1"/>
      <protection/>
    </xf>
    <xf numFmtId="0" fontId="95" fillId="7" borderId="10" xfId="61" applyFont="1" applyFill="1" applyBorder="1" applyAlignment="1">
      <alignment horizontal="center" vertical="center" wrapText="1"/>
      <protection/>
    </xf>
    <xf numFmtId="0" fontId="114" fillId="33" borderId="0" xfId="0" applyFont="1" applyFill="1" applyBorder="1" applyAlignment="1">
      <alignment horizontal="center" vertical="center" wrapText="1"/>
    </xf>
    <xf numFmtId="0" fontId="104" fillId="33" borderId="11" xfId="0" applyFont="1" applyFill="1" applyBorder="1" applyAlignment="1">
      <alignment horizontal="center" vertical="center" wrapText="1"/>
    </xf>
    <xf numFmtId="0" fontId="114" fillId="33" borderId="24" xfId="0" applyFont="1" applyFill="1" applyBorder="1" applyAlignment="1">
      <alignment horizontal="center" vertical="center" wrapText="1"/>
    </xf>
    <xf numFmtId="0" fontId="12" fillId="42" borderId="28" xfId="0" applyFont="1" applyFill="1" applyBorder="1" applyAlignment="1">
      <alignment horizontal="center" vertical="center" wrapText="1"/>
    </xf>
    <xf numFmtId="0" fontId="12" fillId="69" borderId="28" xfId="0" applyFont="1" applyFill="1" applyBorder="1" applyAlignment="1">
      <alignment horizontal="center" vertical="center" wrapText="1"/>
    </xf>
    <xf numFmtId="0" fontId="96" fillId="42" borderId="29" xfId="0" applyFont="1" applyFill="1" applyBorder="1" applyAlignment="1">
      <alignment horizontal="center" vertical="center" wrapText="1"/>
    </xf>
    <xf numFmtId="0" fontId="96" fillId="42" borderId="28" xfId="0" applyFont="1" applyFill="1" applyBorder="1" applyAlignment="1">
      <alignment horizontal="center" vertical="center" wrapText="1"/>
    </xf>
    <xf numFmtId="0" fontId="20" fillId="40" borderId="64" xfId="61" applyFont="1" applyFill="1" applyBorder="1" applyAlignment="1" applyProtection="1">
      <alignment horizontal="center" vertical="center" wrapText="1"/>
      <protection hidden="1"/>
    </xf>
    <xf numFmtId="0" fontId="91" fillId="33" borderId="17"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95" fillId="0" borderId="0" xfId="0" applyFont="1" applyBorder="1" applyAlignment="1">
      <alignment horizontal="center" vertical="center" wrapText="1"/>
    </xf>
    <xf numFmtId="0" fontId="14" fillId="41" borderId="21" xfId="61" applyFont="1" applyFill="1" applyBorder="1" applyAlignment="1" applyProtection="1">
      <alignment horizontal="center" vertical="center" wrapText="1"/>
      <protection hidden="1"/>
    </xf>
    <xf numFmtId="0" fontId="20" fillId="40" borderId="64" xfId="0" applyFont="1" applyFill="1" applyBorder="1" applyAlignment="1">
      <alignment horizontal="center" vertical="center" wrapText="1"/>
    </xf>
    <xf numFmtId="0" fontId="20" fillId="40" borderId="15"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14" fillId="40" borderId="29" xfId="61" applyFont="1" applyFill="1" applyBorder="1" applyAlignment="1" applyProtection="1">
      <alignment horizontal="center" vertical="center" wrapText="1"/>
      <protection hidden="1"/>
    </xf>
    <xf numFmtId="0" fontId="14" fillId="41" borderId="15" xfId="0" applyFont="1" applyFill="1" applyBorder="1" applyAlignment="1">
      <alignment horizontal="center" vertical="center" wrapText="1"/>
    </xf>
    <xf numFmtId="0" fontId="95" fillId="0" borderId="0" xfId="0" applyFont="1" applyAlignment="1">
      <alignment horizontal="left" vertical="center" wrapText="1"/>
    </xf>
    <xf numFmtId="0" fontId="0" fillId="0" borderId="0" xfId="0" applyAlignment="1">
      <alignment horizontal="center" vertical="center"/>
    </xf>
    <xf numFmtId="0" fontId="91" fillId="33" borderId="24" xfId="0"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14" fillId="0" borderId="15" xfId="61" applyFont="1" applyFill="1" applyBorder="1" applyAlignment="1" applyProtection="1">
      <alignment horizontal="center" vertical="center" wrapText="1"/>
      <protection hidden="1"/>
    </xf>
    <xf numFmtId="0" fontId="96" fillId="42" borderId="28" xfId="0" applyFont="1" applyFill="1" applyBorder="1" applyAlignment="1">
      <alignment horizontal="center" vertical="center" wrapText="1"/>
    </xf>
    <xf numFmtId="0" fontId="0" fillId="0" borderId="0" xfId="0" applyAlignment="1">
      <alignment horizontal="center" vertical="center"/>
    </xf>
    <xf numFmtId="0" fontId="91" fillId="33" borderId="64" xfId="61" applyFont="1" applyFill="1" applyBorder="1" applyAlignment="1" applyProtection="1">
      <alignment horizontal="center" vertical="center" wrapText="1"/>
      <protection hidden="1"/>
    </xf>
    <xf numFmtId="0" fontId="115" fillId="34" borderId="20" xfId="61" applyFont="1" applyFill="1" applyBorder="1" applyAlignment="1" applyProtection="1">
      <alignment horizontal="center" vertical="center" wrapText="1"/>
      <protection locked="0"/>
    </xf>
    <xf numFmtId="178" fontId="110" fillId="34" borderId="10" xfId="0" applyNumberFormat="1" applyFont="1" applyFill="1" applyBorder="1" applyAlignment="1" applyProtection="1">
      <alignment horizontal="center" vertical="center" wrapText="1"/>
      <protection locked="0"/>
    </xf>
    <xf numFmtId="0" fontId="115" fillId="34" borderId="13" xfId="61" applyFont="1" applyFill="1" applyBorder="1" applyAlignment="1" applyProtection="1">
      <alignment horizontal="center" vertical="center" wrapText="1"/>
      <protection locked="0"/>
    </xf>
    <xf numFmtId="9" fontId="115" fillId="34" borderId="13" xfId="66" applyFont="1" applyFill="1" applyBorder="1" applyAlignment="1" applyProtection="1">
      <alignment horizontal="center" vertical="center" wrapText="1"/>
      <protection locked="0"/>
    </xf>
    <xf numFmtId="9" fontId="110" fillId="46" borderId="75" xfId="46" applyNumberFormat="1" applyFont="1" applyFill="1" applyBorder="1" applyAlignment="1" applyProtection="1">
      <alignment horizontal="center" vertical="center" wrapText="1"/>
      <protection/>
    </xf>
    <xf numFmtId="0" fontId="116" fillId="42" borderId="29" xfId="0" applyFont="1" applyFill="1" applyBorder="1" applyAlignment="1" applyProtection="1">
      <alignment horizontal="center" vertical="center" wrapText="1"/>
      <protection locked="0"/>
    </xf>
    <xf numFmtId="178" fontId="111" fillId="42" borderId="10" xfId="0" applyNumberFormat="1" applyFont="1" applyFill="1" applyBorder="1" applyAlignment="1" applyProtection="1">
      <alignment horizontal="center" vertical="center" wrapText="1"/>
      <protection locked="0"/>
    </xf>
    <xf numFmtId="9" fontId="115" fillId="34" borderId="20" xfId="66" applyFont="1" applyFill="1" applyBorder="1" applyAlignment="1" applyProtection="1">
      <alignment horizontal="center" vertical="center" wrapText="1"/>
      <protection locked="0"/>
    </xf>
    <xf numFmtId="0" fontId="91" fillId="42" borderId="28" xfId="0"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101" fillId="0" borderId="0" xfId="0" applyFont="1" applyBorder="1" applyAlignment="1">
      <alignment horizontal="center" vertical="center" wrapText="1"/>
    </xf>
    <xf numFmtId="0" fontId="90" fillId="69" borderId="28" xfId="0" applyFont="1" applyFill="1" applyBorder="1" applyAlignment="1">
      <alignment horizontal="center" vertical="center" wrapText="1"/>
    </xf>
    <xf numFmtId="0" fontId="103" fillId="0" borderId="0" xfId="0" applyFont="1" applyBorder="1" applyAlignment="1">
      <alignment horizontal="center" vertical="center" wrapText="1"/>
    </xf>
    <xf numFmtId="169" fontId="14" fillId="39" borderId="20" xfId="61" applyNumberFormat="1" applyFont="1" applyFill="1" applyBorder="1" applyAlignment="1" applyProtection="1">
      <alignment horizontal="center" vertical="center" wrapText="1"/>
      <protection hidden="1"/>
    </xf>
    <xf numFmtId="165" fontId="14" fillId="34" borderId="36" xfId="44" applyFont="1" applyFill="1" applyBorder="1" applyAlignment="1" applyProtection="1">
      <alignment horizontal="center" vertical="center" wrapText="1"/>
      <protection hidden="1"/>
    </xf>
    <xf numFmtId="9" fontId="115" fillId="34" borderId="23" xfId="66" applyFont="1" applyFill="1" applyBorder="1" applyAlignment="1" applyProtection="1">
      <alignment horizontal="center" vertical="center" wrapText="1"/>
      <protection locked="0"/>
    </xf>
    <xf numFmtId="9" fontId="110" fillId="34" borderId="10" xfId="66" applyFont="1" applyFill="1" applyBorder="1" applyAlignment="1" applyProtection="1">
      <alignment horizontal="center" vertical="center" wrapText="1"/>
      <protection/>
    </xf>
    <xf numFmtId="0" fontId="115" fillId="34" borderId="20" xfId="0" applyNumberFormat="1" applyFont="1" applyFill="1" applyBorder="1" applyAlignment="1" applyProtection="1">
      <alignment horizontal="center" vertical="center" wrapText="1"/>
      <protection locked="0"/>
    </xf>
    <xf numFmtId="0" fontId="115" fillId="34" borderId="23" xfId="0" applyNumberFormat="1" applyFont="1" applyFill="1" applyBorder="1" applyAlignment="1" applyProtection="1">
      <alignment horizontal="center" vertical="center" wrapText="1"/>
      <protection locked="0"/>
    </xf>
    <xf numFmtId="0" fontId="117" fillId="70" borderId="10" xfId="0" applyFont="1" applyFill="1" applyBorder="1" applyAlignment="1">
      <alignment horizontal="center" vertical="center" wrapText="1"/>
    </xf>
    <xf numFmtId="0" fontId="117" fillId="70" borderId="21" xfId="0" applyFont="1" applyFill="1" applyBorder="1" applyAlignment="1">
      <alignment horizontal="center" vertical="center" wrapText="1"/>
    </xf>
    <xf numFmtId="0" fontId="115" fillId="34" borderId="23" xfId="0" applyNumberFormat="1" applyFont="1" applyFill="1" applyBorder="1" applyAlignment="1" applyProtection="1">
      <alignment horizontal="center" vertical="center" wrapText="1"/>
      <protection locked="0"/>
    </xf>
    <xf numFmtId="0" fontId="115" fillId="34" borderId="20" xfId="0" applyFont="1" applyFill="1" applyBorder="1" applyAlignment="1" applyProtection="1">
      <alignment horizontal="center" vertical="center" wrapText="1"/>
      <protection locked="0"/>
    </xf>
    <xf numFmtId="9" fontId="115" fillId="34" borderId="23" xfId="66" applyFont="1" applyFill="1" applyBorder="1" applyAlignment="1" applyProtection="1">
      <alignment horizontal="center" vertical="center" wrapText="1"/>
      <protection locked="0"/>
    </xf>
    <xf numFmtId="9" fontId="115" fillId="34" borderId="20" xfId="66" applyFont="1" applyFill="1" applyBorder="1" applyAlignment="1" applyProtection="1">
      <alignment horizontal="center" vertical="center" wrapText="1"/>
      <protection locked="0"/>
    </xf>
    <xf numFmtId="0" fontId="115" fillId="34" borderId="20" xfId="61" applyFont="1" applyFill="1" applyBorder="1" applyAlignment="1" applyProtection="1">
      <alignment horizontal="center" vertical="center" wrapText="1"/>
      <protection locked="0"/>
    </xf>
    <xf numFmtId="0" fontId="115" fillId="34" borderId="12" xfId="0" applyFont="1" applyFill="1" applyBorder="1" applyAlignment="1" applyProtection="1">
      <alignment horizontal="center" vertical="center" wrapText="1"/>
      <protection locked="0"/>
    </xf>
    <xf numFmtId="9" fontId="115" fillId="34" borderId="13" xfId="66" applyFont="1" applyFill="1" applyBorder="1" applyAlignment="1" applyProtection="1">
      <alignment horizontal="center" vertical="center" wrapText="1"/>
      <protection locked="0"/>
    </xf>
    <xf numFmtId="9" fontId="115" fillId="34" borderId="12" xfId="66" applyFont="1" applyFill="1" applyBorder="1" applyAlignment="1" applyProtection="1">
      <alignment horizontal="center" vertical="center" wrapText="1"/>
      <protection locked="0"/>
    </xf>
    <xf numFmtId="0" fontId="115" fillId="34" borderId="13" xfId="0" applyFont="1" applyFill="1" applyBorder="1" applyAlignment="1" applyProtection="1">
      <alignment horizontal="center" vertical="center" wrapText="1"/>
      <protection locked="0"/>
    </xf>
    <xf numFmtId="37" fontId="115" fillId="34" borderId="20" xfId="42" applyNumberFormat="1" applyFont="1" applyFill="1" applyBorder="1" applyAlignment="1" applyProtection="1">
      <alignment horizontal="center" vertical="center" wrapText="1"/>
      <protection locked="0"/>
    </xf>
    <xf numFmtId="0" fontId="115" fillId="34" borderId="20" xfId="61" applyNumberFormat="1" applyFont="1" applyFill="1" applyBorder="1" applyAlignment="1" applyProtection="1">
      <alignment horizontal="center" vertical="center" wrapText="1"/>
      <protection locked="0"/>
    </xf>
    <xf numFmtId="0" fontId="115" fillId="34" borderId="13" xfId="61" applyFont="1" applyFill="1" applyBorder="1" applyAlignment="1" applyProtection="1">
      <alignment horizontal="center" vertical="center" wrapText="1"/>
      <protection locked="0"/>
    </xf>
    <xf numFmtId="1" fontId="14" fillId="40" borderId="45" xfId="61" applyNumberFormat="1" applyFont="1" applyFill="1" applyBorder="1" applyAlignment="1" applyProtection="1">
      <alignment horizontal="center" vertical="center" wrapText="1"/>
      <protection hidden="1"/>
    </xf>
    <xf numFmtId="1" fontId="14" fillId="40" borderId="45" xfId="66" applyNumberFormat="1" applyFont="1" applyFill="1" applyBorder="1" applyAlignment="1" applyProtection="1">
      <alignment horizontal="center" vertical="center" wrapText="1"/>
      <protection hidden="1"/>
    </xf>
    <xf numFmtId="0" fontId="14" fillId="41" borderId="50" xfId="61" applyFont="1" applyFill="1" applyBorder="1" applyAlignment="1" applyProtection="1">
      <alignment horizontal="center" vertical="center" wrapText="1"/>
      <protection hidden="1"/>
    </xf>
    <xf numFmtId="1" fontId="115" fillId="34" borderId="19" xfId="66" applyNumberFormat="1" applyFont="1" applyFill="1" applyBorder="1" applyAlignment="1" applyProtection="1">
      <alignment horizontal="center" vertical="center" wrapText="1"/>
      <protection locked="0"/>
    </xf>
    <xf numFmtId="0" fontId="110" fillId="34" borderId="10" xfId="42" applyNumberFormat="1" applyFont="1" applyFill="1" applyBorder="1" applyAlignment="1">
      <alignment horizontal="center" vertical="center" wrapText="1"/>
    </xf>
    <xf numFmtId="0" fontId="40" fillId="46" borderId="75" xfId="42" applyNumberFormat="1" applyFont="1" applyFill="1" applyBorder="1" applyAlignment="1" applyProtection="1">
      <alignment horizontal="center" vertical="center" wrapText="1"/>
      <protection/>
    </xf>
    <xf numFmtId="0" fontId="14" fillId="41" borderId="48" xfId="61" applyFont="1" applyFill="1" applyBorder="1" applyAlignment="1" applyProtection="1">
      <alignment horizontal="center" vertical="center" wrapText="1"/>
      <protection hidden="1"/>
    </xf>
    <xf numFmtId="0" fontId="34" fillId="35" borderId="19" xfId="61" applyFont="1" applyFill="1" applyBorder="1" applyAlignment="1" applyProtection="1">
      <alignment horizontal="center" vertical="center" wrapText="1"/>
      <protection locked="0"/>
    </xf>
    <xf numFmtId="9" fontId="115" fillId="34" borderId="45" xfId="66" applyFont="1" applyFill="1" applyBorder="1" applyAlignment="1" applyProtection="1">
      <alignment horizontal="center" vertical="center" wrapText="1"/>
      <protection locked="0"/>
    </xf>
    <xf numFmtId="9" fontId="115" fillId="34" borderId="45" xfId="61" applyNumberFormat="1" applyFont="1" applyFill="1" applyBorder="1" applyAlignment="1" applyProtection="1">
      <alignment horizontal="center" vertical="center" wrapText="1"/>
      <protection locked="0"/>
    </xf>
    <xf numFmtId="0" fontId="115" fillId="34" borderId="23" xfId="61" applyFont="1" applyFill="1" applyBorder="1" applyAlignment="1" applyProtection="1">
      <alignment horizontal="center" vertical="center" wrapText="1"/>
      <protection locked="0"/>
    </xf>
    <xf numFmtId="0" fontId="115" fillId="34" borderId="23" xfId="66" applyNumberFormat="1" applyFont="1" applyFill="1" applyBorder="1" applyAlignment="1" applyProtection="1">
      <alignment horizontal="center" vertical="center" wrapText="1"/>
      <protection locked="0"/>
    </xf>
    <xf numFmtId="0" fontId="115" fillId="34" borderId="60" xfId="61" applyFont="1" applyFill="1" applyBorder="1" applyAlignment="1" applyProtection="1">
      <alignment horizontal="center" vertical="center" wrapText="1"/>
      <protection locked="0"/>
    </xf>
    <xf numFmtId="0" fontId="115" fillId="34" borderId="37" xfId="61" applyFont="1" applyFill="1" applyBorder="1" applyAlignment="1" applyProtection="1">
      <alignment horizontal="center" vertical="center" wrapText="1"/>
      <protection locked="0"/>
    </xf>
    <xf numFmtId="9" fontId="111" fillId="42" borderId="10" xfId="0" applyNumberFormat="1" applyFont="1" applyFill="1" applyBorder="1" applyAlignment="1">
      <alignment horizontal="center" vertical="center" wrapText="1"/>
    </xf>
    <xf numFmtId="9" fontId="111" fillId="42" borderId="10" xfId="0" applyNumberFormat="1" applyFont="1" applyFill="1" applyBorder="1" applyAlignment="1" applyProtection="1">
      <alignment horizontal="center" vertical="center" wrapText="1"/>
      <protection locked="0"/>
    </xf>
    <xf numFmtId="0" fontId="40" fillId="46" borderId="126" xfId="46" applyNumberFormat="1" applyFont="1" applyFill="1" applyBorder="1" applyAlignment="1">
      <alignment horizontal="center" vertical="center" wrapText="1"/>
      <protection/>
    </xf>
    <xf numFmtId="1" fontId="110" fillId="34" borderId="17" xfId="0" applyNumberFormat="1" applyFont="1" applyFill="1" applyBorder="1" applyAlignment="1">
      <alignment horizontal="center" vertical="center" wrapText="1"/>
    </xf>
    <xf numFmtId="9" fontId="110" fillId="34" borderId="17" xfId="0" applyNumberFormat="1" applyFont="1" applyFill="1" applyBorder="1" applyAlignment="1">
      <alignment horizontal="center" vertical="center" wrapText="1"/>
    </xf>
    <xf numFmtId="0" fontId="110" fillId="34" borderId="17" xfId="0" applyNumberFormat="1" applyFont="1" applyFill="1" applyBorder="1" applyAlignment="1">
      <alignment horizontal="center" vertical="center" wrapText="1"/>
    </xf>
    <xf numFmtId="0" fontId="40" fillId="46" borderId="90" xfId="46" applyNumberFormat="1" applyFont="1" applyFill="1" applyBorder="1" applyAlignment="1">
      <alignment horizontal="center" vertical="center" wrapText="1"/>
      <protection/>
    </xf>
    <xf numFmtId="9" fontId="110" fillId="46" borderId="90" xfId="66" applyFont="1" applyFill="1" applyBorder="1" applyAlignment="1" applyProtection="1">
      <alignment horizontal="center" vertical="center" wrapText="1"/>
      <protection/>
    </xf>
    <xf numFmtId="9" fontId="40" fillId="46" borderId="90" xfId="66" applyFont="1" applyFill="1" applyBorder="1" applyAlignment="1" applyProtection="1">
      <alignment horizontal="center" vertical="center" wrapText="1"/>
      <protection/>
    </xf>
    <xf numFmtId="2" fontId="110" fillId="46" borderId="90" xfId="66" applyNumberFormat="1" applyFont="1" applyFill="1" applyBorder="1" applyAlignment="1" applyProtection="1">
      <alignment horizontal="center" vertical="center" wrapText="1"/>
      <protection/>
    </xf>
    <xf numFmtId="9" fontId="40" fillId="46" borderId="126" xfId="46" applyNumberFormat="1" applyFont="1" applyFill="1" applyBorder="1" applyAlignment="1">
      <alignment horizontal="center" vertical="center" wrapText="1"/>
      <protection/>
    </xf>
    <xf numFmtId="10" fontId="111" fillId="42" borderId="10" xfId="66" applyNumberFormat="1" applyFont="1" applyFill="1" applyBorder="1" applyAlignment="1">
      <alignment horizontal="center" vertical="center" wrapText="1"/>
    </xf>
    <xf numFmtId="0" fontId="40" fillId="46" borderId="90" xfId="46" applyNumberFormat="1" applyFont="1" applyFill="1" applyBorder="1" applyAlignment="1" applyProtection="1">
      <alignment horizontal="center" vertical="center" wrapText="1"/>
      <protection/>
    </xf>
    <xf numFmtId="9" fontId="40" fillId="46" borderId="90" xfId="46" applyNumberFormat="1" applyFont="1" applyFill="1" applyBorder="1" applyAlignment="1" applyProtection="1">
      <alignment horizontal="center" vertical="center" wrapText="1"/>
      <protection/>
    </xf>
    <xf numFmtId="178" fontId="111" fillId="42" borderId="10" xfId="0" applyNumberFormat="1" applyFont="1" applyFill="1" applyBorder="1" applyAlignment="1">
      <alignment horizontal="center" vertical="center" wrapText="1"/>
    </xf>
    <xf numFmtId="9" fontId="95" fillId="40" borderId="48" xfId="0" applyNumberFormat="1" applyFont="1" applyFill="1" applyBorder="1" applyAlignment="1">
      <alignment vertical="center" wrapText="1"/>
    </xf>
    <xf numFmtId="10" fontId="109" fillId="33" borderId="10" xfId="0" applyNumberFormat="1" applyFont="1" applyFill="1" applyBorder="1" applyAlignment="1">
      <alignment horizontal="center" vertical="center" wrapText="1"/>
    </xf>
    <xf numFmtId="178" fontId="109" fillId="33" borderId="10" xfId="0" applyNumberFormat="1" applyFont="1" applyFill="1" applyBorder="1" applyAlignment="1">
      <alignment horizontal="center" vertical="center" wrapText="1"/>
    </xf>
    <xf numFmtId="9" fontId="109" fillId="33" borderId="10" xfId="0" applyNumberFormat="1" applyFont="1" applyFill="1" applyBorder="1" applyAlignment="1">
      <alignment horizontal="center" vertical="center" wrapText="1"/>
    </xf>
    <xf numFmtId="178" fontId="43" fillId="44" borderId="10" xfId="61" applyNumberFormat="1" applyFont="1" applyFill="1" applyBorder="1" applyAlignment="1" applyProtection="1">
      <alignment horizontal="center" vertical="center" wrapText="1"/>
      <protection hidden="1"/>
    </xf>
    <xf numFmtId="9" fontId="43" fillId="44" borderId="10" xfId="61" applyNumberFormat="1" applyFont="1" applyFill="1" applyBorder="1" applyAlignment="1" applyProtection="1">
      <alignment horizontal="center" vertical="center" wrapText="1"/>
      <protection hidden="1"/>
    </xf>
    <xf numFmtId="1" fontId="25" fillId="54" borderId="75" xfId="46" applyNumberFormat="1" applyFont="1" applyFill="1" applyBorder="1" applyAlignment="1">
      <alignment horizontal="center" vertical="center" wrapText="1"/>
      <protection/>
    </xf>
    <xf numFmtId="1" fontId="29" fillId="0" borderId="0" xfId="46" applyNumberFormat="1" applyFont="1">
      <alignment/>
      <protection/>
    </xf>
    <xf numFmtId="1" fontId="30" fillId="0" borderId="0" xfId="46" applyNumberFormat="1" applyFont="1" applyBorder="1" applyAlignment="1">
      <alignment horizontal="center" vertical="center" wrapText="1"/>
      <protection/>
    </xf>
    <xf numFmtId="1" fontId="21" fillId="0" borderId="0" xfId="46" applyNumberFormat="1" applyFont="1" applyFill="1" applyBorder="1" applyAlignment="1">
      <alignment horizontal="center" vertical="center" wrapText="1"/>
      <protection/>
    </xf>
    <xf numFmtId="1" fontId="16" fillId="54" borderId="75" xfId="62" applyNumberFormat="1" applyFont="1" applyFill="1" applyBorder="1" applyAlignment="1" applyProtection="1">
      <alignment horizontal="center" vertical="center" wrapText="1"/>
      <protection hidden="1"/>
    </xf>
    <xf numFmtId="1" fontId="25" fillId="0" borderId="0" xfId="46" applyNumberFormat="1" applyFont="1" applyBorder="1" applyAlignment="1">
      <alignment horizontal="center" vertical="center" wrapText="1"/>
      <protection/>
    </xf>
    <xf numFmtId="1" fontId="2" fillId="0" borderId="0" xfId="46" applyNumberFormat="1" applyAlignment="1">
      <alignment horizontal="center" vertical="center"/>
      <protection/>
    </xf>
    <xf numFmtId="0" fontId="98" fillId="42" borderId="10" xfId="0" applyFont="1" applyFill="1" applyBorder="1" applyAlignment="1">
      <alignment horizontal="center" vertical="center" wrapText="1"/>
    </xf>
    <xf numFmtId="0" fontId="94" fillId="42" borderId="10" xfId="0" applyFont="1" applyFill="1" applyBorder="1" applyAlignment="1">
      <alignment horizontal="center" vertical="center" wrapText="1"/>
    </xf>
    <xf numFmtId="0" fontId="98" fillId="43" borderId="10" xfId="0" applyFont="1" applyFill="1" applyBorder="1" applyAlignment="1">
      <alignment horizontal="center" vertical="center" wrapText="1"/>
    </xf>
    <xf numFmtId="1" fontId="98" fillId="34" borderId="10" xfId="0" applyNumberFormat="1" applyFont="1" applyFill="1" applyBorder="1" applyAlignment="1">
      <alignment horizontal="center" vertical="center" wrapText="1"/>
    </xf>
    <xf numFmtId="1" fontId="102" fillId="0" borderId="0" xfId="0" applyNumberFormat="1" applyFont="1" applyAlignment="1">
      <alignment/>
    </xf>
    <xf numFmtId="1" fontId="103" fillId="0" borderId="0" xfId="0" applyNumberFormat="1" applyFont="1" applyBorder="1" applyAlignment="1">
      <alignment horizontal="center" vertical="center" wrapText="1"/>
    </xf>
    <xf numFmtId="1" fontId="104" fillId="0" borderId="0" xfId="0" applyNumberFormat="1" applyFont="1" applyFill="1" applyBorder="1" applyAlignment="1">
      <alignment horizontal="center" vertical="center" wrapText="1"/>
    </xf>
    <xf numFmtId="1" fontId="92" fillId="34" borderId="10" xfId="61" applyNumberFormat="1" applyFont="1" applyFill="1" applyBorder="1" applyAlignment="1" applyProtection="1">
      <alignment horizontal="center" vertical="center" wrapText="1"/>
      <protection hidden="1"/>
    </xf>
    <xf numFmtId="1" fontId="98" fillId="0" borderId="0" xfId="0" applyNumberFormat="1" applyFont="1" applyBorder="1" applyAlignment="1">
      <alignment horizontal="center" vertical="center" wrapText="1"/>
    </xf>
    <xf numFmtId="1" fontId="92" fillId="42" borderId="28" xfId="0" applyNumberFormat="1" applyFont="1" applyFill="1" applyBorder="1" applyAlignment="1">
      <alignment horizontal="center" vertical="center" wrapText="1"/>
    </xf>
    <xf numFmtId="1" fontId="95" fillId="0" borderId="0" xfId="0" applyNumberFormat="1" applyFont="1" applyFill="1" applyBorder="1" applyAlignment="1">
      <alignment horizontal="center" vertical="center" wrapText="1"/>
    </xf>
    <xf numFmtId="0" fontId="14" fillId="35" borderId="15" xfId="61" applyFont="1" applyFill="1" applyBorder="1" applyAlignment="1" applyProtection="1">
      <alignment horizontal="center" vertical="center" wrapText="1"/>
      <protection hidden="1"/>
    </xf>
    <xf numFmtId="9" fontId="14" fillId="41" borderId="13" xfId="66" applyFont="1" applyFill="1" applyBorder="1" applyAlignment="1" applyProtection="1">
      <alignment horizontal="center" vertical="center" wrapText="1"/>
      <protection hidden="1"/>
    </xf>
    <xf numFmtId="9" fontId="29" fillId="0" borderId="0" xfId="46" applyNumberFormat="1" applyFont="1">
      <alignment/>
      <protection/>
    </xf>
    <xf numFmtId="9" fontId="30" fillId="0" borderId="0" xfId="46" applyNumberFormat="1" applyFont="1" applyBorder="1" applyAlignment="1">
      <alignment horizontal="center" vertical="center" wrapText="1"/>
      <protection/>
    </xf>
    <xf numFmtId="9" fontId="25" fillId="0" borderId="0" xfId="46" applyNumberFormat="1" applyFont="1" applyBorder="1" applyAlignment="1">
      <alignment horizontal="center" vertical="center" wrapText="1"/>
      <protection/>
    </xf>
    <xf numFmtId="9" fontId="21" fillId="0" borderId="0" xfId="46" applyNumberFormat="1" applyFont="1" applyFill="1" applyBorder="1" applyAlignment="1">
      <alignment horizontal="center" vertical="center" wrapText="1"/>
      <protection/>
    </xf>
    <xf numFmtId="9" fontId="2" fillId="0" borderId="0" xfId="46" applyNumberFormat="1" applyAlignment="1">
      <alignment horizontal="center" vertical="center"/>
      <protection/>
    </xf>
    <xf numFmtId="9" fontId="102" fillId="0" borderId="0" xfId="66" applyFont="1" applyAlignment="1">
      <alignment/>
    </xf>
    <xf numFmtId="9" fontId="103" fillId="0" borderId="0" xfId="66" applyFont="1" applyBorder="1" applyAlignment="1">
      <alignment horizontal="center" vertical="center" wrapText="1"/>
    </xf>
    <xf numFmtId="9" fontId="92" fillId="42" borderId="10" xfId="66" applyFont="1" applyFill="1" applyBorder="1" applyAlignment="1">
      <alignment horizontal="center" vertical="center" wrapText="1"/>
    </xf>
    <xf numFmtId="9" fontId="92" fillId="33" borderId="10" xfId="66" applyFont="1" applyFill="1" applyBorder="1" applyAlignment="1">
      <alignment horizontal="center" vertical="center" wrapText="1"/>
    </xf>
    <xf numFmtId="9" fontId="98" fillId="0" borderId="0" xfId="66" applyFont="1" applyBorder="1" applyAlignment="1">
      <alignment horizontal="center" vertical="center" wrapText="1"/>
    </xf>
    <xf numFmtId="9" fontId="98" fillId="34" borderId="10" xfId="66" applyFont="1" applyFill="1" applyBorder="1" applyAlignment="1">
      <alignment horizontal="center" vertical="center" wrapText="1"/>
    </xf>
    <xf numFmtId="9" fontId="91" fillId="33" borderId="10" xfId="66" applyFont="1" applyFill="1" applyBorder="1" applyAlignment="1">
      <alignment horizontal="center" vertical="center" wrapText="1"/>
    </xf>
    <xf numFmtId="9" fontId="95" fillId="0" borderId="0" xfId="66" applyFont="1" applyFill="1" applyBorder="1" applyAlignment="1">
      <alignment horizontal="center" vertical="center" wrapText="1"/>
    </xf>
    <xf numFmtId="9" fontId="104" fillId="0" borderId="0" xfId="66" applyFont="1" applyFill="1" applyBorder="1" applyAlignment="1">
      <alignment horizontal="center" vertical="center" wrapText="1"/>
    </xf>
    <xf numFmtId="9" fontId="95" fillId="0" borderId="0" xfId="66" applyFont="1" applyFill="1" applyAlignment="1">
      <alignment horizontal="center" vertical="center" wrapText="1"/>
    </xf>
    <xf numFmtId="9" fontId="96" fillId="0" borderId="0" xfId="66" applyFont="1" applyFill="1" applyAlignment="1">
      <alignment horizontal="center" vertical="center" wrapText="1"/>
    </xf>
    <xf numFmtId="170" fontId="22" fillId="42" borderId="10" xfId="0" applyNumberFormat="1" applyFont="1" applyFill="1" applyBorder="1" applyAlignment="1">
      <alignment horizontal="center" vertical="center" wrapText="1"/>
    </xf>
    <xf numFmtId="9" fontId="22" fillId="43" borderId="10" xfId="66" applyFont="1" applyFill="1" applyBorder="1" applyAlignment="1">
      <alignment horizontal="center" vertical="center" wrapText="1"/>
    </xf>
    <xf numFmtId="0" fontId="20" fillId="43" borderId="64" xfId="0" applyFont="1" applyFill="1" applyBorder="1" applyAlignment="1">
      <alignment horizontal="center" vertical="center" wrapText="1"/>
    </xf>
    <xf numFmtId="9" fontId="20" fillId="43" borderId="14" xfId="66" applyFont="1" applyFill="1" applyBorder="1" applyAlignment="1">
      <alignment horizontal="center" vertical="center" wrapText="1"/>
    </xf>
    <xf numFmtId="9" fontId="22" fillId="42" borderId="10" xfId="0" applyNumberFormat="1" applyFont="1" applyFill="1" applyBorder="1" applyAlignment="1">
      <alignment horizontal="center" vertical="center" wrapText="1"/>
    </xf>
    <xf numFmtId="0" fontId="14" fillId="41" borderId="15" xfId="61" applyFont="1" applyFill="1" applyBorder="1" applyAlignment="1" applyProtection="1">
      <alignment horizontal="center" vertical="center" wrapText="1"/>
      <protection hidden="1"/>
    </xf>
    <xf numFmtId="9" fontId="96" fillId="42" borderId="28" xfId="0" applyNumberFormat="1" applyFont="1" applyFill="1" applyBorder="1" applyAlignment="1">
      <alignment horizontal="center" vertical="center" wrapText="1"/>
    </xf>
    <xf numFmtId="0" fontId="0" fillId="0" borderId="0" xfId="0" applyAlignment="1">
      <alignment horizontal="center" vertical="center"/>
    </xf>
    <xf numFmtId="0" fontId="92" fillId="34" borderId="10" xfId="61" applyFont="1" applyFill="1" applyBorder="1" applyAlignment="1" applyProtection="1">
      <alignment horizontal="center" vertical="center" wrapText="1"/>
      <protection hidden="1"/>
    </xf>
    <xf numFmtId="0" fontId="96" fillId="42" borderId="28" xfId="0" applyFont="1" applyFill="1" applyBorder="1" applyAlignment="1">
      <alignment horizontal="center" vertical="center" wrapText="1"/>
    </xf>
    <xf numFmtId="0" fontId="92" fillId="42" borderId="10" xfId="0" applyFont="1" applyFill="1" applyBorder="1" applyAlignment="1">
      <alignment horizontal="center" vertical="center" wrapText="1"/>
    </xf>
    <xf numFmtId="0" fontId="93" fillId="42"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9" fontId="98" fillId="34" borderId="10" xfId="0" applyNumberFormat="1" applyFont="1" applyFill="1" applyBorder="1" applyAlignment="1">
      <alignment horizontal="center" vertical="center" wrapText="1"/>
    </xf>
    <xf numFmtId="170" fontId="98" fillId="34" borderId="10" xfId="0" applyNumberFormat="1"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22" fillId="44" borderId="10" xfId="61" applyFont="1" applyFill="1" applyBorder="1" applyAlignment="1" applyProtection="1">
      <alignment horizontal="center" vertical="center" wrapText="1"/>
      <protection hidden="1"/>
    </xf>
    <xf numFmtId="0" fontId="95" fillId="0" borderId="0" xfId="0" applyFont="1" applyAlignment="1">
      <alignment horizontal="center" vertical="center"/>
    </xf>
    <xf numFmtId="0" fontId="101" fillId="0" borderId="0" xfId="0" applyFont="1" applyAlignment="1">
      <alignment/>
    </xf>
    <xf numFmtId="0" fontId="101" fillId="0" borderId="0" xfId="0" applyFont="1" applyBorder="1" applyAlignment="1">
      <alignment horizontal="center" vertical="center" wrapText="1"/>
    </xf>
    <xf numFmtId="0" fontId="101" fillId="34" borderId="10" xfId="0" applyFont="1" applyFill="1" applyBorder="1" applyAlignment="1">
      <alignment horizontal="center" vertical="center" wrapText="1"/>
    </xf>
    <xf numFmtId="9" fontId="101" fillId="34" borderId="10" xfId="0" applyNumberFormat="1" applyFont="1" applyFill="1" applyBorder="1" applyAlignment="1">
      <alignment horizontal="center" vertical="center" wrapText="1"/>
    </xf>
    <xf numFmtId="0" fontId="91" fillId="42"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20" fillId="44" borderId="10" xfId="61" applyFont="1" applyFill="1" applyBorder="1" applyAlignment="1" applyProtection="1">
      <alignment horizontal="center" vertical="center" wrapText="1"/>
      <protection hidden="1"/>
    </xf>
    <xf numFmtId="0" fontId="102" fillId="0" borderId="0" xfId="0" applyFont="1" applyAlignment="1">
      <alignment/>
    </xf>
    <xf numFmtId="0" fontId="103" fillId="0" borderId="0" xfId="0" applyFont="1" applyBorder="1" applyAlignment="1">
      <alignment horizontal="center" vertical="center" wrapText="1"/>
    </xf>
    <xf numFmtId="1" fontId="0" fillId="0" borderId="0" xfId="0" applyNumberFormat="1" applyAlignment="1">
      <alignment horizontal="center" vertical="center"/>
    </xf>
    <xf numFmtId="9" fontId="91" fillId="33" borderId="10" xfId="0" applyNumberFormat="1" applyFont="1" applyFill="1" applyBorder="1" applyAlignment="1">
      <alignment horizontal="center" vertical="center" wrapText="1"/>
    </xf>
    <xf numFmtId="9" fontId="0" fillId="0" borderId="0" xfId="66" applyFont="1" applyAlignment="1">
      <alignment horizontal="center" vertical="center"/>
    </xf>
    <xf numFmtId="49" fontId="101" fillId="34" borderId="10" xfId="0" applyNumberFormat="1" applyFont="1" applyFill="1" applyBorder="1" applyAlignment="1">
      <alignment horizontal="center" vertical="center" wrapText="1"/>
    </xf>
    <xf numFmtId="0" fontId="14" fillId="34" borderId="0" xfId="0" applyFont="1" applyFill="1" applyAlignment="1">
      <alignment horizontal="center" vertical="center" wrapText="1"/>
    </xf>
    <xf numFmtId="9" fontId="101" fillId="0" borderId="0" xfId="0" applyNumberFormat="1" applyFont="1" applyAlignment="1">
      <alignment/>
    </xf>
    <xf numFmtId="9" fontId="101" fillId="0" borderId="0" xfId="0" applyNumberFormat="1" applyFont="1" applyBorder="1" applyAlignment="1">
      <alignment horizontal="center" vertical="center" wrapText="1"/>
    </xf>
    <xf numFmtId="9" fontId="95" fillId="0" borderId="0" xfId="0" applyNumberFormat="1" applyFont="1" applyAlignment="1">
      <alignment horizontal="center" vertical="center"/>
    </xf>
    <xf numFmtId="9" fontId="101" fillId="0" borderId="0" xfId="66" applyFont="1" applyAlignment="1">
      <alignment/>
    </xf>
    <xf numFmtId="9" fontId="101" fillId="0" borderId="0" xfId="66" applyFont="1" applyBorder="1" applyAlignment="1">
      <alignment horizontal="center" vertical="center" wrapText="1"/>
    </xf>
    <xf numFmtId="9" fontId="96" fillId="42" borderId="28" xfId="66" applyFont="1" applyFill="1" applyBorder="1" applyAlignment="1">
      <alignment horizontal="center" vertical="center" wrapText="1"/>
    </xf>
    <xf numFmtId="9" fontId="95" fillId="0" borderId="0" xfId="66" applyFont="1" applyAlignment="1">
      <alignment horizontal="center" vertical="center"/>
    </xf>
    <xf numFmtId="9" fontId="29" fillId="0" borderId="0" xfId="66" applyFont="1" applyAlignment="1">
      <alignment/>
    </xf>
    <xf numFmtId="9" fontId="30" fillId="0" borderId="0" xfId="66" applyFont="1" applyBorder="1" applyAlignment="1">
      <alignment horizontal="center" vertical="center" wrapText="1"/>
    </xf>
    <xf numFmtId="9" fontId="21" fillId="0" borderId="0" xfId="66" applyFont="1" applyFill="1" applyBorder="1" applyAlignment="1">
      <alignment horizontal="center" vertical="center" wrapText="1"/>
    </xf>
    <xf numFmtId="9" fontId="15" fillId="66" borderId="106" xfId="66" applyFont="1" applyFill="1" applyBorder="1" applyAlignment="1">
      <alignment horizontal="center" vertical="center" wrapText="1"/>
    </xf>
    <xf numFmtId="9" fontId="15" fillId="66" borderId="117" xfId="66" applyFont="1" applyFill="1" applyBorder="1" applyAlignment="1">
      <alignment horizontal="center" vertical="center" wrapText="1"/>
    </xf>
    <xf numFmtId="9" fontId="25" fillId="0" borderId="0" xfId="66" applyFont="1" applyBorder="1" applyAlignment="1">
      <alignment horizontal="center" vertical="center" wrapText="1"/>
    </xf>
    <xf numFmtId="9" fontId="2" fillId="0" borderId="0" xfId="66" applyFont="1" applyAlignment="1">
      <alignment horizontal="center" vertical="center"/>
    </xf>
    <xf numFmtId="9" fontId="89" fillId="0" borderId="0" xfId="66" applyFont="1" applyAlignment="1">
      <alignment/>
    </xf>
    <xf numFmtId="9" fontId="90" fillId="0" borderId="0" xfId="66" applyFont="1" applyBorder="1" applyAlignment="1">
      <alignment horizontal="center" vertical="center" wrapText="1"/>
    </xf>
    <xf numFmtId="9" fontId="85" fillId="0" borderId="0" xfId="66" applyFont="1" applyAlignment="1">
      <alignment horizontal="center" vertical="center"/>
    </xf>
    <xf numFmtId="0" fontId="98" fillId="34" borderId="10" xfId="0" applyFont="1" applyFill="1" applyBorder="1" applyAlignment="1">
      <alignment horizontal="left" vertical="center" wrapText="1"/>
    </xf>
    <xf numFmtId="0" fontId="98" fillId="34" borderId="15" xfId="0" applyFont="1" applyFill="1" applyBorder="1" applyAlignment="1">
      <alignment horizontal="left" vertical="center" wrapText="1"/>
    </xf>
    <xf numFmtId="0" fontId="98" fillId="34" borderId="21" xfId="0" applyFont="1" applyFill="1" applyBorder="1" applyAlignment="1">
      <alignment horizontal="left" vertical="center" wrapText="1"/>
    </xf>
    <xf numFmtId="0" fontId="95" fillId="0" borderId="26" xfId="0" applyFont="1" applyBorder="1" applyAlignment="1">
      <alignment horizontal="center" vertical="center" wrapText="1"/>
    </xf>
    <xf numFmtId="0" fontId="98"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9" fontId="0" fillId="0" borderId="0" xfId="66" applyFont="1" applyAlignment="1">
      <alignment horizontal="center" vertical="center"/>
    </xf>
    <xf numFmtId="0" fontId="98" fillId="34" borderId="10" xfId="0" applyFont="1" applyFill="1" applyBorder="1" applyAlignment="1">
      <alignment horizontal="center" vertical="center" wrapText="1"/>
    </xf>
    <xf numFmtId="9" fontId="98" fillId="34" borderId="10" xfId="0" applyNumberFormat="1"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98" fillId="34" borderId="10" xfId="0" applyFont="1" applyFill="1" applyBorder="1" applyAlignment="1">
      <alignment horizontal="center" vertical="center" wrapText="1"/>
    </xf>
    <xf numFmtId="0" fontId="20" fillId="47" borderId="77" xfId="62" applyFont="1" applyFill="1" applyBorder="1" applyAlignment="1" applyProtection="1">
      <alignment horizontal="center" vertical="center" wrapText="1"/>
      <protection hidden="1"/>
    </xf>
    <xf numFmtId="0" fontId="14" fillId="47" borderId="75" xfId="62" applyFont="1" applyFill="1" applyBorder="1" applyAlignment="1" applyProtection="1">
      <alignment horizontal="center" vertical="center" wrapText="1"/>
      <protection hidden="1"/>
    </xf>
    <xf numFmtId="0" fontId="20" fillId="48" borderId="77" xfId="62" applyFont="1" applyFill="1" applyBorder="1" applyAlignment="1" applyProtection="1">
      <alignment horizontal="center" vertical="center" wrapText="1"/>
      <protection hidden="1"/>
    </xf>
    <xf numFmtId="14" fontId="14" fillId="0" borderId="102" xfId="57" applyNumberFormat="1" applyFont="1" applyFill="1" applyBorder="1" applyAlignment="1" applyProtection="1">
      <alignment horizontal="center" vertical="center" wrapText="1"/>
      <protection/>
    </xf>
    <xf numFmtId="0" fontId="14" fillId="47" borderId="85" xfId="62" applyFont="1" applyFill="1" applyBorder="1" applyAlignment="1" applyProtection="1">
      <alignment horizontal="center" vertical="center" wrapText="1"/>
      <protection hidden="1"/>
    </xf>
    <xf numFmtId="0" fontId="14" fillId="47" borderId="102" xfId="62" applyFont="1" applyFill="1" applyBorder="1" applyAlignment="1" applyProtection="1">
      <alignment horizontal="center" vertical="center" wrapText="1"/>
      <protection hidden="1"/>
    </xf>
    <xf numFmtId="1" fontId="10" fillId="0" borderId="0" xfId="42" applyNumberFormat="1" applyFont="1" applyFill="1" applyBorder="1" applyAlignment="1" applyProtection="1">
      <alignment horizontal="center" vertical="center" wrapText="1"/>
      <protection/>
    </xf>
    <xf numFmtId="1" fontId="10" fillId="0" borderId="0" xfId="46" applyNumberFormat="1" applyFont="1" applyAlignment="1">
      <alignment horizontal="center" vertical="center" wrapText="1"/>
      <protection/>
    </xf>
    <xf numFmtId="1" fontId="10" fillId="0" borderId="0" xfId="46" applyNumberFormat="1" applyFont="1" applyBorder="1" applyAlignment="1">
      <alignment horizontal="center" vertical="center" wrapText="1"/>
      <protection/>
    </xf>
    <xf numFmtId="0" fontId="15" fillId="57" borderId="75" xfId="62" applyFont="1" applyFill="1" applyBorder="1" applyAlignment="1" applyProtection="1">
      <alignment horizontal="center" vertical="center" wrapText="1"/>
      <protection hidden="1"/>
    </xf>
    <xf numFmtId="0" fontId="15" fillId="57" borderId="100" xfId="62" applyFont="1" applyFill="1" applyBorder="1" applyAlignment="1" applyProtection="1">
      <alignment horizontal="center" vertical="center" wrapText="1"/>
      <protection hidden="1"/>
    </xf>
    <xf numFmtId="0" fontId="15" fillId="57" borderId="77" xfId="62" applyFont="1" applyFill="1" applyBorder="1" applyAlignment="1" applyProtection="1">
      <alignment horizontal="center" vertical="center" wrapText="1"/>
      <protection hidden="1"/>
    </xf>
    <xf numFmtId="0" fontId="15" fillId="57" borderId="88" xfId="62" applyFont="1" applyFill="1" applyBorder="1" applyAlignment="1" applyProtection="1">
      <alignment horizontal="center" vertical="center" wrapText="1"/>
      <protection hidden="1"/>
    </xf>
    <xf numFmtId="1" fontId="15" fillId="57" borderId="85" xfId="42" applyNumberFormat="1" applyFont="1" applyFill="1" applyBorder="1" applyAlignment="1" applyProtection="1">
      <alignment horizontal="center" vertical="center" wrapText="1"/>
      <protection hidden="1"/>
    </xf>
    <xf numFmtId="0" fontId="15" fillId="57" borderId="85" xfId="62" applyFont="1" applyFill="1" applyBorder="1" applyAlignment="1" applyProtection="1">
      <alignment horizontal="center" vertical="center" wrapText="1"/>
      <protection hidden="1"/>
    </xf>
    <xf numFmtId="9" fontId="15" fillId="57" borderId="85" xfId="62" applyNumberFormat="1" applyFont="1" applyFill="1" applyBorder="1" applyAlignment="1" applyProtection="1">
      <alignment horizontal="center" vertical="center" wrapText="1"/>
      <protection hidden="1"/>
    </xf>
    <xf numFmtId="0" fontId="15" fillId="57" borderId="85" xfId="62" applyFont="1" applyFill="1" applyBorder="1" applyAlignment="1" applyProtection="1">
      <alignment horizontal="center" vertical="center" textRotation="90" wrapText="1"/>
      <protection hidden="1"/>
    </xf>
    <xf numFmtId="1" fontId="15" fillId="57" borderId="85" xfId="62" applyNumberFormat="1" applyFont="1" applyFill="1" applyBorder="1" applyAlignment="1" applyProtection="1">
      <alignment horizontal="center" vertical="center" wrapText="1"/>
      <protection hidden="1"/>
    </xf>
    <xf numFmtId="0" fontId="15" fillId="57" borderId="127" xfId="62" applyFont="1" applyFill="1" applyBorder="1" applyAlignment="1" applyProtection="1">
      <alignment horizontal="center" vertical="center" wrapText="1"/>
      <protection hidden="1"/>
    </xf>
    <xf numFmtId="170" fontId="14" fillId="47" borderId="80" xfId="66" applyNumberFormat="1" applyFont="1" applyFill="1" applyBorder="1" applyAlignment="1" applyProtection="1">
      <alignment horizontal="center" vertical="center" wrapText="1"/>
      <protection hidden="1"/>
    </xf>
    <xf numFmtId="0" fontId="14" fillId="48" borderId="80" xfId="46" applyNumberFormat="1" applyFont="1" applyFill="1" applyBorder="1" applyAlignment="1">
      <alignment horizontal="center" vertical="center" wrapText="1"/>
      <protection/>
    </xf>
    <xf numFmtId="1" fontId="14" fillId="48" borderId="80" xfId="66" applyNumberFormat="1" applyFont="1" applyFill="1" applyBorder="1" applyAlignment="1" applyProtection="1">
      <alignment horizontal="center" vertical="center" wrapText="1"/>
      <protection/>
    </xf>
    <xf numFmtId="1" fontId="14" fillId="0" borderId="80" xfId="42" applyNumberFormat="1" applyFont="1" applyFill="1" applyBorder="1" applyAlignment="1" applyProtection="1">
      <alignment horizontal="center" vertical="center" wrapText="1"/>
      <protection/>
    </xf>
    <xf numFmtId="0" fontId="23" fillId="54" borderId="75" xfId="46" applyFont="1" applyFill="1" applyBorder="1" applyAlignment="1">
      <alignment horizontal="center" vertical="center" wrapText="1"/>
      <protection/>
    </xf>
    <xf numFmtId="9" fontId="23" fillId="54" borderId="75" xfId="46" applyNumberFormat="1" applyFont="1" applyFill="1" applyBorder="1" applyAlignment="1">
      <alignment horizontal="center" vertical="center" wrapText="1"/>
      <protection/>
    </xf>
    <xf numFmtId="0" fontId="14" fillId="48" borderId="102" xfId="46" applyNumberFormat="1" applyFont="1" applyFill="1" applyBorder="1" applyAlignment="1">
      <alignment horizontal="center" vertical="center" wrapText="1"/>
      <protection/>
    </xf>
    <xf numFmtId="1" fontId="14" fillId="48" borderId="102" xfId="66" applyNumberFormat="1" applyFont="1" applyFill="1" applyBorder="1" applyAlignment="1" applyProtection="1">
      <alignment horizontal="center" vertical="center" wrapText="1"/>
      <protection/>
    </xf>
    <xf numFmtId="0" fontId="14" fillId="48" borderId="80" xfId="46" applyFont="1" applyFill="1" applyBorder="1" applyAlignment="1">
      <alignment horizontal="center" vertical="center" wrapText="1"/>
      <protection/>
    </xf>
    <xf numFmtId="0" fontId="14" fillId="48" borderId="105" xfId="46" applyFont="1" applyFill="1" applyBorder="1" applyAlignment="1">
      <alignment horizontal="center" vertical="center" wrapText="1"/>
      <protection/>
    </xf>
    <xf numFmtId="1" fontId="14" fillId="48" borderId="115" xfId="66" applyNumberFormat="1" applyFont="1" applyFill="1" applyBorder="1" applyAlignment="1" applyProtection="1">
      <alignment horizontal="center" vertical="center" wrapText="1"/>
      <protection/>
    </xf>
    <xf numFmtId="0" fontId="20" fillId="58" borderId="95" xfId="46" applyFont="1" applyFill="1" applyBorder="1" applyAlignment="1">
      <alignment horizontal="center" vertical="center" wrapText="1"/>
      <protection/>
    </xf>
    <xf numFmtId="9" fontId="20" fillId="58" borderId="95" xfId="66" applyFont="1" applyFill="1" applyBorder="1" applyAlignment="1" applyProtection="1">
      <alignment horizontal="center" vertical="center" wrapText="1"/>
      <protection/>
    </xf>
    <xf numFmtId="1" fontId="20" fillId="58" borderId="95" xfId="46" applyNumberFormat="1" applyFont="1" applyFill="1" applyBorder="1" applyAlignment="1">
      <alignment horizontal="center" vertical="center" wrapText="1"/>
      <protection/>
    </xf>
    <xf numFmtId="172" fontId="20" fillId="58" borderId="95" xfId="46" applyNumberFormat="1" applyFont="1" applyFill="1" applyBorder="1" applyAlignment="1">
      <alignment horizontal="center" vertical="center" wrapText="1"/>
      <protection/>
    </xf>
    <xf numFmtId="0" fontId="20" fillId="58" borderId="90" xfId="46" applyFont="1" applyFill="1" applyBorder="1" applyAlignment="1">
      <alignment horizontal="center" vertical="center" wrapText="1"/>
      <protection/>
    </xf>
    <xf numFmtId="0" fontId="22" fillId="60" borderId="75" xfId="46" applyFont="1" applyFill="1" applyBorder="1" applyAlignment="1">
      <alignment horizontal="center" vertical="center" wrapText="1"/>
      <protection/>
    </xf>
    <xf numFmtId="0" fontId="22" fillId="0" borderId="0" xfId="46" applyFont="1" applyAlignment="1">
      <alignment horizontal="center" vertical="center" wrapText="1"/>
      <protection/>
    </xf>
    <xf numFmtId="9" fontId="14" fillId="47" borderId="80" xfId="66" applyFont="1" applyFill="1" applyBorder="1" applyAlignment="1" applyProtection="1">
      <alignment horizontal="center" vertical="center" wrapText="1"/>
      <protection hidden="1"/>
    </xf>
    <xf numFmtId="14" fontId="14" fillId="47" borderId="80" xfId="62" applyNumberFormat="1" applyFont="1" applyFill="1" applyBorder="1" applyAlignment="1" applyProtection="1">
      <alignment horizontal="center" vertical="center" wrapText="1"/>
      <protection hidden="1"/>
    </xf>
    <xf numFmtId="170" fontId="23" fillId="54" borderId="75" xfId="46" applyNumberFormat="1" applyFont="1" applyFill="1" applyBorder="1" applyAlignment="1">
      <alignment horizontal="center" vertical="center" wrapText="1"/>
      <protection/>
    </xf>
    <xf numFmtId="0" fontId="22" fillId="58" borderId="75" xfId="46" applyFont="1" applyFill="1" applyBorder="1" applyAlignment="1">
      <alignment horizontal="center" vertical="center" wrapText="1"/>
      <protection/>
    </xf>
    <xf numFmtId="1" fontId="14" fillId="47" borderId="86" xfId="42" applyNumberFormat="1" applyFont="1" applyFill="1" applyBorder="1" applyAlignment="1" applyProtection="1">
      <alignment horizontal="center" vertical="center" wrapText="1"/>
      <protection hidden="1"/>
    </xf>
    <xf numFmtId="174" fontId="14" fillId="47" borderId="80" xfId="62" applyNumberFormat="1" applyFont="1" applyFill="1" applyBorder="1" applyAlignment="1" applyProtection="1">
      <alignment horizontal="center" vertical="center" wrapText="1"/>
      <protection hidden="1"/>
    </xf>
    <xf numFmtId="14" fontId="14" fillId="47" borderId="79" xfId="57" applyNumberFormat="1" applyFont="1" applyFill="1" applyBorder="1" applyAlignment="1" applyProtection="1">
      <alignment horizontal="center" vertical="center" wrapText="1"/>
      <protection/>
    </xf>
    <xf numFmtId="14" fontId="14" fillId="47" borderId="86" xfId="57" applyNumberFormat="1" applyFont="1" applyFill="1" applyBorder="1" applyAlignment="1" applyProtection="1">
      <alignment horizontal="center" vertical="center" wrapText="1"/>
      <protection/>
    </xf>
    <xf numFmtId="0" fontId="14" fillId="48" borderId="79" xfId="62" applyFont="1" applyFill="1" applyBorder="1" applyAlignment="1" applyProtection="1">
      <alignment horizontal="center" vertical="center" wrapText="1"/>
      <protection hidden="1"/>
    </xf>
    <xf numFmtId="0" fontId="14" fillId="47" borderId="88" xfId="62" applyFont="1" applyFill="1" applyBorder="1" applyAlignment="1" applyProtection="1">
      <alignment horizontal="center" vertical="center" wrapText="1"/>
      <protection hidden="1"/>
    </xf>
    <xf numFmtId="1" fontId="14" fillId="47" borderId="89" xfId="42" applyNumberFormat="1" applyFont="1" applyFill="1" applyBorder="1" applyAlignment="1" applyProtection="1">
      <alignment horizontal="center" vertical="center" wrapText="1"/>
      <protection hidden="1"/>
    </xf>
    <xf numFmtId="0" fontId="14" fillId="47" borderId="103" xfId="62" applyFont="1" applyFill="1" applyBorder="1" applyAlignment="1" applyProtection="1">
      <alignment horizontal="center" vertical="center" wrapText="1"/>
      <protection hidden="1"/>
    </xf>
    <xf numFmtId="0" fontId="14" fillId="47" borderId="116" xfId="62" applyFont="1" applyFill="1" applyBorder="1" applyAlignment="1" applyProtection="1">
      <alignment horizontal="center" vertical="center" wrapText="1"/>
      <protection hidden="1"/>
    </xf>
    <xf numFmtId="1" fontId="14" fillId="47" borderId="102" xfId="62" applyNumberFormat="1" applyFont="1" applyFill="1" applyBorder="1" applyAlignment="1" applyProtection="1">
      <alignment horizontal="center" vertical="center" wrapText="1"/>
      <protection hidden="1"/>
    </xf>
    <xf numFmtId="9" fontId="19" fillId="58" borderId="95" xfId="66" applyFont="1" applyFill="1" applyBorder="1" applyAlignment="1" applyProtection="1">
      <alignment horizontal="center" vertical="center" wrapText="1"/>
      <protection/>
    </xf>
    <xf numFmtId="0" fontId="15" fillId="57" borderId="95" xfId="46" applyFont="1" applyFill="1" applyBorder="1" applyAlignment="1">
      <alignment vertical="center" wrapText="1"/>
      <protection/>
    </xf>
    <xf numFmtId="0" fontId="15" fillId="57" borderId="93" xfId="46" applyFont="1" applyFill="1" applyBorder="1" applyAlignment="1">
      <alignment horizontal="center" vertical="center" wrapText="1"/>
      <protection/>
    </xf>
    <xf numFmtId="9" fontId="15" fillId="57" borderId="93" xfId="66" applyFont="1" applyFill="1" applyBorder="1" applyAlignment="1" applyProtection="1">
      <alignment horizontal="center" vertical="center" wrapText="1"/>
      <protection/>
    </xf>
    <xf numFmtId="1" fontId="15" fillId="57" borderId="93" xfId="46" applyNumberFormat="1" applyFont="1" applyFill="1" applyBorder="1" applyAlignment="1">
      <alignment horizontal="center" vertical="center" wrapText="1"/>
      <protection/>
    </xf>
    <xf numFmtId="172" fontId="15" fillId="57" borderId="93" xfId="46" applyNumberFormat="1" applyFont="1" applyFill="1" applyBorder="1" applyAlignment="1">
      <alignment horizontal="center" vertical="center" wrapText="1"/>
      <protection/>
    </xf>
    <xf numFmtId="0" fontId="15" fillId="57" borderId="117" xfId="46" applyFont="1" applyFill="1" applyBorder="1" applyAlignment="1">
      <alignment horizontal="center" vertical="center" wrapText="1"/>
      <protection/>
    </xf>
    <xf numFmtId="1" fontId="10" fillId="56" borderId="93" xfId="42" applyNumberFormat="1" applyFont="1" applyFill="1" applyBorder="1" applyAlignment="1" applyProtection="1">
      <alignment horizontal="center" vertical="center" wrapText="1"/>
      <protection/>
    </xf>
    <xf numFmtId="1" fontId="10" fillId="56" borderId="93" xfId="46" applyNumberFormat="1" applyFont="1" applyFill="1" applyBorder="1" applyAlignment="1">
      <alignment horizontal="center" vertical="center" wrapText="1"/>
      <protection/>
    </xf>
    <xf numFmtId="177" fontId="10" fillId="56" borderId="93" xfId="46" applyNumberFormat="1" applyFont="1" applyFill="1" applyBorder="1" applyAlignment="1">
      <alignment horizontal="center" vertical="center" wrapText="1"/>
      <protection/>
    </xf>
    <xf numFmtId="0" fontId="98" fillId="54" borderId="75" xfId="46" applyFont="1" applyFill="1" applyBorder="1" applyAlignment="1">
      <alignment horizontal="center" vertical="center" wrapText="1"/>
      <protection/>
    </xf>
    <xf numFmtId="0" fontId="16" fillId="71" borderId="75" xfId="46" applyFont="1" applyFill="1" applyBorder="1" applyAlignment="1">
      <alignment horizontal="center" vertical="center" wrapText="1"/>
      <protection/>
    </xf>
    <xf numFmtId="179" fontId="30" fillId="0" borderId="0" xfId="42" applyNumberFormat="1" applyFont="1" applyBorder="1" applyAlignment="1">
      <alignment horizontal="center" vertical="center" wrapText="1"/>
    </xf>
    <xf numFmtId="179" fontId="21" fillId="0" borderId="0" xfId="42" applyNumberFormat="1" applyFont="1" applyFill="1" applyBorder="1" applyAlignment="1">
      <alignment horizontal="center" vertical="center" wrapText="1"/>
    </xf>
    <xf numFmtId="179" fontId="25" fillId="54" borderId="75" xfId="42" applyNumberFormat="1" applyFont="1" applyFill="1" applyBorder="1" applyAlignment="1">
      <alignment horizontal="center" vertical="center" wrapText="1"/>
    </xf>
    <xf numFmtId="179" fontId="15" fillId="66" borderId="106" xfId="42" applyNumberFormat="1" applyFont="1" applyFill="1" applyBorder="1" applyAlignment="1">
      <alignment horizontal="center" vertical="center" wrapText="1"/>
    </xf>
    <xf numFmtId="179" fontId="16" fillId="54" borderId="75" xfId="42" applyNumberFormat="1" applyFont="1" applyFill="1" applyBorder="1" applyAlignment="1" applyProtection="1">
      <alignment horizontal="center" vertical="center" wrapText="1"/>
      <protection hidden="1"/>
    </xf>
    <xf numFmtId="179" fontId="15" fillId="66" borderId="117" xfId="42" applyNumberFormat="1" applyFont="1" applyFill="1" applyBorder="1" applyAlignment="1">
      <alignment horizontal="center" vertical="center" wrapText="1"/>
    </xf>
    <xf numFmtId="179" fontId="25" fillId="0" borderId="0" xfId="42" applyNumberFormat="1" applyFont="1" applyBorder="1" applyAlignment="1">
      <alignment horizontal="center" vertical="center" wrapText="1"/>
    </xf>
    <xf numFmtId="179" fontId="2" fillId="0" borderId="0" xfId="42" applyNumberFormat="1" applyFont="1" applyAlignment="1">
      <alignment horizontal="center" vertical="center"/>
    </xf>
    <xf numFmtId="179" fontId="29" fillId="0" borderId="0" xfId="42" applyNumberFormat="1" applyFont="1" applyAlignment="1">
      <alignment horizontal="center" vertical="center"/>
    </xf>
    <xf numFmtId="0" fontId="98" fillId="54" borderId="75" xfId="46" applyFont="1" applyFill="1" applyBorder="1" applyAlignment="1">
      <alignment horizontal="center" vertical="center" wrapText="1"/>
      <protection/>
    </xf>
    <xf numFmtId="0" fontId="102" fillId="0" borderId="0" xfId="46" applyFont="1">
      <alignment/>
      <protection/>
    </xf>
    <xf numFmtId="0" fontId="103" fillId="0" borderId="0" xfId="46" applyFont="1" applyBorder="1" applyAlignment="1">
      <alignment horizontal="center" vertical="center" wrapText="1"/>
      <protection/>
    </xf>
    <xf numFmtId="0" fontId="92" fillId="54" borderId="75" xfId="62" applyFont="1" applyFill="1" applyBorder="1" applyAlignment="1" applyProtection="1">
      <alignment horizontal="center" vertical="center" wrapText="1"/>
      <protection hidden="1"/>
    </xf>
    <xf numFmtId="0" fontId="92" fillId="60" borderId="75" xfId="46" applyFont="1" applyFill="1" applyBorder="1" applyAlignment="1">
      <alignment horizontal="center" vertical="center" wrapText="1"/>
      <protection/>
    </xf>
    <xf numFmtId="0" fontId="92" fillId="58" borderId="75" xfId="46" applyFont="1" applyFill="1" applyBorder="1" applyAlignment="1">
      <alignment horizontal="center" vertical="center" wrapText="1"/>
      <protection/>
    </xf>
    <xf numFmtId="0" fontId="92" fillId="71" borderId="75" xfId="46" applyFont="1" applyFill="1" applyBorder="1" applyAlignment="1">
      <alignment horizontal="center" vertical="center" wrapText="1"/>
      <protection/>
    </xf>
    <xf numFmtId="0" fontId="92" fillId="57" borderId="75" xfId="46" applyFont="1" applyFill="1" applyBorder="1" applyAlignment="1">
      <alignment horizontal="center" vertical="center" wrapText="1"/>
      <protection/>
    </xf>
    <xf numFmtId="0" fontId="92" fillId="56" borderId="75" xfId="62" applyFont="1" applyFill="1" applyBorder="1" applyAlignment="1" applyProtection="1">
      <alignment horizontal="center" vertical="center" wrapText="1"/>
      <protection hidden="1"/>
    </xf>
    <xf numFmtId="0" fontId="102" fillId="0" borderId="0" xfId="46" applyFont="1" applyAlignment="1">
      <alignment horizontal="center" vertical="center"/>
      <protection/>
    </xf>
    <xf numFmtId="0" fontId="96" fillId="42" borderId="28" xfId="0" applyFont="1" applyFill="1" applyBorder="1" applyAlignment="1">
      <alignment horizontal="center" vertical="center" wrapText="1"/>
    </xf>
    <xf numFmtId="0" fontId="91" fillId="33" borderId="10" xfId="0" applyFont="1" applyFill="1" applyBorder="1" applyAlignment="1">
      <alignment horizontal="center" vertical="center" wrapText="1"/>
    </xf>
    <xf numFmtId="1" fontId="48" fillId="56" borderId="75" xfId="62" applyNumberFormat="1" applyFont="1" applyFill="1" applyBorder="1" applyAlignment="1" applyProtection="1">
      <alignment horizontal="center" vertical="center" wrapText="1"/>
      <protection hidden="1"/>
    </xf>
    <xf numFmtId="0" fontId="48" fillId="56" borderId="75" xfId="62" applyFont="1" applyFill="1" applyBorder="1" applyAlignment="1" applyProtection="1">
      <alignment horizontal="center" vertical="center" wrapText="1"/>
      <protection hidden="1"/>
    </xf>
    <xf numFmtId="1" fontId="6" fillId="72" borderId="75" xfId="46" applyNumberFormat="1" applyFont="1" applyFill="1" applyBorder="1" applyAlignment="1">
      <alignment horizontal="center" vertical="center" wrapText="1"/>
      <protection/>
    </xf>
    <xf numFmtId="9" fontId="48" fillId="73" borderId="75" xfId="46" applyNumberFormat="1" applyFont="1" applyFill="1" applyBorder="1" applyAlignment="1">
      <alignment horizontal="center" vertical="center" wrapText="1"/>
      <protection/>
    </xf>
    <xf numFmtId="1" fontId="6" fillId="58" borderId="75" xfId="46" applyNumberFormat="1" applyFont="1" applyFill="1" applyBorder="1" applyAlignment="1">
      <alignment horizontal="center" vertical="center" wrapText="1"/>
      <protection/>
    </xf>
    <xf numFmtId="0" fontId="6" fillId="58" borderId="75" xfId="46" applyFont="1" applyFill="1" applyBorder="1" applyAlignment="1">
      <alignment horizontal="center" vertical="center" wrapText="1"/>
      <protection/>
    </xf>
    <xf numFmtId="1" fontId="48" fillId="72" borderId="75" xfId="46" applyNumberFormat="1" applyFont="1" applyFill="1" applyBorder="1" applyAlignment="1">
      <alignment horizontal="center" vertical="center" wrapText="1"/>
      <protection/>
    </xf>
    <xf numFmtId="9" fontId="48" fillId="73" borderId="75" xfId="46" applyNumberFormat="1" applyFont="1" applyFill="1" applyBorder="1" applyAlignment="1">
      <alignment horizontal="center" vertical="center" wrapText="1"/>
      <protection/>
    </xf>
    <xf numFmtId="1" fontId="6" fillId="58" borderId="75" xfId="46" applyNumberFormat="1" applyFont="1" applyFill="1" applyBorder="1" applyAlignment="1">
      <alignment horizontal="center" vertical="center" wrapText="1"/>
      <protection/>
    </xf>
    <xf numFmtId="0" fontId="6" fillId="58" borderId="75" xfId="46" applyFont="1" applyFill="1" applyBorder="1" applyAlignment="1">
      <alignment horizontal="center" vertical="center" wrapText="1"/>
      <protection/>
    </xf>
    <xf numFmtId="9" fontId="48" fillId="72" borderId="75" xfId="46" applyNumberFormat="1" applyFont="1" applyFill="1" applyBorder="1" applyAlignment="1">
      <alignment horizontal="center" vertical="center" wrapText="1"/>
      <protection/>
    </xf>
    <xf numFmtId="1" fontId="49" fillId="66" borderId="75" xfId="46" applyNumberFormat="1" applyFont="1" applyFill="1" applyBorder="1" applyAlignment="1">
      <alignment horizontal="center" vertical="center" wrapText="1"/>
      <protection/>
    </xf>
    <xf numFmtId="9" fontId="49" fillId="66" borderId="75" xfId="46" applyNumberFormat="1" applyFont="1" applyFill="1" applyBorder="1" applyAlignment="1">
      <alignment horizontal="center" vertical="center" wrapText="1"/>
      <protection/>
    </xf>
    <xf numFmtId="9" fontId="50" fillId="66" borderId="75" xfId="46" applyNumberFormat="1" applyFont="1" applyFill="1" applyBorder="1" applyAlignment="1">
      <alignment horizontal="center" vertical="center" wrapText="1"/>
      <protection/>
    </xf>
    <xf numFmtId="1" fontId="49" fillId="57" borderId="75" xfId="46" applyNumberFormat="1" applyFont="1" applyFill="1" applyBorder="1" applyAlignment="1">
      <alignment horizontal="center" vertical="center" wrapText="1"/>
      <protection/>
    </xf>
    <xf numFmtId="0" fontId="49" fillId="57" borderId="75" xfId="46" applyFont="1" applyFill="1" applyBorder="1" applyAlignment="1">
      <alignment horizontal="center" vertical="center" wrapText="1"/>
      <protection/>
    </xf>
    <xf numFmtId="1" fontId="48" fillId="42" borderId="90" xfId="46" applyNumberFormat="1" applyFont="1" applyFill="1" applyBorder="1" applyAlignment="1">
      <alignment horizontal="center" vertical="center" wrapText="1"/>
      <protection/>
    </xf>
    <xf numFmtId="1" fontId="6" fillId="43" borderId="90" xfId="46" applyNumberFormat="1" applyFont="1" applyFill="1" applyBorder="1" applyAlignment="1">
      <alignment horizontal="center" vertical="center" wrapText="1"/>
      <protection/>
    </xf>
    <xf numFmtId="0" fontId="6" fillId="42" borderId="90" xfId="46" applyFont="1" applyFill="1" applyBorder="1" applyAlignment="1">
      <alignment horizontal="center" vertical="center" wrapText="1"/>
      <protection/>
    </xf>
    <xf numFmtId="1" fontId="48" fillId="58" borderId="75" xfId="46" applyNumberFormat="1" applyFont="1" applyFill="1" applyBorder="1" applyAlignment="1">
      <alignment horizontal="center" vertical="center" wrapText="1"/>
      <protection/>
    </xf>
    <xf numFmtId="9" fontId="48" fillId="58" borderId="75" xfId="46" applyNumberFormat="1" applyFont="1" applyFill="1" applyBorder="1" applyAlignment="1">
      <alignment horizontal="center" vertical="center" wrapText="1"/>
      <protection/>
    </xf>
    <xf numFmtId="0" fontId="48" fillId="58" borderId="75" xfId="46" applyFont="1" applyFill="1" applyBorder="1" applyAlignment="1">
      <alignment horizontal="center" vertical="center" wrapText="1"/>
      <protection/>
    </xf>
    <xf numFmtId="1" fontId="49" fillId="58" borderId="75" xfId="46" applyNumberFormat="1" applyFont="1" applyFill="1" applyBorder="1" applyAlignment="1">
      <alignment horizontal="center" vertical="center" wrapText="1"/>
      <protection/>
    </xf>
    <xf numFmtId="0" fontId="49" fillId="58" borderId="75" xfId="46" applyFont="1" applyFill="1" applyBorder="1" applyAlignment="1">
      <alignment horizontal="center" vertical="center" wrapText="1"/>
      <protection/>
    </xf>
    <xf numFmtId="1" fontId="49" fillId="66" borderId="75" xfId="46" applyNumberFormat="1" applyFont="1" applyFill="1" applyBorder="1" applyAlignment="1">
      <alignment horizontal="center" vertical="center" wrapText="1"/>
      <protection/>
    </xf>
    <xf numFmtId="9" fontId="49" fillId="66" borderId="75" xfId="46" applyNumberFormat="1" applyFont="1" applyFill="1" applyBorder="1" applyAlignment="1">
      <alignment horizontal="center" vertical="center" wrapText="1"/>
      <protection/>
    </xf>
    <xf numFmtId="0" fontId="49" fillId="66" borderId="75" xfId="46" applyFont="1" applyFill="1" applyBorder="1" applyAlignment="1">
      <alignment horizontal="center" vertical="center" wrapText="1"/>
      <protection/>
    </xf>
    <xf numFmtId="1" fontId="49" fillId="57" borderId="75" xfId="46" applyNumberFormat="1" applyFont="1" applyFill="1" applyBorder="1" applyAlignment="1">
      <alignment horizontal="center" vertical="center" wrapText="1"/>
      <protection/>
    </xf>
    <xf numFmtId="0" fontId="49" fillId="57" borderId="75" xfId="46" applyFont="1" applyFill="1" applyBorder="1" applyAlignment="1">
      <alignment horizontal="center" vertical="center" wrapText="1"/>
      <protection/>
    </xf>
    <xf numFmtId="1" fontId="48" fillId="56" borderId="75" xfId="62" applyNumberFormat="1" applyFont="1" applyFill="1" applyBorder="1" applyAlignment="1" applyProtection="1">
      <alignment horizontal="center" vertical="center" wrapText="1"/>
      <protection hidden="1"/>
    </xf>
    <xf numFmtId="9" fontId="48" fillId="56" borderId="75" xfId="62" applyNumberFormat="1" applyFont="1" applyFill="1" applyBorder="1" applyAlignment="1" applyProtection="1">
      <alignment horizontal="center" vertical="center" wrapText="1"/>
      <protection hidden="1"/>
    </xf>
    <xf numFmtId="0" fontId="48" fillId="56" borderId="75" xfId="62" applyFont="1" applyFill="1" applyBorder="1" applyAlignment="1" applyProtection="1">
      <alignment horizontal="center" vertical="center" wrapText="1"/>
      <protection hidden="1"/>
    </xf>
    <xf numFmtId="1" fontId="48" fillId="42" borderId="10" xfId="0" applyNumberFormat="1" applyFont="1" applyFill="1" applyBorder="1" applyAlignment="1">
      <alignment horizontal="center" vertical="center" wrapText="1"/>
    </xf>
    <xf numFmtId="9" fontId="48" fillId="42" borderId="10" xfId="66" applyFont="1" applyFill="1" applyBorder="1" applyAlignment="1">
      <alignment horizontal="center" vertical="center" wrapText="1"/>
    </xf>
    <xf numFmtId="0" fontId="48" fillId="42" borderId="10" xfId="0" applyFont="1" applyFill="1" applyBorder="1" applyAlignment="1">
      <alignment horizontal="center" vertical="center" wrapText="1"/>
    </xf>
    <xf numFmtId="9" fontId="48" fillId="42" borderId="10" xfId="0" applyNumberFormat="1" applyFont="1" applyFill="1" applyBorder="1" applyAlignment="1">
      <alignment horizontal="center" vertical="center" wrapText="1"/>
    </xf>
    <xf numFmtId="1" fontId="118" fillId="42" borderId="10" xfId="0" applyNumberFormat="1" applyFont="1" applyFill="1" applyBorder="1" applyAlignment="1">
      <alignment horizontal="center" vertical="center" wrapText="1"/>
    </xf>
    <xf numFmtId="9" fontId="118" fillId="42" borderId="10" xfId="66" applyFont="1" applyFill="1" applyBorder="1" applyAlignment="1">
      <alignment horizontal="center" vertical="center" wrapText="1"/>
    </xf>
    <xf numFmtId="0" fontId="118" fillId="42" borderId="10" xfId="0" applyFont="1" applyFill="1" applyBorder="1" applyAlignment="1">
      <alignment horizontal="center" vertical="center" wrapText="1"/>
    </xf>
    <xf numFmtId="1" fontId="48" fillId="43" borderId="10" xfId="0" applyNumberFormat="1" applyFont="1" applyFill="1" applyBorder="1" applyAlignment="1">
      <alignment horizontal="center" vertical="center" wrapText="1"/>
    </xf>
    <xf numFmtId="9" fontId="48" fillId="43" borderId="10" xfId="66" applyFont="1" applyFill="1" applyBorder="1" applyAlignment="1">
      <alignment horizontal="center" vertical="center" wrapText="1"/>
    </xf>
    <xf numFmtId="0" fontId="48" fillId="43" borderId="10" xfId="0" applyFont="1" applyFill="1" applyBorder="1" applyAlignment="1">
      <alignment horizontal="center" vertical="center" wrapText="1"/>
    </xf>
    <xf numFmtId="1" fontId="48" fillId="42" borderId="28" xfId="0" applyNumberFormat="1" applyFont="1" applyFill="1" applyBorder="1" applyAlignment="1">
      <alignment horizontal="center" vertical="center" wrapText="1"/>
    </xf>
    <xf numFmtId="9" fontId="48" fillId="42" borderId="28" xfId="66" applyFont="1" applyFill="1" applyBorder="1" applyAlignment="1">
      <alignment horizontal="center" vertical="center" wrapText="1"/>
    </xf>
    <xf numFmtId="179" fontId="102" fillId="0" borderId="0" xfId="42" applyNumberFormat="1" applyFont="1" applyAlignment="1">
      <alignment/>
    </xf>
    <xf numFmtId="179" fontId="103" fillId="0" borderId="0" xfId="42" applyNumberFormat="1" applyFont="1" applyBorder="1" applyAlignment="1">
      <alignment horizontal="center" vertical="center" wrapText="1"/>
    </xf>
    <xf numFmtId="179" fontId="104" fillId="0" borderId="0" xfId="42" applyNumberFormat="1" applyFont="1" applyFill="1" applyBorder="1" applyAlignment="1">
      <alignment horizontal="center" vertical="center" wrapText="1"/>
    </xf>
    <xf numFmtId="179" fontId="92" fillId="34" borderId="10" xfId="42" applyNumberFormat="1" applyFont="1" applyFill="1" applyBorder="1" applyAlignment="1" applyProtection="1">
      <alignment horizontal="center" vertical="center" wrapText="1"/>
      <protection hidden="1"/>
    </xf>
    <xf numFmtId="179" fontId="98" fillId="34" borderId="10" xfId="42" applyNumberFormat="1" applyFont="1" applyFill="1" applyBorder="1" applyAlignment="1">
      <alignment horizontal="center" vertical="center" wrapText="1"/>
    </xf>
    <xf numFmtId="179" fontId="92" fillId="34" borderId="10" xfId="42" applyNumberFormat="1" applyFont="1" applyFill="1" applyBorder="1" applyAlignment="1">
      <alignment horizontal="center" vertical="center" wrapText="1"/>
    </xf>
    <xf numFmtId="179" fontId="48" fillId="42" borderId="10" xfId="42" applyNumberFormat="1" applyFont="1" applyFill="1" applyBorder="1" applyAlignment="1">
      <alignment horizontal="center" vertical="center" wrapText="1"/>
    </xf>
    <xf numFmtId="179" fontId="118" fillId="42" borderId="10" xfId="42" applyNumberFormat="1" applyFont="1" applyFill="1" applyBorder="1" applyAlignment="1">
      <alignment horizontal="center" vertical="center" wrapText="1"/>
    </xf>
    <xf numFmtId="179" fontId="91" fillId="33" borderId="10" xfId="42" applyNumberFormat="1" applyFont="1" applyFill="1" applyBorder="1" applyAlignment="1">
      <alignment horizontal="center" vertical="center" wrapText="1"/>
    </xf>
    <xf numFmtId="179" fontId="98" fillId="0" borderId="0" xfId="42" applyNumberFormat="1" applyFont="1" applyBorder="1" applyAlignment="1">
      <alignment horizontal="center" vertical="center" wrapText="1"/>
    </xf>
    <xf numFmtId="179" fontId="48" fillId="43" borderId="10" xfId="42" applyNumberFormat="1" applyFont="1" applyFill="1" applyBorder="1" applyAlignment="1">
      <alignment horizontal="center" vertical="center" wrapText="1"/>
    </xf>
    <xf numFmtId="179" fontId="92" fillId="42" borderId="10" xfId="42" applyNumberFormat="1" applyFont="1" applyFill="1" applyBorder="1" applyAlignment="1">
      <alignment horizontal="center" vertical="center" wrapText="1"/>
    </xf>
    <xf numFmtId="179" fontId="92" fillId="33" borderId="10" xfId="42" applyNumberFormat="1" applyFont="1" applyFill="1" applyBorder="1" applyAlignment="1">
      <alignment horizontal="center" vertical="center" wrapText="1"/>
    </xf>
    <xf numFmtId="179" fontId="95" fillId="0" borderId="0" xfId="42" applyNumberFormat="1" applyFont="1" applyFill="1" applyBorder="1" applyAlignment="1">
      <alignment horizontal="center" vertical="center" wrapText="1"/>
    </xf>
    <xf numFmtId="179" fontId="96" fillId="42" borderId="28" xfId="42" applyNumberFormat="1" applyFont="1" applyFill="1" applyBorder="1" applyAlignment="1">
      <alignment horizontal="center" vertical="center" wrapText="1"/>
    </xf>
    <xf numFmtId="179" fontId="0" fillId="0" borderId="0" xfId="42" applyNumberFormat="1" applyFont="1" applyAlignment="1">
      <alignment horizontal="center" vertical="center"/>
    </xf>
    <xf numFmtId="0" fontId="118" fillId="42" borderId="28" xfId="0" applyFont="1" applyFill="1" applyBorder="1" applyAlignment="1">
      <alignment horizontal="center" vertical="center" wrapText="1"/>
    </xf>
    <xf numFmtId="9" fontId="118" fillId="42" borderId="28" xfId="66" applyFont="1" applyFill="1" applyBorder="1" applyAlignment="1">
      <alignment horizontal="center" vertical="center" wrapText="1"/>
    </xf>
    <xf numFmtId="179" fontId="118" fillId="42" borderId="28" xfId="42" applyNumberFormat="1" applyFont="1" applyFill="1" applyBorder="1" applyAlignment="1">
      <alignment horizontal="center" vertical="center" wrapText="1"/>
    </xf>
    <xf numFmtId="1" fontId="119" fillId="33" borderId="10" xfId="0" applyNumberFormat="1" applyFont="1" applyFill="1" applyBorder="1" applyAlignment="1">
      <alignment horizontal="center" vertical="center" wrapText="1"/>
    </xf>
    <xf numFmtId="9" fontId="119" fillId="33" borderId="10" xfId="66" applyFont="1" applyFill="1" applyBorder="1" applyAlignment="1">
      <alignment horizontal="center" vertical="center" wrapText="1"/>
    </xf>
    <xf numFmtId="179" fontId="119" fillId="33" borderId="10" xfId="42" applyNumberFormat="1" applyFont="1" applyFill="1" applyBorder="1" applyAlignment="1">
      <alignment horizontal="center" vertical="center" wrapText="1"/>
    </xf>
    <xf numFmtId="0" fontId="119" fillId="33" borderId="10" xfId="0" applyFont="1" applyFill="1" applyBorder="1" applyAlignment="1">
      <alignment horizontal="center" vertical="center" wrapText="1"/>
    </xf>
    <xf numFmtId="1" fontId="48" fillId="44" borderId="10" xfId="61" applyNumberFormat="1" applyFont="1" applyFill="1" applyBorder="1" applyAlignment="1" applyProtection="1">
      <alignment horizontal="center" vertical="center" wrapText="1"/>
      <protection hidden="1"/>
    </xf>
    <xf numFmtId="9" fontId="48" fillId="44" borderId="10" xfId="66" applyFont="1" applyFill="1" applyBorder="1" applyAlignment="1" applyProtection="1">
      <alignment horizontal="center" vertical="center" wrapText="1"/>
      <protection hidden="1"/>
    </xf>
    <xf numFmtId="179" fontId="48" fillId="44" borderId="10" xfId="42" applyNumberFormat="1" applyFont="1" applyFill="1" applyBorder="1" applyAlignment="1" applyProtection="1">
      <alignment horizontal="center" vertical="center" wrapText="1"/>
      <protection hidden="1"/>
    </xf>
    <xf numFmtId="1" fontId="48" fillId="58" borderId="75" xfId="46" applyNumberFormat="1" applyFont="1" applyFill="1" applyBorder="1" applyAlignment="1">
      <alignment horizontal="center" vertical="center" wrapText="1"/>
      <protection/>
    </xf>
    <xf numFmtId="9" fontId="48" fillId="58" borderId="75" xfId="66" applyFont="1" applyFill="1" applyBorder="1" applyAlignment="1">
      <alignment horizontal="center" vertical="center" wrapText="1"/>
    </xf>
    <xf numFmtId="179" fontId="48" fillId="58" borderId="75" xfId="42" applyNumberFormat="1" applyFont="1" applyFill="1" applyBorder="1" applyAlignment="1">
      <alignment horizontal="center" vertical="center" wrapText="1"/>
    </xf>
    <xf numFmtId="0" fontId="48" fillId="58" borderId="75" xfId="46" applyFont="1" applyFill="1" applyBorder="1" applyAlignment="1">
      <alignment horizontal="center" vertical="center" wrapText="1"/>
      <protection/>
    </xf>
    <xf numFmtId="0" fontId="48" fillId="58" borderId="90" xfId="46" applyFont="1" applyFill="1" applyBorder="1" applyAlignment="1">
      <alignment horizontal="center" vertical="center" wrapText="1"/>
      <protection/>
    </xf>
    <xf numFmtId="9" fontId="48" fillId="58" borderId="90" xfId="66" applyFont="1" applyFill="1" applyBorder="1" applyAlignment="1">
      <alignment horizontal="center" vertical="center" wrapText="1"/>
    </xf>
    <xf numFmtId="179" fontId="48" fillId="58" borderId="90" xfId="42" applyNumberFormat="1" applyFont="1" applyFill="1" applyBorder="1" applyAlignment="1">
      <alignment horizontal="center" vertical="center" wrapText="1"/>
    </xf>
    <xf numFmtId="1" fontId="48" fillId="60" borderId="75" xfId="46" applyNumberFormat="1" applyFont="1" applyFill="1" applyBorder="1" applyAlignment="1">
      <alignment horizontal="center" vertical="center" wrapText="1"/>
      <protection/>
    </xf>
    <xf numFmtId="9" fontId="48" fillId="60" borderId="75" xfId="66" applyFont="1" applyFill="1" applyBorder="1" applyAlignment="1">
      <alignment horizontal="center" vertical="center" wrapText="1"/>
    </xf>
    <xf numFmtId="179" fontId="48" fillId="60" borderId="75" xfId="42" applyNumberFormat="1" applyFont="1" applyFill="1" applyBorder="1" applyAlignment="1">
      <alignment horizontal="center" vertical="center" wrapText="1"/>
    </xf>
    <xf numFmtId="9" fontId="48" fillId="56" borderId="75" xfId="66" applyFont="1" applyFill="1" applyBorder="1" applyAlignment="1" applyProtection="1">
      <alignment horizontal="center" vertical="center" wrapText="1"/>
      <protection hidden="1"/>
    </xf>
    <xf numFmtId="179" fontId="48" fillId="56" borderId="75" xfId="42" applyNumberFormat="1" applyFont="1" applyFill="1" applyBorder="1" applyAlignment="1" applyProtection="1">
      <alignment horizontal="center" vertical="center" wrapText="1"/>
      <protection hidden="1"/>
    </xf>
    <xf numFmtId="179" fontId="98" fillId="34" borderId="15" xfId="42" applyNumberFormat="1" applyFont="1" applyFill="1" applyBorder="1" applyAlignment="1">
      <alignment horizontal="center" vertical="center" wrapText="1"/>
    </xf>
    <xf numFmtId="179" fontId="98" fillId="34" borderId="21" xfId="42" applyNumberFormat="1" applyFont="1" applyFill="1" applyBorder="1" applyAlignment="1">
      <alignment horizontal="center" vertical="center" wrapText="1"/>
    </xf>
    <xf numFmtId="179" fontId="22" fillId="43" borderId="10" xfId="42" applyNumberFormat="1" applyFont="1" applyFill="1" applyBorder="1" applyAlignment="1">
      <alignment horizontal="center" vertical="center" wrapText="1"/>
    </xf>
    <xf numFmtId="9" fontId="22" fillId="43" borderId="10" xfId="0" applyNumberFormat="1" applyFont="1" applyFill="1" applyBorder="1" applyAlignment="1">
      <alignment horizontal="center" vertical="center" wrapText="1"/>
    </xf>
    <xf numFmtId="9" fontId="48" fillId="43" borderId="10" xfId="0" applyNumberFormat="1" applyFont="1" applyFill="1" applyBorder="1" applyAlignment="1">
      <alignment horizontal="center" vertical="center" wrapText="1"/>
    </xf>
    <xf numFmtId="9" fontId="119" fillId="33" borderId="10" xfId="0" applyNumberFormat="1" applyFont="1" applyFill="1" applyBorder="1" applyAlignment="1">
      <alignment horizontal="center" vertical="center" wrapText="1"/>
    </xf>
    <xf numFmtId="0" fontId="48" fillId="44" borderId="10" xfId="61" applyFont="1" applyFill="1" applyBorder="1" applyAlignment="1" applyProtection="1">
      <alignment horizontal="center" vertical="center" wrapText="1"/>
      <protection hidden="1"/>
    </xf>
    <xf numFmtId="9" fontId="48" fillId="44" borderId="10" xfId="61" applyNumberFormat="1" applyFont="1" applyFill="1" applyBorder="1" applyAlignment="1" applyProtection="1">
      <alignment horizontal="center" vertical="center" wrapText="1"/>
      <protection hidden="1"/>
    </xf>
    <xf numFmtId="179" fontId="101" fillId="0" borderId="0" xfId="42" applyNumberFormat="1" applyFont="1" applyAlignment="1">
      <alignment/>
    </xf>
    <xf numFmtId="179" fontId="101" fillId="0" borderId="0" xfId="42" applyNumberFormat="1" applyFont="1" applyBorder="1" applyAlignment="1">
      <alignment horizontal="center" vertical="center" wrapText="1"/>
    </xf>
    <xf numFmtId="179" fontId="91" fillId="34" borderId="10" xfId="42" applyNumberFormat="1" applyFont="1" applyFill="1" applyBorder="1" applyAlignment="1" applyProtection="1">
      <alignment horizontal="center" vertical="center" wrapText="1"/>
      <protection hidden="1"/>
    </xf>
    <xf numFmtId="179" fontId="101" fillId="34" borderId="10" xfId="42" applyNumberFormat="1" applyFont="1" applyFill="1" applyBorder="1" applyAlignment="1">
      <alignment horizontal="center" vertical="center" wrapText="1"/>
    </xf>
    <xf numFmtId="179" fontId="95" fillId="0" borderId="0" xfId="42" applyNumberFormat="1" applyFont="1" applyAlignment="1">
      <alignment horizontal="center" vertical="center"/>
    </xf>
    <xf numFmtId="179" fontId="48" fillId="42" borderId="28" xfId="42" applyNumberFormat="1" applyFont="1" applyFill="1" applyBorder="1" applyAlignment="1">
      <alignment horizontal="center" vertical="center" wrapText="1"/>
    </xf>
    <xf numFmtId="9" fontId="118" fillId="42" borderId="28" xfId="0" applyNumberFormat="1" applyFont="1" applyFill="1" applyBorder="1" applyAlignment="1">
      <alignment horizontal="center" vertical="center" wrapText="1"/>
    </xf>
    <xf numFmtId="9" fontId="48" fillId="42" borderId="28" xfId="0" applyNumberFormat="1" applyFont="1" applyFill="1" applyBorder="1" applyAlignment="1">
      <alignment horizontal="center" vertical="center" wrapText="1"/>
    </xf>
    <xf numFmtId="9" fontId="118" fillId="42" borderId="10" xfId="0" applyNumberFormat="1" applyFont="1" applyFill="1" applyBorder="1" applyAlignment="1">
      <alignment horizontal="center" vertical="center" wrapText="1"/>
    </xf>
    <xf numFmtId="179" fontId="20" fillId="43" borderId="14" xfId="42" applyNumberFormat="1" applyFont="1" applyFill="1" applyBorder="1" applyAlignment="1">
      <alignment horizontal="center" vertical="center" wrapText="1"/>
    </xf>
    <xf numFmtId="0" fontId="48" fillId="42" borderId="28" xfId="0" applyFont="1" applyFill="1" applyBorder="1" applyAlignment="1">
      <alignment horizontal="center" vertical="center" wrapText="1"/>
    </xf>
    <xf numFmtId="0" fontId="48" fillId="43" borderId="28" xfId="0" applyFont="1" applyFill="1" applyBorder="1" applyAlignment="1">
      <alignment horizontal="center" vertical="center" wrapText="1"/>
    </xf>
    <xf numFmtId="179" fontId="48" fillId="43" borderId="28" xfId="42" applyNumberFormat="1" applyFont="1" applyFill="1" applyBorder="1" applyAlignment="1">
      <alignment horizontal="center" vertical="center" wrapText="1"/>
    </xf>
    <xf numFmtId="9" fontId="48" fillId="43" borderId="28" xfId="66" applyFont="1" applyFill="1" applyBorder="1" applyAlignment="1">
      <alignment horizontal="center" vertical="center" wrapText="1"/>
    </xf>
    <xf numFmtId="9" fontId="102" fillId="0" borderId="0" xfId="0" applyNumberFormat="1" applyFont="1" applyAlignment="1">
      <alignment/>
    </xf>
    <xf numFmtId="9" fontId="103" fillId="0" borderId="0" xfId="0" applyNumberFormat="1" applyFont="1" applyBorder="1" applyAlignment="1">
      <alignment horizontal="center" vertical="center" wrapText="1"/>
    </xf>
    <xf numFmtId="9" fontId="98" fillId="0" borderId="0" xfId="0" applyNumberFormat="1" applyFont="1" applyBorder="1" applyAlignment="1">
      <alignment horizontal="center" vertical="center" wrapText="1"/>
    </xf>
    <xf numFmtId="9" fontId="92" fillId="42" borderId="28" xfId="0" applyNumberFormat="1" applyFont="1" applyFill="1" applyBorder="1" applyAlignment="1">
      <alignment horizontal="center" vertical="center" wrapText="1"/>
    </xf>
    <xf numFmtId="9" fontId="95" fillId="0" borderId="0" xfId="0" applyNumberFormat="1" applyFont="1" applyFill="1" applyBorder="1" applyAlignment="1">
      <alignment horizontal="center" vertical="center" wrapText="1"/>
    </xf>
    <xf numFmtId="9" fontId="104" fillId="0" borderId="0" xfId="0" applyNumberFormat="1" applyFont="1" applyFill="1" applyBorder="1" applyAlignment="1">
      <alignment horizontal="center" vertical="center" wrapText="1"/>
    </xf>
    <xf numFmtId="9" fontId="48" fillId="43" borderId="28" xfId="0" applyNumberFormat="1" applyFont="1" applyFill="1" applyBorder="1" applyAlignment="1">
      <alignment horizontal="center" vertical="center" wrapText="1"/>
    </xf>
    <xf numFmtId="9" fontId="20" fillId="43" borderId="64" xfId="0" applyNumberFormat="1" applyFont="1" applyFill="1" applyBorder="1" applyAlignment="1">
      <alignment horizontal="center" vertical="center" wrapText="1"/>
    </xf>
    <xf numFmtId="9" fontId="0" fillId="0" borderId="0" xfId="0" applyNumberFormat="1" applyAlignment="1">
      <alignment horizontal="center" vertical="center"/>
    </xf>
    <xf numFmtId="179" fontId="102" fillId="0" borderId="0" xfId="42" applyNumberFormat="1" applyFont="1" applyAlignment="1">
      <alignment/>
    </xf>
    <xf numFmtId="179" fontId="103" fillId="0" borderId="0" xfId="42" applyNumberFormat="1" applyFont="1" applyBorder="1" applyAlignment="1">
      <alignment horizontal="center" vertical="center" wrapText="1"/>
    </xf>
    <xf numFmtId="179" fontId="92" fillId="54" borderId="75" xfId="42" applyNumberFormat="1" applyFont="1" applyFill="1" applyBorder="1" applyAlignment="1" applyProtection="1">
      <alignment horizontal="center" vertical="center" wrapText="1"/>
      <protection hidden="1"/>
    </xf>
    <xf numFmtId="179" fontId="98" fillId="54" borderId="75" xfId="42" applyNumberFormat="1" applyFont="1" applyFill="1" applyBorder="1" applyAlignment="1">
      <alignment horizontal="center" vertical="center" wrapText="1"/>
    </xf>
    <xf numFmtId="179" fontId="102" fillId="0" borderId="0" xfId="42" applyNumberFormat="1" applyFont="1" applyAlignment="1">
      <alignment horizontal="center" vertical="center"/>
    </xf>
    <xf numFmtId="0" fontId="48" fillId="60" borderId="75" xfId="46" applyFont="1" applyFill="1" applyBorder="1" applyAlignment="1">
      <alignment horizontal="center" vertical="center" wrapText="1"/>
      <protection/>
    </xf>
    <xf numFmtId="179" fontId="119" fillId="60" borderId="75" xfId="42" applyNumberFormat="1" applyFont="1" applyFill="1" applyBorder="1" applyAlignment="1">
      <alignment horizontal="center" vertical="center" wrapText="1"/>
    </xf>
    <xf numFmtId="179" fontId="119" fillId="58" borderId="75" xfId="42" applyNumberFormat="1" applyFont="1" applyFill="1" applyBorder="1" applyAlignment="1">
      <alignment horizontal="center" vertical="center" wrapText="1"/>
    </xf>
    <xf numFmtId="9" fontId="48" fillId="71" borderId="75" xfId="66" applyFont="1" applyFill="1" applyBorder="1" applyAlignment="1">
      <alignment horizontal="center" vertical="center" wrapText="1"/>
    </xf>
    <xf numFmtId="9" fontId="49" fillId="57" borderId="75" xfId="66" applyFont="1" applyFill="1" applyBorder="1" applyAlignment="1">
      <alignment horizontal="center" vertical="center" wrapText="1"/>
    </xf>
    <xf numFmtId="179" fontId="119" fillId="57" borderId="75" xfId="42" applyNumberFormat="1" applyFont="1" applyFill="1" applyBorder="1" applyAlignment="1">
      <alignment horizontal="center" vertical="center" wrapText="1"/>
    </xf>
    <xf numFmtId="0" fontId="48" fillId="71" borderId="75" xfId="46" applyFont="1" applyFill="1" applyBorder="1" applyAlignment="1">
      <alignment horizontal="center" vertical="center" wrapText="1"/>
      <protection/>
    </xf>
    <xf numFmtId="179" fontId="48" fillId="71" borderId="75" xfId="42" applyNumberFormat="1" applyFont="1" applyFill="1" applyBorder="1" applyAlignment="1">
      <alignment horizontal="center" vertical="center" wrapText="1"/>
    </xf>
    <xf numFmtId="179" fontId="119" fillId="56" borderId="75" xfId="42" applyNumberFormat="1" applyFont="1" applyFill="1" applyBorder="1" applyAlignment="1" applyProtection="1">
      <alignment horizontal="center" vertical="center" wrapText="1"/>
      <protection hidden="1"/>
    </xf>
    <xf numFmtId="179" fontId="95" fillId="0" borderId="0" xfId="42" applyNumberFormat="1" applyFont="1" applyFill="1" applyAlignment="1">
      <alignment horizontal="center" vertical="center" wrapText="1"/>
    </xf>
    <xf numFmtId="179" fontId="96" fillId="0" borderId="0" xfId="42" applyNumberFormat="1" applyFont="1" applyFill="1" applyAlignment="1">
      <alignment horizontal="center" vertical="center" wrapText="1"/>
    </xf>
    <xf numFmtId="0" fontId="101" fillId="42" borderId="10" xfId="0" applyFont="1" applyFill="1" applyBorder="1" applyAlignment="1">
      <alignment horizontal="center" vertical="center" wrapText="1"/>
    </xf>
    <xf numFmtId="0" fontId="95" fillId="42" borderId="10" xfId="0" applyFont="1" applyFill="1" applyBorder="1" applyAlignment="1">
      <alignment horizontal="center" vertical="center" wrapText="1"/>
    </xf>
    <xf numFmtId="0" fontId="101" fillId="43" borderId="10" xfId="0" applyFont="1" applyFill="1" applyBorder="1" applyAlignment="1">
      <alignment horizontal="center" vertical="center" wrapText="1"/>
    </xf>
    <xf numFmtId="170" fontId="101" fillId="34" borderId="10" xfId="0" applyNumberFormat="1" applyFont="1" applyFill="1" applyBorder="1" applyAlignment="1">
      <alignment horizontal="center" vertical="center" wrapText="1"/>
    </xf>
    <xf numFmtId="9" fontId="120" fillId="0" borderId="0" xfId="66" applyFont="1" applyAlignment="1">
      <alignment horizontal="center" vertical="center"/>
    </xf>
    <xf numFmtId="0" fontId="120" fillId="0" borderId="0" xfId="0" applyFont="1" applyAlignment="1">
      <alignment horizontal="center" vertical="center"/>
    </xf>
    <xf numFmtId="179" fontId="89" fillId="0" borderId="0" xfId="42" applyNumberFormat="1" applyFont="1" applyAlignment="1">
      <alignment/>
    </xf>
    <xf numFmtId="179" fontId="90" fillId="0" borderId="0" xfId="42" applyNumberFormat="1" applyFont="1" applyBorder="1" applyAlignment="1">
      <alignment horizontal="center" vertical="center" wrapText="1"/>
    </xf>
    <xf numFmtId="179" fontId="120" fillId="0" borderId="0" xfId="42" applyNumberFormat="1" applyFont="1" applyAlignment="1">
      <alignment horizontal="center" vertical="center"/>
    </xf>
    <xf numFmtId="179" fontId="85" fillId="0" borderId="0" xfId="42" applyNumberFormat="1" applyFont="1" applyAlignment="1">
      <alignment horizontal="center" vertical="center"/>
    </xf>
    <xf numFmtId="179" fontId="29" fillId="0" borderId="0" xfId="42" applyNumberFormat="1" applyFont="1" applyAlignment="1">
      <alignment/>
    </xf>
    <xf numFmtId="179" fontId="48" fillId="73" borderId="75" xfId="42" applyNumberFormat="1" applyFont="1" applyFill="1" applyBorder="1" applyAlignment="1">
      <alignment horizontal="center" vertical="center" wrapText="1"/>
    </xf>
    <xf numFmtId="179" fontId="48" fillId="73" borderId="75" xfId="42" applyNumberFormat="1" applyFont="1" applyFill="1" applyBorder="1" applyAlignment="1">
      <alignment horizontal="center" vertical="center" wrapText="1"/>
    </xf>
    <xf numFmtId="179" fontId="48" fillId="72" borderId="75" xfId="42" applyNumberFormat="1" applyFont="1" applyFill="1" applyBorder="1" applyAlignment="1">
      <alignment horizontal="center" vertical="center" wrapText="1"/>
    </xf>
    <xf numFmtId="179" fontId="49" fillId="66" borderId="75" xfId="42" applyNumberFormat="1" applyFont="1" applyFill="1" applyBorder="1" applyAlignment="1">
      <alignment horizontal="center" vertical="center" wrapText="1"/>
    </xf>
    <xf numFmtId="179" fontId="48" fillId="58" borderId="75" xfId="42" applyNumberFormat="1" applyFont="1" applyFill="1" applyBorder="1" applyAlignment="1">
      <alignment horizontal="center" vertical="center" wrapText="1"/>
    </xf>
    <xf numFmtId="179" fontId="49" fillId="66" borderId="75" xfId="42" applyNumberFormat="1" applyFont="1" applyFill="1" applyBorder="1" applyAlignment="1">
      <alignment horizontal="center" vertical="center" wrapText="1"/>
    </xf>
    <xf numFmtId="179" fontId="48" fillId="56" borderId="75" xfId="42" applyNumberFormat="1" applyFont="1" applyFill="1" applyBorder="1" applyAlignment="1" applyProtection="1">
      <alignment horizontal="center" vertical="center" wrapText="1"/>
      <protection hidden="1"/>
    </xf>
    <xf numFmtId="10" fontId="109" fillId="33" borderId="10" xfId="0" applyNumberFormat="1" applyFont="1" applyFill="1" applyBorder="1" applyAlignment="1" applyProtection="1">
      <alignment horizontal="center" vertical="center" wrapText="1"/>
      <protection locked="0"/>
    </xf>
    <xf numFmtId="9" fontId="109" fillId="43" borderId="10" xfId="0" applyNumberFormat="1" applyFont="1" applyFill="1" applyBorder="1" applyAlignment="1" applyProtection="1">
      <alignment horizontal="center" vertical="center" wrapText="1"/>
      <protection locked="0"/>
    </xf>
    <xf numFmtId="9" fontId="109" fillId="42" borderId="10" xfId="0" applyNumberFormat="1" applyFont="1" applyFill="1" applyBorder="1" applyAlignment="1" applyProtection="1">
      <alignment horizontal="center" vertical="center" wrapText="1"/>
      <protection locked="0"/>
    </xf>
    <xf numFmtId="9" fontId="109" fillId="42" borderId="10" xfId="0" applyNumberFormat="1" applyFont="1" applyFill="1" applyBorder="1" applyAlignment="1" applyProtection="1">
      <alignment horizontal="center" vertical="center" wrapText="1"/>
      <protection/>
    </xf>
    <xf numFmtId="9" fontId="109" fillId="33" borderId="10" xfId="0" applyNumberFormat="1" applyFont="1" applyFill="1" applyBorder="1" applyAlignment="1" applyProtection="1">
      <alignment horizontal="center" vertical="center" wrapText="1"/>
      <protection locked="0"/>
    </xf>
    <xf numFmtId="9" fontId="43" fillId="44" borderId="10" xfId="61" applyNumberFormat="1" applyFont="1" applyFill="1" applyBorder="1" applyAlignment="1" applyProtection="1">
      <alignment horizontal="center" vertical="center" wrapText="1"/>
      <protection locked="0"/>
    </xf>
    <xf numFmtId="10" fontId="43" fillId="44" borderId="10" xfId="61" applyNumberFormat="1" applyFont="1" applyFill="1" applyBorder="1" applyAlignment="1" applyProtection="1">
      <alignment horizontal="center" vertical="center" wrapText="1"/>
      <protection hidden="1"/>
    </xf>
    <xf numFmtId="9" fontId="109" fillId="34" borderId="10" xfId="66" applyFont="1" applyFill="1" applyBorder="1" applyAlignment="1" applyProtection="1">
      <alignment horizontal="center" vertical="center" wrapText="1"/>
      <protection hidden="1"/>
    </xf>
    <xf numFmtId="9" fontId="16" fillId="46" borderId="75" xfId="66" applyFont="1" applyFill="1" applyBorder="1" applyAlignment="1" applyProtection="1">
      <alignment horizontal="center" vertical="center" wrapText="1"/>
      <protection hidden="1"/>
    </xf>
    <xf numFmtId="179" fontId="109" fillId="34" borderId="10" xfId="42" applyNumberFormat="1" applyFont="1" applyFill="1" applyBorder="1" applyAlignment="1" applyProtection="1">
      <alignment horizontal="center" vertical="center" wrapText="1"/>
      <protection hidden="1"/>
    </xf>
    <xf numFmtId="9" fontId="39" fillId="46" borderId="75" xfId="66" applyFont="1" applyFill="1" applyBorder="1" applyAlignment="1" applyProtection="1">
      <alignment horizontal="center" vertical="center" wrapText="1"/>
      <protection hidden="1"/>
    </xf>
    <xf numFmtId="9" fontId="98" fillId="34" borderId="15" xfId="66" applyFont="1" applyFill="1" applyBorder="1" applyAlignment="1">
      <alignment horizontal="center" vertical="center" wrapText="1"/>
    </xf>
    <xf numFmtId="0" fontId="118" fillId="42" borderId="72" xfId="0" applyFont="1" applyFill="1" applyBorder="1" applyAlignment="1">
      <alignment horizontal="center" vertical="center" wrapText="1"/>
    </xf>
    <xf numFmtId="9" fontId="118" fillId="42" borderId="72" xfId="66" applyFont="1" applyFill="1" applyBorder="1" applyAlignment="1">
      <alignment horizontal="center" vertical="center" wrapText="1"/>
    </xf>
    <xf numFmtId="179" fontId="118" fillId="42" borderId="72" xfId="42" applyNumberFormat="1" applyFont="1" applyFill="1" applyBorder="1" applyAlignment="1">
      <alignment horizontal="center" vertical="center" wrapText="1"/>
    </xf>
    <xf numFmtId="9" fontId="118" fillId="42" borderId="72" xfId="0" applyNumberFormat="1" applyFont="1" applyFill="1" applyBorder="1" applyAlignment="1">
      <alignment horizontal="center" vertical="center" wrapText="1"/>
    </xf>
    <xf numFmtId="0" fontId="96" fillId="42" borderId="72" xfId="0" applyFont="1" applyFill="1" applyBorder="1" applyAlignment="1">
      <alignment horizontal="center" vertical="center" wrapText="1"/>
    </xf>
    <xf numFmtId="0" fontId="119" fillId="33" borderId="72" xfId="0" applyFont="1" applyFill="1" applyBorder="1" applyAlignment="1">
      <alignment horizontal="center" vertical="center" wrapText="1"/>
    </xf>
    <xf numFmtId="9" fontId="119" fillId="33" borderId="72" xfId="66" applyFont="1" applyFill="1" applyBorder="1" applyAlignment="1">
      <alignment horizontal="center" vertical="center" wrapText="1"/>
    </xf>
    <xf numFmtId="179" fontId="119" fillId="33" borderId="72" xfId="42" applyNumberFormat="1" applyFont="1" applyFill="1" applyBorder="1" applyAlignment="1">
      <alignment horizontal="center" vertical="center" wrapText="1"/>
    </xf>
    <xf numFmtId="9" fontId="119" fillId="33" borderId="72" xfId="0" applyNumberFormat="1" applyFont="1" applyFill="1" applyBorder="1" applyAlignment="1">
      <alignment horizontal="center" vertical="center" wrapText="1"/>
    </xf>
    <xf numFmtId="0" fontId="91" fillId="33" borderId="72" xfId="0" applyFont="1" applyFill="1" applyBorder="1" applyAlignment="1">
      <alignment horizontal="center" vertical="center" wrapText="1"/>
    </xf>
    <xf numFmtId="0" fontId="48" fillId="44" borderId="72" xfId="61" applyFont="1" applyFill="1" applyBorder="1" applyAlignment="1" applyProtection="1">
      <alignment horizontal="center" vertical="center" wrapText="1"/>
      <protection hidden="1"/>
    </xf>
    <xf numFmtId="9" fontId="48" fillId="44" borderId="72" xfId="66" applyFont="1" applyFill="1" applyBorder="1" applyAlignment="1" applyProtection="1">
      <alignment horizontal="center" vertical="center" wrapText="1"/>
      <protection hidden="1"/>
    </xf>
    <xf numFmtId="179" fontId="48" fillId="44" borderId="72" xfId="42" applyNumberFormat="1" applyFont="1" applyFill="1" applyBorder="1" applyAlignment="1" applyProtection="1">
      <alignment horizontal="center" vertical="center" wrapText="1"/>
      <protection hidden="1"/>
    </xf>
    <xf numFmtId="9" fontId="48" fillId="44" borderId="72" xfId="61" applyNumberFormat="1" applyFont="1" applyFill="1" applyBorder="1" applyAlignment="1" applyProtection="1">
      <alignment horizontal="center" vertical="center" wrapText="1"/>
      <protection hidden="1"/>
    </xf>
    <xf numFmtId="0" fontId="20" fillId="44" borderId="72" xfId="61" applyFont="1" applyFill="1" applyBorder="1" applyAlignment="1" applyProtection="1">
      <alignment horizontal="center" vertical="center" wrapText="1"/>
      <protection hidden="1"/>
    </xf>
    <xf numFmtId="9" fontId="101" fillId="34" borderId="10" xfId="66" applyFont="1" applyFill="1" applyBorder="1" applyAlignment="1">
      <alignment horizontal="center" vertical="center" wrapText="1"/>
    </xf>
    <xf numFmtId="9" fontId="109" fillId="34" borderId="10" xfId="61" applyNumberFormat="1" applyFont="1" applyFill="1" applyBorder="1" applyAlignment="1" applyProtection="1">
      <alignment horizontal="center" vertical="center" wrapText="1"/>
      <protection hidden="1"/>
    </xf>
    <xf numFmtId="9" fontId="98" fillId="46" borderId="75" xfId="66" applyFont="1" applyFill="1" applyBorder="1" applyAlignment="1">
      <alignment horizontal="center" vertical="center" wrapText="1"/>
    </xf>
    <xf numFmtId="9" fontId="16" fillId="46" borderId="75" xfId="66" applyNumberFormat="1" applyFont="1" applyFill="1" applyBorder="1" applyAlignment="1" applyProtection="1">
      <alignment horizontal="center" vertical="center" wrapText="1"/>
      <protection hidden="1"/>
    </xf>
    <xf numFmtId="9" fontId="25" fillId="46" borderId="75" xfId="66" applyFont="1" applyFill="1" applyBorder="1" applyAlignment="1">
      <alignment horizontal="center" vertical="center" wrapText="1"/>
    </xf>
    <xf numFmtId="1" fontId="91" fillId="34" borderId="30" xfId="61" applyNumberFormat="1" applyFont="1" applyFill="1" applyBorder="1" applyAlignment="1" applyProtection="1">
      <alignment horizontal="center" vertical="center" wrapText="1"/>
      <protection hidden="1"/>
    </xf>
    <xf numFmtId="179" fontId="91" fillId="34" borderId="30" xfId="42" applyNumberFormat="1" applyFont="1" applyFill="1" applyBorder="1" applyAlignment="1" applyProtection="1">
      <alignment horizontal="center" vertical="center" wrapText="1"/>
      <protection hidden="1"/>
    </xf>
    <xf numFmtId="0" fontId="91" fillId="34" borderId="30" xfId="61" applyFont="1" applyFill="1" applyBorder="1" applyAlignment="1" applyProtection="1">
      <alignment horizontal="center" vertical="center" wrapText="1"/>
      <protection hidden="1"/>
    </xf>
    <xf numFmtId="1" fontId="25" fillId="46" borderId="75" xfId="46" applyNumberFormat="1" applyFont="1" applyFill="1" applyBorder="1" applyAlignment="1">
      <alignment horizontal="center" vertical="center" wrapText="1"/>
      <protection/>
    </xf>
    <xf numFmtId="179" fontId="25" fillId="46" borderId="75" xfId="42" applyNumberFormat="1" applyFont="1" applyFill="1" applyBorder="1" applyAlignment="1">
      <alignment horizontal="center" vertical="center" wrapText="1"/>
    </xf>
    <xf numFmtId="9" fontId="25" fillId="46" borderId="75" xfId="46" applyNumberFormat="1" applyFont="1" applyFill="1" applyBorder="1" applyAlignment="1">
      <alignment horizontal="center" vertical="center" wrapText="1"/>
      <protection/>
    </xf>
    <xf numFmtId="179" fontId="25" fillId="46" borderId="75" xfId="42" applyNumberFormat="1" applyFont="1" applyFill="1" applyBorder="1" applyAlignment="1">
      <alignment vertical="center" wrapText="1"/>
    </xf>
    <xf numFmtId="0" fontId="25" fillId="46" borderId="75" xfId="46" applyFont="1" applyFill="1" applyBorder="1" applyAlignment="1">
      <alignment horizontal="center" vertical="center" wrapText="1"/>
      <protection/>
    </xf>
    <xf numFmtId="1" fontId="16" fillId="46" borderId="75" xfId="62" applyNumberFormat="1" applyFont="1" applyFill="1" applyBorder="1" applyAlignment="1" applyProtection="1">
      <alignment horizontal="center" vertical="center" wrapText="1"/>
      <protection hidden="1"/>
    </xf>
    <xf numFmtId="179" fontId="16" fillId="46" borderId="75" xfId="42" applyNumberFormat="1" applyFont="1" applyFill="1" applyBorder="1" applyAlignment="1" applyProtection="1">
      <alignment horizontal="center" vertical="center" wrapText="1"/>
      <protection hidden="1"/>
    </xf>
    <xf numFmtId="0" fontId="16" fillId="46" borderId="75" xfId="62" applyFont="1" applyFill="1" applyBorder="1" applyAlignment="1" applyProtection="1">
      <alignment horizontal="center" vertical="center" wrapText="1"/>
      <protection hidden="1"/>
    </xf>
    <xf numFmtId="170" fontId="25" fillId="46" borderId="75" xfId="46" applyNumberFormat="1" applyFont="1" applyFill="1" applyBorder="1" applyAlignment="1">
      <alignment horizontal="center" vertical="center" wrapText="1"/>
      <protection/>
    </xf>
    <xf numFmtId="9" fontId="40" fillId="46" borderId="10" xfId="46" applyNumberFormat="1" applyFont="1" applyFill="1" applyBorder="1" applyAlignment="1">
      <alignment horizontal="center" vertical="center" wrapText="1"/>
      <protection/>
    </xf>
    <xf numFmtId="0" fontId="19" fillId="74" borderId="75" xfId="46" applyFont="1" applyFill="1" applyBorder="1" applyAlignment="1">
      <alignment horizontal="center" vertical="center" wrapText="1"/>
      <protection/>
    </xf>
    <xf numFmtId="0" fontId="15" fillId="66" borderId="126" xfId="46" applyFont="1" applyFill="1" applyBorder="1" applyAlignment="1">
      <alignment horizontal="center" vertical="center" wrapText="1"/>
      <protection/>
    </xf>
    <xf numFmtId="0" fontId="21" fillId="0" borderId="0" xfId="46" applyFont="1" applyBorder="1" applyAlignment="1">
      <alignment horizontal="center" vertical="center" wrapText="1"/>
      <protection/>
    </xf>
    <xf numFmtId="0" fontId="19" fillId="0" borderId="77" xfId="46" applyFont="1" applyFill="1" applyBorder="1" applyAlignment="1">
      <alignment horizontal="center" vertical="center" wrapText="1"/>
      <protection/>
    </xf>
    <xf numFmtId="0" fontId="20" fillId="0" borderId="77" xfId="62" applyFont="1" applyFill="1" applyBorder="1" applyAlignment="1" applyProtection="1">
      <alignment horizontal="center" vertical="center" wrapText="1"/>
      <protection hidden="1"/>
    </xf>
    <xf numFmtId="0" fontId="20" fillId="0" borderId="75" xfId="62" applyFont="1" applyFill="1" applyBorder="1" applyAlignment="1" applyProtection="1">
      <alignment horizontal="center" vertical="center" wrapText="1"/>
      <protection hidden="1"/>
    </xf>
    <xf numFmtId="0" fontId="19" fillId="42" borderId="75" xfId="46" applyFont="1" applyFill="1" applyBorder="1" applyAlignment="1">
      <alignment horizontal="center" vertical="center" wrapText="1"/>
      <protection/>
    </xf>
    <xf numFmtId="0" fontId="12" fillId="75" borderId="75" xfId="46" applyFont="1" applyFill="1" applyBorder="1" applyAlignment="1">
      <alignment horizontal="center" vertical="center" wrapText="1"/>
      <protection/>
    </xf>
    <xf numFmtId="0" fontId="19" fillId="58" borderId="75" xfId="46" applyFont="1" applyFill="1" applyBorder="1" applyAlignment="1">
      <alignment horizontal="center" vertical="center" wrapText="1"/>
      <protection/>
    </xf>
    <xf numFmtId="0" fontId="7" fillId="76" borderId="75" xfId="46" applyFont="1" applyFill="1" applyBorder="1" applyAlignment="1">
      <alignment horizontal="center" vertical="center" wrapText="1"/>
      <protection/>
    </xf>
    <xf numFmtId="0" fontId="12" fillId="76" borderId="75" xfId="46" applyFont="1" applyFill="1" applyBorder="1" applyAlignment="1">
      <alignment horizontal="center" vertical="center" wrapText="1"/>
      <protection/>
    </xf>
    <xf numFmtId="0" fontId="20" fillId="47" borderId="77" xfId="62" applyFont="1" applyFill="1" applyBorder="1" applyAlignment="1" applyProtection="1">
      <alignment horizontal="center" vertical="center" wrapText="1"/>
      <protection hidden="1"/>
    </xf>
    <xf numFmtId="0" fontId="20" fillId="47" borderId="96" xfId="62" applyFont="1" applyFill="1" applyBorder="1" applyAlignment="1" applyProtection="1">
      <alignment horizontal="center" vertical="center" wrapText="1"/>
      <protection hidden="1"/>
    </xf>
    <xf numFmtId="0" fontId="20" fillId="48" borderId="125" xfId="46" applyFont="1" applyFill="1" applyBorder="1" applyAlignment="1">
      <alignment horizontal="center" vertical="center" wrapText="1"/>
      <protection/>
    </xf>
    <xf numFmtId="0" fontId="20" fillId="48" borderId="90" xfId="46" applyFont="1" applyFill="1" applyBorder="1" applyAlignment="1">
      <alignment horizontal="center" vertical="center" wrapText="1"/>
      <protection/>
    </xf>
    <xf numFmtId="0" fontId="20" fillId="48" borderId="77" xfId="46" applyFont="1" applyFill="1" applyBorder="1" applyAlignment="1">
      <alignment horizontal="center" vertical="center" wrapText="1"/>
      <protection/>
    </xf>
    <xf numFmtId="0" fontId="20" fillId="48" borderId="96" xfId="46" applyFont="1" applyFill="1" applyBorder="1" applyAlignment="1">
      <alignment horizontal="center" vertical="center" wrapText="1"/>
      <protection/>
    </xf>
    <xf numFmtId="0" fontId="21" fillId="0" borderId="130" xfId="46" applyFont="1" applyFill="1" applyBorder="1" applyAlignment="1">
      <alignment horizontal="center" vertical="center" wrapText="1"/>
      <protection/>
    </xf>
    <xf numFmtId="0" fontId="21" fillId="0" borderId="104" xfId="46" applyFont="1" applyFill="1" applyBorder="1" applyAlignment="1">
      <alignment horizontal="center" vertical="center" wrapText="1"/>
      <protection/>
    </xf>
    <xf numFmtId="0" fontId="20" fillId="48" borderId="125" xfId="46" applyFont="1" applyFill="1" applyBorder="1" applyAlignment="1">
      <alignment horizontal="center" vertical="center" wrapText="1"/>
      <protection/>
    </xf>
    <xf numFmtId="0" fontId="12" fillId="58" borderId="75" xfId="46" applyFont="1" applyFill="1" applyBorder="1" applyAlignment="1">
      <alignment horizontal="center" vertical="center" wrapText="1"/>
      <protection/>
    </xf>
    <xf numFmtId="0" fontId="9" fillId="66" borderId="104" xfId="46" applyFont="1" applyFill="1" applyBorder="1" applyAlignment="1">
      <alignment horizontal="center" vertical="center" wrapText="1"/>
      <protection/>
    </xf>
    <xf numFmtId="0" fontId="7" fillId="58" borderId="75" xfId="46" applyFont="1" applyFill="1" applyBorder="1" applyAlignment="1">
      <alignment horizontal="center" vertical="center" wrapText="1"/>
      <protection/>
    </xf>
    <xf numFmtId="0" fontId="17" fillId="0" borderId="0" xfId="46" applyFont="1" applyBorder="1" applyAlignment="1">
      <alignment horizontal="center" vertical="center" wrapText="1"/>
      <protection/>
    </xf>
    <xf numFmtId="0" fontId="20" fillId="48" borderId="75" xfId="46" applyFont="1" applyFill="1" applyBorder="1" applyAlignment="1">
      <alignment horizontal="center" vertical="center" wrapText="1"/>
      <protection/>
    </xf>
    <xf numFmtId="177" fontId="8" fillId="52" borderId="77" xfId="46" applyNumberFormat="1" applyFont="1" applyFill="1" applyBorder="1" applyAlignment="1">
      <alignment horizontal="center" vertical="center" wrapText="1"/>
      <protection/>
    </xf>
    <xf numFmtId="177" fontId="8" fillId="53" borderId="77" xfId="46" applyNumberFormat="1" applyFont="1" applyFill="1" applyBorder="1" applyAlignment="1">
      <alignment horizontal="center" vertical="center" wrapText="1"/>
      <protection/>
    </xf>
    <xf numFmtId="0" fontId="9" fillId="66" borderId="96" xfId="46" applyFont="1" applyFill="1" applyBorder="1" applyAlignment="1">
      <alignment horizontal="center" vertical="center" wrapText="1"/>
      <protection/>
    </xf>
    <xf numFmtId="177" fontId="9" fillId="54" borderId="104" xfId="46" applyNumberFormat="1" applyFont="1" applyFill="1" applyBorder="1" applyAlignment="1">
      <alignment horizontal="center" vertical="center" wrapText="1"/>
      <protection/>
    </xf>
    <xf numFmtId="177" fontId="9" fillId="49" borderId="104" xfId="46" applyNumberFormat="1" applyFont="1" applyFill="1" applyBorder="1" applyAlignment="1">
      <alignment horizontal="center" vertical="center" wrapText="1"/>
      <protection/>
    </xf>
    <xf numFmtId="177" fontId="9" fillId="50" borderId="104" xfId="46" applyNumberFormat="1" applyFont="1" applyFill="1" applyBorder="1" applyAlignment="1">
      <alignment horizontal="center" vertical="center" wrapText="1"/>
      <protection/>
    </xf>
    <xf numFmtId="177" fontId="9" fillId="51" borderId="104" xfId="46" applyNumberFormat="1" applyFont="1" applyFill="1" applyBorder="1" applyAlignment="1">
      <alignment horizontal="center" vertical="center" wrapText="1"/>
      <protection/>
    </xf>
    <xf numFmtId="177" fontId="9" fillId="52" borderId="104" xfId="46" applyNumberFormat="1" applyFont="1" applyFill="1" applyBorder="1" applyAlignment="1">
      <alignment horizontal="center" vertical="center" wrapText="1"/>
      <protection/>
    </xf>
    <xf numFmtId="177" fontId="9" fillId="53" borderId="104" xfId="46" applyNumberFormat="1" applyFont="1" applyFill="1" applyBorder="1" applyAlignment="1">
      <alignment horizontal="center" vertical="center" wrapText="1"/>
      <protection/>
    </xf>
    <xf numFmtId="0" fontId="8" fillId="66" borderId="77" xfId="46" applyFont="1" applyFill="1" applyBorder="1" applyAlignment="1">
      <alignment horizontal="center" vertical="center" wrapText="1"/>
      <protection/>
    </xf>
    <xf numFmtId="177" fontId="8" fillId="54" borderId="77" xfId="46" applyNumberFormat="1" applyFont="1" applyFill="1" applyBorder="1" applyAlignment="1">
      <alignment horizontal="center" vertical="center" wrapText="1"/>
      <protection/>
    </xf>
    <xf numFmtId="177" fontId="8" fillId="49" borderId="77" xfId="46" applyNumberFormat="1" applyFont="1" applyFill="1" applyBorder="1" applyAlignment="1">
      <alignment horizontal="center" vertical="center" wrapText="1"/>
      <protection/>
    </xf>
    <xf numFmtId="177" fontId="8" fillId="50" borderId="77" xfId="46" applyNumberFormat="1" applyFont="1" applyFill="1" applyBorder="1" applyAlignment="1">
      <alignment horizontal="center" vertical="center" wrapText="1"/>
      <protection/>
    </xf>
    <xf numFmtId="177" fontId="8" fillId="51" borderId="77" xfId="46" applyNumberFormat="1" applyFont="1" applyFill="1" applyBorder="1" applyAlignment="1">
      <alignment horizontal="center" vertical="center" wrapText="1"/>
      <protection/>
    </xf>
    <xf numFmtId="0" fontId="2" fillId="0" borderId="75" xfId="46" applyBorder="1" applyAlignment="1">
      <alignment horizontal="center" vertical="center"/>
      <protection/>
    </xf>
    <xf numFmtId="0" fontId="5" fillId="0" borderId="75" xfId="46" applyFont="1" applyBorder="1" applyAlignment="1">
      <alignment horizontal="center" vertical="center"/>
      <protection/>
    </xf>
    <xf numFmtId="0" fontId="6" fillId="0" borderId="75" xfId="46" applyFont="1" applyBorder="1" applyAlignment="1">
      <alignment horizontal="center" vertical="center" wrapText="1"/>
      <protection/>
    </xf>
    <xf numFmtId="0" fontId="6" fillId="0" borderId="75" xfId="46" applyFont="1" applyBorder="1" applyAlignment="1">
      <alignment horizontal="center" vertical="center"/>
      <protection/>
    </xf>
    <xf numFmtId="0" fontId="7" fillId="0" borderId="75" xfId="46" applyFont="1" applyBorder="1" applyAlignment="1">
      <alignment horizontal="center" vertical="center"/>
      <protection/>
    </xf>
    <xf numFmtId="0" fontId="91" fillId="33" borderId="17"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96" fillId="41" borderId="15" xfId="0" applyFont="1" applyFill="1" applyBorder="1" applyAlignment="1">
      <alignment horizontal="center" vertical="center" wrapText="1"/>
    </xf>
    <xf numFmtId="0" fontId="96" fillId="41" borderId="32" xfId="0" applyFont="1" applyFill="1" applyBorder="1" applyAlignment="1">
      <alignment horizontal="center" vertical="center" wrapText="1"/>
    </xf>
    <xf numFmtId="0" fontId="20" fillId="40" borderId="15" xfId="61" applyFont="1" applyFill="1" applyBorder="1" applyAlignment="1" applyProtection="1">
      <alignment horizontal="center" vertical="center" wrapText="1"/>
      <protection hidden="1"/>
    </xf>
    <xf numFmtId="0" fontId="20" fillId="40" borderId="32" xfId="61" applyFont="1" applyFill="1" applyBorder="1" applyAlignment="1" applyProtection="1">
      <alignment horizontal="center" vertical="center" wrapText="1"/>
      <protection hidden="1"/>
    </xf>
    <xf numFmtId="0" fontId="20" fillId="40" borderId="21" xfId="61" applyFont="1" applyFill="1" applyBorder="1" applyAlignment="1" applyProtection="1">
      <alignment horizontal="center" vertical="center" wrapText="1"/>
      <protection hidden="1"/>
    </xf>
    <xf numFmtId="0" fontId="96" fillId="42" borderId="17" xfId="0" applyFont="1" applyFill="1" applyBorder="1" applyAlignment="1">
      <alignment horizontal="center" vertical="center" wrapText="1"/>
    </xf>
    <xf numFmtId="0" fontId="96" fillId="42" borderId="29" xfId="0" applyFont="1" applyFill="1" applyBorder="1" applyAlignment="1">
      <alignment horizontal="center" vertical="center" wrapText="1"/>
    </xf>
    <xf numFmtId="0" fontId="96" fillId="42" borderId="28" xfId="0" applyFont="1" applyFill="1" applyBorder="1" applyAlignment="1">
      <alignment horizontal="center" vertical="center" wrapText="1"/>
    </xf>
    <xf numFmtId="0" fontId="12" fillId="69" borderId="10" xfId="0" applyFont="1" applyFill="1" applyBorder="1" applyAlignment="1">
      <alignment horizontal="center" vertical="center" wrapText="1"/>
    </xf>
    <xf numFmtId="0" fontId="95" fillId="0" borderId="0" xfId="0" applyFont="1" applyBorder="1" applyAlignment="1">
      <alignment horizontal="center" vertical="center" wrapText="1"/>
    </xf>
    <xf numFmtId="0" fontId="91" fillId="33" borderId="10" xfId="0" applyFont="1" applyFill="1" applyBorder="1" applyAlignment="1">
      <alignment horizontal="center" vertical="center" wrapText="1"/>
    </xf>
    <xf numFmtId="0" fontId="87" fillId="69" borderId="10" xfId="0" applyFont="1" applyFill="1" applyBorder="1" applyAlignment="1">
      <alignment horizontal="center" vertical="center" wrapText="1"/>
    </xf>
    <xf numFmtId="0" fontId="12" fillId="69" borderId="17" xfId="0" applyFont="1" applyFill="1" applyBorder="1" applyAlignment="1">
      <alignment horizontal="center" vertical="center" wrapText="1"/>
    </xf>
    <xf numFmtId="0" fontId="12" fillId="69" borderId="29" xfId="0" applyFont="1" applyFill="1" applyBorder="1" applyAlignment="1">
      <alignment horizontal="center" vertical="center" wrapText="1"/>
    </xf>
    <xf numFmtId="0" fontId="12" fillId="69" borderId="28" xfId="0" applyFont="1" applyFill="1" applyBorder="1" applyAlignment="1">
      <alignment horizontal="center" vertical="center" wrapText="1"/>
    </xf>
    <xf numFmtId="0" fontId="20" fillId="41" borderId="15" xfId="61" applyFont="1" applyFill="1" applyBorder="1" applyAlignment="1" applyProtection="1">
      <alignment horizontal="center" vertical="center" wrapText="1"/>
      <protection hidden="1"/>
    </xf>
    <xf numFmtId="0" fontId="20" fillId="41" borderId="32" xfId="61" applyFont="1" applyFill="1" applyBorder="1" applyAlignment="1" applyProtection="1">
      <alignment horizontal="center" vertical="center" wrapText="1"/>
      <protection hidden="1"/>
    </xf>
    <xf numFmtId="0" fontId="20" fillId="40" borderId="131" xfId="61" applyFont="1" applyFill="1" applyBorder="1" applyAlignment="1" applyProtection="1" quotePrefix="1">
      <alignment horizontal="center" vertical="center" wrapText="1"/>
      <protection hidden="1"/>
    </xf>
    <xf numFmtId="0" fontId="20" fillId="40" borderId="15" xfId="61" applyFont="1" applyFill="1" applyBorder="1" applyAlignment="1" applyProtection="1" quotePrefix="1">
      <alignment horizontal="center" vertical="center" wrapText="1"/>
      <protection hidden="1"/>
    </xf>
    <xf numFmtId="0" fontId="20" fillId="40" borderId="32" xfId="61" applyFont="1" applyFill="1" applyBorder="1" applyAlignment="1" applyProtection="1" quotePrefix="1">
      <alignment horizontal="center" vertical="center" wrapText="1"/>
      <protection hidden="1"/>
    </xf>
    <xf numFmtId="0" fontId="20" fillId="40" borderId="21" xfId="61" applyFont="1" applyFill="1" applyBorder="1" applyAlignment="1" applyProtection="1" quotePrefix="1">
      <alignment horizontal="center" vertical="center" wrapText="1"/>
      <protection hidden="1"/>
    </xf>
    <xf numFmtId="0" fontId="95" fillId="41" borderId="15" xfId="61" applyFont="1" applyFill="1" applyBorder="1" applyAlignment="1" applyProtection="1">
      <alignment horizontal="center" vertical="center" wrapText="1"/>
      <protection hidden="1"/>
    </xf>
    <xf numFmtId="0" fontId="95" fillId="41" borderId="32" xfId="61" applyFont="1" applyFill="1" applyBorder="1" applyAlignment="1" applyProtection="1">
      <alignment horizontal="center" vertical="center" wrapText="1"/>
      <protection hidden="1"/>
    </xf>
    <xf numFmtId="0" fontId="95" fillId="41" borderId="21" xfId="61" applyFont="1" applyFill="1" applyBorder="1" applyAlignment="1" applyProtection="1">
      <alignment horizontal="center" vertical="center" wrapText="1"/>
      <protection hidden="1"/>
    </xf>
    <xf numFmtId="0" fontId="20" fillId="40" borderId="11" xfId="61" applyFont="1" applyFill="1" applyBorder="1" applyAlignment="1" applyProtection="1">
      <alignment horizontal="center" vertical="center" wrapText="1"/>
      <protection hidden="1"/>
    </xf>
    <xf numFmtId="0" fontId="20" fillId="40" borderId="0" xfId="61" applyFont="1" applyFill="1" applyBorder="1" applyAlignment="1" applyProtection="1">
      <alignment horizontal="center" vertical="center" wrapText="1"/>
      <protection hidden="1"/>
    </xf>
    <xf numFmtId="0" fontId="14" fillId="41" borderId="15" xfId="61" applyFont="1" applyFill="1" applyBorder="1" applyAlignment="1" applyProtection="1">
      <alignment horizontal="center" vertical="center" wrapText="1"/>
      <protection hidden="1"/>
    </xf>
    <xf numFmtId="0" fontId="14" fillId="41" borderId="21" xfId="61" applyFont="1" applyFill="1" applyBorder="1" applyAlignment="1" applyProtection="1">
      <alignment horizontal="center" vertical="center" wrapText="1"/>
      <protection hidden="1"/>
    </xf>
    <xf numFmtId="0" fontId="20" fillId="41" borderId="21" xfId="61" applyFont="1" applyFill="1" applyBorder="1" applyAlignment="1" applyProtection="1">
      <alignment horizontal="center" vertical="center" wrapText="1"/>
      <protection hidden="1"/>
    </xf>
    <xf numFmtId="0" fontId="20" fillId="40" borderId="131" xfId="61" applyFont="1" applyFill="1" applyBorder="1" applyAlignment="1" applyProtection="1">
      <alignment horizontal="center" vertical="center" wrapText="1"/>
      <protection hidden="1"/>
    </xf>
    <xf numFmtId="0" fontId="91" fillId="33" borderId="28" xfId="0" applyFont="1" applyFill="1" applyBorder="1" applyAlignment="1">
      <alignment horizontal="center" vertical="center" wrapText="1"/>
    </xf>
    <xf numFmtId="0" fontId="87" fillId="69" borderId="17" xfId="0" applyFont="1" applyFill="1" applyBorder="1" applyAlignment="1">
      <alignment horizontal="center" vertical="center" wrapText="1"/>
    </xf>
    <xf numFmtId="0" fontId="87" fillId="69" borderId="29" xfId="0" applyFont="1" applyFill="1" applyBorder="1" applyAlignment="1">
      <alignment horizontal="center" vertical="center" wrapText="1"/>
    </xf>
    <xf numFmtId="0" fontId="87" fillId="69" borderId="28" xfId="0" applyFont="1" applyFill="1" applyBorder="1" applyAlignment="1">
      <alignment horizontal="center" vertical="center" wrapText="1"/>
    </xf>
    <xf numFmtId="0" fontId="20" fillId="40" borderId="64" xfId="61" applyFont="1" applyFill="1" applyBorder="1" applyAlignment="1" applyProtection="1">
      <alignment horizontal="center" vertical="center" wrapText="1"/>
      <protection hidden="1"/>
    </xf>
    <xf numFmtId="0" fontId="20" fillId="40" borderId="44" xfId="61" applyFont="1" applyFill="1" applyBorder="1" applyAlignment="1" applyProtection="1">
      <alignment horizontal="center" vertical="center" wrapText="1"/>
      <protection hidden="1"/>
    </xf>
    <xf numFmtId="0" fontId="12" fillId="42" borderId="10" xfId="0" applyFont="1" applyFill="1" applyBorder="1" applyAlignment="1">
      <alignment horizontal="center" vertical="center" wrapText="1"/>
    </xf>
    <xf numFmtId="0" fontId="114" fillId="33" borderId="40" xfId="0" applyFont="1" applyFill="1" applyBorder="1" applyAlignment="1">
      <alignment horizontal="center" vertical="center" wrapText="1"/>
    </xf>
    <xf numFmtId="0" fontId="114" fillId="33" borderId="24" xfId="0" applyFont="1" applyFill="1" applyBorder="1" applyAlignment="1">
      <alignment horizontal="center" vertical="center" wrapText="1"/>
    </xf>
    <xf numFmtId="0" fontId="114" fillId="33" borderId="44" xfId="0" applyFont="1" applyFill="1" applyBorder="1" applyAlignment="1">
      <alignment horizontal="center" vertical="center" wrapText="1"/>
    </xf>
    <xf numFmtId="0" fontId="87" fillId="42" borderId="10" xfId="0" applyFont="1" applyFill="1" applyBorder="1" applyAlignment="1">
      <alignment horizontal="center" vertical="center" wrapText="1"/>
    </xf>
    <xf numFmtId="0" fontId="12" fillId="42" borderId="17" xfId="0" applyFont="1" applyFill="1" applyBorder="1" applyAlignment="1">
      <alignment horizontal="center" vertical="center" wrapText="1"/>
    </xf>
    <xf numFmtId="0" fontId="12" fillId="42" borderId="29" xfId="0" applyFont="1" applyFill="1" applyBorder="1" applyAlignment="1">
      <alignment horizontal="center" vertical="center" wrapText="1"/>
    </xf>
    <xf numFmtId="0" fontId="12" fillId="42" borderId="28" xfId="0" applyFont="1" applyFill="1" applyBorder="1" applyAlignment="1">
      <alignment horizontal="center" vertical="center" wrapText="1"/>
    </xf>
    <xf numFmtId="167" fontId="104" fillId="38" borderId="41" xfId="0" applyNumberFormat="1" applyFont="1" applyFill="1" applyBorder="1" applyAlignment="1">
      <alignment horizontal="center" vertical="center" wrapText="1"/>
    </xf>
    <xf numFmtId="167" fontId="104" fillId="38" borderId="11" xfId="0" applyNumberFormat="1" applyFont="1" applyFill="1" applyBorder="1" applyAlignment="1">
      <alignment horizontal="center" vertical="center" wrapText="1"/>
    </xf>
    <xf numFmtId="167" fontId="104" fillId="38" borderId="64" xfId="0" applyNumberFormat="1" applyFont="1" applyFill="1" applyBorder="1" applyAlignment="1">
      <alignment horizontal="center" vertical="center" wrapText="1"/>
    </xf>
    <xf numFmtId="167" fontId="104" fillId="38" borderId="71" xfId="0" applyNumberFormat="1" applyFont="1" applyFill="1" applyBorder="1" applyAlignment="1">
      <alignment horizontal="center" vertical="center" wrapText="1"/>
    </xf>
    <xf numFmtId="167" fontId="104" fillId="38" borderId="0" xfId="0" applyNumberFormat="1" applyFont="1" applyFill="1" applyBorder="1" applyAlignment="1">
      <alignment horizontal="center" vertical="center" wrapText="1"/>
    </xf>
    <xf numFmtId="167" fontId="104" fillId="38" borderId="63" xfId="0" applyNumberFormat="1" applyFont="1" applyFill="1" applyBorder="1" applyAlignment="1">
      <alignment horizontal="center" vertical="center" wrapText="1"/>
    </xf>
    <xf numFmtId="167" fontId="104" fillId="39" borderId="41" xfId="0" applyNumberFormat="1" applyFont="1" applyFill="1" applyBorder="1" applyAlignment="1">
      <alignment horizontal="center" vertical="center" wrapText="1"/>
    </xf>
    <xf numFmtId="167" fontId="104" fillId="39" borderId="11" xfId="0" applyNumberFormat="1" applyFont="1" applyFill="1" applyBorder="1" applyAlignment="1">
      <alignment horizontal="center" vertical="center" wrapText="1"/>
    </xf>
    <xf numFmtId="167" fontId="104" fillId="39" borderId="64" xfId="0" applyNumberFormat="1" applyFont="1" applyFill="1" applyBorder="1" applyAlignment="1">
      <alignment horizontal="center" vertical="center" wrapText="1"/>
    </xf>
    <xf numFmtId="167" fontId="104" fillId="39" borderId="71" xfId="0" applyNumberFormat="1" applyFont="1" applyFill="1" applyBorder="1" applyAlignment="1">
      <alignment horizontal="center" vertical="center" wrapText="1"/>
    </xf>
    <xf numFmtId="167" fontId="104" fillId="39" borderId="0" xfId="0" applyNumberFormat="1" applyFont="1" applyFill="1" applyBorder="1" applyAlignment="1">
      <alignment horizontal="center" vertical="center" wrapText="1"/>
    </xf>
    <xf numFmtId="167" fontId="104" fillId="39" borderId="63" xfId="0" applyNumberFormat="1" applyFont="1" applyFill="1" applyBorder="1" applyAlignment="1">
      <alignment horizontal="center" vertical="center" wrapText="1"/>
    </xf>
    <xf numFmtId="0" fontId="114" fillId="33" borderId="71" xfId="0" applyFont="1" applyFill="1" applyBorder="1" applyAlignment="1">
      <alignment horizontal="center" vertical="center" wrapText="1"/>
    </xf>
    <xf numFmtId="0" fontId="114" fillId="33" borderId="0" xfId="0" applyFont="1" applyFill="1" applyBorder="1" applyAlignment="1">
      <alignment horizontal="center" vertical="center" wrapText="1"/>
    </xf>
    <xf numFmtId="0" fontId="114" fillId="33" borderId="63" xfId="0" applyFont="1" applyFill="1" applyBorder="1" applyAlignment="1">
      <alignment horizontal="center" vertical="center" wrapText="1"/>
    </xf>
    <xf numFmtId="167" fontId="114" fillId="34" borderId="71" xfId="0" applyNumberFormat="1" applyFont="1" applyFill="1" applyBorder="1" applyAlignment="1">
      <alignment horizontal="center" vertical="center" wrapText="1"/>
    </xf>
    <xf numFmtId="167" fontId="114" fillId="34" borderId="0" xfId="0" applyNumberFormat="1" applyFont="1" applyFill="1" applyBorder="1" applyAlignment="1">
      <alignment horizontal="center" vertical="center" wrapText="1"/>
    </xf>
    <xf numFmtId="167" fontId="114" fillId="34" borderId="63" xfId="0" applyNumberFormat="1" applyFont="1" applyFill="1" applyBorder="1" applyAlignment="1">
      <alignment horizontal="center" vertical="center" wrapText="1"/>
    </xf>
    <xf numFmtId="167" fontId="114" fillId="34" borderId="40" xfId="0" applyNumberFormat="1" applyFont="1" applyFill="1" applyBorder="1" applyAlignment="1">
      <alignment horizontal="center" vertical="center" wrapText="1"/>
    </xf>
    <xf numFmtId="167" fontId="114" fillId="34" borderId="24" xfId="0" applyNumberFormat="1" applyFont="1" applyFill="1" applyBorder="1" applyAlignment="1">
      <alignment horizontal="center" vertical="center" wrapText="1"/>
    </xf>
    <xf numFmtId="167" fontId="114" fillId="34" borderId="44" xfId="0" applyNumberFormat="1" applyFont="1" applyFill="1" applyBorder="1" applyAlignment="1">
      <alignment horizontal="center" vertical="center" wrapText="1"/>
    </xf>
    <xf numFmtId="167" fontId="114" fillId="35" borderId="71" xfId="0" applyNumberFormat="1" applyFont="1" applyFill="1" applyBorder="1" applyAlignment="1">
      <alignment horizontal="center" vertical="center" wrapText="1"/>
    </xf>
    <xf numFmtId="167" fontId="114" fillId="35" borderId="0" xfId="0" applyNumberFormat="1" applyFont="1" applyFill="1" applyBorder="1" applyAlignment="1">
      <alignment horizontal="center" vertical="center" wrapText="1"/>
    </xf>
    <xf numFmtId="167" fontId="114" fillId="35" borderId="63" xfId="0" applyNumberFormat="1" applyFont="1" applyFill="1" applyBorder="1" applyAlignment="1">
      <alignment horizontal="center" vertical="center" wrapText="1"/>
    </xf>
    <xf numFmtId="167" fontId="114" fillId="35" borderId="40" xfId="0" applyNumberFormat="1" applyFont="1" applyFill="1" applyBorder="1" applyAlignment="1">
      <alignment horizontal="center" vertical="center" wrapText="1"/>
    </xf>
    <xf numFmtId="167" fontId="114" fillId="35" borderId="24" xfId="0" applyNumberFormat="1" applyFont="1" applyFill="1" applyBorder="1" applyAlignment="1">
      <alignment horizontal="center" vertical="center" wrapText="1"/>
    </xf>
    <xf numFmtId="167" fontId="114" fillId="35" borderId="44" xfId="0" applyNumberFormat="1" applyFont="1" applyFill="1" applyBorder="1" applyAlignment="1">
      <alignment horizontal="center" vertical="center" wrapText="1"/>
    </xf>
    <xf numFmtId="167" fontId="114" fillId="36" borderId="71" xfId="0" applyNumberFormat="1" applyFont="1" applyFill="1" applyBorder="1" applyAlignment="1">
      <alignment horizontal="center" vertical="center" wrapText="1"/>
    </xf>
    <xf numFmtId="167" fontId="114" fillId="36" borderId="0" xfId="0" applyNumberFormat="1" applyFont="1" applyFill="1" applyBorder="1" applyAlignment="1">
      <alignment horizontal="center" vertical="center" wrapText="1"/>
    </xf>
    <xf numFmtId="167" fontId="114" fillId="36" borderId="63" xfId="0" applyNumberFormat="1" applyFont="1" applyFill="1" applyBorder="1" applyAlignment="1">
      <alignment horizontal="center" vertical="center" wrapText="1"/>
    </xf>
    <xf numFmtId="167" fontId="114" fillId="36" borderId="40" xfId="0" applyNumberFormat="1" applyFont="1" applyFill="1" applyBorder="1" applyAlignment="1">
      <alignment horizontal="center" vertical="center" wrapText="1"/>
    </xf>
    <xf numFmtId="167" fontId="114" fillId="36" borderId="24" xfId="0" applyNumberFormat="1" applyFont="1" applyFill="1" applyBorder="1" applyAlignment="1">
      <alignment horizontal="center" vertical="center" wrapText="1"/>
    </xf>
    <xf numFmtId="167" fontId="114" fillId="36" borderId="44" xfId="0" applyNumberFormat="1" applyFont="1" applyFill="1" applyBorder="1" applyAlignment="1">
      <alignment horizontal="center" vertical="center" wrapText="1"/>
    </xf>
    <xf numFmtId="167" fontId="114" fillId="37" borderId="71" xfId="0" applyNumberFormat="1" applyFont="1" applyFill="1" applyBorder="1" applyAlignment="1">
      <alignment horizontal="center" vertical="center" wrapText="1"/>
    </xf>
    <xf numFmtId="167" fontId="114" fillId="37" borderId="0" xfId="0" applyNumberFormat="1" applyFont="1" applyFill="1" applyBorder="1" applyAlignment="1">
      <alignment horizontal="center" vertical="center" wrapText="1"/>
    </xf>
    <xf numFmtId="167" fontId="114" fillId="37" borderId="63" xfId="0" applyNumberFormat="1" applyFont="1" applyFill="1" applyBorder="1" applyAlignment="1">
      <alignment horizontal="center" vertical="center" wrapText="1"/>
    </xf>
    <xf numFmtId="167" fontId="114" fillId="37" borderId="40" xfId="0" applyNumberFormat="1" applyFont="1" applyFill="1" applyBorder="1" applyAlignment="1">
      <alignment horizontal="center" vertical="center" wrapText="1"/>
    </xf>
    <xf numFmtId="167" fontId="114" fillId="37" borderId="24" xfId="0" applyNumberFormat="1" applyFont="1" applyFill="1" applyBorder="1" applyAlignment="1">
      <alignment horizontal="center" vertical="center" wrapText="1"/>
    </xf>
    <xf numFmtId="167" fontId="114" fillId="37" borderId="44" xfId="0" applyNumberFormat="1" applyFont="1" applyFill="1" applyBorder="1" applyAlignment="1">
      <alignment horizontal="center" vertical="center" wrapText="1"/>
    </xf>
    <xf numFmtId="167" fontId="114" fillId="38" borderId="71" xfId="0" applyNumberFormat="1" applyFont="1" applyFill="1" applyBorder="1" applyAlignment="1">
      <alignment horizontal="center" vertical="center" wrapText="1"/>
    </xf>
    <xf numFmtId="167" fontId="114" fillId="38" borderId="0" xfId="0" applyNumberFormat="1" applyFont="1" applyFill="1" applyBorder="1" applyAlignment="1">
      <alignment horizontal="center" vertical="center" wrapText="1"/>
    </xf>
    <xf numFmtId="167" fontId="114" fillId="38" borderId="63" xfId="0" applyNumberFormat="1" applyFont="1" applyFill="1" applyBorder="1" applyAlignment="1">
      <alignment horizontal="center" vertical="center" wrapText="1"/>
    </xf>
    <xf numFmtId="167" fontId="114" fillId="38" borderId="40" xfId="0" applyNumberFormat="1" applyFont="1" applyFill="1" applyBorder="1" applyAlignment="1">
      <alignment horizontal="center" vertical="center" wrapText="1"/>
    </xf>
    <xf numFmtId="167" fontId="114" fillId="38" borderId="24" xfId="0" applyNumberFormat="1" applyFont="1" applyFill="1" applyBorder="1" applyAlignment="1">
      <alignment horizontal="center" vertical="center" wrapText="1"/>
    </xf>
    <xf numFmtId="167" fontId="114" fillId="38" borderId="44" xfId="0" applyNumberFormat="1" applyFont="1" applyFill="1" applyBorder="1" applyAlignment="1">
      <alignment horizontal="center" vertical="center" wrapText="1"/>
    </xf>
    <xf numFmtId="167" fontId="114" fillId="39" borderId="71" xfId="0" applyNumberFormat="1" applyFont="1" applyFill="1" applyBorder="1" applyAlignment="1">
      <alignment horizontal="center" vertical="center" wrapText="1"/>
    </xf>
    <xf numFmtId="167" fontId="114" fillId="39" borderId="0" xfId="0" applyNumberFormat="1" applyFont="1" applyFill="1" applyBorder="1" applyAlignment="1">
      <alignment horizontal="center" vertical="center" wrapText="1"/>
    </xf>
    <xf numFmtId="167" fontId="114" fillId="39" borderId="63" xfId="0" applyNumberFormat="1" applyFont="1" applyFill="1" applyBorder="1" applyAlignment="1">
      <alignment horizontal="center" vertical="center" wrapText="1"/>
    </xf>
    <xf numFmtId="167" fontId="114" fillId="39" borderId="40" xfId="0" applyNumberFormat="1" applyFont="1" applyFill="1" applyBorder="1" applyAlignment="1">
      <alignment horizontal="center" vertical="center" wrapText="1"/>
    </xf>
    <xf numFmtId="167" fontId="114" fillId="39" borderId="24" xfId="0" applyNumberFormat="1" applyFont="1" applyFill="1" applyBorder="1" applyAlignment="1">
      <alignment horizontal="center" vertical="center" wrapText="1"/>
    </xf>
    <xf numFmtId="167" fontId="114" fillId="39" borderId="44" xfId="0" applyNumberFormat="1" applyFont="1" applyFill="1" applyBorder="1" applyAlignment="1">
      <alignment horizontal="center" vertical="center" wrapText="1"/>
    </xf>
    <xf numFmtId="0" fontId="104" fillId="33" borderId="41" xfId="0" applyFont="1" applyFill="1" applyBorder="1" applyAlignment="1">
      <alignment horizontal="center" vertical="center" wrapText="1"/>
    </xf>
    <xf numFmtId="0" fontId="104" fillId="33" borderId="11" xfId="0" applyFont="1" applyFill="1" applyBorder="1" applyAlignment="1">
      <alignment horizontal="center" vertical="center" wrapText="1"/>
    </xf>
    <xf numFmtId="0" fontId="104" fillId="33" borderId="64" xfId="0" applyFont="1" applyFill="1" applyBorder="1" applyAlignment="1">
      <alignment horizontal="center" vertical="center" wrapText="1"/>
    </xf>
    <xf numFmtId="167" fontId="104" fillId="34" borderId="41" xfId="0" applyNumberFormat="1" applyFont="1" applyFill="1" applyBorder="1" applyAlignment="1">
      <alignment horizontal="center" vertical="center" wrapText="1"/>
    </xf>
    <xf numFmtId="167" fontId="104" fillId="34" borderId="11" xfId="0" applyNumberFormat="1" applyFont="1" applyFill="1" applyBorder="1" applyAlignment="1">
      <alignment horizontal="center" vertical="center" wrapText="1"/>
    </xf>
    <xf numFmtId="167" fontId="104" fillId="34" borderId="64" xfId="0" applyNumberFormat="1" applyFont="1" applyFill="1" applyBorder="1" applyAlignment="1">
      <alignment horizontal="center" vertical="center" wrapText="1"/>
    </xf>
    <xf numFmtId="167" fontId="104" fillId="34" borderId="71" xfId="0" applyNumberFormat="1" applyFont="1" applyFill="1" applyBorder="1" applyAlignment="1">
      <alignment horizontal="center" vertical="center" wrapText="1"/>
    </xf>
    <xf numFmtId="167" fontId="104" fillId="34" borderId="0" xfId="0" applyNumberFormat="1" applyFont="1" applyFill="1" applyBorder="1" applyAlignment="1">
      <alignment horizontal="center" vertical="center" wrapText="1"/>
    </xf>
    <xf numFmtId="167" fontId="104" fillId="34" borderId="63" xfId="0" applyNumberFormat="1" applyFont="1" applyFill="1" applyBorder="1" applyAlignment="1">
      <alignment horizontal="center" vertical="center" wrapText="1"/>
    </xf>
    <xf numFmtId="167" fontId="104" fillId="35" borderId="41" xfId="0" applyNumberFormat="1" applyFont="1" applyFill="1" applyBorder="1" applyAlignment="1">
      <alignment horizontal="center" vertical="center" wrapText="1"/>
    </xf>
    <xf numFmtId="167" fontId="104" fillId="35" borderId="11" xfId="0" applyNumberFormat="1" applyFont="1" applyFill="1" applyBorder="1" applyAlignment="1">
      <alignment horizontal="center" vertical="center" wrapText="1"/>
    </xf>
    <xf numFmtId="167" fontId="104" fillId="35" borderId="64" xfId="0" applyNumberFormat="1" applyFont="1" applyFill="1" applyBorder="1" applyAlignment="1">
      <alignment horizontal="center" vertical="center" wrapText="1"/>
    </xf>
    <xf numFmtId="167" fontId="104" fillId="35" borderId="71" xfId="0" applyNumberFormat="1" applyFont="1" applyFill="1" applyBorder="1" applyAlignment="1">
      <alignment horizontal="center" vertical="center" wrapText="1"/>
    </xf>
    <xf numFmtId="167" fontId="104" fillId="35" borderId="0" xfId="0" applyNumberFormat="1" applyFont="1" applyFill="1" applyBorder="1" applyAlignment="1">
      <alignment horizontal="center" vertical="center" wrapText="1"/>
    </xf>
    <xf numFmtId="167" fontId="104" fillId="35" borderId="63" xfId="0" applyNumberFormat="1" applyFont="1" applyFill="1" applyBorder="1" applyAlignment="1">
      <alignment horizontal="center" vertical="center" wrapText="1"/>
    </xf>
    <xf numFmtId="167" fontId="104" fillId="36" borderId="41" xfId="0" applyNumberFormat="1" applyFont="1" applyFill="1" applyBorder="1" applyAlignment="1">
      <alignment horizontal="center" vertical="center" wrapText="1"/>
    </xf>
    <xf numFmtId="167" fontId="104" fillId="36" borderId="11" xfId="0" applyNumberFormat="1" applyFont="1" applyFill="1" applyBorder="1" applyAlignment="1">
      <alignment horizontal="center" vertical="center" wrapText="1"/>
    </xf>
    <xf numFmtId="167" fontId="104" fillId="36" borderId="64" xfId="0" applyNumberFormat="1" applyFont="1" applyFill="1" applyBorder="1" applyAlignment="1">
      <alignment horizontal="center" vertical="center" wrapText="1"/>
    </xf>
    <xf numFmtId="167" fontId="104" fillId="36" borderId="71" xfId="0" applyNumberFormat="1" applyFont="1" applyFill="1" applyBorder="1" applyAlignment="1">
      <alignment horizontal="center" vertical="center" wrapText="1"/>
    </xf>
    <xf numFmtId="167" fontId="104" fillId="36" borderId="0" xfId="0" applyNumberFormat="1" applyFont="1" applyFill="1" applyBorder="1" applyAlignment="1">
      <alignment horizontal="center" vertical="center" wrapText="1"/>
    </xf>
    <xf numFmtId="167" fontId="104" fillId="36" borderId="63" xfId="0" applyNumberFormat="1" applyFont="1" applyFill="1" applyBorder="1" applyAlignment="1">
      <alignment horizontal="center" vertical="center" wrapText="1"/>
    </xf>
    <xf numFmtId="167" fontId="104" fillId="37" borderId="41" xfId="0" applyNumberFormat="1" applyFont="1" applyFill="1" applyBorder="1" applyAlignment="1">
      <alignment horizontal="center" vertical="center" wrapText="1"/>
    </xf>
    <xf numFmtId="167" fontId="104" fillId="37" borderId="11" xfId="0" applyNumberFormat="1" applyFont="1" applyFill="1" applyBorder="1" applyAlignment="1">
      <alignment horizontal="center" vertical="center" wrapText="1"/>
    </xf>
    <xf numFmtId="167" fontId="104" fillId="37" borderId="64" xfId="0" applyNumberFormat="1" applyFont="1" applyFill="1" applyBorder="1" applyAlignment="1">
      <alignment horizontal="center" vertical="center" wrapText="1"/>
    </xf>
    <xf numFmtId="167" fontId="104" fillId="37" borderId="71" xfId="0" applyNumberFormat="1" applyFont="1" applyFill="1" applyBorder="1" applyAlignment="1">
      <alignment horizontal="center" vertical="center" wrapText="1"/>
    </xf>
    <xf numFmtId="167" fontId="104" fillId="37" borderId="0" xfId="0" applyNumberFormat="1" applyFont="1" applyFill="1" applyBorder="1" applyAlignment="1">
      <alignment horizontal="center" vertical="center" wrapText="1"/>
    </xf>
    <xf numFmtId="167" fontId="104" fillId="37" borderId="63" xfId="0" applyNumberFormat="1" applyFont="1" applyFill="1" applyBorder="1" applyAlignment="1">
      <alignment horizontal="center" vertical="center" wrapText="1"/>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108" fillId="0" borderId="41" xfId="0" applyFont="1" applyBorder="1" applyAlignment="1">
      <alignment horizontal="center" vertical="center"/>
    </xf>
    <xf numFmtId="0" fontId="108" fillId="0" borderId="11" xfId="0" applyFont="1" applyBorder="1" applyAlignment="1">
      <alignment horizontal="center" vertical="center"/>
    </xf>
    <xf numFmtId="0" fontId="108" fillId="0" borderId="64" xfId="0" applyFont="1" applyBorder="1" applyAlignment="1">
      <alignment horizontal="center" vertical="center"/>
    </xf>
    <xf numFmtId="0" fontId="108" fillId="0" borderId="40" xfId="0" applyFont="1" applyBorder="1" applyAlignment="1">
      <alignment horizontal="center" vertical="center"/>
    </xf>
    <xf numFmtId="0" fontId="108" fillId="0" borderId="24" xfId="0" applyFont="1" applyBorder="1" applyAlignment="1">
      <alignment horizontal="center" vertical="center"/>
    </xf>
    <xf numFmtId="0" fontId="108" fillId="0" borderId="44" xfId="0" applyFont="1" applyBorder="1" applyAlignment="1">
      <alignment horizontal="center" vertical="center"/>
    </xf>
    <xf numFmtId="0" fontId="118" fillId="0" borderId="41" xfId="0" applyFont="1" applyBorder="1" applyAlignment="1">
      <alignment horizontal="center" vertical="center" wrapText="1"/>
    </xf>
    <xf numFmtId="0" fontId="118" fillId="0" borderId="11" xfId="0" applyFont="1" applyBorder="1" applyAlignment="1">
      <alignment horizontal="center" vertical="center"/>
    </xf>
    <xf numFmtId="0" fontId="118" fillId="0" borderId="64" xfId="0" applyFont="1" applyBorder="1" applyAlignment="1">
      <alignment horizontal="center" vertical="center"/>
    </xf>
    <xf numFmtId="0" fontId="118" fillId="0" borderId="71" xfId="0" applyFont="1" applyBorder="1" applyAlignment="1">
      <alignment horizontal="center" vertical="center"/>
    </xf>
    <xf numFmtId="0" fontId="118" fillId="0" borderId="0" xfId="0" applyFont="1" applyBorder="1" applyAlignment="1">
      <alignment horizontal="center" vertical="center"/>
    </xf>
    <xf numFmtId="0" fontId="118" fillId="0" borderId="63" xfId="0" applyFont="1" applyBorder="1" applyAlignment="1">
      <alignment horizontal="center" vertical="center"/>
    </xf>
    <xf numFmtId="0" fontId="118" fillId="0" borderId="40" xfId="0" applyFont="1" applyBorder="1" applyAlignment="1">
      <alignment horizontal="center" vertical="center"/>
    </xf>
    <xf numFmtId="0" fontId="118" fillId="0" borderId="24" xfId="0" applyFont="1" applyBorder="1" applyAlignment="1">
      <alignment horizontal="center" vertical="center"/>
    </xf>
    <xf numFmtId="0" fontId="118" fillId="0" borderId="44" xfId="0" applyFont="1" applyBorder="1" applyAlignment="1">
      <alignment horizontal="center" vertical="center"/>
    </xf>
    <xf numFmtId="0" fontId="118" fillId="0" borderId="41" xfId="0" applyFont="1" applyBorder="1" applyAlignment="1">
      <alignment horizontal="center" vertical="center"/>
    </xf>
    <xf numFmtId="0" fontId="87" fillId="0" borderId="41" xfId="0" applyFont="1" applyBorder="1" applyAlignment="1">
      <alignment horizontal="center" vertical="center"/>
    </xf>
    <xf numFmtId="0" fontId="87" fillId="0" borderId="11" xfId="0" applyFont="1" applyBorder="1" applyAlignment="1">
      <alignment horizontal="center" vertical="center"/>
    </xf>
    <xf numFmtId="0" fontId="87" fillId="0" borderId="64" xfId="0" applyFont="1" applyBorder="1" applyAlignment="1">
      <alignment horizontal="center" vertical="center"/>
    </xf>
    <xf numFmtId="0" fontId="87" fillId="0" borderId="40" xfId="0" applyFont="1" applyBorder="1" applyAlignment="1">
      <alignment horizontal="center" vertical="center"/>
    </xf>
    <xf numFmtId="0" fontId="87" fillId="0" borderId="24" xfId="0" applyFont="1" applyBorder="1" applyAlignment="1">
      <alignment horizontal="center" vertical="center"/>
    </xf>
    <xf numFmtId="0" fontId="87" fillId="0" borderId="44" xfId="0" applyFont="1" applyBorder="1" applyAlignment="1">
      <alignment horizontal="center" vertical="center"/>
    </xf>
    <xf numFmtId="0" fontId="20" fillId="40" borderId="64" xfId="0" applyFont="1" applyFill="1" applyBorder="1" applyAlignment="1">
      <alignment horizontal="center" vertical="center" wrapText="1"/>
    </xf>
    <xf numFmtId="0" fontId="20" fillId="40" borderId="63" xfId="0" applyFont="1" applyFill="1" applyBorder="1" applyAlignment="1">
      <alignment horizontal="center" vertical="center" wrapText="1"/>
    </xf>
    <xf numFmtId="0" fontId="20" fillId="40" borderId="44" xfId="0" applyFont="1" applyFill="1" applyBorder="1" applyAlignment="1">
      <alignment horizontal="center" vertical="center" wrapText="1"/>
    </xf>
    <xf numFmtId="0" fontId="20" fillId="40" borderId="15" xfId="0" applyFont="1" applyFill="1" applyBorder="1" applyAlignment="1">
      <alignment horizontal="center" vertical="center" wrapText="1"/>
    </xf>
    <xf numFmtId="0" fontId="20" fillId="40" borderId="32" xfId="0" applyFont="1" applyFill="1" applyBorder="1" applyAlignment="1">
      <alignment horizontal="center" vertical="center" wrapText="1"/>
    </xf>
    <xf numFmtId="0" fontId="20" fillId="40" borderId="21" xfId="0" applyFont="1" applyFill="1" applyBorder="1" applyAlignment="1">
      <alignment horizontal="center" vertical="center" wrapText="1"/>
    </xf>
    <xf numFmtId="0" fontId="95" fillId="7" borderId="15" xfId="0" applyFont="1" applyFill="1" applyBorder="1" applyAlignment="1">
      <alignment horizontal="center" vertical="center" wrapText="1"/>
    </xf>
    <xf numFmtId="0" fontId="95" fillId="7"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43" fillId="69" borderId="10" xfId="0" applyFont="1" applyFill="1" applyBorder="1" applyAlignment="1">
      <alignment horizontal="center" vertical="center" wrapText="1"/>
    </xf>
    <xf numFmtId="0" fontId="20" fillId="41" borderId="41" xfId="61" applyFont="1" applyFill="1" applyBorder="1" applyAlignment="1" applyProtection="1">
      <alignment horizontal="center" vertical="center" wrapText="1"/>
      <protection hidden="1"/>
    </xf>
    <xf numFmtId="0" fontId="20" fillId="41" borderId="71" xfId="61" applyFont="1" applyFill="1" applyBorder="1" applyAlignment="1" applyProtection="1">
      <alignment horizontal="center" vertical="center" wrapText="1"/>
      <protection hidden="1"/>
    </xf>
    <xf numFmtId="9" fontId="106" fillId="40" borderId="48" xfId="0" applyNumberFormat="1" applyFont="1" applyFill="1" applyBorder="1" applyAlignment="1" applyProtection="1">
      <alignment horizontal="center" vertical="center" wrapText="1"/>
      <protection locked="0"/>
    </xf>
    <xf numFmtId="0" fontId="106" fillId="40" borderId="29" xfId="0" applyNumberFormat="1" applyFont="1" applyFill="1" applyBorder="1" applyAlignment="1" applyProtection="1">
      <alignment horizontal="center" vertical="center" wrapText="1"/>
      <protection locked="0"/>
    </xf>
    <xf numFmtId="0" fontId="106" fillId="40" borderId="19" xfId="0" applyNumberFormat="1" applyFont="1" applyFill="1" applyBorder="1" applyAlignment="1" applyProtection="1">
      <alignment horizontal="center" vertical="center" wrapText="1"/>
      <protection locked="0"/>
    </xf>
    <xf numFmtId="0" fontId="96" fillId="42" borderId="11" xfId="0" applyFont="1" applyFill="1" applyBorder="1" applyAlignment="1">
      <alignment horizontal="center" vertical="center" wrapText="1"/>
    </xf>
    <xf numFmtId="9" fontId="34" fillId="40" borderId="48" xfId="61" applyNumberFormat="1" applyFont="1" applyFill="1" applyBorder="1" applyAlignment="1" applyProtection="1">
      <alignment horizontal="center" vertical="center" wrapText="1"/>
      <protection locked="0"/>
    </xf>
    <xf numFmtId="0" fontId="34" fillId="40" borderId="29" xfId="61" applyFont="1" applyFill="1" applyBorder="1" applyAlignment="1" applyProtection="1">
      <alignment horizontal="center" vertical="center" wrapText="1"/>
      <protection locked="0"/>
    </xf>
    <xf numFmtId="0" fontId="34" fillId="40" borderId="19" xfId="61" applyFont="1" applyFill="1" applyBorder="1" applyAlignment="1" applyProtection="1">
      <alignment horizontal="center" vertical="center" wrapText="1"/>
      <protection locked="0"/>
    </xf>
    <xf numFmtId="9" fontId="115" fillId="34" borderId="24" xfId="61" applyNumberFormat="1" applyFont="1" applyFill="1" applyBorder="1" applyAlignment="1" applyProtection="1">
      <alignment horizontal="center" vertical="center" wrapText="1"/>
      <protection locked="0"/>
    </xf>
    <xf numFmtId="0" fontId="115" fillId="34" borderId="29" xfId="61" applyFont="1" applyFill="1" applyBorder="1" applyAlignment="1" applyProtection="1">
      <alignment horizontal="center" vertical="center" wrapText="1"/>
      <protection locked="0"/>
    </xf>
    <xf numFmtId="0" fontId="106" fillId="40" borderId="29" xfId="0" applyFont="1" applyFill="1" applyBorder="1" applyAlignment="1" applyProtection="1">
      <alignment horizontal="center" vertical="center" wrapText="1"/>
      <protection locked="0"/>
    </xf>
    <xf numFmtId="0" fontId="106" fillId="40" borderId="19" xfId="0" applyFont="1" applyFill="1" applyBorder="1" applyAlignment="1" applyProtection="1">
      <alignment horizontal="center" vertical="center" wrapText="1"/>
      <protection locked="0"/>
    </xf>
    <xf numFmtId="0" fontId="14" fillId="41" borderId="15" xfId="0" applyFont="1" applyFill="1" applyBorder="1" applyAlignment="1">
      <alignment horizontal="center" vertical="center" wrapText="1"/>
    </xf>
    <xf numFmtId="0" fontId="14" fillId="41" borderId="21" xfId="0" applyFont="1" applyFill="1" applyBorder="1" applyAlignment="1">
      <alignment horizontal="center" vertical="center" wrapText="1"/>
    </xf>
    <xf numFmtId="0" fontId="20" fillId="40" borderId="63" xfId="61" applyFont="1" applyFill="1" applyBorder="1" applyAlignment="1" applyProtection="1">
      <alignment horizontal="center" vertical="center" wrapText="1"/>
      <protection hidden="1"/>
    </xf>
    <xf numFmtId="0" fontId="95" fillId="0" borderId="0" xfId="0" applyFont="1" applyAlignment="1">
      <alignment horizontal="left" vertical="center" wrapText="1"/>
    </xf>
    <xf numFmtId="0" fontId="0" fillId="0" borderId="0" xfId="0" applyAlignment="1">
      <alignment horizontal="center" vertical="center"/>
    </xf>
    <xf numFmtId="0" fontId="19" fillId="47" borderId="75" xfId="46" applyFont="1" applyFill="1" applyBorder="1" applyAlignment="1">
      <alignment horizontal="center" vertical="center" wrapText="1"/>
      <protection/>
    </xf>
    <xf numFmtId="0" fontId="20" fillId="48" borderId="125" xfId="61" applyFont="1" applyFill="1" applyBorder="1" applyAlignment="1" applyProtection="1">
      <alignment horizontal="center" vertical="center" wrapText="1"/>
      <protection hidden="1"/>
    </xf>
    <xf numFmtId="0" fontId="20" fillId="48" borderId="75" xfId="61" applyFont="1" applyFill="1" applyBorder="1" applyAlignment="1" applyProtection="1">
      <alignment horizontal="center" vertical="center" wrapText="1"/>
      <protection hidden="1"/>
    </xf>
    <xf numFmtId="0" fontId="20" fillId="47" borderId="75" xfId="62" applyFont="1" applyFill="1" applyBorder="1" applyAlignment="1" applyProtection="1">
      <alignment horizontal="center" vertical="center" wrapText="1"/>
      <protection hidden="1"/>
    </xf>
    <xf numFmtId="0" fontId="20" fillId="48" borderId="77" xfId="62" applyFont="1" applyFill="1" applyBorder="1" applyAlignment="1" applyProtection="1">
      <alignment horizontal="center" vertical="center" wrapText="1"/>
      <protection hidden="1"/>
    </xf>
    <xf numFmtId="0" fontId="15" fillId="66" borderId="75" xfId="46" applyFont="1" applyFill="1" applyBorder="1" applyAlignment="1">
      <alignment horizontal="center" vertical="center" wrapText="1"/>
      <protection/>
    </xf>
    <xf numFmtId="0" fontId="20" fillId="48" borderId="75" xfId="62" applyFont="1" applyFill="1" applyBorder="1" applyAlignment="1" applyProtection="1">
      <alignment horizontal="center" vertical="center" wrapText="1"/>
      <protection hidden="1"/>
    </xf>
    <xf numFmtId="0" fontId="20" fillId="48" borderId="96" xfId="62" applyFont="1" applyFill="1" applyBorder="1" applyAlignment="1" applyProtection="1">
      <alignment horizontal="center" vertical="center" wrapText="1"/>
      <protection hidden="1"/>
    </xf>
    <xf numFmtId="14" fontId="14" fillId="0" borderId="85" xfId="57" applyNumberFormat="1" applyFont="1" applyFill="1" applyBorder="1" applyAlignment="1" applyProtection="1">
      <alignment horizontal="center" vertical="center" wrapText="1"/>
      <protection/>
    </xf>
    <xf numFmtId="14" fontId="14" fillId="0" borderId="102" xfId="57" applyNumberFormat="1" applyFont="1" applyFill="1" applyBorder="1" applyAlignment="1" applyProtection="1">
      <alignment horizontal="center" vertical="center" wrapText="1"/>
      <protection/>
    </xf>
    <xf numFmtId="172" fontId="14" fillId="55" borderId="85" xfId="62" applyNumberFormat="1" applyFont="1" applyFill="1" applyBorder="1" applyAlignment="1" applyProtection="1">
      <alignment horizontal="center" vertical="center" wrapText="1"/>
      <protection hidden="1"/>
    </xf>
    <xf numFmtId="172" fontId="14" fillId="47" borderId="102" xfId="62" applyNumberFormat="1" applyFont="1" applyFill="1" applyBorder="1" applyAlignment="1" applyProtection="1">
      <alignment horizontal="center" vertical="center" wrapText="1"/>
      <protection hidden="1"/>
    </xf>
    <xf numFmtId="0" fontId="20" fillId="48" borderId="104" xfId="62" applyFont="1" applyFill="1" applyBorder="1" applyAlignment="1" applyProtection="1">
      <alignment horizontal="center" vertical="center" wrapText="1"/>
      <protection hidden="1"/>
    </xf>
    <xf numFmtId="0" fontId="95" fillId="47" borderId="77" xfId="62" applyFont="1" applyFill="1" applyBorder="1" applyAlignment="1" applyProtection="1">
      <alignment horizontal="center" vertical="center" wrapText="1"/>
      <protection hidden="1"/>
    </xf>
    <xf numFmtId="0" fontId="95" fillId="47" borderId="104" xfId="62" applyFont="1" applyFill="1" applyBorder="1" applyAlignment="1" applyProtection="1">
      <alignment horizontal="center" vertical="center" wrapText="1"/>
      <protection hidden="1"/>
    </xf>
    <xf numFmtId="0" fontId="14" fillId="47" borderId="85" xfId="62" applyFont="1" applyFill="1" applyBorder="1" applyAlignment="1" applyProtection="1">
      <alignment horizontal="center" vertical="center" wrapText="1"/>
      <protection hidden="1"/>
    </xf>
    <xf numFmtId="0" fontId="14" fillId="47" borderId="102" xfId="62" applyFont="1" applyFill="1" applyBorder="1" applyAlignment="1" applyProtection="1">
      <alignment horizontal="center" vertical="center" wrapText="1"/>
      <protection hidden="1"/>
    </xf>
    <xf numFmtId="9" fontId="14" fillId="0" borderId="85" xfId="62" applyNumberFormat="1" applyFont="1" applyFill="1" applyBorder="1" applyAlignment="1" applyProtection="1">
      <alignment horizontal="center" vertical="center" wrapText="1"/>
      <protection hidden="1"/>
    </xf>
    <xf numFmtId="9" fontId="14" fillId="0" borderId="102" xfId="62" applyNumberFormat="1" applyFont="1" applyFill="1" applyBorder="1" applyAlignment="1" applyProtection="1">
      <alignment horizontal="center" vertical="center" wrapText="1"/>
      <protection hidden="1"/>
    </xf>
    <xf numFmtId="0" fontId="19" fillId="47" borderId="77" xfId="46" applyFont="1" applyFill="1" applyBorder="1" applyAlignment="1">
      <alignment horizontal="center" vertical="center" wrapText="1"/>
      <protection/>
    </xf>
    <xf numFmtId="0" fontId="15" fillId="66" borderId="95" xfId="46" applyFont="1" applyFill="1" applyBorder="1" applyAlignment="1">
      <alignment horizontal="center" vertical="center" wrapText="1"/>
      <protection/>
    </xf>
    <xf numFmtId="0" fontId="15" fillId="66" borderId="90" xfId="46" applyFont="1" applyFill="1" applyBorder="1" applyAlignment="1">
      <alignment horizontal="center" vertical="center" wrapText="1"/>
      <protection/>
    </xf>
    <xf numFmtId="0" fontId="17" fillId="0" borderId="132" xfId="46" applyFont="1" applyBorder="1" applyAlignment="1">
      <alignment horizontal="center" vertical="center" wrapText="1"/>
      <protection/>
    </xf>
    <xf numFmtId="0" fontId="19" fillId="58" borderId="77" xfId="46" applyFont="1" applyFill="1" applyBorder="1" applyAlignment="1">
      <alignment horizontal="center" vertical="center" wrapText="1"/>
      <protection/>
    </xf>
    <xf numFmtId="0" fontId="20" fillId="47" borderId="133" xfId="62" applyFont="1" applyFill="1" applyBorder="1" applyAlignment="1" applyProtection="1">
      <alignment horizontal="center" vertical="center" wrapText="1"/>
      <protection hidden="1"/>
    </xf>
    <xf numFmtId="0" fontId="20" fillId="47" borderId="134" xfId="62" applyFont="1" applyFill="1" applyBorder="1" applyAlignment="1" applyProtection="1">
      <alignment horizontal="center" vertical="center" wrapText="1"/>
      <protection hidden="1"/>
    </xf>
    <xf numFmtId="0" fontId="20" fillId="48" borderId="126" xfId="46" applyFont="1" applyFill="1" applyBorder="1" applyAlignment="1">
      <alignment horizontal="center" vertical="center" wrapText="1"/>
      <protection/>
    </xf>
    <xf numFmtId="0" fontId="14" fillId="0" borderId="75" xfId="46" applyFont="1" applyFill="1" applyBorder="1" applyAlignment="1">
      <alignment horizontal="center" vertical="center" wrapText="1"/>
      <protection/>
    </xf>
    <xf numFmtId="0" fontId="20" fillId="48" borderId="135" xfId="46" applyFont="1" applyFill="1" applyBorder="1" applyAlignment="1">
      <alignment horizontal="center" vertical="center" wrapText="1"/>
      <protection/>
    </xf>
    <xf numFmtId="0" fontId="20" fillId="47" borderId="90" xfId="62" applyFont="1" applyFill="1" applyBorder="1" applyAlignment="1" applyProtection="1">
      <alignment horizontal="center" vertical="center" wrapText="1"/>
      <protection hidden="1"/>
    </xf>
    <xf numFmtId="0" fontId="14" fillId="47" borderId="75" xfId="62" applyFont="1" applyFill="1" applyBorder="1" applyAlignment="1" applyProtection="1">
      <alignment horizontal="center" vertical="center" wrapText="1"/>
      <protection hidden="1"/>
    </xf>
    <xf numFmtId="0" fontId="95" fillId="7" borderId="15" xfId="61" applyFont="1" applyFill="1" applyBorder="1" applyAlignment="1">
      <alignment horizontal="center" vertical="center" wrapText="1"/>
      <protection/>
    </xf>
    <xf numFmtId="0" fontId="95" fillId="7" borderId="21" xfId="61" applyFont="1" applyFill="1" applyBorder="1" applyAlignment="1">
      <alignment horizontal="center" vertical="center" wrapText="1"/>
      <protection/>
    </xf>
    <xf numFmtId="0" fontId="20" fillId="48" borderId="136" xfId="46" applyFont="1" applyFill="1" applyBorder="1" applyAlignment="1">
      <alignment horizontal="center" vertical="center" wrapText="1"/>
      <protection/>
    </xf>
    <xf numFmtId="0" fontId="20" fillId="48" borderId="132" xfId="46" applyFont="1" applyFill="1" applyBorder="1" applyAlignment="1">
      <alignment horizontal="center" vertical="center" wrapText="1"/>
      <protection/>
    </xf>
    <xf numFmtId="0" fontId="20" fillId="48" borderId="94" xfId="46" applyFont="1" applyFill="1" applyBorder="1" applyAlignment="1">
      <alignment horizontal="center" vertical="center" wrapText="1"/>
      <protection/>
    </xf>
    <xf numFmtId="0" fontId="20" fillId="47" borderId="104" xfId="62" applyFont="1" applyFill="1" applyBorder="1" applyAlignment="1" applyProtection="1">
      <alignment horizontal="center" vertical="center" wrapText="1"/>
      <protection hidden="1"/>
    </xf>
    <xf numFmtId="0" fontId="96" fillId="41" borderId="21" xfId="0" applyFont="1" applyFill="1" applyBorder="1" applyAlignment="1">
      <alignment horizontal="center" vertical="center" wrapText="1"/>
    </xf>
    <xf numFmtId="0" fontId="20" fillId="41" borderId="137" xfId="61" applyFont="1" applyFill="1" applyBorder="1" applyAlignment="1" applyProtection="1">
      <alignment horizontal="center" vertical="center" wrapText="1"/>
      <protection hidden="1"/>
    </xf>
    <xf numFmtId="0" fontId="20" fillId="40" borderId="138" xfId="61" applyFont="1" applyFill="1" applyBorder="1" applyAlignment="1" applyProtection="1">
      <alignment horizontal="center" vertical="center" wrapText="1"/>
      <protection hidden="1"/>
    </xf>
    <xf numFmtId="0" fontId="20" fillId="40" borderId="139" xfId="61" applyFont="1" applyFill="1" applyBorder="1" applyAlignment="1" applyProtection="1">
      <alignment horizontal="center" vertical="center" wrapText="1"/>
      <protection hidden="1"/>
    </xf>
    <xf numFmtId="0" fontId="95" fillId="0" borderId="41" xfId="0" applyFont="1" applyBorder="1" applyAlignment="1">
      <alignment horizontal="center" vertical="center"/>
    </xf>
    <xf numFmtId="0" fontId="95" fillId="0" borderId="11" xfId="0" applyFont="1" applyBorder="1" applyAlignment="1">
      <alignment horizontal="center" vertical="center"/>
    </xf>
    <xf numFmtId="0" fontId="95" fillId="0" borderId="64" xfId="0" applyFont="1" applyBorder="1" applyAlignment="1">
      <alignment horizontal="center" vertical="center"/>
    </xf>
    <xf numFmtId="0" fontId="95" fillId="0" borderId="71" xfId="0" applyFont="1" applyBorder="1" applyAlignment="1">
      <alignment horizontal="center" vertical="center"/>
    </xf>
    <xf numFmtId="0" fontId="95" fillId="0" borderId="0" xfId="0" applyFont="1" applyBorder="1" applyAlignment="1">
      <alignment horizontal="center" vertical="center"/>
    </xf>
    <xf numFmtId="0" fontId="95" fillId="0" borderId="63" xfId="0" applyFont="1" applyBorder="1" applyAlignment="1">
      <alignment horizontal="center" vertical="center"/>
    </xf>
    <xf numFmtId="0" fontId="95" fillId="0" borderId="40" xfId="0" applyFont="1" applyBorder="1" applyAlignment="1">
      <alignment horizontal="center" vertical="center"/>
    </xf>
    <xf numFmtId="0" fontId="95" fillId="0" borderId="24" xfId="0" applyFont="1" applyBorder="1" applyAlignment="1">
      <alignment horizontal="center" vertical="center"/>
    </xf>
    <xf numFmtId="0" fontId="95" fillId="0" borderId="44" xfId="0" applyFont="1" applyBorder="1" applyAlignment="1">
      <alignment horizontal="center" vertical="center"/>
    </xf>
    <xf numFmtId="0" fontId="96" fillId="0" borderId="41" xfId="0" applyFont="1" applyBorder="1" applyAlignment="1">
      <alignment horizontal="center" vertical="center"/>
    </xf>
    <xf numFmtId="0" fontId="96" fillId="0" borderId="11" xfId="0" applyFont="1" applyBorder="1" applyAlignment="1">
      <alignment horizontal="center" vertical="center"/>
    </xf>
    <xf numFmtId="0" fontId="96" fillId="0" borderId="64" xfId="0" applyFont="1" applyBorder="1" applyAlignment="1">
      <alignment horizontal="center" vertical="center"/>
    </xf>
    <xf numFmtId="0" fontId="96" fillId="0" borderId="40" xfId="0" applyFont="1" applyBorder="1" applyAlignment="1">
      <alignment horizontal="center" vertical="center"/>
    </xf>
    <xf numFmtId="0" fontId="96" fillId="0" borderId="24" xfId="0" applyFont="1" applyBorder="1" applyAlignment="1">
      <alignment horizontal="center" vertical="center"/>
    </xf>
    <xf numFmtId="0" fontId="96" fillId="0" borderId="44" xfId="0" applyFont="1" applyBorder="1" applyAlignment="1">
      <alignment horizontal="center" vertical="center"/>
    </xf>
    <xf numFmtId="0" fontId="96" fillId="0" borderId="41" xfId="0" applyFont="1" applyBorder="1" applyAlignment="1">
      <alignment horizontal="center" vertical="center" wrapText="1"/>
    </xf>
    <xf numFmtId="0" fontId="96" fillId="0" borderId="71" xfId="0" applyFont="1" applyBorder="1" applyAlignment="1">
      <alignment horizontal="center" vertical="center"/>
    </xf>
    <xf numFmtId="0" fontId="96" fillId="0" borderId="0" xfId="0" applyFont="1" applyBorder="1" applyAlignment="1">
      <alignment horizontal="center" vertical="center"/>
    </xf>
    <xf numFmtId="0" fontId="96" fillId="0" borderId="63" xfId="0" applyFont="1" applyBorder="1" applyAlignment="1">
      <alignment horizontal="center" vertical="center"/>
    </xf>
    <xf numFmtId="167" fontId="91" fillId="38" borderId="41" xfId="0" applyNumberFormat="1" applyFont="1" applyFill="1" applyBorder="1" applyAlignment="1">
      <alignment horizontal="center" vertical="center" wrapText="1"/>
    </xf>
    <xf numFmtId="167" fontId="91" fillId="38" borderId="11" xfId="0" applyNumberFormat="1" applyFont="1" applyFill="1" applyBorder="1" applyAlignment="1">
      <alignment horizontal="center" vertical="center" wrapText="1"/>
    </xf>
    <xf numFmtId="167" fontId="91" fillId="38" borderId="64" xfId="0" applyNumberFormat="1" applyFont="1" applyFill="1" applyBorder="1" applyAlignment="1">
      <alignment horizontal="center" vertical="center" wrapText="1"/>
    </xf>
    <xf numFmtId="167" fontId="91" fillId="38" borderId="71" xfId="0" applyNumberFormat="1" applyFont="1" applyFill="1" applyBorder="1" applyAlignment="1">
      <alignment horizontal="center" vertical="center" wrapText="1"/>
    </xf>
    <xf numFmtId="167" fontId="91" fillId="38" borderId="0" xfId="0" applyNumberFormat="1" applyFont="1" applyFill="1" applyBorder="1" applyAlignment="1">
      <alignment horizontal="center" vertical="center" wrapText="1"/>
    </xf>
    <xf numFmtId="167" fontId="91" fillId="38" borderId="63" xfId="0" applyNumberFormat="1" applyFont="1" applyFill="1" applyBorder="1" applyAlignment="1">
      <alignment horizontal="center" vertical="center" wrapText="1"/>
    </xf>
    <xf numFmtId="167" fontId="91" fillId="39" borderId="41" xfId="0" applyNumberFormat="1" applyFont="1" applyFill="1" applyBorder="1" applyAlignment="1">
      <alignment horizontal="center" vertical="center" wrapText="1"/>
    </xf>
    <xf numFmtId="167" fontId="91" fillId="39" borderId="11" xfId="0" applyNumberFormat="1" applyFont="1" applyFill="1" applyBorder="1" applyAlignment="1">
      <alignment horizontal="center" vertical="center" wrapText="1"/>
    </xf>
    <xf numFmtId="167" fontId="91" fillId="39" borderId="64" xfId="0" applyNumberFormat="1" applyFont="1" applyFill="1" applyBorder="1" applyAlignment="1">
      <alignment horizontal="center" vertical="center" wrapText="1"/>
    </xf>
    <xf numFmtId="167" fontId="91" fillId="39" borderId="71" xfId="0" applyNumberFormat="1" applyFont="1" applyFill="1" applyBorder="1" applyAlignment="1">
      <alignment horizontal="center" vertical="center" wrapText="1"/>
    </xf>
    <xf numFmtId="167" fontId="91" fillId="39" borderId="0" xfId="0" applyNumberFormat="1" applyFont="1" applyFill="1" applyBorder="1" applyAlignment="1">
      <alignment horizontal="center" vertical="center" wrapText="1"/>
    </xf>
    <xf numFmtId="167" fontId="91" fillId="39" borderId="63" xfId="0" applyNumberFormat="1" applyFont="1" applyFill="1" applyBorder="1" applyAlignment="1">
      <alignment horizontal="center" vertical="center" wrapText="1"/>
    </xf>
    <xf numFmtId="0" fontId="91" fillId="33" borderId="71" xfId="0" applyFont="1" applyFill="1" applyBorder="1" applyAlignment="1">
      <alignment horizontal="center" vertical="center" wrapText="1"/>
    </xf>
    <xf numFmtId="0" fontId="91" fillId="33" borderId="0" xfId="0" applyFont="1" applyFill="1" applyBorder="1" applyAlignment="1">
      <alignment horizontal="center" vertical="center" wrapText="1"/>
    </xf>
    <xf numFmtId="0" fontId="91" fillId="33" borderId="63" xfId="0" applyFont="1" applyFill="1" applyBorder="1" applyAlignment="1">
      <alignment horizontal="center" vertical="center" wrapText="1"/>
    </xf>
    <xf numFmtId="167" fontId="91" fillId="34" borderId="71" xfId="0" applyNumberFormat="1" applyFont="1" applyFill="1" applyBorder="1" applyAlignment="1">
      <alignment horizontal="center" vertical="center" wrapText="1"/>
    </xf>
    <xf numFmtId="167" fontId="91" fillId="34" borderId="0" xfId="0" applyNumberFormat="1" applyFont="1" applyFill="1" applyBorder="1" applyAlignment="1">
      <alignment horizontal="center" vertical="center" wrapText="1"/>
    </xf>
    <xf numFmtId="167" fontId="91" fillId="34" borderId="63" xfId="0" applyNumberFormat="1" applyFont="1" applyFill="1" applyBorder="1" applyAlignment="1">
      <alignment horizontal="center" vertical="center" wrapText="1"/>
    </xf>
    <xf numFmtId="167" fontId="91" fillId="34" borderId="40" xfId="0" applyNumberFormat="1" applyFont="1" applyFill="1" applyBorder="1" applyAlignment="1">
      <alignment horizontal="center" vertical="center" wrapText="1"/>
    </xf>
    <xf numFmtId="167" fontId="91" fillId="34" borderId="24" xfId="0" applyNumberFormat="1" applyFont="1" applyFill="1" applyBorder="1" applyAlignment="1">
      <alignment horizontal="center" vertical="center" wrapText="1"/>
    </xf>
    <xf numFmtId="167" fontId="91" fillId="34" borderId="44" xfId="0" applyNumberFormat="1" applyFont="1" applyFill="1" applyBorder="1" applyAlignment="1">
      <alignment horizontal="center" vertical="center" wrapText="1"/>
    </xf>
    <xf numFmtId="167" fontId="91" fillId="35" borderId="71" xfId="0" applyNumberFormat="1" applyFont="1" applyFill="1" applyBorder="1" applyAlignment="1">
      <alignment horizontal="center" vertical="center" wrapText="1"/>
    </xf>
    <xf numFmtId="167" fontId="91" fillId="35" borderId="0" xfId="0" applyNumberFormat="1" applyFont="1" applyFill="1" applyBorder="1" applyAlignment="1">
      <alignment horizontal="center" vertical="center" wrapText="1"/>
    </xf>
    <xf numFmtId="167" fontId="91" fillId="35" borderId="63" xfId="0" applyNumberFormat="1" applyFont="1" applyFill="1" applyBorder="1" applyAlignment="1">
      <alignment horizontal="center" vertical="center" wrapText="1"/>
    </xf>
    <xf numFmtId="167" fontId="91" fillId="35" borderId="40" xfId="0" applyNumberFormat="1" applyFont="1" applyFill="1" applyBorder="1" applyAlignment="1">
      <alignment horizontal="center" vertical="center" wrapText="1"/>
    </xf>
    <xf numFmtId="167" fontId="91" fillId="35" borderId="24" xfId="0" applyNumberFormat="1" applyFont="1" applyFill="1" applyBorder="1" applyAlignment="1">
      <alignment horizontal="center" vertical="center" wrapText="1"/>
    </xf>
    <xf numFmtId="167" fontId="91" fillId="35" borderId="44" xfId="0" applyNumberFormat="1" applyFont="1" applyFill="1" applyBorder="1" applyAlignment="1">
      <alignment horizontal="center" vertical="center" wrapText="1"/>
    </xf>
    <xf numFmtId="167" fontId="91" fillId="36" borderId="71" xfId="0" applyNumberFormat="1" applyFont="1" applyFill="1" applyBorder="1" applyAlignment="1">
      <alignment horizontal="center" vertical="center" wrapText="1"/>
    </xf>
    <xf numFmtId="167" fontId="91" fillId="36" borderId="0" xfId="0" applyNumberFormat="1" applyFont="1" applyFill="1" applyBorder="1" applyAlignment="1">
      <alignment horizontal="center" vertical="center" wrapText="1"/>
    </xf>
    <xf numFmtId="167" fontId="91" fillId="36" borderId="63" xfId="0" applyNumberFormat="1" applyFont="1" applyFill="1" applyBorder="1" applyAlignment="1">
      <alignment horizontal="center" vertical="center" wrapText="1"/>
    </xf>
    <xf numFmtId="167" fontId="91" fillId="36" borderId="40" xfId="0" applyNumberFormat="1" applyFont="1" applyFill="1" applyBorder="1" applyAlignment="1">
      <alignment horizontal="center" vertical="center" wrapText="1"/>
    </xf>
    <xf numFmtId="167" fontId="91" fillId="36" borderId="24" xfId="0" applyNumberFormat="1" applyFont="1" applyFill="1" applyBorder="1" applyAlignment="1">
      <alignment horizontal="center" vertical="center" wrapText="1"/>
    </xf>
    <xf numFmtId="167" fontId="91" fillId="36" borderId="44" xfId="0" applyNumberFormat="1" applyFont="1" applyFill="1" applyBorder="1" applyAlignment="1">
      <alignment horizontal="center" vertical="center" wrapText="1"/>
    </xf>
    <xf numFmtId="167" fontId="91" fillId="37" borderId="71" xfId="0" applyNumberFormat="1" applyFont="1" applyFill="1" applyBorder="1" applyAlignment="1">
      <alignment horizontal="center" vertical="center" wrapText="1"/>
    </xf>
    <xf numFmtId="167" fontId="91" fillId="37" borderId="0" xfId="0" applyNumberFormat="1" applyFont="1" applyFill="1" applyBorder="1" applyAlignment="1">
      <alignment horizontal="center" vertical="center" wrapText="1"/>
    </xf>
    <xf numFmtId="167" fontId="91" fillId="37" borderId="63" xfId="0" applyNumberFormat="1" applyFont="1" applyFill="1" applyBorder="1" applyAlignment="1">
      <alignment horizontal="center" vertical="center" wrapText="1"/>
    </xf>
    <xf numFmtId="167" fontId="91" fillId="37" borderId="40" xfId="0" applyNumberFormat="1" applyFont="1" applyFill="1" applyBorder="1" applyAlignment="1">
      <alignment horizontal="center" vertical="center" wrapText="1"/>
    </xf>
    <xf numFmtId="167" fontId="91" fillId="37" borderId="24" xfId="0" applyNumberFormat="1" applyFont="1" applyFill="1" applyBorder="1" applyAlignment="1">
      <alignment horizontal="center" vertical="center" wrapText="1"/>
    </xf>
    <xf numFmtId="167" fontId="91" fillId="37" borderId="44" xfId="0" applyNumberFormat="1" applyFont="1" applyFill="1" applyBorder="1" applyAlignment="1">
      <alignment horizontal="center" vertical="center" wrapText="1"/>
    </xf>
    <xf numFmtId="167" fontId="91" fillId="38" borderId="40" xfId="0" applyNumberFormat="1" applyFont="1" applyFill="1" applyBorder="1" applyAlignment="1">
      <alignment horizontal="center" vertical="center" wrapText="1"/>
    </xf>
    <xf numFmtId="167" fontId="91" fillId="38" borderId="24" xfId="0" applyNumberFormat="1" applyFont="1" applyFill="1" applyBorder="1" applyAlignment="1">
      <alignment horizontal="center" vertical="center" wrapText="1"/>
    </xf>
    <xf numFmtId="167" fontId="91" fillId="38" borderId="44" xfId="0" applyNumberFormat="1" applyFont="1" applyFill="1" applyBorder="1" applyAlignment="1">
      <alignment horizontal="center" vertical="center" wrapText="1"/>
    </xf>
    <xf numFmtId="167" fontId="91" fillId="39" borderId="40" xfId="0" applyNumberFormat="1" applyFont="1" applyFill="1" applyBorder="1" applyAlignment="1">
      <alignment horizontal="center" vertical="center" wrapText="1"/>
    </xf>
    <xf numFmtId="167" fontId="91" fillId="39" borderId="24" xfId="0" applyNumberFormat="1" applyFont="1" applyFill="1" applyBorder="1" applyAlignment="1">
      <alignment horizontal="center" vertical="center" wrapText="1"/>
    </xf>
    <xf numFmtId="167" fontId="91" fillId="39" borderId="44" xfId="0" applyNumberFormat="1" applyFont="1" applyFill="1" applyBorder="1" applyAlignment="1">
      <alignment horizontal="center" vertical="center" wrapText="1"/>
    </xf>
    <xf numFmtId="0" fontId="91" fillId="33" borderId="41"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64" xfId="0" applyFont="1" applyFill="1" applyBorder="1" applyAlignment="1">
      <alignment horizontal="center" vertical="center" wrapText="1"/>
    </xf>
    <xf numFmtId="167" fontId="91" fillId="34" borderId="41" xfId="0" applyNumberFormat="1" applyFont="1" applyFill="1" applyBorder="1" applyAlignment="1">
      <alignment horizontal="center" vertical="center" wrapText="1"/>
    </xf>
    <xf numFmtId="167" fontId="91" fillId="34" borderId="11" xfId="0" applyNumberFormat="1" applyFont="1" applyFill="1" applyBorder="1" applyAlignment="1">
      <alignment horizontal="center" vertical="center" wrapText="1"/>
    </xf>
    <xf numFmtId="167" fontId="91" fillId="34" borderId="64" xfId="0" applyNumberFormat="1" applyFont="1" applyFill="1" applyBorder="1" applyAlignment="1">
      <alignment horizontal="center" vertical="center" wrapText="1"/>
    </xf>
    <xf numFmtId="167" fontId="91" fillId="35" borderId="41" xfId="0" applyNumberFormat="1" applyFont="1" applyFill="1" applyBorder="1" applyAlignment="1">
      <alignment horizontal="center" vertical="center" wrapText="1"/>
    </xf>
    <xf numFmtId="167" fontId="91" fillId="35" borderId="11" xfId="0" applyNumberFormat="1" applyFont="1" applyFill="1" applyBorder="1" applyAlignment="1">
      <alignment horizontal="center" vertical="center" wrapText="1"/>
    </xf>
    <xf numFmtId="167" fontId="91" fillId="35" borderId="64" xfId="0" applyNumberFormat="1" applyFont="1" applyFill="1" applyBorder="1" applyAlignment="1">
      <alignment horizontal="center" vertical="center" wrapText="1"/>
    </xf>
    <xf numFmtId="167" fontId="91" fillId="36" borderId="41" xfId="0" applyNumberFormat="1" applyFont="1" applyFill="1" applyBorder="1" applyAlignment="1">
      <alignment horizontal="center" vertical="center" wrapText="1"/>
    </xf>
    <xf numFmtId="167" fontId="91" fillId="36" borderId="11" xfId="0" applyNumberFormat="1" applyFont="1" applyFill="1" applyBorder="1" applyAlignment="1">
      <alignment horizontal="center" vertical="center" wrapText="1"/>
    </xf>
    <xf numFmtId="167" fontId="91" fillId="36" borderId="64" xfId="0" applyNumberFormat="1" applyFont="1" applyFill="1" applyBorder="1" applyAlignment="1">
      <alignment horizontal="center" vertical="center" wrapText="1"/>
    </xf>
    <xf numFmtId="167" fontId="91" fillId="37" borderId="41" xfId="0" applyNumberFormat="1" applyFont="1" applyFill="1" applyBorder="1" applyAlignment="1">
      <alignment horizontal="center" vertical="center" wrapText="1"/>
    </xf>
    <xf numFmtId="167" fontId="91" fillId="37" borderId="11" xfId="0" applyNumberFormat="1" applyFont="1" applyFill="1" applyBorder="1" applyAlignment="1">
      <alignment horizontal="center" vertical="center" wrapText="1"/>
    </xf>
    <xf numFmtId="167" fontId="91" fillId="37" borderId="64" xfId="0" applyNumberFormat="1" applyFont="1" applyFill="1" applyBorder="1" applyAlignment="1">
      <alignment horizontal="center" vertical="center" wrapText="1"/>
    </xf>
    <xf numFmtId="0" fontId="91" fillId="33" borderId="40" xfId="0" applyFont="1" applyFill="1" applyBorder="1" applyAlignment="1">
      <alignment horizontal="center" vertical="center" wrapText="1"/>
    </xf>
    <xf numFmtId="0" fontId="91" fillId="33" borderId="24" xfId="0"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96" fillId="42" borderId="10" xfId="0" applyFont="1" applyFill="1" applyBorder="1" applyAlignment="1">
      <alignment horizontal="center" vertical="center" wrapText="1"/>
    </xf>
    <xf numFmtId="0" fontId="20" fillId="42" borderId="17" xfId="0" applyFont="1" applyFill="1" applyBorder="1" applyAlignment="1">
      <alignment horizontal="center" vertical="center" wrapText="1"/>
    </xf>
    <xf numFmtId="0" fontId="20" fillId="42" borderId="29" xfId="0" applyFont="1" applyFill="1" applyBorder="1" applyAlignment="1">
      <alignment horizontal="center" vertical="center" wrapText="1"/>
    </xf>
    <xf numFmtId="0" fontId="20" fillId="42" borderId="28" xfId="0" applyFont="1" applyFill="1" applyBorder="1" applyAlignment="1">
      <alignment horizontal="center" vertical="center" wrapText="1"/>
    </xf>
    <xf numFmtId="0" fontId="20" fillId="42" borderId="10" xfId="0" applyFont="1" applyFill="1" applyBorder="1" applyAlignment="1">
      <alignment horizontal="center" vertical="center" wrapText="1"/>
    </xf>
    <xf numFmtId="0" fontId="96" fillId="69" borderId="17" xfId="0" applyFont="1" applyFill="1" applyBorder="1" applyAlignment="1">
      <alignment horizontal="center" vertical="center" wrapText="1"/>
    </xf>
    <xf numFmtId="0" fontId="96" fillId="69" borderId="29" xfId="0" applyFont="1" applyFill="1" applyBorder="1" applyAlignment="1">
      <alignment horizontal="center" vertical="center" wrapText="1"/>
    </xf>
    <xf numFmtId="0" fontId="96" fillId="69" borderId="28" xfId="0" applyFont="1" applyFill="1" applyBorder="1" applyAlignment="1">
      <alignment horizontal="center" vertical="center" wrapText="1"/>
    </xf>
    <xf numFmtId="0" fontId="20" fillId="69" borderId="17" xfId="0" applyFont="1" applyFill="1" applyBorder="1" applyAlignment="1">
      <alignment horizontal="center" vertical="center" wrapText="1"/>
    </xf>
    <xf numFmtId="0" fontId="20" fillId="69" borderId="29" xfId="0" applyFont="1" applyFill="1" applyBorder="1" applyAlignment="1">
      <alignment horizontal="center" vertical="center" wrapText="1"/>
    </xf>
    <xf numFmtId="0" fontId="20" fillId="69" borderId="28" xfId="0" applyFont="1" applyFill="1" applyBorder="1" applyAlignment="1">
      <alignment horizontal="center" vertical="center" wrapText="1"/>
    </xf>
    <xf numFmtId="0" fontId="20" fillId="69" borderId="10" xfId="0" applyFont="1" applyFill="1" applyBorder="1" applyAlignment="1">
      <alignment horizontal="center" vertical="center" wrapText="1"/>
    </xf>
    <xf numFmtId="0" fontId="20" fillId="40" borderId="71" xfId="0" applyFont="1" applyFill="1" applyBorder="1" applyAlignment="1">
      <alignment horizontal="center" vertical="center" wrapText="1"/>
    </xf>
    <xf numFmtId="0" fontId="97" fillId="40" borderId="15" xfId="61" applyFont="1" applyFill="1" applyBorder="1" applyAlignment="1" applyProtection="1">
      <alignment horizontal="center" vertical="center" wrapText="1"/>
      <protection hidden="1"/>
    </xf>
    <xf numFmtId="0" fontId="9" fillId="57" borderId="96" xfId="46" applyFont="1" applyFill="1" applyBorder="1" applyAlignment="1">
      <alignment horizontal="center" vertical="center" wrapText="1"/>
      <protection/>
    </xf>
    <xf numFmtId="0" fontId="8" fillId="57" borderId="77" xfId="46" applyFont="1" applyFill="1" applyBorder="1" applyAlignment="1">
      <alignment horizontal="center" vertical="center" wrapText="1"/>
      <protection/>
    </xf>
    <xf numFmtId="0" fontId="9" fillId="57" borderId="104" xfId="46" applyFont="1" applyFill="1" applyBorder="1" applyAlignment="1">
      <alignment horizontal="center" vertical="center" wrapText="1"/>
      <protection/>
    </xf>
    <xf numFmtId="0" fontId="20" fillId="58" borderId="75" xfId="46" applyFont="1" applyFill="1" applyBorder="1" applyAlignment="1">
      <alignment horizontal="center" vertical="center" wrapText="1"/>
      <protection/>
    </xf>
    <xf numFmtId="0" fontId="7" fillId="75" borderId="75" xfId="46" applyFont="1" applyFill="1" applyBorder="1" applyAlignment="1">
      <alignment horizontal="center" vertical="center" wrapText="1"/>
      <protection/>
    </xf>
    <xf numFmtId="0" fontId="15" fillId="57" borderId="75" xfId="46" applyFont="1" applyFill="1" applyBorder="1" applyAlignment="1">
      <alignment horizontal="center" vertical="center" wrapText="1"/>
      <protection/>
    </xf>
    <xf numFmtId="0" fontId="20" fillId="47" borderId="104" xfId="46" applyFont="1" applyFill="1" applyBorder="1" applyAlignment="1">
      <alignment horizontal="center" vertical="center" wrapText="1"/>
      <protection/>
    </xf>
    <xf numFmtId="0" fontId="14" fillId="0" borderId="15" xfId="61" applyFont="1" applyFill="1" applyBorder="1" applyAlignment="1" applyProtection="1">
      <alignment horizontal="center" vertical="center" wrapText="1"/>
      <protection hidden="1"/>
    </xf>
    <xf numFmtId="0" fontId="14" fillId="0" borderId="21" xfId="61" applyFont="1" applyFill="1" applyBorder="1" applyAlignment="1" applyProtection="1">
      <alignment horizontal="center" vertical="center" wrapText="1"/>
      <protection hidden="1"/>
    </xf>
    <xf numFmtId="0" fontId="14" fillId="0" borderId="32" xfId="61" applyFont="1" applyFill="1" applyBorder="1" applyAlignment="1" applyProtection="1">
      <alignment horizontal="center" vertical="center" wrapText="1"/>
      <protection hidden="1"/>
    </xf>
    <xf numFmtId="0" fontId="87" fillId="42" borderId="140" xfId="0" applyFont="1" applyFill="1" applyBorder="1" applyAlignment="1">
      <alignment horizontal="center" vertical="center" wrapText="1"/>
    </xf>
    <xf numFmtId="0" fontId="87" fillId="42" borderId="141" xfId="0" applyFont="1" applyFill="1" applyBorder="1" applyAlignment="1">
      <alignment horizontal="center" vertical="center" wrapText="1"/>
    </xf>
    <xf numFmtId="0" fontId="87" fillId="42" borderId="142" xfId="0" applyFont="1" applyFill="1" applyBorder="1" applyAlignment="1">
      <alignment horizontal="center" vertical="center" wrapText="1"/>
    </xf>
    <xf numFmtId="0" fontId="87" fillId="69" borderId="140" xfId="0" applyFont="1" applyFill="1" applyBorder="1" applyAlignment="1">
      <alignment horizontal="center" vertical="center" wrapText="1"/>
    </xf>
    <xf numFmtId="0" fontId="87" fillId="69" borderId="141" xfId="0" applyFont="1" applyFill="1" applyBorder="1" applyAlignment="1">
      <alignment horizontal="center" vertical="center" wrapText="1"/>
    </xf>
    <xf numFmtId="0" fontId="87" fillId="69" borderId="142" xfId="0" applyFont="1" applyFill="1" applyBorder="1" applyAlignment="1">
      <alignment horizontal="center" vertical="center" wrapText="1"/>
    </xf>
    <xf numFmtId="0" fontId="20" fillId="40" borderId="10" xfId="61" applyFont="1" applyFill="1" applyBorder="1" applyAlignment="1" applyProtection="1">
      <alignment horizontal="center" vertical="center" wrapText="1"/>
      <protection hidden="1"/>
    </xf>
    <xf numFmtId="0" fontId="20" fillId="44" borderId="17" xfId="61" applyFont="1" applyFill="1" applyBorder="1" applyAlignment="1" applyProtection="1">
      <alignment horizontal="center" vertical="center" wrapText="1"/>
      <protection hidden="1"/>
    </xf>
    <xf numFmtId="0" fontId="20" fillId="44" borderId="29" xfId="61" applyFont="1" applyFill="1" applyBorder="1" applyAlignment="1" applyProtection="1">
      <alignment horizontal="center" vertical="center" wrapText="1"/>
      <protection hidden="1"/>
    </xf>
    <xf numFmtId="0" fontId="96" fillId="69" borderId="140" xfId="0" applyFont="1" applyFill="1" applyBorder="1" applyAlignment="1">
      <alignment horizontal="center" vertical="center" wrapText="1"/>
    </xf>
    <xf numFmtId="0" fontId="96" fillId="69" borderId="141" xfId="0" applyFont="1" applyFill="1" applyBorder="1" applyAlignment="1">
      <alignment horizontal="center" vertical="center" wrapText="1"/>
    </xf>
    <xf numFmtId="0" fontId="96" fillId="69" borderId="142" xfId="0" applyFont="1" applyFill="1" applyBorder="1" applyAlignment="1">
      <alignment horizontal="center" vertical="center" wrapText="1"/>
    </xf>
    <xf numFmtId="0" fontId="20" fillId="41" borderId="10" xfId="61" applyFont="1" applyFill="1" applyBorder="1" applyAlignment="1" applyProtection="1">
      <alignment horizontal="center" vertical="center" wrapText="1"/>
      <protection hidden="1"/>
    </xf>
    <xf numFmtId="0" fontId="20" fillId="40" borderId="10" xfId="0" applyFont="1" applyFill="1" applyBorder="1" applyAlignment="1">
      <alignment horizontal="center" vertical="center" wrapText="1"/>
    </xf>
    <xf numFmtId="0" fontId="20" fillId="40" borderId="143" xfId="61" applyFont="1" applyFill="1" applyBorder="1" applyAlignment="1" applyProtection="1">
      <alignment horizontal="center" vertical="center" wrapText="1"/>
      <protection hidden="1"/>
    </xf>
    <xf numFmtId="0" fontId="20" fillId="40" borderId="144" xfId="61" applyFont="1" applyFill="1" applyBorder="1" applyAlignment="1" applyProtection="1">
      <alignment horizontal="center" vertical="center" wrapText="1"/>
      <protection hidden="1"/>
    </xf>
    <xf numFmtId="0" fontId="20" fillId="40" borderId="145" xfId="61" applyFont="1" applyFill="1" applyBorder="1" applyAlignment="1" applyProtection="1">
      <alignment horizontal="center" vertical="center" wrapText="1"/>
      <protection hidden="1"/>
    </xf>
    <xf numFmtId="0" fontId="0" fillId="0" borderId="72" xfId="0" applyBorder="1" applyAlignment="1">
      <alignment horizontal="center"/>
    </xf>
    <xf numFmtId="0" fontId="0" fillId="0" borderId="72" xfId="0" applyFill="1" applyBorder="1" applyAlignment="1">
      <alignment horizontal="center"/>
    </xf>
    <xf numFmtId="0" fontId="118" fillId="0" borderId="0" xfId="0" applyFont="1" applyBorder="1" applyAlignment="1">
      <alignment horizontal="center" vertical="center" wrapText="1"/>
    </xf>
    <xf numFmtId="0" fontId="87" fillId="0" borderId="146" xfId="0" applyFont="1" applyBorder="1" applyAlignment="1">
      <alignment horizontal="center" vertical="center"/>
    </xf>
    <xf numFmtId="0" fontId="87" fillId="0" borderId="147" xfId="0" applyFont="1" applyBorder="1" applyAlignment="1">
      <alignment horizontal="center" vertical="center"/>
    </xf>
    <xf numFmtId="0" fontId="87" fillId="0" borderId="148" xfId="0" applyFont="1" applyBorder="1" applyAlignment="1">
      <alignment horizontal="center" vertical="center"/>
    </xf>
    <xf numFmtId="0" fontId="87" fillId="0" borderId="149" xfId="0" applyFont="1"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50" xfId="0" applyBorder="1" applyAlignment="1">
      <alignment horizontal="center" vertical="center"/>
    </xf>
    <xf numFmtId="0" fontId="0" fillId="0" borderId="73"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108" fillId="0" borderId="146" xfId="0" applyFont="1" applyBorder="1" applyAlignment="1">
      <alignment horizontal="center" vertical="center"/>
    </xf>
    <xf numFmtId="0" fontId="108" fillId="0" borderId="147" xfId="0" applyFont="1" applyBorder="1" applyAlignment="1">
      <alignment horizontal="center" vertical="center"/>
    </xf>
    <xf numFmtId="0" fontId="108" fillId="0" borderId="148" xfId="0" applyFont="1" applyBorder="1" applyAlignment="1">
      <alignment horizontal="center" vertical="center"/>
    </xf>
    <xf numFmtId="0" fontId="108" fillId="0" borderId="149" xfId="0" applyFont="1" applyBorder="1" applyAlignment="1">
      <alignment horizontal="center" vertical="center"/>
    </xf>
    <xf numFmtId="0" fontId="85" fillId="0" borderId="15" xfId="0" applyFont="1" applyBorder="1" applyAlignment="1">
      <alignment horizontal="center" vertical="center" wrapText="1"/>
    </xf>
    <xf numFmtId="0" fontId="85" fillId="0" borderId="32" xfId="0" applyFont="1" applyBorder="1" applyAlignment="1">
      <alignment horizontal="center" vertical="center"/>
    </xf>
    <xf numFmtId="0" fontId="85" fillId="0" borderId="21" xfId="0" applyFont="1" applyBorder="1" applyAlignment="1">
      <alignment horizontal="center" vertical="center"/>
    </xf>
    <xf numFmtId="0" fontId="85" fillId="0" borderId="15" xfId="0" applyFont="1" applyBorder="1" applyAlignment="1">
      <alignment horizontal="center" vertical="center"/>
    </xf>
    <xf numFmtId="0" fontId="89" fillId="33" borderId="71" xfId="0" applyFont="1" applyFill="1" applyBorder="1" applyAlignment="1">
      <alignment horizontal="center" vertical="center" wrapText="1"/>
    </xf>
    <xf numFmtId="0" fontId="89" fillId="33" borderId="0"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Millares [0] 2" xfId="55"/>
    <cellStyle name="Millares 2" xfId="56"/>
    <cellStyle name="Millares 2 2" xfId="57"/>
    <cellStyle name="Millares 3" xfId="58"/>
    <cellStyle name="Moneda 2" xfId="59"/>
    <cellStyle name="Neutral" xfId="60"/>
    <cellStyle name="Normal 2" xfId="61"/>
    <cellStyle name="Normal 2 2" xfId="62"/>
    <cellStyle name="Normal 3" xfId="63"/>
    <cellStyle name="Note" xfId="64"/>
    <cellStyle name="Output" xfId="65"/>
    <cellStyle name="Percent" xfId="66"/>
    <cellStyle name="Porcentaje 2" xfId="67"/>
    <cellStyle name="Porcentaje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104775</xdr:rowOff>
    </xdr:from>
    <xdr:to>
      <xdr:col>1</xdr:col>
      <xdr:colOff>1333500</xdr:colOff>
      <xdr:row>3</xdr:row>
      <xdr:rowOff>47625</xdr:rowOff>
    </xdr:to>
    <xdr:pic>
      <xdr:nvPicPr>
        <xdr:cNvPr id="1" name="Imagen 2"/>
        <xdr:cNvPicPr preferRelativeResize="1">
          <a:picLocks noChangeAspect="1"/>
        </xdr:cNvPicPr>
      </xdr:nvPicPr>
      <xdr:blipFill>
        <a:blip r:embed="rId1"/>
        <a:stretch>
          <a:fillRect/>
        </a:stretch>
      </xdr:blipFill>
      <xdr:spPr>
        <a:xfrm>
          <a:off x="666750" y="104775"/>
          <a:ext cx="1143000" cy="6381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2</xdr:col>
      <xdr:colOff>152400</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381125" cy="657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xdr:col>
      <xdr:colOff>1209675</xdr:colOff>
      <xdr:row>3</xdr:row>
      <xdr:rowOff>66675</xdr:rowOff>
    </xdr:to>
    <xdr:pic>
      <xdr:nvPicPr>
        <xdr:cNvPr id="1" name="Imagen 2"/>
        <xdr:cNvPicPr preferRelativeResize="1">
          <a:picLocks noChangeAspect="1"/>
        </xdr:cNvPicPr>
      </xdr:nvPicPr>
      <xdr:blipFill>
        <a:blip r:embed="rId1"/>
        <a:stretch>
          <a:fillRect/>
        </a:stretch>
      </xdr:blipFill>
      <xdr:spPr>
        <a:xfrm>
          <a:off x="581025" y="104775"/>
          <a:ext cx="10287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xdr:col>
      <xdr:colOff>1390650</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209675"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285750</xdr:colOff>
      <xdr:row>3</xdr:row>
      <xdr:rowOff>47625</xdr:rowOff>
    </xdr:to>
    <xdr:pic>
      <xdr:nvPicPr>
        <xdr:cNvPr id="1" name="Imagen 2"/>
        <xdr:cNvPicPr preferRelativeResize="1">
          <a:picLocks noChangeAspect="1"/>
        </xdr:cNvPicPr>
      </xdr:nvPicPr>
      <xdr:blipFill>
        <a:blip r:embed="rId1"/>
        <a:stretch>
          <a:fillRect/>
        </a:stretch>
      </xdr:blipFill>
      <xdr:spPr>
        <a:xfrm>
          <a:off x="152400" y="104775"/>
          <a:ext cx="13620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xdr:col>
      <xdr:colOff>1390650</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2096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114300</xdr:rowOff>
    </xdr:from>
    <xdr:to>
      <xdr:col>2</xdr:col>
      <xdr:colOff>1123950</xdr:colOff>
      <xdr:row>3</xdr:row>
      <xdr:rowOff>66675</xdr:rowOff>
    </xdr:to>
    <xdr:pic>
      <xdr:nvPicPr>
        <xdr:cNvPr id="1" name="Imagen 2"/>
        <xdr:cNvPicPr preferRelativeResize="1">
          <a:picLocks noChangeAspect="1"/>
        </xdr:cNvPicPr>
      </xdr:nvPicPr>
      <xdr:blipFill>
        <a:blip r:embed="rId1"/>
        <a:stretch>
          <a:fillRect/>
        </a:stretch>
      </xdr:blipFill>
      <xdr:spPr>
        <a:xfrm>
          <a:off x="1114425" y="114300"/>
          <a:ext cx="13430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104775</xdr:rowOff>
    </xdr:from>
    <xdr:to>
      <xdr:col>2</xdr:col>
      <xdr:colOff>123825</xdr:colOff>
      <xdr:row>3</xdr:row>
      <xdr:rowOff>47625</xdr:rowOff>
    </xdr:to>
    <xdr:pic>
      <xdr:nvPicPr>
        <xdr:cNvPr id="1" name="Imagen 2"/>
        <xdr:cNvPicPr preferRelativeResize="1">
          <a:picLocks noChangeAspect="1"/>
        </xdr:cNvPicPr>
      </xdr:nvPicPr>
      <xdr:blipFill>
        <a:blip r:embed="rId1"/>
        <a:stretch>
          <a:fillRect/>
        </a:stretch>
      </xdr:blipFill>
      <xdr:spPr>
        <a:xfrm>
          <a:off x="666750" y="104775"/>
          <a:ext cx="1552575" cy="6381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xdr:col>
      <xdr:colOff>1390650</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2096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2</xdr:col>
      <xdr:colOff>323850</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362075"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2</xdr:col>
      <xdr:colOff>85725</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381125" cy="657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xdr:col>
      <xdr:colOff>1390650</xdr:colOff>
      <xdr:row>3</xdr:row>
      <xdr:rowOff>66675</xdr:rowOff>
    </xdr:to>
    <xdr:pic>
      <xdr:nvPicPr>
        <xdr:cNvPr id="1" name="Imagen 2"/>
        <xdr:cNvPicPr preferRelativeResize="1">
          <a:picLocks noChangeAspect="1"/>
        </xdr:cNvPicPr>
      </xdr:nvPicPr>
      <xdr:blipFill>
        <a:blip r:embed="rId1"/>
        <a:stretch>
          <a:fillRect/>
        </a:stretch>
      </xdr:blipFill>
      <xdr:spPr>
        <a:xfrm>
          <a:off x="609600" y="104775"/>
          <a:ext cx="120967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104775</xdr:rowOff>
    </xdr:from>
    <xdr:to>
      <xdr:col>1</xdr:col>
      <xdr:colOff>1333500</xdr:colOff>
      <xdr:row>3</xdr:row>
      <xdr:rowOff>47625</xdr:rowOff>
    </xdr:to>
    <xdr:pic>
      <xdr:nvPicPr>
        <xdr:cNvPr id="1" name="Imagen 2"/>
        <xdr:cNvPicPr preferRelativeResize="1">
          <a:picLocks noChangeAspect="1"/>
        </xdr:cNvPicPr>
      </xdr:nvPicPr>
      <xdr:blipFill>
        <a:blip r:embed="rId1"/>
        <a:stretch>
          <a:fillRect/>
        </a:stretch>
      </xdr:blipFill>
      <xdr:spPr>
        <a:xfrm>
          <a:off x="666750" y="104775"/>
          <a:ext cx="1143000" cy="5143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Prof4_Planeacion\Downloads\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X56"/>
  <sheetViews>
    <sheetView tabSelected="1" zoomScale="70" zoomScaleNormal="70" workbookViewId="0" topLeftCell="T30">
      <selection activeCell="AJ34" sqref="AJ34"/>
    </sheetView>
  </sheetViews>
  <sheetFormatPr defaultColWidth="12.57421875" defaultRowHeight="15"/>
  <cols>
    <col min="1" max="1" width="7.140625" style="953" customWidth="1"/>
    <col min="2" max="2" width="33.140625" style="954" customWidth="1"/>
    <col min="3" max="3" width="48.00390625" style="953" customWidth="1"/>
    <col min="4" max="4" width="44.8515625" style="953" customWidth="1"/>
    <col min="5" max="5" width="15.7109375" style="953" customWidth="1"/>
    <col min="6" max="6" width="10.28125" style="953" bestFit="1" customWidth="1"/>
    <col min="7" max="7" width="31.8515625" style="953" customWidth="1"/>
    <col min="8" max="8" width="19.8515625" style="953" customWidth="1"/>
    <col min="9" max="9" width="12.8515625" style="953" customWidth="1"/>
    <col min="10" max="10" width="43.140625" style="953" customWidth="1"/>
    <col min="11" max="11" width="12.421875" style="953" bestFit="1" customWidth="1"/>
    <col min="12" max="12" width="12.421875" style="953" customWidth="1"/>
    <col min="13" max="23" width="5.00390625" style="953" customWidth="1"/>
    <col min="24" max="24" width="7.421875" style="953" customWidth="1"/>
    <col min="25" max="25" width="12.28125" style="953" customWidth="1"/>
    <col min="26" max="26" width="22.8515625" style="953" customWidth="1"/>
    <col min="27" max="27" width="24.421875" style="953" customWidth="1"/>
    <col min="28" max="28" width="12.421875" style="1436" customWidth="1"/>
    <col min="29" max="29" width="13.7109375" style="1454" customWidth="1"/>
    <col min="30" max="30" width="12.421875" style="1603" customWidth="1"/>
    <col min="31" max="33" width="12.421875" style="953" customWidth="1"/>
    <col min="34" max="34" width="12.421875" style="1436" customWidth="1"/>
    <col min="35" max="35" width="12.421875" style="953" customWidth="1"/>
    <col min="36" max="36" width="46.421875" style="953" customWidth="1"/>
    <col min="37" max="37" width="12.421875" style="953" customWidth="1"/>
    <col min="38" max="72" width="12.421875" style="953" hidden="1" customWidth="1"/>
    <col min="73" max="73" width="12.421875" style="953" customWidth="1"/>
    <col min="74" max="16384" width="12.421875" style="953" customWidth="1"/>
  </cols>
  <sheetData>
    <row r="1" spans="1:72" ht="15" customHeight="1" thickBot="1">
      <c r="A1" s="1848"/>
      <c r="B1" s="1848"/>
      <c r="C1" s="1848"/>
      <c r="D1" s="1849" t="s">
        <v>0</v>
      </c>
      <c r="E1" s="1849"/>
      <c r="F1" s="1849"/>
      <c r="G1" s="1849"/>
      <c r="H1" s="1849"/>
      <c r="I1" s="1849"/>
      <c r="J1" s="1849"/>
      <c r="K1" s="1849"/>
      <c r="L1" s="1849"/>
      <c r="M1" s="1849"/>
      <c r="N1" s="1849"/>
      <c r="O1" s="1849"/>
      <c r="P1" s="1849"/>
      <c r="Q1" s="1849"/>
      <c r="R1" s="1849"/>
      <c r="S1" s="1849"/>
      <c r="T1" s="1849"/>
      <c r="U1" s="1849"/>
      <c r="V1" s="1849"/>
      <c r="W1" s="1849"/>
      <c r="X1" s="1849"/>
      <c r="Y1" s="1849"/>
      <c r="Z1" s="1849"/>
      <c r="AA1" s="1849"/>
      <c r="AB1" s="1849"/>
      <c r="AC1" s="1849"/>
      <c r="AD1" s="1849"/>
      <c r="AE1" s="1849"/>
      <c r="AF1" s="1849"/>
      <c r="AG1" s="1849"/>
      <c r="AH1" s="1849"/>
      <c r="AI1" s="1849"/>
      <c r="AJ1" s="1849"/>
      <c r="AK1" s="1849"/>
      <c r="AL1" s="1849"/>
      <c r="AM1" s="1849"/>
      <c r="AN1" s="1849"/>
      <c r="AO1" s="1849"/>
      <c r="AP1" s="1849"/>
      <c r="AQ1" s="1849"/>
      <c r="AR1" s="1849"/>
      <c r="AS1" s="1849"/>
      <c r="AT1" s="1849"/>
      <c r="AU1" s="1849"/>
      <c r="AV1" s="1849"/>
      <c r="AW1" s="1849"/>
      <c r="AX1" s="1849"/>
      <c r="AY1" s="1849"/>
      <c r="AZ1" s="1849"/>
      <c r="BA1" s="1849"/>
      <c r="BB1" s="1849"/>
      <c r="BC1" s="1849"/>
      <c r="BD1" s="1849"/>
      <c r="BE1" s="1849"/>
      <c r="BF1" s="1849"/>
      <c r="BG1" s="1850" t="s">
        <v>1</v>
      </c>
      <c r="BH1" s="1850"/>
      <c r="BI1" s="1850"/>
      <c r="BJ1" s="1850"/>
      <c r="BK1" s="1850"/>
      <c r="BL1" s="1850"/>
      <c r="BM1" s="1850"/>
      <c r="BN1" s="1851" t="s">
        <v>2</v>
      </c>
      <c r="BO1" s="1851"/>
      <c r="BP1" s="1851"/>
      <c r="BQ1" s="1851"/>
      <c r="BR1" s="1851"/>
      <c r="BS1" s="1851"/>
      <c r="BT1" s="1851"/>
    </row>
    <row r="2" spans="1:72" ht="20.25" customHeight="1" thickBot="1">
      <c r="A2" s="1848"/>
      <c r="B2" s="1848"/>
      <c r="C2" s="1848"/>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c r="AI2" s="1849"/>
      <c r="AJ2" s="1849"/>
      <c r="AK2" s="1849"/>
      <c r="AL2" s="1849"/>
      <c r="AM2" s="1849"/>
      <c r="AN2" s="1849"/>
      <c r="AO2" s="1849"/>
      <c r="AP2" s="1849"/>
      <c r="AQ2" s="1849"/>
      <c r="AR2" s="1849"/>
      <c r="AS2" s="1849"/>
      <c r="AT2" s="1849"/>
      <c r="AU2" s="1849"/>
      <c r="AV2" s="1849"/>
      <c r="AW2" s="1849"/>
      <c r="AX2" s="1849"/>
      <c r="AY2" s="1849"/>
      <c r="AZ2" s="1849"/>
      <c r="BA2" s="1849"/>
      <c r="BB2" s="1849"/>
      <c r="BC2" s="1849"/>
      <c r="BD2" s="1849"/>
      <c r="BE2" s="1849"/>
      <c r="BF2" s="1849"/>
      <c r="BG2" s="1850"/>
      <c r="BH2" s="1850"/>
      <c r="BI2" s="1850"/>
      <c r="BJ2" s="1850"/>
      <c r="BK2" s="1850"/>
      <c r="BL2" s="1850"/>
      <c r="BM2" s="1850"/>
      <c r="BN2" s="1851"/>
      <c r="BO2" s="1851"/>
      <c r="BP2" s="1851"/>
      <c r="BQ2" s="1851"/>
      <c r="BR2" s="1851"/>
      <c r="BS2" s="1851"/>
      <c r="BT2" s="1851"/>
    </row>
    <row r="3" spans="1:72" ht="19.5" customHeight="1" thickBot="1">
      <c r="A3" s="1848"/>
      <c r="B3" s="1848"/>
      <c r="C3" s="1848"/>
      <c r="D3" s="1852" t="s">
        <v>3</v>
      </c>
      <c r="E3" s="1852"/>
      <c r="F3" s="1852"/>
      <c r="G3" s="1852"/>
      <c r="H3" s="1852"/>
      <c r="I3" s="1852"/>
      <c r="J3" s="1852"/>
      <c r="K3" s="1852"/>
      <c r="L3" s="1852"/>
      <c r="M3" s="1852"/>
      <c r="N3" s="1852"/>
      <c r="O3" s="1852"/>
      <c r="P3" s="1852"/>
      <c r="Q3" s="1852"/>
      <c r="R3" s="1852"/>
      <c r="S3" s="1852"/>
      <c r="T3" s="1852"/>
      <c r="U3" s="1852"/>
      <c r="V3" s="1852"/>
      <c r="W3" s="1852"/>
      <c r="X3" s="1852"/>
      <c r="Y3" s="1852"/>
      <c r="Z3" s="1852"/>
      <c r="AA3" s="1852"/>
      <c r="AB3" s="1852"/>
      <c r="AC3" s="1852"/>
      <c r="AD3" s="1852"/>
      <c r="AE3" s="1852"/>
      <c r="AF3" s="1852"/>
      <c r="AG3" s="1852"/>
      <c r="AH3" s="1852"/>
      <c r="AI3" s="1852"/>
      <c r="AJ3" s="1852"/>
      <c r="AK3" s="1852"/>
      <c r="AL3" s="1852"/>
      <c r="AM3" s="1852"/>
      <c r="AN3" s="1852"/>
      <c r="AO3" s="1852"/>
      <c r="AP3" s="1852"/>
      <c r="AQ3" s="1852"/>
      <c r="AR3" s="1852"/>
      <c r="AS3" s="1852"/>
      <c r="AT3" s="1852"/>
      <c r="AU3" s="1852"/>
      <c r="AV3" s="1852"/>
      <c r="AW3" s="1852"/>
      <c r="AX3" s="1852"/>
      <c r="AY3" s="1852"/>
      <c r="AZ3" s="1852"/>
      <c r="BA3" s="1852"/>
      <c r="BB3" s="1852"/>
      <c r="BC3" s="1852"/>
      <c r="BD3" s="1852"/>
      <c r="BE3" s="1852"/>
      <c r="BF3" s="1852"/>
      <c r="BG3" s="1850"/>
      <c r="BH3" s="1850"/>
      <c r="BI3" s="1850"/>
      <c r="BJ3" s="1850"/>
      <c r="BK3" s="1850"/>
      <c r="BL3" s="1850"/>
      <c r="BM3" s="1850"/>
      <c r="BN3" s="1851"/>
      <c r="BO3" s="1851"/>
      <c r="BP3" s="1851"/>
      <c r="BQ3" s="1851"/>
      <c r="BR3" s="1851"/>
      <c r="BS3" s="1851"/>
      <c r="BT3" s="1851"/>
    </row>
    <row r="4" spans="1:72" ht="21.75" customHeight="1" thickBot="1">
      <c r="A4" s="1848"/>
      <c r="B4" s="1848"/>
      <c r="C4" s="1848"/>
      <c r="D4" s="1852"/>
      <c r="E4" s="1852"/>
      <c r="F4" s="1852"/>
      <c r="G4" s="1852"/>
      <c r="H4" s="1852"/>
      <c r="I4" s="1852"/>
      <c r="J4" s="1852"/>
      <c r="K4" s="1852"/>
      <c r="L4" s="1852"/>
      <c r="M4" s="1852"/>
      <c r="N4" s="1852"/>
      <c r="O4" s="1852"/>
      <c r="P4" s="1852"/>
      <c r="Q4" s="1852"/>
      <c r="R4" s="1852"/>
      <c r="S4" s="1852"/>
      <c r="T4" s="1852"/>
      <c r="U4" s="1852"/>
      <c r="V4" s="1852"/>
      <c r="W4" s="1852"/>
      <c r="X4" s="1852"/>
      <c r="Y4" s="1852"/>
      <c r="Z4" s="1852"/>
      <c r="AA4" s="1852"/>
      <c r="AB4" s="1852"/>
      <c r="AC4" s="1852"/>
      <c r="AD4" s="1852"/>
      <c r="AE4" s="1852"/>
      <c r="AF4" s="1852"/>
      <c r="AG4" s="1852"/>
      <c r="AH4" s="1852"/>
      <c r="AI4" s="1852"/>
      <c r="AJ4" s="1852"/>
      <c r="AK4" s="1852"/>
      <c r="AL4" s="1852"/>
      <c r="AM4" s="1852"/>
      <c r="AN4" s="1852"/>
      <c r="AO4" s="1852"/>
      <c r="AP4" s="1852"/>
      <c r="AQ4" s="1852"/>
      <c r="AR4" s="1852"/>
      <c r="AS4" s="1852"/>
      <c r="AT4" s="1852"/>
      <c r="AU4" s="1852"/>
      <c r="AV4" s="1852"/>
      <c r="AW4" s="1852"/>
      <c r="AX4" s="1852"/>
      <c r="AY4" s="1852"/>
      <c r="AZ4" s="1852"/>
      <c r="BA4" s="1852"/>
      <c r="BB4" s="1852"/>
      <c r="BC4" s="1852"/>
      <c r="BD4" s="1852"/>
      <c r="BE4" s="1852"/>
      <c r="BF4" s="1852"/>
      <c r="BG4" s="1850"/>
      <c r="BH4" s="1850"/>
      <c r="BI4" s="1850"/>
      <c r="BJ4" s="1850"/>
      <c r="BK4" s="1850"/>
      <c r="BL4" s="1850"/>
      <c r="BM4" s="1850"/>
      <c r="BN4" s="1851"/>
      <c r="BO4" s="1851"/>
      <c r="BP4" s="1851"/>
      <c r="BQ4" s="1851"/>
      <c r="BR4" s="1851"/>
      <c r="BS4" s="1851"/>
      <c r="BT4" s="1851"/>
    </row>
    <row r="5" spans="1:72" ht="20.25" customHeight="1" thickBot="1">
      <c r="A5" s="1843" t="s">
        <v>4</v>
      </c>
      <c r="B5" s="1843"/>
      <c r="C5" s="1843"/>
      <c r="D5" s="1843"/>
      <c r="E5" s="1843"/>
      <c r="F5" s="1843"/>
      <c r="G5" s="1843"/>
      <c r="H5" s="1843"/>
      <c r="I5" s="1843"/>
      <c r="J5" s="1843"/>
      <c r="K5" s="1843"/>
      <c r="L5" s="1843"/>
      <c r="M5" s="1843"/>
      <c r="N5" s="1843"/>
      <c r="O5" s="1843"/>
      <c r="P5" s="1843"/>
      <c r="Q5" s="1843"/>
      <c r="R5" s="1843"/>
      <c r="S5" s="1843"/>
      <c r="T5" s="1843"/>
      <c r="U5" s="1843"/>
      <c r="V5" s="1843"/>
      <c r="W5" s="1843"/>
      <c r="X5" s="1843"/>
      <c r="Y5" s="1843"/>
      <c r="Z5" s="1843"/>
      <c r="AA5" s="1843"/>
      <c r="AB5" s="1844" t="s">
        <v>4</v>
      </c>
      <c r="AC5" s="1844"/>
      <c r="AD5" s="1844"/>
      <c r="AE5" s="1844"/>
      <c r="AF5" s="1844"/>
      <c r="AG5" s="1844"/>
      <c r="AH5" s="1844"/>
      <c r="AI5" s="1844"/>
      <c r="AJ5" s="1844"/>
      <c r="AK5" s="1844"/>
      <c r="AL5" s="1845" t="s">
        <v>4</v>
      </c>
      <c r="AM5" s="1845"/>
      <c r="AN5" s="1845"/>
      <c r="AO5" s="1845"/>
      <c r="AP5" s="1845"/>
      <c r="AQ5" s="1845"/>
      <c r="AR5" s="1845"/>
      <c r="AS5" s="1846" t="s">
        <v>4</v>
      </c>
      <c r="AT5" s="1846"/>
      <c r="AU5" s="1846"/>
      <c r="AV5" s="1846"/>
      <c r="AW5" s="1846"/>
      <c r="AX5" s="1846"/>
      <c r="AY5" s="1846"/>
      <c r="AZ5" s="1847" t="s">
        <v>4</v>
      </c>
      <c r="BA5" s="1847"/>
      <c r="BB5" s="1847"/>
      <c r="BC5" s="1847"/>
      <c r="BD5" s="1847"/>
      <c r="BE5" s="1847"/>
      <c r="BF5" s="1847"/>
      <c r="BG5" s="1834" t="s">
        <v>4</v>
      </c>
      <c r="BH5" s="1834"/>
      <c r="BI5" s="1834"/>
      <c r="BJ5" s="1834"/>
      <c r="BK5" s="1834"/>
      <c r="BL5" s="1834"/>
      <c r="BM5" s="1834"/>
      <c r="BN5" s="1835" t="s">
        <v>4</v>
      </c>
      <c r="BO5" s="1835"/>
      <c r="BP5" s="1835"/>
      <c r="BQ5" s="1835"/>
      <c r="BR5" s="1835"/>
      <c r="BS5" s="1835"/>
      <c r="BT5" s="1835"/>
    </row>
    <row r="6" spans="1:72" ht="15.75" customHeight="1">
      <c r="A6" s="1836" t="s">
        <v>5</v>
      </c>
      <c r="B6" s="1836"/>
      <c r="C6" s="1836"/>
      <c r="D6" s="1836"/>
      <c r="E6" s="1836"/>
      <c r="F6" s="1836"/>
      <c r="G6" s="1836"/>
      <c r="H6" s="1836"/>
      <c r="I6" s="1836"/>
      <c r="J6" s="1836"/>
      <c r="K6" s="1836"/>
      <c r="L6" s="1836"/>
      <c r="M6" s="1836"/>
      <c r="N6" s="1836"/>
      <c r="O6" s="1836"/>
      <c r="P6" s="1836"/>
      <c r="Q6" s="1836"/>
      <c r="R6" s="1836"/>
      <c r="S6" s="1836"/>
      <c r="T6" s="1836"/>
      <c r="U6" s="1836"/>
      <c r="V6" s="1836"/>
      <c r="W6" s="1836"/>
      <c r="X6" s="1836"/>
      <c r="Y6" s="1836"/>
      <c r="Z6" s="1836"/>
      <c r="AA6" s="1836"/>
      <c r="AB6" s="1844"/>
      <c r="AC6" s="1844"/>
      <c r="AD6" s="1844"/>
      <c r="AE6" s="1844"/>
      <c r="AF6" s="1844"/>
      <c r="AG6" s="1844"/>
      <c r="AH6" s="1844"/>
      <c r="AI6" s="1844"/>
      <c r="AJ6" s="1844"/>
      <c r="AK6" s="1844"/>
      <c r="AL6" s="1845"/>
      <c r="AM6" s="1845"/>
      <c r="AN6" s="1845"/>
      <c r="AO6" s="1845"/>
      <c r="AP6" s="1845"/>
      <c r="AQ6" s="1845"/>
      <c r="AR6" s="1845"/>
      <c r="AS6" s="1846"/>
      <c r="AT6" s="1846"/>
      <c r="AU6" s="1846"/>
      <c r="AV6" s="1846"/>
      <c r="AW6" s="1846"/>
      <c r="AX6" s="1846"/>
      <c r="AY6" s="1846"/>
      <c r="AZ6" s="1847"/>
      <c r="BA6" s="1847"/>
      <c r="BB6" s="1847"/>
      <c r="BC6" s="1847"/>
      <c r="BD6" s="1847"/>
      <c r="BE6" s="1847"/>
      <c r="BF6" s="1847"/>
      <c r="BG6" s="1834"/>
      <c r="BH6" s="1834"/>
      <c r="BI6" s="1834"/>
      <c r="BJ6" s="1834"/>
      <c r="BK6" s="1834"/>
      <c r="BL6" s="1834"/>
      <c r="BM6" s="1834"/>
      <c r="BN6" s="1835"/>
      <c r="BO6" s="1835"/>
      <c r="BP6" s="1835"/>
      <c r="BQ6" s="1835"/>
      <c r="BR6" s="1835"/>
      <c r="BS6" s="1835"/>
      <c r="BT6" s="1835"/>
    </row>
    <row r="7" spans="1:72" ht="15.75" customHeight="1" thickBot="1">
      <c r="A7" s="1836"/>
      <c r="B7" s="1836"/>
      <c r="C7" s="1836"/>
      <c r="D7" s="1836"/>
      <c r="E7" s="1836"/>
      <c r="F7" s="1836"/>
      <c r="G7" s="1836"/>
      <c r="H7" s="1836"/>
      <c r="I7" s="1836"/>
      <c r="J7" s="1836"/>
      <c r="K7" s="1836"/>
      <c r="L7" s="1836"/>
      <c r="M7" s="1836"/>
      <c r="N7" s="1836"/>
      <c r="O7" s="1836"/>
      <c r="P7" s="1836"/>
      <c r="Q7" s="1836"/>
      <c r="R7" s="1836"/>
      <c r="S7" s="1836"/>
      <c r="T7" s="1836"/>
      <c r="U7" s="1836"/>
      <c r="V7" s="1836"/>
      <c r="W7" s="1836"/>
      <c r="X7" s="1836"/>
      <c r="Y7" s="1836"/>
      <c r="Z7" s="1836"/>
      <c r="AA7" s="1836"/>
      <c r="AB7" s="1837" t="s">
        <v>1945</v>
      </c>
      <c r="AC7" s="1837"/>
      <c r="AD7" s="1837"/>
      <c r="AE7" s="1837"/>
      <c r="AF7" s="1837"/>
      <c r="AG7" s="1837"/>
      <c r="AH7" s="1837"/>
      <c r="AI7" s="1837"/>
      <c r="AJ7" s="1837"/>
      <c r="AK7" s="1837"/>
      <c r="AL7" s="1838" t="s">
        <v>7</v>
      </c>
      <c r="AM7" s="1838"/>
      <c r="AN7" s="1838"/>
      <c r="AO7" s="1838"/>
      <c r="AP7" s="1838"/>
      <c r="AQ7" s="1838"/>
      <c r="AR7" s="1838"/>
      <c r="AS7" s="1839" t="s">
        <v>6</v>
      </c>
      <c r="AT7" s="1839"/>
      <c r="AU7" s="1839"/>
      <c r="AV7" s="1839"/>
      <c r="AW7" s="1839"/>
      <c r="AX7" s="1839"/>
      <c r="AY7" s="1839"/>
      <c r="AZ7" s="1840" t="s">
        <v>6</v>
      </c>
      <c r="BA7" s="1840"/>
      <c r="BB7" s="1840"/>
      <c r="BC7" s="1840"/>
      <c r="BD7" s="1840"/>
      <c r="BE7" s="1840"/>
      <c r="BF7" s="1840"/>
      <c r="BG7" s="1841" t="s">
        <v>7</v>
      </c>
      <c r="BH7" s="1841"/>
      <c r="BI7" s="1841"/>
      <c r="BJ7" s="1841"/>
      <c r="BK7" s="1841"/>
      <c r="BL7" s="1841"/>
      <c r="BM7" s="1841"/>
      <c r="BN7" s="1842" t="s">
        <v>6</v>
      </c>
      <c r="BO7" s="1842"/>
      <c r="BP7" s="1842"/>
      <c r="BQ7" s="1842"/>
      <c r="BR7" s="1842"/>
      <c r="BS7" s="1842"/>
      <c r="BT7" s="1842"/>
    </row>
    <row r="8" spans="1:72" ht="15.75" customHeight="1" thickBot="1">
      <c r="A8" s="1836" t="s">
        <v>8</v>
      </c>
      <c r="B8" s="1836"/>
      <c r="C8" s="1836"/>
      <c r="D8" s="1836"/>
      <c r="E8" s="1836"/>
      <c r="F8" s="1836"/>
      <c r="G8" s="1836"/>
      <c r="H8" s="1836"/>
      <c r="I8" s="1836"/>
      <c r="J8" s="1836"/>
      <c r="K8" s="1836"/>
      <c r="L8" s="1836"/>
      <c r="M8" s="1836"/>
      <c r="N8" s="1836"/>
      <c r="O8" s="1836"/>
      <c r="P8" s="1836"/>
      <c r="Q8" s="1836"/>
      <c r="R8" s="1836"/>
      <c r="S8" s="1836"/>
      <c r="T8" s="1836"/>
      <c r="U8" s="1836"/>
      <c r="V8" s="1836"/>
      <c r="W8" s="1836"/>
      <c r="X8" s="1836"/>
      <c r="Y8" s="1836"/>
      <c r="Z8" s="1836"/>
      <c r="AA8" s="1836"/>
      <c r="AB8" s="1837"/>
      <c r="AC8" s="1837"/>
      <c r="AD8" s="1837"/>
      <c r="AE8" s="1837"/>
      <c r="AF8" s="1837"/>
      <c r="AG8" s="1837"/>
      <c r="AH8" s="1837"/>
      <c r="AI8" s="1837"/>
      <c r="AJ8" s="1837"/>
      <c r="AK8" s="1837"/>
      <c r="AL8" s="1838"/>
      <c r="AM8" s="1838"/>
      <c r="AN8" s="1838"/>
      <c r="AO8" s="1838"/>
      <c r="AP8" s="1838"/>
      <c r="AQ8" s="1838"/>
      <c r="AR8" s="1838"/>
      <c r="AS8" s="1839"/>
      <c r="AT8" s="1839"/>
      <c r="AU8" s="1839"/>
      <c r="AV8" s="1839"/>
      <c r="AW8" s="1839"/>
      <c r="AX8" s="1839"/>
      <c r="AY8" s="1839"/>
      <c r="AZ8" s="1840"/>
      <c r="BA8" s="1840"/>
      <c r="BB8" s="1840"/>
      <c r="BC8" s="1840"/>
      <c r="BD8" s="1840"/>
      <c r="BE8" s="1840"/>
      <c r="BF8" s="1840"/>
      <c r="BG8" s="1841"/>
      <c r="BH8" s="1841"/>
      <c r="BI8" s="1841"/>
      <c r="BJ8" s="1841"/>
      <c r="BK8" s="1841"/>
      <c r="BL8" s="1841"/>
      <c r="BM8" s="1841"/>
      <c r="BN8" s="1842"/>
      <c r="BO8" s="1842"/>
      <c r="BP8" s="1842"/>
      <c r="BQ8" s="1842"/>
      <c r="BR8" s="1842"/>
      <c r="BS8" s="1842"/>
      <c r="BT8" s="1842"/>
    </row>
    <row r="9" spans="1:72" ht="15.75" customHeight="1" thickBot="1">
      <c r="A9" s="1830">
        <v>2015</v>
      </c>
      <c r="B9" s="1830"/>
      <c r="C9" s="1830"/>
      <c r="D9" s="1830"/>
      <c r="E9" s="1830"/>
      <c r="F9" s="1830"/>
      <c r="G9" s="1830"/>
      <c r="H9" s="1830"/>
      <c r="I9" s="1830"/>
      <c r="J9" s="1830"/>
      <c r="K9" s="1830"/>
      <c r="L9" s="1830"/>
      <c r="M9" s="1830"/>
      <c r="N9" s="1830"/>
      <c r="O9" s="1830"/>
      <c r="P9" s="1830"/>
      <c r="Q9" s="1830"/>
      <c r="R9" s="1830"/>
      <c r="S9" s="1830"/>
      <c r="T9" s="1830"/>
      <c r="U9" s="1830"/>
      <c r="V9" s="1830"/>
      <c r="W9" s="1830"/>
      <c r="X9" s="1830"/>
      <c r="Y9" s="1830"/>
      <c r="Z9" s="1830"/>
      <c r="AA9" s="1830"/>
      <c r="AB9" s="1837"/>
      <c r="AC9" s="1837"/>
      <c r="AD9" s="1837"/>
      <c r="AE9" s="1837"/>
      <c r="AF9" s="1837"/>
      <c r="AG9" s="1837"/>
      <c r="AH9" s="1837"/>
      <c r="AI9" s="1837"/>
      <c r="AJ9" s="1837"/>
      <c r="AK9" s="1837"/>
      <c r="AL9" s="1838"/>
      <c r="AM9" s="1838"/>
      <c r="AN9" s="1838"/>
      <c r="AO9" s="1838"/>
      <c r="AP9" s="1838"/>
      <c r="AQ9" s="1838"/>
      <c r="AR9" s="1838"/>
      <c r="AS9" s="1839"/>
      <c r="AT9" s="1839"/>
      <c r="AU9" s="1839"/>
      <c r="AV9" s="1839"/>
      <c r="AW9" s="1839"/>
      <c r="AX9" s="1839"/>
      <c r="AY9" s="1839"/>
      <c r="AZ9" s="1840"/>
      <c r="BA9" s="1840"/>
      <c r="BB9" s="1840"/>
      <c r="BC9" s="1840"/>
      <c r="BD9" s="1840"/>
      <c r="BE9" s="1840"/>
      <c r="BF9" s="1840"/>
      <c r="BG9" s="1841"/>
      <c r="BH9" s="1841"/>
      <c r="BI9" s="1841"/>
      <c r="BJ9" s="1841"/>
      <c r="BK9" s="1841"/>
      <c r="BL9" s="1841"/>
      <c r="BM9" s="1841"/>
      <c r="BN9" s="1842"/>
      <c r="BO9" s="1842"/>
      <c r="BP9" s="1842"/>
      <c r="BQ9" s="1842"/>
      <c r="BR9" s="1842"/>
      <c r="BS9" s="1842"/>
      <c r="BT9" s="1842"/>
    </row>
    <row r="10" spans="1:37" ht="9" customHeight="1" thickBot="1">
      <c r="A10" s="956"/>
      <c r="B10" s="1025"/>
      <c r="C10" s="956"/>
      <c r="D10" s="956"/>
      <c r="E10" s="956"/>
      <c r="F10" s="1230"/>
      <c r="G10" s="956"/>
      <c r="H10" s="956"/>
      <c r="I10" s="1228"/>
      <c r="J10" s="956"/>
      <c r="K10" s="1227"/>
      <c r="L10" s="1227"/>
      <c r="M10" s="956"/>
      <c r="N10" s="956"/>
      <c r="O10" s="956"/>
      <c r="P10" s="956"/>
      <c r="Q10" s="956"/>
      <c r="R10" s="956"/>
      <c r="S10" s="956"/>
      <c r="T10" s="956"/>
      <c r="U10" s="956"/>
      <c r="V10" s="956"/>
      <c r="W10" s="956"/>
      <c r="X10" s="956"/>
      <c r="Y10" s="956"/>
      <c r="Z10" s="1226"/>
      <c r="AA10" s="956"/>
      <c r="AB10" s="1431"/>
      <c r="AC10" s="1450"/>
      <c r="AD10" s="1756"/>
      <c r="AE10" s="1225"/>
      <c r="AF10" s="1225"/>
      <c r="AG10" s="1225"/>
      <c r="AH10" s="1431"/>
      <c r="AI10" s="1225"/>
      <c r="AJ10" s="1225"/>
      <c r="AK10" s="1225"/>
    </row>
    <row r="11" spans="1:72" s="956" customFormat="1" ht="21" customHeight="1" thickBot="1">
      <c r="A11" s="1831" t="s">
        <v>9</v>
      </c>
      <c r="B11" s="1831"/>
      <c r="C11" s="1831"/>
      <c r="D11" s="1831"/>
      <c r="E11" s="1829" t="s">
        <v>1157</v>
      </c>
      <c r="F11" s="1829"/>
      <c r="G11" s="1829"/>
      <c r="H11" s="1829"/>
      <c r="I11" s="1829"/>
      <c r="J11" s="1829"/>
      <c r="K11" s="1829"/>
      <c r="L11" s="1829"/>
      <c r="M11" s="1829"/>
      <c r="N11" s="1829"/>
      <c r="O11" s="1829"/>
      <c r="P11" s="1829"/>
      <c r="Q11" s="1829"/>
      <c r="R11" s="1829"/>
      <c r="S11" s="1829"/>
      <c r="T11" s="1829"/>
      <c r="U11" s="1829"/>
      <c r="V11" s="1829"/>
      <c r="W11" s="1829"/>
      <c r="X11" s="1829"/>
      <c r="Y11" s="1829"/>
      <c r="Z11" s="1829"/>
      <c r="AA11" s="1829"/>
      <c r="AB11" s="1829" t="s">
        <v>1157</v>
      </c>
      <c r="AC11" s="1829"/>
      <c r="AD11" s="1829"/>
      <c r="AE11" s="1829"/>
      <c r="AF11" s="1829"/>
      <c r="AG11" s="1829"/>
      <c r="AH11" s="1829"/>
      <c r="AI11" s="1829"/>
      <c r="AJ11" s="1829"/>
      <c r="AK11" s="1829"/>
      <c r="AL11" s="1829" t="s">
        <v>1157</v>
      </c>
      <c r="AM11" s="1829"/>
      <c r="AN11" s="1829"/>
      <c r="AO11" s="1829"/>
      <c r="AP11" s="1829"/>
      <c r="AQ11" s="1829"/>
      <c r="AR11" s="1829"/>
      <c r="AS11" s="1829" t="s">
        <v>1157</v>
      </c>
      <c r="AT11" s="1829"/>
      <c r="AU11" s="1829"/>
      <c r="AV11" s="1829"/>
      <c r="AW11" s="1829"/>
      <c r="AX11" s="1829"/>
      <c r="AY11" s="1829"/>
      <c r="AZ11" s="1829" t="s">
        <v>1157</v>
      </c>
      <c r="BA11" s="1829"/>
      <c r="BB11" s="1829"/>
      <c r="BC11" s="1829"/>
      <c r="BD11" s="1829"/>
      <c r="BE11" s="1829"/>
      <c r="BF11" s="1829"/>
      <c r="BG11" s="1829" t="s">
        <v>1157</v>
      </c>
      <c r="BH11" s="1829"/>
      <c r="BI11" s="1829"/>
      <c r="BJ11" s="1829"/>
      <c r="BK11" s="1829"/>
      <c r="BL11" s="1829"/>
      <c r="BM11" s="1829"/>
      <c r="BN11" s="1829" t="s">
        <v>1157</v>
      </c>
      <c r="BO11" s="1829"/>
      <c r="BP11" s="1829"/>
      <c r="BQ11" s="1829"/>
      <c r="BR11" s="1829"/>
      <c r="BS11" s="1829"/>
      <c r="BT11" s="1829"/>
    </row>
    <row r="12" spans="2:37" s="1022" customFormat="1" ht="9.75" customHeight="1" thickBot="1">
      <c r="B12" s="1142"/>
      <c r="F12" s="1230"/>
      <c r="I12" s="1140"/>
      <c r="K12" s="1139"/>
      <c r="L12" s="1139"/>
      <c r="Z12" s="1224"/>
      <c r="AB12" s="1432"/>
      <c r="AC12" s="1451"/>
      <c r="AD12" s="1596"/>
      <c r="AE12" s="1137"/>
      <c r="AF12" s="1137"/>
      <c r="AG12" s="1137"/>
      <c r="AH12" s="1432"/>
      <c r="AI12" s="1137"/>
      <c r="AJ12" s="1137"/>
      <c r="AK12" s="1137"/>
    </row>
    <row r="13" spans="1:72" s="1025" customFormat="1" ht="21" customHeight="1" thickBot="1">
      <c r="A13" s="1818" t="s">
        <v>11</v>
      </c>
      <c r="B13" s="1818"/>
      <c r="C13" s="1818"/>
      <c r="D13" s="1818"/>
      <c r="E13" s="1819" t="s">
        <v>567</v>
      </c>
      <c r="F13" s="1819"/>
      <c r="G13" s="1819"/>
      <c r="H13" s="1819"/>
      <c r="I13" s="1819"/>
      <c r="J13" s="1819"/>
      <c r="K13" s="1819"/>
      <c r="L13" s="1819"/>
      <c r="M13" s="1819"/>
      <c r="N13" s="1819"/>
      <c r="O13" s="1819"/>
      <c r="P13" s="1819"/>
      <c r="Q13" s="1819"/>
      <c r="R13" s="1819"/>
      <c r="S13" s="1819"/>
      <c r="T13" s="1819"/>
      <c r="U13" s="1819"/>
      <c r="V13" s="1819"/>
      <c r="W13" s="1819"/>
      <c r="X13" s="1819"/>
      <c r="Y13" s="1819"/>
      <c r="Z13" s="1819"/>
      <c r="AA13" s="1819"/>
      <c r="AB13" s="1819" t="s">
        <v>567</v>
      </c>
      <c r="AC13" s="1819"/>
      <c r="AD13" s="1819"/>
      <c r="AE13" s="1819"/>
      <c r="AF13" s="1819"/>
      <c r="AG13" s="1819"/>
      <c r="AH13" s="1819"/>
      <c r="AI13" s="1819"/>
      <c r="AJ13" s="1819"/>
      <c r="AK13" s="1819"/>
      <c r="AL13" s="1816" t="s">
        <v>567</v>
      </c>
      <c r="AM13" s="1816"/>
      <c r="AN13" s="1816"/>
      <c r="AO13" s="1816"/>
      <c r="AP13" s="1816"/>
      <c r="AQ13" s="1816"/>
      <c r="AR13" s="1816"/>
      <c r="AS13" s="1816" t="s">
        <v>567</v>
      </c>
      <c r="AT13" s="1816"/>
      <c r="AU13" s="1816"/>
      <c r="AV13" s="1816"/>
      <c r="AW13" s="1816"/>
      <c r="AX13" s="1816"/>
      <c r="AY13" s="1816"/>
      <c r="AZ13" s="1816" t="s">
        <v>567</v>
      </c>
      <c r="BA13" s="1816"/>
      <c r="BB13" s="1816"/>
      <c r="BC13" s="1816"/>
      <c r="BD13" s="1816"/>
      <c r="BE13" s="1816"/>
      <c r="BF13" s="1816"/>
      <c r="BG13" s="1816" t="s">
        <v>567</v>
      </c>
      <c r="BH13" s="1816"/>
      <c r="BI13" s="1816"/>
      <c r="BJ13" s="1816"/>
      <c r="BK13" s="1816"/>
      <c r="BL13" s="1816"/>
      <c r="BM13" s="1816"/>
      <c r="BN13" s="1816" t="s">
        <v>567</v>
      </c>
      <c r="BO13" s="1816"/>
      <c r="BP13" s="1816"/>
      <c r="BQ13" s="1816"/>
      <c r="BR13" s="1816"/>
      <c r="BS13" s="1816"/>
      <c r="BT13" s="1816"/>
    </row>
    <row r="14" spans="2:37" s="1022" customFormat="1" ht="9.75" customHeight="1" thickBot="1">
      <c r="B14" s="1142"/>
      <c r="F14" s="1230"/>
      <c r="I14" s="1140"/>
      <c r="K14" s="1139"/>
      <c r="L14" s="1139"/>
      <c r="Z14" s="1224"/>
      <c r="AB14" s="1432"/>
      <c r="AC14" s="1451"/>
      <c r="AD14" s="1596"/>
      <c r="AE14" s="1137"/>
      <c r="AF14" s="1137"/>
      <c r="AG14" s="1137"/>
      <c r="AH14" s="1432"/>
      <c r="AI14" s="1137"/>
      <c r="AJ14" s="1137"/>
      <c r="AK14" s="1137"/>
    </row>
    <row r="15" spans="1:72" s="1015" customFormat="1" ht="39" thickBot="1">
      <c r="A15" s="1235" t="s">
        <v>13</v>
      </c>
      <c r="B15" s="1331" t="s">
        <v>14</v>
      </c>
      <c r="C15" s="1235" t="s">
        <v>15</v>
      </c>
      <c r="D15" s="1332" t="s">
        <v>16</v>
      </c>
      <c r="E15" s="1332" t="s">
        <v>17</v>
      </c>
      <c r="F15" s="1332" t="s">
        <v>18</v>
      </c>
      <c r="G15" s="1332" t="s">
        <v>19</v>
      </c>
      <c r="H15" s="1332" t="s">
        <v>20</v>
      </c>
      <c r="I15" s="1332" t="s">
        <v>21</v>
      </c>
      <c r="J15" s="1332" t="s">
        <v>22</v>
      </c>
      <c r="K15" s="1332" t="s">
        <v>23</v>
      </c>
      <c r="L15" s="1332" t="s">
        <v>24</v>
      </c>
      <c r="M15" s="1333" t="s">
        <v>25</v>
      </c>
      <c r="N15" s="1333" t="s">
        <v>26</v>
      </c>
      <c r="O15" s="1333" t="s">
        <v>27</v>
      </c>
      <c r="P15" s="1333" t="s">
        <v>28</v>
      </c>
      <c r="Q15" s="1333" t="s">
        <v>29</v>
      </c>
      <c r="R15" s="1333" t="s">
        <v>30</v>
      </c>
      <c r="S15" s="1333" t="s">
        <v>31</v>
      </c>
      <c r="T15" s="1333" t="s">
        <v>32</v>
      </c>
      <c r="U15" s="1333" t="s">
        <v>33</v>
      </c>
      <c r="V15" s="1333" t="s">
        <v>34</v>
      </c>
      <c r="W15" s="1333" t="s">
        <v>35</v>
      </c>
      <c r="X15" s="1333" t="s">
        <v>36</v>
      </c>
      <c r="Y15" s="1332" t="s">
        <v>37</v>
      </c>
      <c r="Z15" s="1334" t="s">
        <v>38</v>
      </c>
      <c r="AA15" s="1332" t="s">
        <v>39</v>
      </c>
      <c r="AB15" s="1434" t="s">
        <v>40</v>
      </c>
      <c r="AC15" s="1792" t="s">
        <v>1938</v>
      </c>
      <c r="AD15" s="1600" t="s">
        <v>41</v>
      </c>
      <c r="AE15" s="1806" t="s">
        <v>1997</v>
      </c>
      <c r="AF15" s="1806" t="s">
        <v>1998</v>
      </c>
      <c r="AG15" s="712" t="s">
        <v>1940</v>
      </c>
      <c r="AH15" s="1434" t="s">
        <v>43</v>
      </c>
      <c r="AI15" s="1021" t="s">
        <v>44</v>
      </c>
      <c r="AJ15" s="1021" t="s">
        <v>45</v>
      </c>
      <c r="AK15" s="1021" t="s">
        <v>46</v>
      </c>
      <c r="AL15" s="1020" t="s">
        <v>47</v>
      </c>
      <c r="AM15" s="1020" t="s">
        <v>48</v>
      </c>
      <c r="AN15" s="1020" t="s">
        <v>42</v>
      </c>
      <c r="AO15" s="1020" t="s">
        <v>43</v>
      </c>
      <c r="AP15" s="1020" t="s">
        <v>44</v>
      </c>
      <c r="AQ15" s="1020" t="s">
        <v>45</v>
      </c>
      <c r="AR15" s="1020" t="s">
        <v>46</v>
      </c>
      <c r="AS15" s="1019" t="s">
        <v>49</v>
      </c>
      <c r="AT15" s="1019" t="s">
        <v>50</v>
      </c>
      <c r="AU15" s="1019" t="s">
        <v>42</v>
      </c>
      <c r="AV15" s="1019" t="s">
        <v>43</v>
      </c>
      <c r="AW15" s="1019" t="s">
        <v>44</v>
      </c>
      <c r="AX15" s="1019" t="s">
        <v>45</v>
      </c>
      <c r="AY15" s="1019" t="s">
        <v>46</v>
      </c>
      <c r="AZ15" s="1018" t="s">
        <v>51</v>
      </c>
      <c r="BA15" s="1018" t="s">
        <v>52</v>
      </c>
      <c r="BB15" s="1018" t="s">
        <v>42</v>
      </c>
      <c r="BC15" s="1018" t="s">
        <v>43</v>
      </c>
      <c r="BD15" s="1018" t="s">
        <v>44</v>
      </c>
      <c r="BE15" s="1018" t="s">
        <v>45</v>
      </c>
      <c r="BF15" s="1018" t="s">
        <v>46</v>
      </c>
      <c r="BG15" s="1017" t="s">
        <v>53</v>
      </c>
      <c r="BH15" s="1017" t="s">
        <v>54</v>
      </c>
      <c r="BI15" s="1017" t="s">
        <v>42</v>
      </c>
      <c r="BJ15" s="1017" t="s">
        <v>43</v>
      </c>
      <c r="BK15" s="1017" t="s">
        <v>44</v>
      </c>
      <c r="BL15" s="1017" t="s">
        <v>45</v>
      </c>
      <c r="BM15" s="1017" t="s">
        <v>46</v>
      </c>
      <c r="BN15" s="1016" t="s">
        <v>55</v>
      </c>
      <c r="BO15" s="1016" t="s">
        <v>56</v>
      </c>
      <c r="BP15" s="1016" t="s">
        <v>42</v>
      </c>
      <c r="BQ15" s="1016" t="s">
        <v>43</v>
      </c>
      <c r="BR15" s="1016" t="s">
        <v>44</v>
      </c>
      <c r="BS15" s="1016" t="s">
        <v>45</v>
      </c>
      <c r="BT15" s="1016" t="s">
        <v>46</v>
      </c>
    </row>
    <row r="16" spans="1:76" s="965" customFormat="1" ht="93.75" customHeight="1" hidden="1">
      <c r="A16" s="1820">
        <v>1</v>
      </c>
      <c r="B16" s="1820" t="s">
        <v>1158</v>
      </c>
      <c r="C16" s="1833" t="s">
        <v>1159</v>
      </c>
      <c r="D16" s="1249" t="s">
        <v>1160</v>
      </c>
      <c r="E16" s="1250" t="s">
        <v>1161</v>
      </c>
      <c r="F16" s="1251">
        <v>1</v>
      </c>
      <c r="G16" s="1250" t="s">
        <v>1162</v>
      </c>
      <c r="H16" s="1252" t="s">
        <v>1798</v>
      </c>
      <c r="I16" s="1253"/>
      <c r="J16" s="1254" t="s">
        <v>1163</v>
      </c>
      <c r="K16" s="1255">
        <v>42036</v>
      </c>
      <c r="L16" s="1256">
        <v>42185</v>
      </c>
      <c r="M16" s="1253"/>
      <c r="N16" s="1253"/>
      <c r="O16" s="1253"/>
      <c r="P16" s="1253"/>
      <c r="Q16" s="1253"/>
      <c r="R16" s="1253">
        <v>1</v>
      </c>
      <c r="S16" s="1253"/>
      <c r="T16" s="1253"/>
      <c r="U16" s="1253"/>
      <c r="V16" s="1253"/>
      <c r="W16" s="1253"/>
      <c r="X16" s="1253"/>
      <c r="Y16" s="1257">
        <f>SUM(M16:X16)</f>
        <v>1</v>
      </c>
      <c r="Z16" s="1258">
        <v>0</v>
      </c>
      <c r="AA16" s="1259" t="s">
        <v>1164</v>
      </c>
      <c r="AB16" s="1430"/>
      <c r="AC16" s="1801"/>
      <c r="AD16" s="1598"/>
      <c r="AE16" s="1801"/>
      <c r="AF16" s="1801"/>
      <c r="AG16" s="1801"/>
      <c r="AH16" s="1430"/>
      <c r="AI16" s="927"/>
      <c r="AJ16" s="927"/>
      <c r="AK16" s="927"/>
      <c r="AL16" s="1020"/>
      <c r="AM16" s="1020"/>
      <c r="AN16" s="1020"/>
      <c r="AO16" s="1020"/>
      <c r="AP16" s="1020"/>
      <c r="AQ16" s="1020"/>
      <c r="AR16" s="1020"/>
      <c r="AS16" s="1019"/>
      <c r="AT16" s="1019"/>
      <c r="AU16" s="1019"/>
      <c r="AV16" s="1019"/>
      <c r="AW16" s="1019"/>
      <c r="AX16" s="1019"/>
      <c r="AY16" s="1019"/>
      <c r="AZ16" s="1018"/>
      <c r="BA16" s="1018"/>
      <c r="BB16" s="1018"/>
      <c r="BC16" s="1018"/>
      <c r="BD16" s="1018"/>
      <c r="BE16" s="1018"/>
      <c r="BF16" s="1018"/>
      <c r="BG16" s="1017"/>
      <c r="BH16" s="1017"/>
      <c r="BI16" s="1017"/>
      <c r="BJ16" s="1017"/>
      <c r="BK16" s="1017"/>
      <c r="BL16" s="1017"/>
      <c r="BM16" s="1017"/>
      <c r="BN16" s="1016"/>
      <c r="BO16" s="1016"/>
      <c r="BP16" s="1016"/>
      <c r="BQ16" s="1016"/>
      <c r="BR16" s="1016"/>
      <c r="BS16" s="1016"/>
      <c r="BT16" s="1016"/>
      <c r="BU16" s="965" t="s">
        <v>1165</v>
      </c>
      <c r="BV16" s="965" t="s">
        <v>1166</v>
      </c>
      <c r="BW16" s="1832" t="s">
        <v>1167</v>
      </c>
      <c r="BX16" s="965" t="s">
        <v>1168</v>
      </c>
    </row>
    <row r="17" spans="1:76" s="965" customFormat="1" ht="93.75" customHeight="1" hidden="1">
      <c r="A17" s="1820"/>
      <c r="B17" s="1820"/>
      <c r="C17" s="1833"/>
      <c r="D17" s="1260" t="s">
        <v>1169</v>
      </c>
      <c r="E17" s="1261" t="s">
        <v>1170</v>
      </c>
      <c r="F17" s="1251">
        <v>15</v>
      </c>
      <c r="G17" s="1250" t="s">
        <v>1171</v>
      </c>
      <c r="H17" s="1252" t="s">
        <v>1799</v>
      </c>
      <c r="I17" s="1262"/>
      <c r="J17" s="1263" t="s">
        <v>1172</v>
      </c>
      <c r="K17" s="1256">
        <v>42095</v>
      </c>
      <c r="L17" s="1256">
        <v>42247</v>
      </c>
      <c r="M17" s="1262"/>
      <c r="N17" s="1262"/>
      <c r="O17" s="1262">
        <v>3</v>
      </c>
      <c r="P17" s="1262">
        <v>4</v>
      </c>
      <c r="Q17" s="1262">
        <v>4</v>
      </c>
      <c r="R17" s="1262">
        <v>4</v>
      </c>
      <c r="S17" s="1262"/>
      <c r="T17" s="1262"/>
      <c r="U17" s="1262"/>
      <c r="V17" s="1262"/>
      <c r="W17" s="1262"/>
      <c r="X17" s="1262"/>
      <c r="Y17" s="1257">
        <f aca="true" t="shared" si="0" ref="Y17:Y25">SUM(M17:X17)</f>
        <v>15</v>
      </c>
      <c r="Z17" s="1264"/>
      <c r="AA17" s="1259" t="s">
        <v>1173</v>
      </c>
      <c r="AB17" s="1430"/>
      <c r="AC17" s="1801"/>
      <c r="AD17" s="1598"/>
      <c r="AE17" s="1801"/>
      <c r="AF17" s="1801"/>
      <c r="AG17" s="1801"/>
      <c r="AH17" s="1430"/>
      <c r="AI17" s="927"/>
      <c r="AJ17" s="927"/>
      <c r="AK17" s="927"/>
      <c r="AL17" s="1020"/>
      <c r="AM17" s="1020"/>
      <c r="AN17" s="1020"/>
      <c r="AO17" s="1020"/>
      <c r="AP17" s="1020"/>
      <c r="AQ17" s="1020"/>
      <c r="AR17" s="1020"/>
      <c r="AS17" s="1019"/>
      <c r="AT17" s="1019"/>
      <c r="AU17" s="1019"/>
      <c r="AV17" s="1019"/>
      <c r="AW17" s="1019"/>
      <c r="AX17" s="1019"/>
      <c r="AY17" s="1019"/>
      <c r="AZ17" s="1018"/>
      <c r="BA17" s="1018"/>
      <c r="BB17" s="1018"/>
      <c r="BC17" s="1018"/>
      <c r="BD17" s="1018"/>
      <c r="BE17" s="1018"/>
      <c r="BF17" s="1018"/>
      <c r="BG17" s="1017"/>
      <c r="BH17" s="1017"/>
      <c r="BI17" s="1017"/>
      <c r="BJ17" s="1017"/>
      <c r="BK17" s="1017"/>
      <c r="BL17" s="1017"/>
      <c r="BM17" s="1017"/>
      <c r="BN17" s="1016"/>
      <c r="BO17" s="1016"/>
      <c r="BP17" s="1016"/>
      <c r="BQ17" s="1016"/>
      <c r="BR17" s="1016"/>
      <c r="BS17" s="1016"/>
      <c r="BT17" s="1016"/>
      <c r="BU17" s="965" t="s">
        <v>1165</v>
      </c>
      <c r="BW17" s="1832"/>
      <c r="BX17" s="965" t="s">
        <v>1174</v>
      </c>
    </row>
    <row r="18" spans="1:76" s="965" customFormat="1" ht="93.75" customHeight="1" hidden="1">
      <c r="A18" s="1820"/>
      <c r="B18" s="1820"/>
      <c r="C18" s="1833"/>
      <c r="D18" s="1260" t="s">
        <v>1175</v>
      </c>
      <c r="E18" s="1261" t="s">
        <v>1176</v>
      </c>
      <c r="F18" s="1265">
        <v>5</v>
      </c>
      <c r="G18" s="1261" t="s">
        <v>1177</v>
      </c>
      <c r="H18" s="1252" t="s">
        <v>1799</v>
      </c>
      <c r="I18" s="1262"/>
      <c r="J18" s="1263" t="s">
        <v>1178</v>
      </c>
      <c r="K18" s="1256">
        <v>42248</v>
      </c>
      <c r="L18" s="1256">
        <v>42369</v>
      </c>
      <c r="M18" s="1262"/>
      <c r="N18" s="1262"/>
      <c r="O18" s="1262"/>
      <c r="P18" s="1262"/>
      <c r="Q18" s="1262"/>
      <c r="R18" s="1262"/>
      <c r="S18" s="1262"/>
      <c r="T18" s="1262"/>
      <c r="U18" s="1262"/>
      <c r="V18" s="1262"/>
      <c r="W18" s="1262"/>
      <c r="X18" s="1262">
        <v>5</v>
      </c>
      <c r="Y18" s="1257">
        <f t="shared" si="0"/>
        <v>5</v>
      </c>
      <c r="Z18" s="1264"/>
      <c r="AA18" s="1259" t="s">
        <v>1173</v>
      </c>
      <c r="AB18" s="1430"/>
      <c r="AC18" s="1801"/>
      <c r="AD18" s="1598"/>
      <c r="AE18" s="1801"/>
      <c r="AF18" s="1801"/>
      <c r="AG18" s="1801"/>
      <c r="AH18" s="1430"/>
      <c r="AI18" s="927"/>
      <c r="AJ18" s="927"/>
      <c r="AK18" s="927"/>
      <c r="AL18" s="1020"/>
      <c r="AM18" s="1020"/>
      <c r="AN18" s="1020"/>
      <c r="AO18" s="1020"/>
      <c r="AP18" s="1020"/>
      <c r="AQ18" s="1020"/>
      <c r="AR18" s="1020"/>
      <c r="AS18" s="1019"/>
      <c r="AT18" s="1019"/>
      <c r="AU18" s="1019"/>
      <c r="AV18" s="1019"/>
      <c r="AW18" s="1019"/>
      <c r="AX18" s="1019"/>
      <c r="AY18" s="1019"/>
      <c r="AZ18" s="1018"/>
      <c r="BA18" s="1018"/>
      <c r="BB18" s="1018"/>
      <c r="BC18" s="1018"/>
      <c r="BD18" s="1018"/>
      <c r="BE18" s="1018"/>
      <c r="BF18" s="1018"/>
      <c r="BG18" s="1017"/>
      <c r="BH18" s="1017"/>
      <c r="BI18" s="1017"/>
      <c r="BJ18" s="1017"/>
      <c r="BK18" s="1017"/>
      <c r="BL18" s="1017"/>
      <c r="BM18" s="1017"/>
      <c r="BN18" s="1016"/>
      <c r="BO18" s="1016"/>
      <c r="BP18" s="1016"/>
      <c r="BQ18" s="1016"/>
      <c r="BR18" s="1016"/>
      <c r="BS18" s="1016"/>
      <c r="BT18" s="1016"/>
      <c r="BU18" s="965" t="s">
        <v>1165</v>
      </c>
      <c r="BW18" s="1832"/>
      <c r="BX18" s="965" t="s">
        <v>1174</v>
      </c>
    </row>
    <row r="19" spans="1:76" s="965" customFormat="1" ht="96.75" customHeight="1" hidden="1">
      <c r="A19" s="1820"/>
      <c r="B19" s="1820"/>
      <c r="C19" s="1266" t="s">
        <v>1179</v>
      </c>
      <c r="D19" s="1267" t="s">
        <v>1180</v>
      </c>
      <c r="E19" s="1261" t="s">
        <v>78</v>
      </c>
      <c r="F19" s="1265">
        <v>1</v>
      </c>
      <c r="G19" s="1261" t="s">
        <v>1181</v>
      </c>
      <c r="H19" s="1268" t="s">
        <v>1182</v>
      </c>
      <c r="I19" s="1262"/>
      <c r="J19" s="1263" t="s">
        <v>1183</v>
      </c>
      <c r="K19" s="1256">
        <v>42036</v>
      </c>
      <c r="L19" s="1256">
        <v>42185</v>
      </c>
      <c r="M19" s="1262"/>
      <c r="N19" s="1262"/>
      <c r="O19" s="1262"/>
      <c r="P19" s="1262"/>
      <c r="Q19" s="1262"/>
      <c r="R19" s="1262">
        <v>1</v>
      </c>
      <c r="S19" s="1262"/>
      <c r="T19" s="1262"/>
      <c r="U19" s="1262"/>
      <c r="V19" s="1262"/>
      <c r="W19" s="1262"/>
      <c r="X19" s="1262"/>
      <c r="Y19" s="1257">
        <f t="shared" si="0"/>
        <v>1</v>
      </c>
      <c r="Z19" s="1264"/>
      <c r="AA19" s="1269"/>
      <c r="AB19" s="1430"/>
      <c r="AC19" s="1801"/>
      <c r="AD19" s="1598"/>
      <c r="AE19" s="1801"/>
      <c r="AF19" s="1801"/>
      <c r="AG19" s="1801"/>
      <c r="AH19" s="1430"/>
      <c r="AI19" s="927"/>
      <c r="AJ19" s="927"/>
      <c r="AK19" s="927"/>
      <c r="AL19" s="1020"/>
      <c r="AM19" s="1020"/>
      <c r="AN19" s="1020"/>
      <c r="AO19" s="1020"/>
      <c r="AP19" s="1020"/>
      <c r="AQ19" s="1020"/>
      <c r="AR19" s="1020"/>
      <c r="AS19" s="1019"/>
      <c r="AT19" s="1019"/>
      <c r="AU19" s="1019"/>
      <c r="AV19" s="1019"/>
      <c r="AW19" s="1019"/>
      <c r="AX19" s="1019"/>
      <c r="AY19" s="1019"/>
      <c r="AZ19" s="1018"/>
      <c r="BA19" s="1018"/>
      <c r="BB19" s="1018"/>
      <c r="BC19" s="1018"/>
      <c r="BD19" s="1018"/>
      <c r="BE19" s="1018"/>
      <c r="BF19" s="1018"/>
      <c r="BG19" s="1017"/>
      <c r="BH19" s="1017"/>
      <c r="BI19" s="1017"/>
      <c r="BJ19" s="1017"/>
      <c r="BK19" s="1017"/>
      <c r="BL19" s="1017"/>
      <c r="BM19" s="1017"/>
      <c r="BN19" s="1016"/>
      <c r="BO19" s="1016"/>
      <c r="BP19" s="1016"/>
      <c r="BQ19" s="1016"/>
      <c r="BR19" s="1016"/>
      <c r="BS19" s="1016"/>
      <c r="BT19" s="1016"/>
      <c r="BU19" s="965" t="s">
        <v>1165</v>
      </c>
      <c r="BW19" s="965" t="s">
        <v>1184</v>
      </c>
      <c r="BX19" s="965" t="s">
        <v>1185</v>
      </c>
    </row>
    <row r="20" spans="1:76" s="965" customFormat="1" ht="12.75" customHeight="1" hidden="1">
      <c r="A20" s="1820"/>
      <c r="B20" s="1820"/>
      <c r="C20" s="1828" t="s">
        <v>1186</v>
      </c>
      <c r="D20" s="1270" t="s">
        <v>1187</v>
      </c>
      <c r="E20" s="1261" t="s">
        <v>1170</v>
      </c>
      <c r="F20" s="1251">
        <v>15</v>
      </c>
      <c r="G20" s="1250" t="s">
        <v>1171</v>
      </c>
      <c r="H20" s="1271" t="s">
        <v>1188</v>
      </c>
      <c r="I20" s="1253"/>
      <c r="J20" s="1254" t="s">
        <v>1189</v>
      </c>
      <c r="K20" s="1255">
        <v>42064</v>
      </c>
      <c r="L20" s="1255">
        <v>42247</v>
      </c>
      <c r="M20" s="1253"/>
      <c r="N20" s="1253"/>
      <c r="O20" s="1253">
        <v>3</v>
      </c>
      <c r="P20" s="1253">
        <v>4</v>
      </c>
      <c r="Q20" s="1253">
        <v>4</v>
      </c>
      <c r="R20" s="1253">
        <v>4</v>
      </c>
      <c r="S20" s="1253"/>
      <c r="T20" s="1253"/>
      <c r="U20" s="1253"/>
      <c r="V20" s="1253"/>
      <c r="W20" s="1253"/>
      <c r="X20" s="1253"/>
      <c r="Y20" s="1257">
        <f t="shared" si="0"/>
        <v>15</v>
      </c>
      <c r="Z20" s="1272">
        <v>78039000</v>
      </c>
      <c r="AA20" s="1259" t="s">
        <v>1173</v>
      </c>
      <c r="AB20" s="1430"/>
      <c r="AC20" s="1801"/>
      <c r="AD20" s="1598"/>
      <c r="AE20" s="1801"/>
      <c r="AF20" s="1801"/>
      <c r="AG20" s="1801"/>
      <c r="AH20" s="1430"/>
      <c r="AI20" s="927"/>
      <c r="AJ20" s="927"/>
      <c r="AK20" s="927"/>
      <c r="AL20" s="1020"/>
      <c r="AM20" s="1020"/>
      <c r="AN20" s="1020"/>
      <c r="AO20" s="1020"/>
      <c r="AP20" s="1020"/>
      <c r="AQ20" s="1020"/>
      <c r="AR20" s="1020"/>
      <c r="AS20" s="1019"/>
      <c r="AT20" s="1019"/>
      <c r="AU20" s="1019"/>
      <c r="AV20" s="1019"/>
      <c r="AW20" s="1019"/>
      <c r="AX20" s="1019"/>
      <c r="AY20" s="1019"/>
      <c r="AZ20" s="1018"/>
      <c r="BA20" s="1018"/>
      <c r="BB20" s="1018"/>
      <c r="BC20" s="1018"/>
      <c r="BD20" s="1018"/>
      <c r="BE20" s="1018"/>
      <c r="BF20" s="1018"/>
      <c r="BG20" s="1017"/>
      <c r="BH20" s="1017"/>
      <c r="BI20" s="1017"/>
      <c r="BJ20" s="1017"/>
      <c r="BK20" s="1017"/>
      <c r="BL20" s="1017"/>
      <c r="BM20" s="1017"/>
      <c r="BN20" s="1016"/>
      <c r="BO20" s="1016"/>
      <c r="BP20" s="1016"/>
      <c r="BQ20" s="1016"/>
      <c r="BR20" s="1016"/>
      <c r="BS20" s="1016"/>
      <c r="BT20" s="1016"/>
      <c r="BU20" s="965" t="s">
        <v>1165</v>
      </c>
      <c r="BW20" s="965" t="s">
        <v>1190</v>
      </c>
      <c r="BX20" s="965" t="s">
        <v>1174</v>
      </c>
    </row>
    <row r="21" spans="1:76" s="965" customFormat="1" ht="60.75" hidden="1" thickBot="1">
      <c r="A21" s="1820"/>
      <c r="B21" s="1820"/>
      <c r="C21" s="1828"/>
      <c r="D21" s="1273" t="s">
        <v>1191</v>
      </c>
      <c r="E21" s="1274" t="s">
        <v>599</v>
      </c>
      <c r="F21" s="1275">
        <v>5</v>
      </c>
      <c r="G21" s="1274" t="s">
        <v>1192</v>
      </c>
      <c r="H21" s="1271" t="s">
        <v>1188</v>
      </c>
      <c r="I21" s="1253"/>
      <c r="J21" s="1254" t="s">
        <v>1193</v>
      </c>
      <c r="K21" s="1255">
        <v>42248</v>
      </c>
      <c r="L21" s="1255">
        <v>42369</v>
      </c>
      <c r="M21" s="1253"/>
      <c r="N21" s="1253"/>
      <c r="O21" s="1253"/>
      <c r="P21" s="1253"/>
      <c r="Q21" s="1253"/>
      <c r="R21" s="1253"/>
      <c r="S21" s="1253"/>
      <c r="T21" s="1253"/>
      <c r="U21" s="1253"/>
      <c r="V21" s="1253"/>
      <c r="W21" s="1253"/>
      <c r="X21" s="1253">
        <v>5</v>
      </c>
      <c r="Y21" s="1257">
        <f t="shared" si="0"/>
        <v>5</v>
      </c>
      <c r="Z21" s="1272">
        <v>8671000</v>
      </c>
      <c r="AA21" s="1259" t="s">
        <v>1173</v>
      </c>
      <c r="AB21" s="1430"/>
      <c r="AC21" s="1801"/>
      <c r="AD21" s="1598"/>
      <c r="AE21" s="1801"/>
      <c r="AF21" s="1801"/>
      <c r="AG21" s="1801"/>
      <c r="AH21" s="1430"/>
      <c r="AI21" s="927"/>
      <c r="AJ21" s="927"/>
      <c r="AK21" s="927"/>
      <c r="AL21" s="1020"/>
      <c r="AM21" s="1020"/>
      <c r="AN21" s="1020"/>
      <c r="AO21" s="1020"/>
      <c r="AP21" s="1020"/>
      <c r="AQ21" s="1020"/>
      <c r="AR21" s="1020"/>
      <c r="AS21" s="1019"/>
      <c r="AT21" s="1019"/>
      <c r="AU21" s="1019"/>
      <c r="AV21" s="1019"/>
      <c r="AW21" s="1019"/>
      <c r="AX21" s="1019"/>
      <c r="AY21" s="1019"/>
      <c r="AZ21" s="1018"/>
      <c r="BA21" s="1018"/>
      <c r="BB21" s="1018"/>
      <c r="BC21" s="1018"/>
      <c r="BD21" s="1018"/>
      <c r="BE21" s="1018"/>
      <c r="BF21" s="1018"/>
      <c r="BG21" s="1017"/>
      <c r="BH21" s="1017"/>
      <c r="BI21" s="1017"/>
      <c r="BJ21" s="1017"/>
      <c r="BK21" s="1017"/>
      <c r="BL21" s="1017"/>
      <c r="BM21" s="1017"/>
      <c r="BN21" s="1016"/>
      <c r="BO21" s="1016"/>
      <c r="BP21" s="1016"/>
      <c r="BQ21" s="1016"/>
      <c r="BR21" s="1016"/>
      <c r="BS21" s="1016"/>
      <c r="BT21" s="1016"/>
      <c r="BU21" s="965" t="s">
        <v>1165</v>
      </c>
      <c r="BW21" s="965" t="s">
        <v>1190</v>
      </c>
      <c r="BX21" s="965" t="s">
        <v>1174</v>
      </c>
    </row>
    <row r="22" spans="1:72" s="965" customFormat="1" ht="69" customHeight="1" thickBot="1">
      <c r="A22" s="1820"/>
      <c r="B22" s="1820"/>
      <c r="C22" s="1276" t="s">
        <v>1800</v>
      </c>
      <c r="D22" s="1014" t="s">
        <v>1801</v>
      </c>
      <c r="E22" s="1214" t="s">
        <v>1802</v>
      </c>
      <c r="F22" s="1277">
        <v>1</v>
      </c>
      <c r="G22" s="1214" t="s">
        <v>1803</v>
      </c>
      <c r="H22" s="1127" t="s">
        <v>1182</v>
      </c>
      <c r="I22" s="1278">
        <f>100%/4</f>
        <v>0.25</v>
      </c>
      <c r="J22" s="1190" t="s">
        <v>1804</v>
      </c>
      <c r="K22" s="1037"/>
      <c r="L22" s="1037">
        <v>42155</v>
      </c>
      <c r="M22" s="993"/>
      <c r="N22" s="993"/>
      <c r="O22" s="993"/>
      <c r="P22" s="993">
        <v>1</v>
      </c>
      <c r="Q22" s="993"/>
      <c r="R22" s="993"/>
      <c r="S22" s="993"/>
      <c r="T22" s="993"/>
      <c r="U22" s="993"/>
      <c r="V22" s="993"/>
      <c r="W22" s="993"/>
      <c r="X22" s="993"/>
      <c r="Y22" s="1100">
        <f>SUM(M22:X22)</f>
        <v>1</v>
      </c>
      <c r="Z22" s="1279" t="s">
        <v>1150</v>
      </c>
      <c r="AA22" s="1280"/>
      <c r="AB22" s="1430">
        <f>SUM(M22:N22)</f>
        <v>0</v>
      </c>
      <c r="AC22" s="1801">
        <f>IF(AB22=0,0%,100%)</f>
        <v>0</v>
      </c>
      <c r="AD22" s="1598">
        <f>SUM(M22:N22)</f>
        <v>0</v>
      </c>
      <c r="AE22" s="1801" t="s">
        <v>1150</v>
      </c>
      <c r="AF22" s="1801">
        <f>AD22/Y22</f>
        <v>0</v>
      </c>
      <c r="AG22" s="1801">
        <f>AF22</f>
        <v>0</v>
      </c>
      <c r="AH22" s="1430">
        <v>0</v>
      </c>
      <c r="AI22" s="927">
        <v>0</v>
      </c>
      <c r="AJ22" s="927"/>
      <c r="AK22" s="927"/>
      <c r="AL22" s="1020"/>
      <c r="AM22" s="1020"/>
      <c r="AN22" s="1020"/>
      <c r="AO22" s="1020"/>
      <c r="AP22" s="1020"/>
      <c r="AQ22" s="1020"/>
      <c r="AR22" s="1020"/>
      <c r="AS22" s="1019"/>
      <c r="AT22" s="1019"/>
      <c r="AU22" s="1019"/>
      <c r="AV22" s="1019"/>
      <c r="AW22" s="1019"/>
      <c r="AX22" s="1019"/>
      <c r="AY22" s="1019"/>
      <c r="AZ22" s="1018"/>
      <c r="BA22" s="1018"/>
      <c r="BB22" s="1018"/>
      <c r="BC22" s="1018"/>
      <c r="BD22" s="1018"/>
      <c r="BE22" s="1018"/>
      <c r="BF22" s="1018"/>
      <c r="BG22" s="1017"/>
      <c r="BH22" s="1017"/>
      <c r="BI22" s="1017"/>
      <c r="BJ22" s="1017"/>
      <c r="BK22" s="1017"/>
      <c r="BL22" s="1017"/>
      <c r="BM22" s="1017"/>
      <c r="BN22" s="1016"/>
      <c r="BO22" s="1016"/>
      <c r="BP22" s="1016"/>
      <c r="BQ22" s="1016"/>
      <c r="BR22" s="1016"/>
      <c r="BS22" s="1016"/>
      <c r="BT22" s="1016"/>
    </row>
    <row r="23" spans="1:72" s="965" customFormat="1" ht="86.25" customHeight="1" thickBot="1">
      <c r="A23" s="1820"/>
      <c r="B23" s="1820"/>
      <c r="C23" s="1276" t="s">
        <v>1805</v>
      </c>
      <c r="D23" s="1223" t="s">
        <v>1806</v>
      </c>
      <c r="E23" s="1221" t="s">
        <v>1195</v>
      </c>
      <c r="F23" s="1135">
        <v>4</v>
      </c>
      <c r="G23" s="1135" t="s">
        <v>1196</v>
      </c>
      <c r="H23" s="1135" t="s">
        <v>1197</v>
      </c>
      <c r="I23" s="1278">
        <f>100%/4</f>
        <v>0.25</v>
      </c>
      <c r="J23" s="980" t="s">
        <v>1198</v>
      </c>
      <c r="K23" s="1211">
        <v>42036</v>
      </c>
      <c r="L23" s="1211">
        <v>42338</v>
      </c>
      <c r="M23" s="993"/>
      <c r="N23" s="993"/>
      <c r="O23" s="993"/>
      <c r="P23" s="993"/>
      <c r="Q23" s="993"/>
      <c r="R23" s="993"/>
      <c r="S23" s="993"/>
      <c r="T23" s="993"/>
      <c r="U23" s="993"/>
      <c r="V23" s="993"/>
      <c r="W23" s="993">
        <v>4</v>
      </c>
      <c r="X23" s="993"/>
      <c r="Y23" s="1092">
        <f t="shared" si="0"/>
        <v>4</v>
      </c>
      <c r="Z23" s="991">
        <f>72450000</f>
        <v>72450000</v>
      </c>
      <c r="AA23" s="973" t="s">
        <v>1199</v>
      </c>
      <c r="AB23" s="1430">
        <f>SUM(M23:N23)</f>
        <v>0</v>
      </c>
      <c r="AC23" s="1801">
        <v>0</v>
      </c>
      <c r="AD23" s="1598">
        <f aca="true" t="shared" si="1" ref="AD23:AD37">SUM(M23:N23)</f>
        <v>0</v>
      </c>
      <c r="AE23" s="1801" t="s">
        <v>1150</v>
      </c>
      <c r="AF23" s="1801">
        <f aca="true" t="shared" si="2" ref="AF23:AF38">AD23/Y23</f>
        <v>0</v>
      </c>
      <c r="AG23" s="1801">
        <f aca="true" t="shared" si="3" ref="AG23:AG38">AF23</f>
        <v>0</v>
      </c>
      <c r="AH23" s="1430">
        <v>0</v>
      </c>
      <c r="AI23" s="927">
        <v>0</v>
      </c>
      <c r="AJ23" s="927"/>
      <c r="AK23" s="927"/>
      <c r="AL23" s="1220"/>
      <c r="AM23" s="1220"/>
      <c r="AN23" s="1220"/>
      <c r="AO23" s="1220"/>
      <c r="AP23" s="1220"/>
      <c r="AQ23" s="1220"/>
      <c r="AR23" s="1220"/>
      <c r="AS23" s="914"/>
      <c r="AT23" s="914"/>
      <c r="AU23" s="914"/>
      <c r="AV23" s="914"/>
      <c r="AW23" s="914"/>
      <c r="AX23" s="914"/>
      <c r="AY23" s="914"/>
      <c r="AZ23" s="915"/>
      <c r="BA23" s="915"/>
      <c r="BB23" s="915"/>
      <c r="BC23" s="915"/>
      <c r="BD23" s="915"/>
      <c r="BE23" s="915"/>
      <c r="BF23" s="915"/>
      <c r="BG23" s="916"/>
      <c r="BH23" s="916"/>
      <c r="BI23" s="916"/>
      <c r="BJ23" s="916"/>
      <c r="BK23" s="916"/>
      <c r="BL23" s="916"/>
      <c r="BM23" s="916"/>
      <c r="BN23" s="917"/>
      <c r="BO23" s="917"/>
      <c r="BP23" s="917"/>
      <c r="BQ23" s="917"/>
      <c r="BR23" s="917"/>
      <c r="BS23" s="917"/>
      <c r="BT23" s="917"/>
    </row>
    <row r="24" spans="1:72" s="965" customFormat="1" ht="99.75" customHeight="1" thickBot="1">
      <c r="A24" s="1820"/>
      <c r="B24" s="1820"/>
      <c r="C24" s="1276" t="s">
        <v>1200</v>
      </c>
      <c r="D24" s="1222" t="s">
        <v>1201</v>
      </c>
      <c r="E24" s="1221" t="s">
        <v>1202</v>
      </c>
      <c r="F24" s="1135">
        <v>1</v>
      </c>
      <c r="G24" s="1135" t="s">
        <v>1203</v>
      </c>
      <c r="H24" s="1135" t="s">
        <v>1204</v>
      </c>
      <c r="I24" s="1278">
        <f>100%/4</f>
        <v>0.25</v>
      </c>
      <c r="J24" s="1144" t="s">
        <v>1205</v>
      </c>
      <c r="K24" s="1211">
        <v>42036</v>
      </c>
      <c r="L24" s="1211">
        <v>42369</v>
      </c>
      <c r="M24" s="999"/>
      <c r="N24" s="999"/>
      <c r="O24" s="999"/>
      <c r="P24" s="999"/>
      <c r="Q24" s="999"/>
      <c r="R24" s="999">
        <v>1</v>
      </c>
      <c r="S24" s="999"/>
      <c r="T24" s="999"/>
      <c r="U24" s="999"/>
      <c r="V24" s="999"/>
      <c r="W24" s="999"/>
      <c r="X24" s="999"/>
      <c r="Y24" s="1092">
        <f t="shared" si="0"/>
        <v>1</v>
      </c>
      <c r="Z24" s="991">
        <f>72450000</f>
        <v>72450000</v>
      </c>
      <c r="AA24" s="973" t="s">
        <v>1199</v>
      </c>
      <c r="AB24" s="1430">
        <f>SUM(M24:N24)</f>
        <v>0</v>
      </c>
      <c r="AC24" s="1801">
        <f>IF(AB24=0,0%,100%)</f>
        <v>0</v>
      </c>
      <c r="AD24" s="1598">
        <f t="shared" si="1"/>
        <v>0</v>
      </c>
      <c r="AE24" s="1801" t="s">
        <v>1150</v>
      </c>
      <c r="AF24" s="1801">
        <f t="shared" si="2"/>
        <v>0</v>
      </c>
      <c r="AG24" s="1801">
        <f t="shared" si="3"/>
        <v>0</v>
      </c>
      <c r="AH24" s="1430">
        <v>0</v>
      </c>
      <c r="AI24" s="927">
        <v>0</v>
      </c>
      <c r="AJ24" s="927" t="s">
        <v>1969</v>
      </c>
      <c r="AK24" s="927"/>
      <c r="AL24" s="1020"/>
      <c r="AM24" s="1020"/>
      <c r="AN24" s="1020"/>
      <c r="AO24" s="1020"/>
      <c r="AP24" s="1020"/>
      <c r="AQ24" s="1020"/>
      <c r="AR24" s="1020"/>
      <c r="AS24" s="1019"/>
      <c r="AT24" s="1019"/>
      <c r="AU24" s="1019"/>
      <c r="AV24" s="1019"/>
      <c r="AW24" s="1019"/>
      <c r="AX24" s="1019"/>
      <c r="AY24" s="1019"/>
      <c r="AZ24" s="1018"/>
      <c r="BA24" s="1018"/>
      <c r="BB24" s="1018"/>
      <c r="BC24" s="1018"/>
      <c r="BD24" s="1018"/>
      <c r="BE24" s="1018"/>
      <c r="BF24" s="1018"/>
      <c r="BG24" s="1017"/>
      <c r="BH24" s="1017"/>
      <c r="BI24" s="1017"/>
      <c r="BJ24" s="1017"/>
      <c r="BK24" s="1017"/>
      <c r="BL24" s="1017"/>
      <c r="BM24" s="1017"/>
      <c r="BN24" s="1016"/>
      <c r="BO24" s="1016"/>
      <c r="BP24" s="1016"/>
      <c r="BQ24" s="1016"/>
      <c r="BR24" s="1016"/>
      <c r="BS24" s="1016"/>
      <c r="BT24" s="1016"/>
    </row>
    <row r="25" spans="1:72" s="965" customFormat="1" ht="105" customHeight="1" thickBot="1">
      <c r="A25" s="1820"/>
      <c r="B25" s="1820"/>
      <c r="C25" s="1181" t="s">
        <v>1206</v>
      </c>
      <c r="D25" s="1281" t="s">
        <v>1807</v>
      </c>
      <c r="E25" s="1008" t="s">
        <v>78</v>
      </c>
      <c r="F25" s="946">
        <v>1</v>
      </c>
      <c r="G25" s="1008" t="s">
        <v>79</v>
      </c>
      <c r="H25" s="1135" t="s">
        <v>1808</v>
      </c>
      <c r="I25" s="1278">
        <f>100%/4</f>
        <v>0.25</v>
      </c>
      <c r="J25" s="924" t="s">
        <v>1207</v>
      </c>
      <c r="K25" s="1000">
        <v>42005</v>
      </c>
      <c r="L25" s="1000">
        <v>42369</v>
      </c>
      <c r="M25" s="999"/>
      <c r="N25" s="999"/>
      <c r="O25" s="999"/>
      <c r="P25" s="999"/>
      <c r="Q25" s="999"/>
      <c r="R25" s="999"/>
      <c r="S25" s="999"/>
      <c r="T25" s="999"/>
      <c r="U25" s="999"/>
      <c r="V25" s="999"/>
      <c r="W25" s="999"/>
      <c r="X25" s="999">
        <v>1</v>
      </c>
      <c r="Y25" s="1092">
        <f t="shared" si="0"/>
        <v>1</v>
      </c>
      <c r="Z25" s="1044">
        <v>0</v>
      </c>
      <c r="AA25" s="1282" t="s">
        <v>1150</v>
      </c>
      <c r="AB25" s="1430">
        <f>SUM(M25:N25)</f>
        <v>0</v>
      </c>
      <c r="AC25" s="1801">
        <f>IF(AB25=0,0%,100%)</f>
        <v>0</v>
      </c>
      <c r="AD25" s="1598">
        <f t="shared" si="1"/>
        <v>0</v>
      </c>
      <c r="AE25" s="1801" t="s">
        <v>1150</v>
      </c>
      <c r="AF25" s="1801">
        <f t="shared" si="2"/>
        <v>0</v>
      </c>
      <c r="AG25" s="1801">
        <f t="shared" si="3"/>
        <v>0</v>
      </c>
      <c r="AH25" s="1430">
        <v>0</v>
      </c>
      <c r="AI25" s="927">
        <v>0</v>
      </c>
      <c r="AJ25" s="927"/>
      <c r="AK25" s="927"/>
      <c r="AL25" s="1020"/>
      <c r="AM25" s="1020"/>
      <c r="AN25" s="1020"/>
      <c r="AO25" s="1020"/>
      <c r="AP25" s="1020"/>
      <c r="AQ25" s="1020"/>
      <c r="AR25" s="1020"/>
      <c r="AS25" s="1019"/>
      <c r="AT25" s="1019"/>
      <c r="AU25" s="1019"/>
      <c r="AV25" s="1019"/>
      <c r="AW25" s="1019"/>
      <c r="AX25" s="1019"/>
      <c r="AY25" s="1019"/>
      <c r="AZ25" s="1018"/>
      <c r="BA25" s="1018"/>
      <c r="BB25" s="1018"/>
      <c r="BC25" s="1018"/>
      <c r="BD25" s="1018"/>
      <c r="BE25" s="1018"/>
      <c r="BF25" s="1018"/>
      <c r="BG25" s="1017"/>
      <c r="BH25" s="1017"/>
      <c r="BI25" s="1017"/>
      <c r="BJ25" s="1017"/>
      <c r="BK25" s="1017"/>
      <c r="BL25" s="1017"/>
      <c r="BM25" s="1017"/>
      <c r="BN25" s="1016"/>
      <c r="BO25" s="1016"/>
      <c r="BP25" s="1016"/>
      <c r="BQ25" s="1016"/>
      <c r="BR25" s="1016"/>
      <c r="BS25" s="1016"/>
      <c r="BT25" s="1016"/>
    </row>
    <row r="26" spans="1:72" s="965" customFormat="1" ht="19.5" customHeight="1" thickBot="1">
      <c r="A26" s="1817" t="s">
        <v>136</v>
      </c>
      <c r="B26" s="1817"/>
      <c r="C26" s="1817"/>
      <c r="D26" s="1817"/>
      <c r="E26" s="971"/>
      <c r="F26" s="971"/>
      <c r="G26" s="971"/>
      <c r="H26" s="971"/>
      <c r="I26" s="1283">
        <f>SUM(I22:I25)</f>
        <v>1</v>
      </c>
      <c r="J26" s="971"/>
      <c r="K26" s="971"/>
      <c r="L26" s="971"/>
      <c r="M26" s="971"/>
      <c r="N26" s="971"/>
      <c r="O26" s="971"/>
      <c r="P26" s="971"/>
      <c r="Q26" s="971"/>
      <c r="R26" s="971"/>
      <c r="S26" s="971"/>
      <c r="T26" s="971"/>
      <c r="U26" s="971"/>
      <c r="V26" s="971"/>
      <c r="W26" s="971"/>
      <c r="X26" s="971"/>
      <c r="Y26" s="971"/>
      <c r="Z26" s="1143">
        <f>SUM(Z16:Z25)</f>
        <v>231610000</v>
      </c>
      <c r="AA26" s="969"/>
      <c r="AB26" s="1619"/>
      <c r="AC26" s="1620" t="s">
        <v>1150</v>
      </c>
      <c r="AD26" s="1757">
        <f t="shared" si="1"/>
        <v>0</v>
      </c>
      <c r="AE26" s="1620" t="s">
        <v>1150</v>
      </c>
      <c r="AF26" s="1620"/>
      <c r="AG26" s="1620">
        <f>AVERAGE(AG22:AG25)</f>
        <v>0</v>
      </c>
      <c r="AH26" s="1621"/>
      <c r="AI26" s="1622"/>
      <c r="AJ26" s="1622"/>
      <c r="AK26" s="1622"/>
      <c r="AL26" s="967"/>
      <c r="AM26" s="967"/>
      <c r="AN26" s="967"/>
      <c r="AO26" s="967"/>
      <c r="AP26" s="967"/>
      <c r="AQ26" s="967"/>
      <c r="AR26" s="967"/>
      <c r="AS26" s="967"/>
      <c r="AT26" s="967"/>
      <c r="AU26" s="967"/>
      <c r="AV26" s="967"/>
      <c r="AW26" s="967"/>
      <c r="AX26" s="967"/>
      <c r="AY26" s="967"/>
      <c r="AZ26" s="967"/>
      <c r="BA26" s="967"/>
      <c r="BB26" s="967"/>
      <c r="BC26" s="967"/>
      <c r="BD26" s="967"/>
      <c r="BE26" s="967"/>
      <c r="BF26" s="967"/>
      <c r="BG26" s="967"/>
      <c r="BH26" s="967"/>
      <c r="BI26" s="967"/>
      <c r="BJ26" s="967"/>
      <c r="BK26" s="967"/>
      <c r="BL26" s="967"/>
      <c r="BM26" s="967"/>
      <c r="BN26" s="967"/>
      <c r="BO26" s="967"/>
      <c r="BP26" s="967"/>
      <c r="BQ26" s="967"/>
      <c r="BR26" s="967"/>
      <c r="BS26" s="967"/>
      <c r="BT26" s="967"/>
    </row>
    <row r="27" spans="1:72" s="965" customFormat="1" ht="78" customHeight="1" thickBot="1">
      <c r="A27" s="1820">
        <v>2</v>
      </c>
      <c r="B27" s="1820" t="s">
        <v>641</v>
      </c>
      <c r="C27" s="1822" t="s">
        <v>1809</v>
      </c>
      <c r="D27" s="1195" t="s">
        <v>1810</v>
      </c>
      <c r="E27" s="1008" t="s">
        <v>1811</v>
      </c>
      <c r="F27" s="1215">
        <v>17</v>
      </c>
      <c r="G27" s="1008" t="s">
        <v>1812</v>
      </c>
      <c r="H27" s="1135" t="s">
        <v>1209</v>
      </c>
      <c r="I27" s="1284">
        <v>0.1</v>
      </c>
      <c r="J27" s="924" t="s">
        <v>1210</v>
      </c>
      <c r="K27" s="1000">
        <v>42036</v>
      </c>
      <c r="L27" s="1000">
        <v>42185</v>
      </c>
      <c r="M27" s="1205"/>
      <c r="N27" s="1205">
        <v>13</v>
      </c>
      <c r="O27" s="1205"/>
      <c r="P27" s="1205">
        <v>4</v>
      </c>
      <c r="Q27" s="1205"/>
      <c r="R27" s="1205"/>
      <c r="S27" s="1205"/>
      <c r="T27" s="1205"/>
      <c r="U27" s="1205"/>
      <c r="V27" s="1205"/>
      <c r="W27" s="1205"/>
      <c r="X27" s="1205"/>
      <c r="Y27" s="1125">
        <f>SUM(M27:X27)</f>
        <v>17</v>
      </c>
      <c r="Z27" s="1044">
        <v>0</v>
      </c>
      <c r="AA27" s="1282" t="s">
        <v>1150</v>
      </c>
      <c r="AB27" s="1430">
        <f>SUM(M27:N27)</f>
        <v>13</v>
      </c>
      <c r="AC27" s="1801">
        <f aca="true" t="shared" si="4" ref="AC27:AC32">IF(AB27=0,0%,100%)</f>
        <v>1</v>
      </c>
      <c r="AD27" s="1598">
        <v>10</v>
      </c>
      <c r="AE27" s="1801">
        <f>AD27/AB27</f>
        <v>0.7692307692307693</v>
      </c>
      <c r="AF27" s="1801">
        <f t="shared" si="2"/>
        <v>0.5882352941176471</v>
      </c>
      <c r="AG27" s="1801">
        <f t="shared" si="3"/>
        <v>0.5882352941176471</v>
      </c>
      <c r="AH27" s="1430">
        <v>0</v>
      </c>
      <c r="AI27" s="927">
        <v>0</v>
      </c>
      <c r="AJ27" s="927" t="s">
        <v>2164</v>
      </c>
      <c r="AK27" s="927"/>
      <c r="AL27" s="1020"/>
      <c r="AM27" s="1020"/>
      <c r="AN27" s="1020"/>
      <c r="AO27" s="1020"/>
      <c r="AP27" s="1020"/>
      <c r="AQ27" s="1020"/>
      <c r="AR27" s="1020"/>
      <c r="AS27" s="1019"/>
      <c r="AT27" s="1019"/>
      <c r="AU27" s="1019"/>
      <c r="AV27" s="1019"/>
      <c r="AW27" s="1019"/>
      <c r="AX27" s="1019"/>
      <c r="AY27" s="1019"/>
      <c r="AZ27" s="1018"/>
      <c r="BA27" s="1018"/>
      <c r="BB27" s="1018"/>
      <c r="BC27" s="1018"/>
      <c r="BD27" s="1018"/>
      <c r="BE27" s="1018"/>
      <c r="BF27" s="1018"/>
      <c r="BG27" s="1017"/>
      <c r="BH27" s="1017"/>
      <c r="BI27" s="1017"/>
      <c r="BJ27" s="1017"/>
      <c r="BK27" s="1017"/>
      <c r="BL27" s="1017"/>
      <c r="BM27" s="1017"/>
      <c r="BN27" s="1016"/>
      <c r="BO27" s="1016"/>
      <c r="BP27" s="1016"/>
      <c r="BQ27" s="1016"/>
      <c r="BR27" s="1016"/>
      <c r="BS27" s="1016"/>
      <c r="BT27" s="1016"/>
    </row>
    <row r="28" spans="1:72" s="965" customFormat="1" ht="81.75" customHeight="1" thickBot="1">
      <c r="A28" s="1821"/>
      <c r="B28" s="1821"/>
      <c r="C28" s="1822"/>
      <c r="D28" s="997" t="s">
        <v>1211</v>
      </c>
      <c r="E28" s="1010" t="s">
        <v>1212</v>
      </c>
      <c r="F28" s="1179">
        <v>1</v>
      </c>
      <c r="G28" s="1010" t="s">
        <v>1213</v>
      </c>
      <c r="H28" s="1135" t="s">
        <v>1197</v>
      </c>
      <c r="I28" s="1284">
        <v>0.1</v>
      </c>
      <c r="J28" s="931" t="s">
        <v>1214</v>
      </c>
      <c r="K28" s="994">
        <v>42064</v>
      </c>
      <c r="L28" s="994">
        <v>42369</v>
      </c>
      <c r="M28" s="993"/>
      <c r="N28" s="993"/>
      <c r="O28" s="993"/>
      <c r="P28" s="993"/>
      <c r="Q28" s="993"/>
      <c r="R28" s="993"/>
      <c r="S28" s="993"/>
      <c r="T28" s="993"/>
      <c r="U28" s="993"/>
      <c r="V28" s="993"/>
      <c r="W28" s="993"/>
      <c r="X28" s="993">
        <v>1</v>
      </c>
      <c r="Y28" s="1125">
        <f>SUM(M28:X28)</f>
        <v>1</v>
      </c>
      <c r="Z28" s="991">
        <v>63000000</v>
      </c>
      <c r="AA28" s="973" t="s">
        <v>1199</v>
      </c>
      <c r="AB28" s="1430">
        <f aca="true" t="shared" si="5" ref="AB28:AB38">SUM(M28:N28)</f>
        <v>0</v>
      </c>
      <c r="AC28" s="1801">
        <f t="shared" si="4"/>
        <v>0</v>
      </c>
      <c r="AD28" s="1598">
        <f t="shared" si="1"/>
        <v>0</v>
      </c>
      <c r="AE28" s="1801" t="s">
        <v>1150</v>
      </c>
      <c r="AF28" s="1801">
        <f t="shared" si="2"/>
        <v>0</v>
      </c>
      <c r="AG28" s="1801">
        <f t="shared" si="3"/>
        <v>0</v>
      </c>
      <c r="AH28" s="1430">
        <v>0</v>
      </c>
      <c r="AI28" s="927">
        <v>0</v>
      </c>
      <c r="AJ28" s="927" t="s">
        <v>1967</v>
      </c>
      <c r="AK28" s="927"/>
      <c r="AL28" s="1020"/>
      <c r="AM28" s="1020"/>
      <c r="AN28" s="1020"/>
      <c r="AO28" s="1020"/>
      <c r="AP28" s="1020"/>
      <c r="AQ28" s="1020"/>
      <c r="AR28" s="1020"/>
      <c r="AS28" s="1019"/>
      <c r="AT28" s="1019"/>
      <c r="AU28" s="1019"/>
      <c r="AV28" s="1019"/>
      <c r="AW28" s="1019"/>
      <c r="AX28" s="1019"/>
      <c r="AY28" s="1019"/>
      <c r="AZ28" s="1018"/>
      <c r="BA28" s="1018"/>
      <c r="BB28" s="1018"/>
      <c r="BC28" s="1018"/>
      <c r="BD28" s="1018"/>
      <c r="BE28" s="1018"/>
      <c r="BF28" s="1018"/>
      <c r="BG28" s="1017"/>
      <c r="BH28" s="1017"/>
      <c r="BI28" s="1017"/>
      <c r="BJ28" s="1017"/>
      <c r="BK28" s="1017"/>
      <c r="BL28" s="1017"/>
      <c r="BM28" s="1017"/>
      <c r="BN28" s="1016"/>
      <c r="BO28" s="1016"/>
      <c r="BP28" s="1016"/>
      <c r="BQ28" s="1016"/>
      <c r="BR28" s="1016"/>
      <c r="BS28" s="1016"/>
      <c r="BT28" s="1016"/>
    </row>
    <row r="29" spans="1:72" s="965" customFormat="1" ht="39" thickBot="1">
      <c r="A29" s="1821"/>
      <c r="B29" s="1821"/>
      <c r="C29" s="1822"/>
      <c r="D29" s="997" t="s">
        <v>1813</v>
      </c>
      <c r="E29" s="1146" t="s">
        <v>1215</v>
      </c>
      <c r="F29" s="1147">
        <v>1</v>
      </c>
      <c r="G29" s="1146" t="s">
        <v>1216</v>
      </c>
      <c r="H29" s="1135" t="s">
        <v>1197</v>
      </c>
      <c r="I29" s="1284">
        <v>0.1</v>
      </c>
      <c r="J29" s="1144" t="s">
        <v>1217</v>
      </c>
      <c r="K29" s="1133" t="s">
        <v>1218</v>
      </c>
      <c r="L29" s="1067">
        <v>42185</v>
      </c>
      <c r="M29" s="1062"/>
      <c r="N29" s="1062"/>
      <c r="O29" s="1062"/>
      <c r="P29" s="1062"/>
      <c r="Q29" s="1062"/>
      <c r="R29" s="1062">
        <v>1</v>
      </c>
      <c r="S29" s="1062"/>
      <c r="T29" s="1062"/>
      <c r="U29" s="1062"/>
      <c r="V29" s="1062"/>
      <c r="W29" s="1062"/>
      <c r="X29" s="1062"/>
      <c r="Y29" s="1125">
        <f>SUM(M29:X29)</f>
        <v>1</v>
      </c>
      <c r="Z29" s="1071">
        <v>0</v>
      </c>
      <c r="AA29" s="1076" t="s">
        <v>1150</v>
      </c>
      <c r="AB29" s="1430">
        <f t="shared" si="5"/>
        <v>0</v>
      </c>
      <c r="AC29" s="1801">
        <f t="shared" si="4"/>
        <v>0</v>
      </c>
      <c r="AD29" s="1598">
        <f t="shared" si="1"/>
        <v>0</v>
      </c>
      <c r="AE29" s="1801" t="s">
        <v>1150</v>
      </c>
      <c r="AF29" s="1801">
        <f t="shared" si="2"/>
        <v>0</v>
      </c>
      <c r="AG29" s="1801">
        <f t="shared" si="3"/>
        <v>0</v>
      </c>
      <c r="AH29" s="1430">
        <v>0</v>
      </c>
      <c r="AI29" s="927">
        <v>0</v>
      </c>
      <c r="AJ29" s="927"/>
      <c r="AK29" s="927"/>
      <c r="AL29" s="1020"/>
      <c r="AM29" s="1020"/>
      <c r="AN29" s="1020"/>
      <c r="AO29" s="1020"/>
      <c r="AP29" s="1020"/>
      <c r="AQ29" s="1020"/>
      <c r="AR29" s="1020"/>
      <c r="AS29" s="1019"/>
      <c r="AT29" s="1019"/>
      <c r="AU29" s="1019"/>
      <c r="AV29" s="1019"/>
      <c r="AW29" s="1019"/>
      <c r="AX29" s="1019"/>
      <c r="AY29" s="1019"/>
      <c r="AZ29" s="1018"/>
      <c r="BA29" s="1018"/>
      <c r="BB29" s="1018"/>
      <c r="BC29" s="1018"/>
      <c r="BD29" s="1018"/>
      <c r="BE29" s="1018"/>
      <c r="BF29" s="1018"/>
      <c r="BG29" s="1017"/>
      <c r="BH29" s="1017"/>
      <c r="BI29" s="1017"/>
      <c r="BJ29" s="1017"/>
      <c r="BK29" s="1017"/>
      <c r="BL29" s="1017"/>
      <c r="BM29" s="1017"/>
      <c r="BN29" s="1016"/>
      <c r="BO29" s="1016"/>
      <c r="BP29" s="1016"/>
      <c r="BQ29" s="1016"/>
      <c r="BR29" s="1016"/>
      <c r="BS29" s="1016"/>
      <c r="BT29" s="1016"/>
    </row>
    <row r="30" spans="1:72" s="965" customFormat="1" ht="99.75" customHeight="1" thickBot="1">
      <c r="A30" s="1821"/>
      <c r="B30" s="1821"/>
      <c r="C30" s="1823" t="s">
        <v>1219</v>
      </c>
      <c r="D30" s="1223" t="s">
        <v>1220</v>
      </c>
      <c r="E30" s="1221" t="s">
        <v>1195</v>
      </c>
      <c r="F30" s="1135">
        <v>4</v>
      </c>
      <c r="G30" s="1135" t="s">
        <v>1196</v>
      </c>
      <c r="H30" s="1135" t="s">
        <v>1197</v>
      </c>
      <c r="I30" s="1284">
        <v>0.1</v>
      </c>
      <c r="J30" s="980" t="s">
        <v>1198</v>
      </c>
      <c r="K30" s="1211">
        <v>42036</v>
      </c>
      <c r="L30" s="1211">
        <v>42338</v>
      </c>
      <c r="M30" s="993"/>
      <c r="N30" s="993"/>
      <c r="O30" s="993"/>
      <c r="P30" s="993"/>
      <c r="Q30" s="993"/>
      <c r="R30" s="993"/>
      <c r="S30" s="993"/>
      <c r="T30" s="993"/>
      <c r="U30" s="993"/>
      <c r="V30" s="993"/>
      <c r="W30" s="993">
        <v>4</v>
      </c>
      <c r="X30" s="993"/>
      <c r="Y30" s="1092">
        <f>SUM(M30:X30)</f>
        <v>4</v>
      </c>
      <c r="Z30" s="991" t="s">
        <v>1221</v>
      </c>
      <c r="AA30" s="973" t="s">
        <v>1199</v>
      </c>
      <c r="AB30" s="1430">
        <f t="shared" si="5"/>
        <v>0</v>
      </c>
      <c r="AC30" s="1801">
        <f t="shared" si="4"/>
        <v>0</v>
      </c>
      <c r="AD30" s="1598">
        <f t="shared" si="1"/>
        <v>0</v>
      </c>
      <c r="AE30" s="1801" t="s">
        <v>1150</v>
      </c>
      <c r="AF30" s="1801">
        <f t="shared" si="2"/>
        <v>0</v>
      </c>
      <c r="AG30" s="1801">
        <f>AF30</f>
        <v>0</v>
      </c>
      <c r="AH30" s="1430">
        <v>0</v>
      </c>
      <c r="AI30" s="927">
        <v>0</v>
      </c>
      <c r="AJ30" s="927" t="s">
        <v>1968</v>
      </c>
      <c r="AK30" s="927"/>
      <c r="AL30" s="1220"/>
      <c r="AM30" s="1220"/>
      <c r="AN30" s="1220"/>
      <c r="AO30" s="1220"/>
      <c r="AP30" s="1220"/>
      <c r="AQ30" s="1220"/>
      <c r="AR30" s="1220"/>
      <c r="AS30" s="914"/>
      <c r="AT30" s="914"/>
      <c r="AU30" s="914"/>
      <c r="AV30" s="914"/>
      <c r="AW30" s="914"/>
      <c r="AX30" s="914"/>
      <c r="AY30" s="914"/>
      <c r="AZ30" s="915"/>
      <c r="BA30" s="915"/>
      <c r="BB30" s="915"/>
      <c r="BC30" s="915"/>
      <c r="BD30" s="915"/>
      <c r="BE30" s="915"/>
      <c r="BF30" s="915"/>
      <c r="BG30" s="916"/>
      <c r="BH30" s="916"/>
      <c r="BI30" s="916"/>
      <c r="BJ30" s="916"/>
      <c r="BK30" s="916"/>
      <c r="BL30" s="916"/>
      <c r="BM30" s="916"/>
      <c r="BN30" s="917"/>
      <c r="BO30" s="917"/>
      <c r="BP30" s="917"/>
      <c r="BQ30" s="917"/>
      <c r="BR30" s="917"/>
      <c r="BS30" s="917"/>
      <c r="BT30" s="917"/>
    </row>
    <row r="31" spans="1:72" s="965" customFormat="1" ht="99.75" customHeight="1" thickBot="1">
      <c r="A31" s="1821"/>
      <c r="B31" s="1821"/>
      <c r="C31" s="1823"/>
      <c r="D31" s="1222" t="s">
        <v>1201</v>
      </c>
      <c r="E31" s="1221" t="s">
        <v>1202</v>
      </c>
      <c r="F31" s="1135">
        <v>1</v>
      </c>
      <c r="G31" s="1135" t="s">
        <v>1203</v>
      </c>
      <c r="H31" s="1135" t="s">
        <v>1204</v>
      </c>
      <c r="I31" s="1284">
        <v>0.1</v>
      </c>
      <c r="J31" s="1144" t="s">
        <v>1205</v>
      </c>
      <c r="K31" s="1211">
        <v>42036</v>
      </c>
      <c r="L31" s="1211">
        <v>42369</v>
      </c>
      <c r="M31" s="999"/>
      <c r="N31" s="999"/>
      <c r="O31" s="999"/>
      <c r="P31" s="999"/>
      <c r="Q31" s="999"/>
      <c r="R31" s="999">
        <v>1</v>
      </c>
      <c r="S31" s="999"/>
      <c r="T31" s="999"/>
      <c r="U31" s="999"/>
      <c r="V31" s="999"/>
      <c r="W31" s="999"/>
      <c r="X31" s="999"/>
      <c r="Y31" s="1125">
        <f>SUM(M31:X31)</f>
        <v>1</v>
      </c>
      <c r="Z31" s="991" t="s">
        <v>1221</v>
      </c>
      <c r="AA31" s="973" t="s">
        <v>1199</v>
      </c>
      <c r="AB31" s="1430">
        <f t="shared" si="5"/>
        <v>0</v>
      </c>
      <c r="AC31" s="1801">
        <f t="shared" si="4"/>
        <v>0</v>
      </c>
      <c r="AD31" s="1598">
        <f t="shared" si="1"/>
        <v>0</v>
      </c>
      <c r="AE31" s="1801" t="s">
        <v>1150</v>
      </c>
      <c r="AF31" s="1801">
        <f t="shared" si="2"/>
        <v>0</v>
      </c>
      <c r="AG31" s="1801">
        <f t="shared" si="3"/>
        <v>0</v>
      </c>
      <c r="AH31" s="1430">
        <v>0</v>
      </c>
      <c r="AI31" s="927">
        <v>0</v>
      </c>
      <c r="AJ31" s="927" t="s">
        <v>1969</v>
      </c>
      <c r="AK31" s="927"/>
      <c r="AL31" s="1220"/>
      <c r="AM31" s="1220"/>
      <c r="AN31" s="1220"/>
      <c r="AO31" s="1220"/>
      <c r="AP31" s="1220"/>
      <c r="AQ31" s="1220"/>
      <c r="AR31" s="1220"/>
      <c r="AS31" s="914"/>
      <c r="AT31" s="914"/>
      <c r="AU31" s="914"/>
      <c r="AV31" s="914"/>
      <c r="AW31" s="914"/>
      <c r="AX31" s="914"/>
      <c r="AY31" s="914"/>
      <c r="AZ31" s="915"/>
      <c r="BA31" s="915"/>
      <c r="BB31" s="915"/>
      <c r="BC31" s="915"/>
      <c r="BD31" s="915"/>
      <c r="BE31" s="915"/>
      <c r="BF31" s="915"/>
      <c r="BG31" s="916"/>
      <c r="BH31" s="916"/>
      <c r="BI31" s="916"/>
      <c r="BJ31" s="916"/>
      <c r="BK31" s="916"/>
      <c r="BL31" s="916"/>
      <c r="BM31" s="916"/>
      <c r="BN31" s="917"/>
      <c r="BO31" s="917"/>
      <c r="BP31" s="917"/>
      <c r="BQ31" s="917"/>
      <c r="BR31" s="917"/>
      <c r="BS31" s="917"/>
      <c r="BT31" s="917"/>
    </row>
    <row r="32" spans="1:72" s="965" customFormat="1" ht="99.75" customHeight="1" thickBot="1">
      <c r="A32" s="1821"/>
      <c r="B32" s="1821"/>
      <c r="C32" s="1824" t="s">
        <v>1149</v>
      </c>
      <c r="D32" s="1285" t="s">
        <v>1222</v>
      </c>
      <c r="E32" s="1038" t="s">
        <v>1223</v>
      </c>
      <c r="F32" s="1041" t="s">
        <v>106</v>
      </c>
      <c r="G32" s="1286" t="s">
        <v>1224</v>
      </c>
      <c r="H32" s="1012" t="s">
        <v>1182</v>
      </c>
      <c r="I32" s="1284">
        <v>0.1</v>
      </c>
      <c r="J32" s="1012" t="s">
        <v>1225</v>
      </c>
      <c r="K32" s="994">
        <v>42005</v>
      </c>
      <c r="L32" s="994">
        <v>42369</v>
      </c>
      <c r="M32" s="993"/>
      <c r="N32" s="993"/>
      <c r="O32" s="993"/>
      <c r="P32" s="993"/>
      <c r="Q32" s="993"/>
      <c r="R32" s="993"/>
      <c r="S32" s="993"/>
      <c r="T32" s="993"/>
      <c r="U32" s="1287"/>
      <c r="V32" s="1287"/>
      <c r="W32" s="1287"/>
      <c r="X32" s="1288"/>
      <c r="Y32" s="1289" t="s">
        <v>106</v>
      </c>
      <c r="Z32" s="1290">
        <v>0</v>
      </c>
      <c r="AA32" s="1076" t="s">
        <v>1150</v>
      </c>
      <c r="AB32" s="1430">
        <f t="shared" si="5"/>
        <v>0</v>
      </c>
      <c r="AC32" s="1801">
        <f t="shared" si="4"/>
        <v>0</v>
      </c>
      <c r="AD32" s="1598">
        <f t="shared" si="1"/>
        <v>0</v>
      </c>
      <c r="AE32" s="1801" t="s">
        <v>1150</v>
      </c>
      <c r="AF32" s="1801" t="s">
        <v>1150</v>
      </c>
      <c r="AG32" s="1801" t="str">
        <f t="shared" si="3"/>
        <v>-</v>
      </c>
      <c r="AH32" s="1430">
        <v>0</v>
      </c>
      <c r="AI32" s="927">
        <v>0</v>
      </c>
      <c r="AJ32" s="927"/>
      <c r="AK32" s="927"/>
      <c r="AL32" s="1220"/>
      <c r="AM32" s="1220"/>
      <c r="AN32" s="1220"/>
      <c r="AO32" s="1220"/>
      <c r="AP32" s="1220"/>
      <c r="AQ32" s="1220"/>
      <c r="AR32" s="1220"/>
      <c r="AS32" s="914"/>
      <c r="AT32" s="914"/>
      <c r="AU32" s="914"/>
      <c r="AV32" s="914"/>
      <c r="AW32" s="914"/>
      <c r="AX32" s="914"/>
      <c r="AY32" s="914"/>
      <c r="AZ32" s="915"/>
      <c r="BA32" s="915"/>
      <c r="BB32" s="915"/>
      <c r="BC32" s="915"/>
      <c r="BD32" s="915"/>
      <c r="BE32" s="915"/>
      <c r="BF32" s="915"/>
      <c r="BG32" s="916"/>
      <c r="BH32" s="916"/>
      <c r="BI32" s="916"/>
      <c r="BJ32" s="916"/>
      <c r="BK32" s="916"/>
      <c r="BL32" s="916"/>
      <c r="BM32" s="916"/>
      <c r="BN32" s="917"/>
      <c r="BO32" s="917"/>
      <c r="BP32" s="917"/>
      <c r="BQ32" s="917"/>
      <c r="BR32" s="917"/>
      <c r="BS32" s="917"/>
      <c r="BT32" s="917"/>
    </row>
    <row r="33" spans="1:72" s="965" customFormat="1" ht="51.75" thickBot="1">
      <c r="A33" s="1821"/>
      <c r="B33" s="1821"/>
      <c r="C33" s="1824"/>
      <c r="D33" s="1291" t="s">
        <v>1814</v>
      </c>
      <c r="E33" s="1038" t="s">
        <v>1815</v>
      </c>
      <c r="F33" s="1041" t="s">
        <v>155</v>
      </c>
      <c r="G33" s="1286" t="s">
        <v>1816</v>
      </c>
      <c r="H33" s="1012" t="s">
        <v>1182</v>
      </c>
      <c r="I33" s="1284">
        <v>0.1</v>
      </c>
      <c r="J33" s="1012" t="s">
        <v>1817</v>
      </c>
      <c r="K33" s="994">
        <v>42005</v>
      </c>
      <c r="L33" s="994">
        <v>42369</v>
      </c>
      <c r="M33" s="993"/>
      <c r="N33" s="993"/>
      <c r="O33" s="993"/>
      <c r="P33" s="993"/>
      <c r="Q33" s="993"/>
      <c r="R33" s="993"/>
      <c r="S33" s="993"/>
      <c r="T33" s="993"/>
      <c r="U33" s="1287"/>
      <c r="V33" s="1287"/>
      <c r="W33" s="1287"/>
      <c r="X33" s="1288"/>
      <c r="Y33" s="1289" t="s">
        <v>106</v>
      </c>
      <c r="Z33" s="1290"/>
      <c r="AA33" s="1076"/>
      <c r="AB33" s="1430">
        <f t="shared" si="5"/>
        <v>0</v>
      </c>
      <c r="AC33" s="1801">
        <f aca="true" t="shared" si="6" ref="AC33:AC38">IF(AB33=0,0%,100%)</f>
        <v>0</v>
      </c>
      <c r="AD33" s="1598">
        <f t="shared" si="1"/>
        <v>0</v>
      </c>
      <c r="AE33" s="1801" t="s">
        <v>1150</v>
      </c>
      <c r="AF33" s="1801" t="s">
        <v>1150</v>
      </c>
      <c r="AG33" s="1801" t="str">
        <f t="shared" si="3"/>
        <v>-</v>
      </c>
      <c r="AH33" s="1430">
        <v>0</v>
      </c>
      <c r="AI33" s="927">
        <v>0</v>
      </c>
      <c r="AJ33" s="927"/>
      <c r="AK33" s="927"/>
      <c r="AL33" s="1220"/>
      <c r="AM33" s="1220"/>
      <c r="AN33" s="1220"/>
      <c r="AO33" s="1220"/>
      <c r="AP33" s="1220"/>
      <c r="AQ33" s="1220"/>
      <c r="AR33" s="1220"/>
      <c r="AS33" s="914"/>
      <c r="AT33" s="914"/>
      <c r="AU33" s="914"/>
      <c r="AV33" s="914"/>
      <c r="AW33" s="914"/>
      <c r="AX33" s="914"/>
      <c r="AY33" s="914"/>
      <c r="AZ33" s="915"/>
      <c r="BA33" s="915"/>
      <c r="BB33" s="915"/>
      <c r="BC33" s="915"/>
      <c r="BD33" s="915"/>
      <c r="BE33" s="915"/>
      <c r="BF33" s="915"/>
      <c r="BG33" s="916"/>
      <c r="BH33" s="916"/>
      <c r="BI33" s="916"/>
      <c r="BJ33" s="916"/>
      <c r="BK33" s="916"/>
      <c r="BL33" s="916"/>
      <c r="BM33" s="916"/>
      <c r="BN33" s="917"/>
      <c r="BO33" s="917"/>
      <c r="BP33" s="917"/>
      <c r="BQ33" s="917"/>
      <c r="BR33" s="917"/>
      <c r="BS33" s="917"/>
      <c r="BT33" s="917"/>
    </row>
    <row r="34" spans="1:72" s="965" customFormat="1" ht="128.25" customHeight="1" thickBot="1">
      <c r="A34" s="1821"/>
      <c r="B34" s="1821"/>
      <c r="C34" s="1824" t="s">
        <v>1249</v>
      </c>
      <c r="D34" s="1292" t="s">
        <v>1818</v>
      </c>
      <c r="E34" s="1192" t="s">
        <v>78</v>
      </c>
      <c r="F34" s="1193">
        <v>1</v>
      </c>
      <c r="G34" s="1192" t="s">
        <v>180</v>
      </c>
      <c r="H34" s="1127" t="s">
        <v>1669</v>
      </c>
      <c r="I34" s="1284">
        <v>0.1</v>
      </c>
      <c r="J34" s="1190" t="s">
        <v>1670</v>
      </c>
      <c r="K34" s="1037">
        <v>42058</v>
      </c>
      <c r="L34" s="1037">
        <v>42369</v>
      </c>
      <c r="M34" s="993"/>
      <c r="N34" s="993"/>
      <c r="O34" s="993"/>
      <c r="P34" s="993"/>
      <c r="Q34" s="993"/>
      <c r="R34" s="993"/>
      <c r="S34" s="993"/>
      <c r="T34" s="993"/>
      <c r="U34" s="1287"/>
      <c r="V34" s="1287"/>
      <c r="W34" s="1287"/>
      <c r="X34" s="1288">
        <v>1</v>
      </c>
      <c r="Y34" s="1100">
        <f>SUM(M34:X34)</f>
        <v>1</v>
      </c>
      <c r="Z34" s="1293">
        <v>0</v>
      </c>
      <c r="AA34" s="1294" t="s">
        <v>1150</v>
      </c>
      <c r="AB34" s="1430">
        <f t="shared" si="5"/>
        <v>0</v>
      </c>
      <c r="AC34" s="1801">
        <f t="shared" si="6"/>
        <v>0</v>
      </c>
      <c r="AD34" s="1598">
        <f t="shared" si="1"/>
        <v>0</v>
      </c>
      <c r="AE34" s="1801" t="s">
        <v>1150</v>
      </c>
      <c r="AF34" s="1801">
        <f t="shared" si="2"/>
        <v>0</v>
      </c>
      <c r="AG34" s="1801">
        <f t="shared" si="3"/>
        <v>0</v>
      </c>
      <c r="AH34" s="1430">
        <v>0</v>
      </c>
      <c r="AI34" s="927">
        <v>0</v>
      </c>
      <c r="AJ34" s="927"/>
      <c r="AK34" s="927"/>
      <c r="AL34" s="1020"/>
      <c r="AM34" s="1020"/>
      <c r="AN34" s="1020"/>
      <c r="AO34" s="1020"/>
      <c r="AP34" s="1020"/>
      <c r="AQ34" s="1020"/>
      <c r="AR34" s="1020"/>
      <c r="AS34" s="1019"/>
      <c r="AT34" s="1019"/>
      <c r="AU34" s="1019"/>
      <c r="AV34" s="1019"/>
      <c r="AW34" s="1019"/>
      <c r="AX34" s="1019"/>
      <c r="AY34" s="1019"/>
      <c r="AZ34" s="1018"/>
      <c r="BA34" s="1018"/>
      <c r="BB34" s="1018"/>
      <c r="BC34" s="1018"/>
      <c r="BD34" s="1018"/>
      <c r="BE34" s="1018"/>
      <c r="BF34" s="1018"/>
      <c r="BG34" s="1017"/>
      <c r="BH34" s="1017"/>
      <c r="BI34" s="1017"/>
      <c r="BJ34" s="1017"/>
      <c r="BK34" s="1017"/>
      <c r="BL34" s="1017"/>
      <c r="BM34" s="1017"/>
      <c r="BN34" s="1016"/>
      <c r="BO34" s="1016"/>
      <c r="BP34" s="1016"/>
      <c r="BQ34" s="1016"/>
      <c r="BR34" s="1016"/>
      <c r="BS34" s="1016"/>
      <c r="BT34" s="1016"/>
    </row>
    <row r="35" spans="1:74" s="965" customFormat="1" ht="63.75" thickBot="1">
      <c r="A35" s="1821"/>
      <c r="B35" s="1821"/>
      <c r="C35" s="1825"/>
      <c r="D35" s="1826" t="s">
        <v>1671</v>
      </c>
      <c r="E35" s="1192" t="s">
        <v>1122</v>
      </c>
      <c r="F35" s="1193">
        <v>1</v>
      </c>
      <c r="G35" s="1192" t="s">
        <v>1672</v>
      </c>
      <c r="H35" s="1127" t="s">
        <v>1673</v>
      </c>
      <c r="I35" s="1284">
        <v>0.1</v>
      </c>
      <c r="J35" s="1190" t="s">
        <v>1674</v>
      </c>
      <c r="K35" s="1037">
        <v>42186</v>
      </c>
      <c r="L35" s="1037">
        <v>42369</v>
      </c>
      <c r="M35" s="993"/>
      <c r="N35" s="993"/>
      <c r="O35" s="993"/>
      <c r="P35" s="993"/>
      <c r="Q35" s="993"/>
      <c r="R35" s="993"/>
      <c r="S35" s="993">
        <v>1</v>
      </c>
      <c r="T35" s="993"/>
      <c r="U35" s="1287"/>
      <c r="V35" s="1287"/>
      <c r="W35" s="1287"/>
      <c r="X35" s="1288"/>
      <c r="Y35" s="1100">
        <f>SUM(M35:X35)</f>
        <v>1</v>
      </c>
      <c r="Z35" s="1293">
        <v>0</v>
      </c>
      <c r="AA35" s="1294"/>
      <c r="AB35" s="1430">
        <f t="shared" si="5"/>
        <v>0</v>
      </c>
      <c r="AC35" s="1801">
        <f t="shared" si="6"/>
        <v>0</v>
      </c>
      <c r="AD35" s="1598">
        <f t="shared" si="1"/>
        <v>0</v>
      </c>
      <c r="AE35" s="1801" t="s">
        <v>1150</v>
      </c>
      <c r="AF35" s="1801">
        <f>AD35/Y35</f>
        <v>0</v>
      </c>
      <c r="AG35" s="1801">
        <f t="shared" si="3"/>
        <v>0</v>
      </c>
      <c r="AH35" s="1430">
        <v>0</v>
      </c>
      <c r="AI35" s="927">
        <v>0</v>
      </c>
      <c r="AJ35" s="927"/>
      <c r="AK35" s="927"/>
      <c r="AL35" s="1020"/>
      <c r="AM35" s="1020"/>
      <c r="AN35" s="1020"/>
      <c r="AO35" s="1020"/>
      <c r="AP35" s="1020"/>
      <c r="AQ35" s="1020"/>
      <c r="AR35" s="1020"/>
      <c r="AS35" s="1019"/>
      <c r="AT35" s="1019"/>
      <c r="AU35" s="1019"/>
      <c r="AV35" s="1019"/>
      <c r="AW35" s="1019"/>
      <c r="AX35" s="1019"/>
      <c r="AY35" s="1019"/>
      <c r="AZ35" s="1018"/>
      <c r="BA35" s="1018"/>
      <c r="BB35" s="1018"/>
      <c r="BC35" s="1018"/>
      <c r="BD35" s="1018"/>
      <c r="BE35" s="1018"/>
      <c r="BF35" s="1018"/>
      <c r="BG35" s="1017"/>
      <c r="BH35" s="1017"/>
      <c r="BI35" s="1017"/>
      <c r="BJ35" s="1017"/>
      <c r="BK35" s="1017"/>
      <c r="BL35" s="1017"/>
      <c r="BM35" s="1017"/>
      <c r="BN35" s="1016"/>
      <c r="BO35" s="1016"/>
      <c r="BP35" s="1016"/>
      <c r="BQ35" s="1016"/>
      <c r="BR35" s="1016"/>
      <c r="BS35" s="1016"/>
      <c r="BT35" s="1016"/>
      <c r="BV35" s="965" t="s">
        <v>1819</v>
      </c>
    </row>
    <row r="36" spans="1:72" s="965" customFormat="1" ht="63.75" customHeight="1" thickBot="1">
      <c r="A36" s="1821"/>
      <c r="B36" s="1821"/>
      <c r="C36" s="1825"/>
      <c r="D36" s="1827"/>
      <c r="E36" s="1192" t="s">
        <v>142</v>
      </c>
      <c r="F36" s="1193">
        <v>1</v>
      </c>
      <c r="G36" s="1192" t="s">
        <v>1675</v>
      </c>
      <c r="H36" s="1127" t="s">
        <v>1673</v>
      </c>
      <c r="I36" s="1284">
        <v>0.1</v>
      </c>
      <c r="J36" s="1190" t="s">
        <v>1676</v>
      </c>
      <c r="K36" s="1037">
        <v>42186</v>
      </c>
      <c r="L36" s="1037">
        <v>42369</v>
      </c>
      <c r="M36" s="993"/>
      <c r="N36" s="993"/>
      <c r="O36" s="993"/>
      <c r="P36" s="993"/>
      <c r="Q36" s="993"/>
      <c r="R36" s="993"/>
      <c r="S36" s="993"/>
      <c r="T36" s="993"/>
      <c r="U36" s="1287"/>
      <c r="V36" s="1287"/>
      <c r="W36" s="1287"/>
      <c r="X36" s="1288">
        <v>1</v>
      </c>
      <c r="Y36" s="1100">
        <f>SUM(M36:X36)</f>
        <v>1</v>
      </c>
      <c r="Z36" s="1293">
        <v>0</v>
      </c>
      <c r="AA36" s="1294"/>
      <c r="AB36" s="1430">
        <f t="shared" si="5"/>
        <v>0</v>
      </c>
      <c r="AC36" s="1801">
        <f t="shared" si="6"/>
        <v>0</v>
      </c>
      <c r="AD36" s="1598">
        <f t="shared" si="1"/>
        <v>0</v>
      </c>
      <c r="AE36" s="1801" t="s">
        <v>1150</v>
      </c>
      <c r="AF36" s="1801">
        <f t="shared" si="2"/>
        <v>0</v>
      </c>
      <c r="AG36" s="1801">
        <f t="shared" si="3"/>
        <v>0</v>
      </c>
      <c r="AH36" s="1430">
        <v>0</v>
      </c>
      <c r="AI36" s="927">
        <v>0</v>
      </c>
      <c r="AJ36" s="927"/>
      <c r="AK36" s="927"/>
      <c r="AL36" s="1020"/>
      <c r="AM36" s="1020"/>
      <c r="AN36" s="1020"/>
      <c r="AO36" s="1020"/>
      <c r="AP36" s="1020"/>
      <c r="AQ36" s="1020"/>
      <c r="AR36" s="1020"/>
      <c r="AS36" s="1019"/>
      <c r="AT36" s="1019"/>
      <c r="AU36" s="1019"/>
      <c r="AV36" s="1019"/>
      <c r="AW36" s="1019"/>
      <c r="AX36" s="1019"/>
      <c r="AY36" s="1019"/>
      <c r="AZ36" s="1018"/>
      <c r="BA36" s="1018"/>
      <c r="BB36" s="1018"/>
      <c r="BC36" s="1018"/>
      <c r="BD36" s="1018"/>
      <c r="BE36" s="1018"/>
      <c r="BF36" s="1018"/>
      <c r="BG36" s="1017"/>
      <c r="BH36" s="1017"/>
      <c r="BI36" s="1017"/>
      <c r="BJ36" s="1017"/>
      <c r="BK36" s="1017"/>
      <c r="BL36" s="1017"/>
      <c r="BM36" s="1017"/>
      <c r="BN36" s="1016"/>
      <c r="BO36" s="1016"/>
      <c r="BP36" s="1016"/>
      <c r="BQ36" s="1016"/>
      <c r="BR36" s="1016"/>
      <c r="BS36" s="1016"/>
      <c r="BT36" s="1016"/>
    </row>
    <row r="37" spans="1:72" s="965" customFormat="1" ht="19.5" customHeight="1" thickBot="1">
      <c r="A37" s="1817" t="s">
        <v>136</v>
      </c>
      <c r="B37" s="1817"/>
      <c r="C37" s="1817"/>
      <c r="D37" s="1817"/>
      <c r="E37" s="971"/>
      <c r="F37" s="971"/>
      <c r="G37" s="971"/>
      <c r="H37" s="971"/>
      <c r="I37" s="1283">
        <f>SUM(I27:I36)</f>
        <v>0.9999999999999999</v>
      </c>
      <c r="J37" s="971"/>
      <c r="K37" s="971"/>
      <c r="L37" s="971"/>
      <c r="M37" s="971"/>
      <c r="N37" s="971"/>
      <c r="O37" s="971"/>
      <c r="P37" s="971"/>
      <c r="Q37" s="971"/>
      <c r="R37" s="971"/>
      <c r="S37" s="971"/>
      <c r="T37" s="971"/>
      <c r="U37" s="971"/>
      <c r="V37" s="971"/>
      <c r="W37" s="971"/>
      <c r="X37" s="971"/>
      <c r="Y37" s="971"/>
      <c r="Z37" s="1143">
        <f>SUM(Z27:Z34)</f>
        <v>63000000</v>
      </c>
      <c r="AA37" s="969"/>
      <c r="AB37" s="1623"/>
      <c r="AC37" s="1624">
        <f>_xlfn.AVERAGEIF(AC27:AC36,"&gt;0")</f>
        <v>1</v>
      </c>
      <c r="AD37" s="1758">
        <f t="shared" si="1"/>
        <v>0</v>
      </c>
      <c r="AE37" s="1624">
        <f>AVERAGE(AE27:AE36)</f>
        <v>0.7692307692307693</v>
      </c>
      <c r="AF37" s="1624"/>
      <c r="AG37" s="1624">
        <f>AVERAGE(AG27:AG36)</f>
        <v>0.07352941176470588</v>
      </c>
      <c r="AH37" s="1625"/>
      <c r="AI37" s="1626"/>
      <c r="AJ37" s="1626"/>
      <c r="AK37" s="1626"/>
      <c r="AL37" s="967"/>
      <c r="AM37" s="967"/>
      <c r="AN37" s="967"/>
      <c r="AO37" s="967"/>
      <c r="AP37" s="967"/>
      <c r="AQ37" s="967"/>
      <c r="AR37" s="967"/>
      <c r="AS37" s="967"/>
      <c r="AT37" s="967"/>
      <c r="AU37" s="967"/>
      <c r="AV37" s="967"/>
      <c r="AW37" s="967"/>
      <c r="AX37" s="967"/>
      <c r="AY37" s="967"/>
      <c r="AZ37" s="967"/>
      <c r="BA37" s="967"/>
      <c r="BB37" s="967"/>
      <c r="BC37" s="967"/>
      <c r="BD37" s="967"/>
      <c r="BE37" s="967"/>
      <c r="BF37" s="967"/>
      <c r="BG37" s="967"/>
      <c r="BH37" s="967"/>
      <c r="BI37" s="967"/>
      <c r="BJ37" s="967"/>
      <c r="BK37" s="967"/>
      <c r="BL37" s="967"/>
      <c r="BM37" s="967"/>
      <c r="BN37" s="967"/>
      <c r="BO37" s="967"/>
      <c r="BP37" s="967"/>
      <c r="BQ37" s="967"/>
      <c r="BR37" s="967"/>
      <c r="BS37" s="967"/>
      <c r="BT37" s="967"/>
    </row>
    <row r="38" spans="1:72" s="1300" customFormat="1" ht="90" thickBot="1">
      <c r="A38" s="1295">
        <v>3</v>
      </c>
      <c r="B38" s="1295" t="s">
        <v>1252</v>
      </c>
      <c r="C38" s="1181" t="s">
        <v>1253</v>
      </c>
      <c r="D38" s="1296" t="s">
        <v>1820</v>
      </c>
      <c r="E38" s="1192" t="s">
        <v>68</v>
      </c>
      <c r="F38" s="1193">
        <v>1</v>
      </c>
      <c r="G38" s="1192" t="s">
        <v>1821</v>
      </c>
      <c r="H38" s="1127" t="s">
        <v>1182</v>
      </c>
      <c r="I38" s="1297">
        <v>1</v>
      </c>
      <c r="J38" s="1190" t="s">
        <v>1822</v>
      </c>
      <c r="K38" s="1037" t="s">
        <v>1823</v>
      </c>
      <c r="L38" s="1067">
        <v>42369</v>
      </c>
      <c r="M38" s="993"/>
      <c r="N38" s="993"/>
      <c r="O38" s="993"/>
      <c r="P38" s="993"/>
      <c r="Q38" s="993"/>
      <c r="R38" s="993"/>
      <c r="S38" s="993"/>
      <c r="T38" s="993"/>
      <c r="U38" s="1287"/>
      <c r="V38" s="1287"/>
      <c r="W38" s="1287"/>
      <c r="X38" s="1288">
        <v>1</v>
      </c>
      <c r="Y38" s="1298">
        <v>1</v>
      </c>
      <c r="Z38" s="1099">
        <v>883570680</v>
      </c>
      <c r="AA38" s="1280" t="s">
        <v>1173</v>
      </c>
      <c r="AB38" s="1430">
        <f t="shared" si="5"/>
        <v>0</v>
      </c>
      <c r="AC38" s="1801">
        <f t="shared" si="6"/>
        <v>0</v>
      </c>
      <c r="AD38" s="1598">
        <f>SUM(M38:N38)</f>
        <v>0</v>
      </c>
      <c r="AE38" s="1801" t="s">
        <v>1150</v>
      </c>
      <c r="AF38" s="1801">
        <f t="shared" si="2"/>
        <v>0</v>
      </c>
      <c r="AG38" s="1801">
        <f t="shared" si="3"/>
        <v>0</v>
      </c>
      <c r="AH38" s="1430">
        <v>0</v>
      </c>
      <c r="AI38" s="927">
        <v>0</v>
      </c>
      <c r="AJ38" s="927"/>
      <c r="AK38" s="927"/>
      <c r="AL38" s="1299"/>
      <c r="AM38" s="1299"/>
      <c r="AN38" s="1299"/>
      <c r="AO38" s="1299"/>
      <c r="AP38" s="1299"/>
      <c r="AQ38" s="1299"/>
      <c r="AR38" s="1299"/>
      <c r="AS38" s="1299"/>
      <c r="AT38" s="1299"/>
      <c r="AU38" s="1299"/>
      <c r="AV38" s="1299"/>
      <c r="AW38" s="1299"/>
      <c r="AX38" s="1299"/>
      <c r="AY38" s="1299"/>
      <c r="AZ38" s="1299"/>
      <c r="BA38" s="1299"/>
      <c r="BB38" s="1299"/>
      <c r="BC38" s="1299"/>
      <c r="BD38" s="1299"/>
      <c r="BE38" s="1299"/>
      <c r="BF38" s="1299"/>
      <c r="BG38" s="1299"/>
      <c r="BH38" s="1299"/>
      <c r="BI38" s="1299"/>
      <c r="BJ38" s="1299"/>
      <c r="BK38" s="1299"/>
      <c r="BL38" s="1299"/>
      <c r="BM38" s="1299"/>
      <c r="BN38" s="1299"/>
      <c r="BO38" s="1299"/>
      <c r="BP38" s="1299"/>
      <c r="BQ38" s="1299"/>
      <c r="BR38" s="1299"/>
      <c r="BS38" s="1299"/>
      <c r="BT38" s="1299"/>
    </row>
    <row r="39" spans="1:72" s="965" customFormat="1" ht="19.5" customHeight="1" thickBot="1">
      <c r="A39" s="1817" t="s">
        <v>136</v>
      </c>
      <c r="B39" s="1817"/>
      <c r="C39" s="1817"/>
      <c r="D39" s="1817"/>
      <c r="E39" s="971"/>
      <c r="F39" s="971"/>
      <c r="G39" s="971"/>
      <c r="H39" s="971"/>
      <c r="I39" s="1283">
        <f>SUM(I38)</f>
        <v>1</v>
      </c>
      <c r="J39" s="971"/>
      <c r="K39" s="971"/>
      <c r="L39" s="971"/>
      <c r="M39" s="971"/>
      <c r="N39" s="971"/>
      <c r="O39" s="971"/>
      <c r="P39" s="971"/>
      <c r="Q39" s="971"/>
      <c r="R39" s="971"/>
      <c r="S39" s="971"/>
      <c r="T39" s="971"/>
      <c r="U39" s="971"/>
      <c r="V39" s="971"/>
      <c r="W39" s="971"/>
      <c r="X39" s="971"/>
      <c r="Y39" s="971"/>
      <c r="Z39" s="1143" t="e">
        <f>SUM(#REF!)</f>
        <v>#REF!</v>
      </c>
      <c r="AA39" s="969"/>
      <c r="AB39" s="1621"/>
      <c r="AC39" s="1627" t="s">
        <v>1150</v>
      </c>
      <c r="AD39" s="1759"/>
      <c r="AE39" s="1620" t="s">
        <v>1150</v>
      </c>
      <c r="AF39" s="1620"/>
      <c r="AG39" s="1620">
        <f>AVERAGE(AG38)</f>
        <v>0</v>
      </c>
      <c r="AH39" s="1619"/>
      <c r="AI39" s="1622"/>
      <c r="AJ39" s="1622"/>
      <c r="AK39" s="1622"/>
      <c r="AL39" s="967"/>
      <c r="AM39" s="967"/>
      <c r="AN39" s="967"/>
      <c r="AO39" s="967"/>
      <c r="AP39" s="967"/>
      <c r="AQ39" s="967"/>
      <c r="AR39" s="967"/>
      <c r="AS39" s="967"/>
      <c r="AT39" s="967"/>
      <c r="AU39" s="967"/>
      <c r="AV39" s="967"/>
      <c r="AW39" s="967"/>
      <c r="AX39" s="967"/>
      <c r="AY39" s="967"/>
      <c r="AZ39" s="967"/>
      <c r="BA39" s="967"/>
      <c r="BB39" s="967"/>
      <c r="BC39" s="967"/>
      <c r="BD39" s="967"/>
      <c r="BE39" s="967"/>
      <c r="BF39" s="967"/>
      <c r="BG39" s="967"/>
      <c r="BH39" s="967"/>
      <c r="BI39" s="967"/>
      <c r="BJ39" s="967"/>
      <c r="BK39" s="967"/>
      <c r="BL39" s="967"/>
      <c r="BM39" s="967"/>
      <c r="BN39" s="967"/>
      <c r="BO39" s="967"/>
      <c r="BP39" s="967"/>
      <c r="BQ39" s="967"/>
      <c r="BR39" s="967"/>
      <c r="BS39" s="967"/>
      <c r="BT39" s="967"/>
    </row>
    <row r="40" spans="1:72" s="965" customFormat="1" ht="19.5" customHeight="1" thickBot="1">
      <c r="A40" s="1810" t="s">
        <v>297</v>
      </c>
      <c r="B40" s="1810"/>
      <c r="C40" s="1810"/>
      <c r="D40" s="1810"/>
      <c r="E40" s="1231"/>
      <c r="F40" s="1232"/>
      <c r="G40" s="1232"/>
      <c r="H40" s="1232"/>
      <c r="I40" s="1232"/>
      <c r="J40" s="1232"/>
      <c r="K40" s="1232"/>
      <c r="L40" s="1232"/>
      <c r="M40" s="1232"/>
      <c r="N40" s="1232"/>
      <c r="O40" s="1232"/>
      <c r="P40" s="1232"/>
      <c r="Q40" s="1232"/>
      <c r="R40" s="1232"/>
      <c r="S40" s="1232"/>
      <c r="T40" s="1232"/>
      <c r="U40" s="1232"/>
      <c r="V40" s="1232"/>
      <c r="W40" s="1232"/>
      <c r="X40" s="1232"/>
      <c r="Y40" s="1232"/>
      <c r="Z40" s="1233" t="e">
        <f>SUM(Z39,Z37,Z26)</f>
        <v>#REF!</v>
      </c>
      <c r="AA40" s="1234"/>
      <c r="AB40" s="1628"/>
      <c r="AC40" s="1629">
        <f>AVERAGE(AC39,AC37,AC26)</f>
        <v>1</v>
      </c>
      <c r="AD40" s="1760"/>
      <c r="AE40" s="1630">
        <f>AVERAGE(AE39,AE37,AE26)</f>
        <v>0.7692307692307693</v>
      </c>
      <c r="AF40" s="1630"/>
      <c r="AG40" s="1630">
        <f>AVERAGE(AG39,AG37,AG26)</f>
        <v>0.024509803921568627</v>
      </c>
      <c r="AH40" s="1631"/>
      <c r="AI40" s="1632"/>
      <c r="AJ40" s="1632"/>
      <c r="AK40" s="1632"/>
      <c r="AL40" s="966"/>
      <c r="AM40" s="966"/>
      <c r="AN40" s="966"/>
      <c r="AO40" s="966"/>
      <c r="AP40" s="966"/>
      <c r="AQ40" s="966"/>
      <c r="AR40" s="966"/>
      <c r="AS40" s="966"/>
      <c r="AT40" s="966"/>
      <c r="AU40" s="966"/>
      <c r="AV40" s="966"/>
      <c r="AW40" s="966"/>
      <c r="AX40" s="966"/>
      <c r="AY40" s="966"/>
      <c r="AZ40" s="966"/>
      <c r="BA40" s="966"/>
      <c r="BB40" s="966"/>
      <c r="BC40" s="966"/>
      <c r="BD40" s="966"/>
      <c r="BE40" s="966"/>
      <c r="BF40" s="966"/>
      <c r="BG40" s="966"/>
      <c r="BH40" s="966"/>
      <c r="BI40" s="966"/>
      <c r="BJ40" s="966"/>
      <c r="BK40" s="966"/>
      <c r="BL40" s="966"/>
      <c r="BM40" s="966"/>
      <c r="BN40" s="966"/>
      <c r="BO40" s="966"/>
      <c r="BP40" s="966"/>
      <c r="BQ40" s="966"/>
      <c r="BR40" s="966"/>
      <c r="BS40" s="966"/>
      <c r="BT40" s="966"/>
    </row>
    <row r="41" spans="1:72" s="1022" customFormat="1" ht="9.75" customHeight="1" thickBot="1">
      <c r="A41" s="1811"/>
      <c r="B41" s="1811"/>
      <c r="C41" s="1811"/>
      <c r="D41" s="1811"/>
      <c r="E41" s="1811"/>
      <c r="F41" s="1811"/>
      <c r="G41" s="1811"/>
      <c r="H41" s="1811"/>
      <c r="I41" s="1811"/>
      <c r="J41" s="1811"/>
      <c r="K41" s="1811"/>
      <c r="L41" s="1811"/>
      <c r="M41" s="1811"/>
      <c r="N41" s="1811"/>
      <c r="O41" s="1811"/>
      <c r="P41" s="1811"/>
      <c r="Q41" s="1811"/>
      <c r="R41" s="1811"/>
      <c r="S41" s="1811"/>
      <c r="T41" s="1811"/>
      <c r="U41" s="1811"/>
      <c r="V41" s="1811"/>
      <c r="W41" s="1811"/>
      <c r="X41" s="1811"/>
      <c r="Y41" s="1811"/>
      <c r="Z41" s="1811"/>
      <c r="AA41" s="1811"/>
      <c r="AB41" s="1435"/>
      <c r="AC41" s="1452"/>
      <c r="AD41" s="1602"/>
      <c r="AE41" s="1027"/>
      <c r="AF41" s="1027"/>
      <c r="AG41" s="1027"/>
      <c r="AH41" s="1435"/>
      <c r="AI41" s="1027"/>
      <c r="AJ41" s="1027"/>
      <c r="AK41" s="1027"/>
      <c r="AL41" s="1026"/>
      <c r="AM41" s="1026"/>
      <c r="AN41" s="1026"/>
      <c r="AO41" s="1026"/>
      <c r="AP41" s="1026"/>
      <c r="AQ41" s="1026"/>
      <c r="AR41" s="1026"/>
      <c r="AS41" s="1026"/>
      <c r="AT41" s="1026"/>
      <c r="AU41" s="1026"/>
      <c r="AV41" s="1026"/>
      <c r="AW41" s="1026"/>
      <c r="AX41" s="1026"/>
      <c r="AY41" s="1026"/>
      <c r="AZ41" s="1026"/>
      <c r="BA41" s="1026"/>
      <c r="BB41" s="1026"/>
      <c r="BC41" s="1026"/>
      <c r="BD41" s="1026"/>
      <c r="BE41" s="1026"/>
      <c r="BF41" s="1026"/>
      <c r="BG41" s="1026"/>
      <c r="BH41" s="1026"/>
      <c r="BI41" s="1026"/>
      <c r="BJ41" s="1026"/>
      <c r="BK41" s="1026"/>
      <c r="BL41" s="1026"/>
      <c r="BM41" s="1026"/>
      <c r="BN41" s="1026"/>
      <c r="BO41" s="1026"/>
      <c r="BP41" s="1026"/>
      <c r="BQ41" s="1026"/>
      <c r="BR41" s="1026"/>
      <c r="BS41" s="1026"/>
      <c r="BT41" s="1026"/>
    </row>
    <row r="42" spans="1:72" s="1025" customFormat="1" ht="21" customHeight="1" thickBot="1">
      <c r="A42" s="1818" t="s">
        <v>11</v>
      </c>
      <c r="B42" s="1818"/>
      <c r="C42" s="1818"/>
      <c r="D42" s="1818"/>
      <c r="E42" s="1819" t="s">
        <v>299</v>
      </c>
      <c r="F42" s="1819"/>
      <c r="G42" s="1819"/>
      <c r="H42" s="1819"/>
      <c r="I42" s="1819"/>
      <c r="J42" s="1819"/>
      <c r="K42" s="1819"/>
      <c r="L42" s="1819"/>
      <c r="M42" s="1819"/>
      <c r="N42" s="1819"/>
      <c r="O42" s="1819"/>
      <c r="P42" s="1819"/>
      <c r="Q42" s="1819"/>
      <c r="R42" s="1819"/>
      <c r="S42" s="1819"/>
      <c r="T42" s="1819"/>
      <c r="U42" s="1819"/>
      <c r="V42" s="1819"/>
      <c r="W42" s="1819"/>
      <c r="X42" s="1819"/>
      <c r="Y42" s="1819"/>
      <c r="Z42" s="1819"/>
      <c r="AA42" s="1819"/>
      <c r="AB42" s="1819" t="s">
        <v>299</v>
      </c>
      <c r="AC42" s="1819"/>
      <c r="AD42" s="1819"/>
      <c r="AE42" s="1819"/>
      <c r="AF42" s="1819"/>
      <c r="AG42" s="1819"/>
      <c r="AH42" s="1819"/>
      <c r="AI42" s="1819"/>
      <c r="AJ42" s="1819"/>
      <c r="AK42" s="1819"/>
      <c r="AL42" s="1816" t="s">
        <v>299</v>
      </c>
      <c r="AM42" s="1816"/>
      <c r="AN42" s="1816"/>
      <c r="AO42" s="1816"/>
      <c r="AP42" s="1816"/>
      <c r="AQ42" s="1816"/>
      <c r="AR42" s="1816"/>
      <c r="AS42" s="1816" t="s">
        <v>299</v>
      </c>
      <c r="AT42" s="1816"/>
      <c r="AU42" s="1816"/>
      <c r="AV42" s="1816"/>
      <c r="AW42" s="1816"/>
      <c r="AX42" s="1816"/>
      <c r="AY42" s="1816"/>
      <c r="AZ42" s="1816" t="s">
        <v>299</v>
      </c>
      <c r="BA42" s="1816"/>
      <c r="BB42" s="1816"/>
      <c r="BC42" s="1816"/>
      <c r="BD42" s="1816"/>
      <c r="BE42" s="1816"/>
      <c r="BF42" s="1816"/>
      <c r="BG42" s="1816" t="s">
        <v>299</v>
      </c>
      <c r="BH42" s="1816"/>
      <c r="BI42" s="1816"/>
      <c r="BJ42" s="1816"/>
      <c r="BK42" s="1816"/>
      <c r="BL42" s="1816"/>
      <c r="BM42" s="1816"/>
      <c r="BN42" s="1816" t="s">
        <v>299</v>
      </c>
      <c r="BO42" s="1816"/>
      <c r="BP42" s="1816"/>
      <c r="BQ42" s="1816"/>
      <c r="BR42" s="1816"/>
      <c r="BS42" s="1816"/>
      <c r="BT42" s="1816"/>
    </row>
    <row r="43" spans="1:72" s="1022" customFormat="1" ht="9.75" customHeight="1" thickBot="1">
      <c r="A43" s="1811"/>
      <c r="B43" s="1811"/>
      <c r="C43" s="1811"/>
      <c r="D43" s="1811"/>
      <c r="E43" s="1811"/>
      <c r="F43" s="1811"/>
      <c r="G43" s="1811"/>
      <c r="H43" s="1811"/>
      <c r="I43" s="1811"/>
      <c r="J43" s="1811"/>
      <c r="K43" s="1811"/>
      <c r="L43" s="1811"/>
      <c r="M43" s="1811"/>
      <c r="N43" s="1811"/>
      <c r="O43" s="1811"/>
      <c r="P43" s="1811"/>
      <c r="Q43" s="1811"/>
      <c r="R43" s="1811"/>
      <c r="S43" s="1811"/>
      <c r="T43" s="1811"/>
      <c r="U43" s="1811"/>
      <c r="V43" s="1811"/>
      <c r="W43" s="1811"/>
      <c r="X43" s="1811"/>
      <c r="Y43" s="1811"/>
      <c r="Z43" s="1811"/>
      <c r="AA43" s="1811"/>
      <c r="AB43" s="1433"/>
      <c r="AC43" s="1453"/>
      <c r="AD43" s="1597"/>
      <c r="AE43" s="1024"/>
      <c r="AF43" s="1024"/>
      <c r="AG43" s="1024"/>
      <c r="AH43" s="1433"/>
      <c r="AI43" s="1024"/>
      <c r="AJ43" s="1024"/>
      <c r="AK43" s="1024"/>
      <c r="AL43" s="1024"/>
      <c r="AM43" s="1024"/>
      <c r="AN43" s="1024"/>
      <c r="AO43" s="1024"/>
      <c r="AP43" s="1024"/>
      <c r="AQ43" s="1024"/>
      <c r="AR43" s="1024"/>
      <c r="AS43" s="1024"/>
      <c r="AT43" s="1024"/>
      <c r="AU43" s="1024"/>
      <c r="AV43" s="1024"/>
      <c r="AW43" s="1024"/>
      <c r="AX43" s="1024"/>
      <c r="AY43" s="1024"/>
      <c r="AZ43" s="1024"/>
      <c r="BA43" s="1024"/>
      <c r="BB43" s="1024"/>
      <c r="BC43" s="1024"/>
      <c r="BD43" s="1024"/>
      <c r="BE43" s="1024"/>
      <c r="BF43" s="1023"/>
      <c r="BG43" s="1023"/>
      <c r="BH43" s="1023"/>
      <c r="BI43" s="1023"/>
      <c r="BJ43" s="1023"/>
      <c r="BK43" s="1023"/>
      <c r="BL43" s="1023"/>
      <c r="BM43" s="1023"/>
      <c r="BN43" s="1023"/>
      <c r="BO43" s="1023"/>
      <c r="BP43" s="1023"/>
      <c r="BQ43" s="1023"/>
      <c r="BR43" s="1023"/>
      <c r="BS43" s="1023"/>
      <c r="BT43" s="1023"/>
    </row>
    <row r="44" spans="1:72" s="1015" customFormat="1" ht="36.75" thickBot="1">
      <c r="A44" s="1235" t="s">
        <v>13</v>
      </c>
      <c r="B44" s="1331" t="s">
        <v>14</v>
      </c>
      <c r="C44" s="1235" t="s">
        <v>15</v>
      </c>
      <c r="D44" s="1332" t="s">
        <v>16</v>
      </c>
      <c r="E44" s="1332" t="s">
        <v>17</v>
      </c>
      <c r="F44" s="1332" t="s">
        <v>18</v>
      </c>
      <c r="G44" s="1332" t="s">
        <v>19</v>
      </c>
      <c r="H44" s="1332" t="s">
        <v>20</v>
      </c>
      <c r="I44" s="1332" t="s">
        <v>21</v>
      </c>
      <c r="J44" s="1332" t="s">
        <v>22</v>
      </c>
      <c r="K44" s="1332" t="s">
        <v>23</v>
      </c>
      <c r="L44" s="1332" t="s">
        <v>24</v>
      </c>
      <c r="M44" s="1333" t="s">
        <v>25</v>
      </c>
      <c r="N44" s="1333" t="s">
        <v>26</v>
      </c>
      <c r="O44" s="1333" t="s">
        <v>27</v>
      </c>
      <c r="P44" s="1333" t="s">
        <v>28</v>
      </c>
      <c r="Q44" s="1333" t="s">
        <v>29</v>
      </c>
      <c r="R44" s="1333" t="s">
        <v>30</v>
      </c>
      <c r="S44" s="1333" t="s">
        <v>31</v>
      </c>
      <c r="T44" s="1333" t="s">
        <v>32</v>
      </c>
      <c r="U44" s="1333" t="s">
        <v>33</v>
      </c>
      <c r="V44" s="1333" t="s">
        <v>34</v>
      </c>
      <c r="W44" s="1333" t="s">
        <v>35</v>
      </c>
      <c r="X44" s="1333" t="s">
        <v>36</v>
      </c>
      <c r="Y44" s="1332" t="s">
        <v>37</v>
      </c>
      <c r="Z44" s="1334" t="s">
        <v>38</v>
      </c>
      <c r="AA44" s="1332" t="s">
        <v>39</v>
      </c>
      <c r="AB44" s="1434" t="s">
        <v>40</v>
      </c>
      <c r="AC44" s="1792" t="s">
        <v>1938</v>
      </c>
      <c r="AD44" s="1600" t="s">
        <v>41</v>
      </c>
      <c r="AE44" s="1806" t="s">
        <v>1997</v>
      </c>
      <c r="AF44" s="1806" t="s">
        <v>1998</v>
      </c>
      <c r="AG44" s="712" t="s">
        <v>1940</v>
      </c>
      <c r="AH44" s="1434" t="s">
        <v>43</v>
      </c>
      <c r="AI44" s="1021" t="s">
        <v>44</v>
      </c>
      <c r="AJ44" s="1021" t="s">
        <v>45</v>
      </c>
      <c r="AK44" s="1021" t="s">
        <v>46</v>
      </c>
      <c r="AL44" s="1020" t="s">
        <v>47</v>
      </c>
      <c r="AM44" s="1020" t="s">
        <v>48</v>
      </c>
      <c r="AN44" s="1020" t="s">
        <v>42</v>
      </c>
      <c r="AO44" s="1020" t="s">
        <v>43</v>
      </c>
      <c r="AP44" s="1020" t="s">
        <v>44</v>
      </c>
      <c r="AQ44" s="1020" t="s">
        <v>45</v>
      </c>
      <c r="AR44" s="1020" t="s">
        <v>46</v>
      </c>
      <c r="AS44" s="1019" t="s">
        <v>49</v>
      </c>
      <c r="AT44" s="1019" t="s">
        <v>50</v>
      </c>
      <c r="AU44" s="1019" t="s">
        <v>42</v>
      </c>
      <c r="AV44" s="1019" t="s">
        <v>43</v>
      </c>
      <c r="AW44" s="1019" t="s">
        <v>44</v>
      </c>
      <c r="AX44" s="1019" t="s">
        <v>45</v>
      </c>
      <c r="AY44" s="1019" t="s">
        <v>46</v>
      </c>
      <c r="AZ44" s="1018" t="s">
        <v>51</v>
      </c>
      <c r="BA44" s="1018" t="s">
        <v>52</v>
      </c>
      <c r="BB44" s="1018" t="s">
        <v>42</v>
      </c>
      <c r="BC44" s="1018" t="s">
        <v>43</v>
      </c>
      <c r="BD44" s="1018" t="s">
        <v>44</v>
      </c>
      <c r="BE44" s="1018" t="s">
        <v>45</v>
      </c>
      <c r="BF44" s="1018" t="s">
        <v>46</v>
      </c>
      <c r="BG44" s="1017" t="s">
        <v>53</v>
      </c>
      <c r="BH44" s="1017" t="s">
        <v>54</v>
      </c>
      <c r="BI44" s="1017" t="s">
        <v>42</v>
      </c>
      <c r="BJ44" s="1017" t="s">
        <v>43</v>
      </c>
      <c r="BK44" s="1017" t="s">
        <v>44</v>
      </c>
      <c r="BL44" s="1017" t="s">
        <v>45</v>
      </c>
      <c r="BM44" s="1017" t="s">
        <v>46</v>
      </c>
      <c r="BN44" s="1016" t="s">
        <v>55</v>
      </c>
      <c r="BO44" s="1016" t="s">
        <v>56</v>
      </c>
      <c r="BP44" s="1016" t="s">
        <v>42</v>
      </c>
      <c r="BQ44" s="1016" t="s">
        <v>43</v>
      </c>
      <c r="BR44" s="1016" t="s">
        <v>44</v>
      </c>
      <c r="BS44" s="1016" t="s">
        <v>45</v>
      </c>
      <c r="BT44" s="1016" t="s">
        <v>46</v>
      </c>
    </row>
    <row r="45" spans="1:72" s="1303" customFormat="1" ht="64.5" customHeight="1" thickBot="1">
      <c r="A45" s="1812">
        <v>1</v>
      </c>
      <c r="B45" s="1812" t="s">
        <v>137</v>
      </c>
      <c r="C45" s="1813" t="s">
        <v>516</v>
      </c>
      <c r="D45" s="1014" t="s">
        <v>517</v>
      </c>
      <c r="E45" s="920" t="s">
        <v>78</v>
      </c>
      <c r="F45" s="921" t="s">
        <v>518</v>
      </c>
      <c r="G45" s="922" t="s">
        <v>79</v>
      </c>
      <c r="H45" s="1102" t="s">
        <v>1182</v>
      </c>
      <c r="I45" s="995">
        <v>0.16666666666666669</v>
      </c>
      <c r="J45" s="1213" t="s">
        <v>140</v>
      </c>
      <c r="K45" s="1081">
        <v>42005</v>
      </c>
      <c r="L45" s="1081">
        <v>42369</v>
      </c>
      <c r="M45" s="993"/>
      <c r="N45" s="993"/>
      <c r="O45" s="993"/>
      <c r="P45" s="993"/>
      <c r="Q45" s="993"/>
      <c r="R45" s="993"/>
      <c r="S45" s="993"/>
      <c r="T45" s="993"/>
      <c r="U45" s="1287"/>
      <c r="V45" s="1287"/>
      <c r="W45" s="1287"/>
      <c r="X45" s="1288"/>
      <c r="Y45" s="1102" t="s">
        <v>519</v>
      </c>
      <c r="Z45" s="1099">
        <v>0</v>
      </c>
      <c r="AA45" s="1301" t="s">
        <v>1150</v>
      </c>
      <c r="AB45" s="1430">
        <f aca="true" t="shared" si="7" ref="AB45:AB52">SUM(M45:N45)</f>
        <v>0</v>
      </c>
      <c r="AC45" s="1801">
        <f aca="true" t="shared" si="8" ref="AC45:AC52">IF(AB45=0,0%,100%)</f>
        <v>0</v>
      </c>
      <c r="AD45" s="1598">
        <f aca="true" t="shared" si="9" ref="AD45:AD52">SUM(M45:N45)</f>
        <v>0</v>
      </c>
      <c r="AE45" s="1801" t="s">
        <v>1150</v>
      </c>
      <c r="AF45" s="1801" t="s">
        <v>1150</v>
      </c>
      <c r="AG45" s="1801" t="str">
        <f>AF45</f>
        <v>-</v>
      </c>
      <c r="AH45" s="1430">
        <v>0</v>
      </c>
      <c r="AI45" s="927">
        <v>0</v>
      </c>
      <c r="AJ45" s="927"/>
      <c r="AK45" s="927"/>
      <c r="AL45" s="1302"/>
      <c r="AM45" s="1302"/>
      <c r="AN45" s="1302"/>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row>
    <row r="46" spans="1:72" s="1303" customFormat="1" ht="49.5" customHeight="1" thickBot="1">
      <c r="A46" s="1812"/>
      <c r="B46" s="1812"/>
      <c r="C46" s="1813"/>
      <c r="D46" s="997" t="s">
        <v>141</v>
      </c>
      <c r="E46" s="1192" t="s">
        <v>142</v>
      </c>
      <c r="F46" s="1304">
        <v>4</v>
      </c>
      <c r="G46" s="1192" t="s">
        <v>143</v>
      </c>
      <c r="H46" s="1102" t="s">
        <v>1182</v>
      </c>
      <c r="I46" s="995">
        <v>0.16666666666666669</v>
      </c>
      <c r="J46" s="1190" t="s">
        <v>144</v>
      </c>
      <c r="K46" s="1037">
        <v>42005</v>
      </c>
      <c r="L46" s="1037">
        <v>42369</v>
      </c>
      <c r="M46" s="993"/>
      <c r="N46" s="993"/>
      <c r="O46" s="993">
        <v>1</v>
      </c>
      <c r="P46" s="993"/>
      <c r="Q46" s="993"/>
      <c r="R46" s="993">
        <v>1</v>
      </c>
      <c r="S46" s="993"/>
      <c r="T46" s="993"/>
      <c r="U46" s="1287">
        <v>1</v>
      </c>
      <c r="V46" s="1287"/>
      <c r="W46" s="1287"/>
      <c r="X46" s="1288">
        <v>1</v>
      </c>
      <c r="Y46" s="1305">
        <v>4</v>
      </c>
      <c r="Z46" s="1099">
        <v>0</v>
      </c>
      <c r="AA46" s="1301" t="s">
        <v>1150</v>
      </c>
      <c r="AB46" s="1430">
        <f t="shared" si="7"/>
        <v>0</v>
      </c>
      <c r="AC46" s="1801">
        <f t="shared" si="8"/>
        <v>0</v>
      </c>
      <c r="AD46" s="1598">
        <f t="shared" si="9"/>
        <v>0</v>
      </c>
      <c r="AE46" s="1801" t="s">
        <v>1150</v>
      </c>
      <c r="AF46" s="1801">
        <f>AD46/Y46</f>
        <v>0</v>
      </c>
      <c r="AG46" s="1801">
        <f>AF46</f>
        <v>0</v>
      </c>
      <c r="AH46" s="1430">
        <v>0</v>
      </c>
      <c r="AI46" s="927">
        <v>0</v>
      </c>
      <c r="AJ46" s="927"/>
      <c r="AK46" s="927"/>
      <c r="AL46" s="1302"/>
      <c r="AM46" s="1302"/>
      <c r="AN46" s="1302"/>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row>
    <row r="47" spans="1:72" s="1303" customFormat="1" ht="48" customHeight="1" thickBot="1">
      <c r="A47" s="1812"/>
      <c r="B47" s="1812"/>
      <c r="C47" s="1814" t="s">
        <v>520</v>
      </c>
      <c r="D47" s="1005" t="s">
        <v>157</v>
      </c>
      <c r="E47" s="1214" t="s">
        <v>158</v>
      </c>
      <c r="F47" s="1306">
        <v>12</v>
      </c>
      <c r="G47" s="1214" t="s">
        <v>159</v>
      </c>
      <c r="H47" s="1102" t="s">
        <v>1182</v>
      </c>
      <c r="I47" s="995">
        <v>0.16666666666666669</v>
      </c>
      <c r="J47" s="1213" t="s">
        <v>160</v>
      </c>
      <c r="K47" s="1081">
        <v>42006</v>
      </c>
      <c r="L47" s="1081">
        <v>42369</v>
      </c>
      <c r="M47" s="993">
        <v>1</v>
      </c>
      <c r="N47" s="993">
        <v>1</v>
      </c>
      <c r="O47" s="993">
        <v>1</v>
      </c>
      <c r="P47" s="993">
        <v>1</v>
      </c>
      <c r="Q47" s="993">
        <v>1</v>
      </c>
      <c r="R47" s="993">
        <v>1</v>
      </c>
      <c r="S47" s="993">
        <v>1</v>
      </c>
      <c r="T47" s="993">
        <v>1</v>
      </c>
      <c r="U47" s="1287">
        <v>1</v>
      </c>
      <c r="V47" s="1287">
        <v>1</v>
      </c>
      <c r="W47" s="1287">
        <v>1</v>
      </c>
      <c r="X47" s="1288">
        <v>1</v>
      </c>
      <c r="Y47" s="1307">
        <v>12</v>
      </c>
      <c r="Z47" s="1099">
        <v>0</v>
      </c>
      <c r="AA47" s="1301" t="s">
        <v>1150</v>
      </c>
      <c r="AB47" s="1430">
        <f t="shared" si="7"/>
        <v>2</v>
      </c>
      <c r="AC47" s="1801">
        <f t="shared" si="8"/>
        <v>1</v>
      </c>
      <c r="AD47" s="1598">
        <f t="shared" si="9"/>
        <v>2</v>
      </c>
      <c r="AE47" s="1801">
        <f>AD47/AB47</f>
        <v>1</v>
      </c>
      <c r="AF47" s="1801">
        <f>AD47/Y47</f>
        <v>0.16666666666666666</v>
      </c>
      <c r="AG47" s="1801">
        <f>AF47</f>
        <v>0.16666666666666666</v>
      </c>
      <c r="AH47" s="1430">
        <v>0</v>
      </c>
      <c r="AI47" s="927">
        <v>0</v>
      </c>
      <c r="AJ47" s="927"/>
      <c r="AK47" s="927"/>
      <c r="AL47" s="1302"/>
      <c r="AM47" s="1302"/>
      <c r="AN47" s="1302"/>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row>
    <row r="48" spans="1:72" s="1303" customFormat="1" ht="36.75" thickBot="1">
      <c r="A48" s="1812"/>
      <c r="B48" s="1812"/>
      <c r="C48" s="1814"/>
      <c r="D48" s="997" t="s">
        <v>161</v>
      </c>
      <c r="E48" s="1194" t="s">
        <v>158</v>
      </c>
      <c r="F48" s="1308">
        <v>12</v>
      </c>
      <c r="G48" s="1309" t="s">
        <v>159</v>
      </c>
      <c r="H48" s="1102" t="s">
        <v>1182</v>
      </c>
      <c r="I48" s="995">
        <v>0.16666666666666669</v>
      </c>
      <c r="J48" s="1190" t="s">
        <v>160</v>
      </c>
      <c r="K48" s="1037">
        <v>42006</v>
      </c>
      <c r="L48" s="1037">
        <v>42369</v>
      </c>
      <c r="M48" s="993">
        <v>1</v>
      </c>
      <c r="N48" s="993">
        <v>1</v>
      </c>
      <c r="O48" s="993">
        <v>1</v>
      </c>
      <c r="P48" s="993">
        <v>1</v>
      </c>
      <c r="Q48" s="993">
        <v>1</v>
      </c>
      <c r="R48" s="993">
        <v>1</v>
      </c>
      <c r="S48" s="993">
        <v>1</v>
      </c>
      <c r="T48" s="993">
        <v>1</v>
      </c>
      <c r="U48" s="1287">
        <v>1</v>
      </c>
      <c r="V48" s="1287">
        <v>1</v>
      </c>
      <c r="W48" s="1287">
        <v>1</v>
      </c>
      <c r="X48" s="1288">
        <v>1</v>
      </c>
      <c r="Y48" s="1305">
        <v>12</v>
      </c>
      <c r="Z48" s="1099">
        <v>0</v>
      </c>
      <c r="AA48" s="1301" t="s">
        <v>1150</v>
      </c>
      <c r="AB48" s="1430">
        <f t="shared" si="7"/>
        <v>2</v>
      </c>
      <c r="AC48" s="1801">
        <f t="shared" si="8"/>
        <v>1</v>
      </c>
      <c r="AD48" s="1598">
        <f t="shared" si="9"/>
        <v>2</v>
      </c>
      <c r="AE48" s="1801">
        <f>AD48/AB48</f>
        <v>1</v>
      </c>
      <c r="AF48" s="1801">
        <f>AD48/Y48</f>
        <v>0.16666666666666666</v>
      </c>
      <c r="AG48" s="1801">
        <f>AF48</f>
        <v>0.16666666666666666</v>
      </c>
      <c r="AH48" s="1430">
        <v>0</v>
      </c>
      <c r="AI48" s="927">
        <v>0</v>
      </c>
      <c r="AJ48" s="927"/>
      <c r="AK48" s="927"/>
      <c r="AL48" s="1302"/>
      <c r="AM48" s="1302"/>
      <c r="AN48" s="1302"/>
      <c r="AO48" s="1302"/>
      <c r="AP48" s="1302"/>
      <c r="AQ48" s="1302"/>
      <c r="AR48" s="1302"/>
      <c r="AS48" s="1302"/>
      <c r="AT48" s="1302"/>
      <c r="AU48" s="1302"/>
      <c r="AV48" s="1302"/>
      <c r="AW48" s="1302"/>
      <c r="AX48" s="1302"/>
      <c r="AY48" s="1302"/>
      <c r="AZ48" s="1302"/>
      <c r="BA48" s="1302"/>
      <c r="BB48" s="1302"/>
      <c r="BC48" s="1302"/>
      <c r="BD48" s="1302"/>
      <c r="BE48" s="1302"/>
      <c r="BF48" s="1302"/>
      <c r="BG48" s="1302"/>
      <c r="BH48" s="1302"/>
      <c r="BI48" s="1302"/>
      <c r="BJ48" s="1302"/>
      <c r="BK48" s="1302"/>
      <c r="BL48" s="1302"/>
      <c r="BM48" s="1302"/>
      <c r="BN48" s="1302"/>
      <c r="BO48" s="1302"/>
      <c r="BP48" s="1302"/>
      <c r="BQ48" s="1302"/>
      <c r="BR48" s="1302"/>
      <c r="BS48" s="1302"/>
      <c r="BT48" s="1302"/>
    </row>
    <row r="49" spans="1:72" s="1303" customFormat="1" ht="87.75" customHeight="1" thickBot="1">
      <c r="A49" s="1812"/>
      <c r="B49" s="1812"/>
      <c r="C49" s="1814"/>
      <c r="D49" s="1005" t="s">
        <v>162</v>
      </c>
      <c r="E49" s="920" t="s">
        <v>163</v>
      </c>
      <c r="F49" s="1310" t="s">
        <v>146</v>
      </c>
      <c r="G49" s="921" t="s">
        <v>147</v>
      </c>
      <c r="H49" s="1102" t="s">
        <v>1182</v>
      </c>
      <c r="I49" s="995">
        <v>0.16666666666666669</v>
      </c>
      <c r="J49" s="1215" t="s">
        <v>164</v>
      </c>
      <c r="K49" s="1311">
        <v>42006</v>
      </c>
      <c r="L49" s="1081">
        <v>42369</v>
      </c>
      <c r="M49" s="993"/>
      <c r="N49" s="993"/>
      <c r="O49" s="993"/>
      <c r="P49" s="993"/>
      <c r="Q49" s="993"/>
      <c r="R49" s="993"/>
      <c r="S49" s="993"/>
      <c r="T49" s="993"/>
      <c r="U49" s="1287"/>
      <c r="V49" s="1287"/>
      <c r="W49" s="1287"/>
      <c r="X49" s="1288"/>
      <c r="Y49" s="1307" t="s">
        <v>146</v>
      </c>
      <c r="Z49" s="1099">
        <v>0</v>
      </c>
      <c r="AA49" s="1301" t="s">
        <v>1150</v>
      </c>
      <c r="AB49" s="1430">
        <f t="shared" si="7"/>
        <v>0</v>
      </c>
      <c r="AC49" s="1801">
        <f t="shared" si="8"/>
        <v>0</v>
      </c>
      <c r="AD49" s="1598">
        <f t="shared" si="9"/>
        <v>0</v>
      </c>
      <c r="AE49" s="1801" t="s">
        <v>1150</v>
      </c>
      <c r="AF49" s="1801" t="s">
        <v>1150</v>
      </c>
      <c r="AG49" s="1801" t="str">
        <f>AF49</f>
        <v>-</v>
      </c>
      <c r="AH49" s="1430">
        <v>0</v>
      </c>
      <c r="AI49" s="927">
        <v>0</v>
      </c>
      <c r="AJ49" s="927"/>
      <c r="AK49" s="927"/>
      <c r="AL49" s="1302"/>
      <c r="AM49" s="1302"/>
      <c r="AN49" s="1302"/>
      <c r="AO49" s="1302"/>
      <c r="AP49" s="1302"/>
      <c r="AQ49" s="1302"/>
      <c r="AR49" s="1302"/>
      <c r="AS49" s="1302"/>
      <c r="AT49" s="1302"/>
      <c r="AU49" s="1302"/>
      <c r="AV49" s="1302"/>
      <c r="AW49" s="1302"/>
      <c r="AX49" s="1302"/>
      <c r="AY49" s="1302"/>
      <c r="AZ49" s="1302"/>
      <c r="BA49" s="1302"/>
      <c r="BB49" s="1302"/>
      <c r="BC49" s="1302"/>
      <c r="BD49" s="1302"/>
      <c r="BE49" s="1302"/>
      <c r="BF49" s="1302"/>
      <c r="BG49" s="1302"/>
      <c r="BH49" s="1302"/>
      <c r="BI49" s="1302"/>
      <c r="BJ49" s="1302"/>
      <c r="BK49" s="1302"/>
      <c r="BL49" s="1302"/>
      <c r="BM49" s="1302"/>
      <c r="BN49" s="1302"/>
      <c r="BO49" s="1302"/>
      <c r="BP49" s="1302"/>
      <c r="BQ49" s="1302"/>
      <c r="BR49" s="1302"/>
      <c r="BS49" s="1302"/>
      <c r="BT49" s="1302"/>
    </row>
    <row r="50" spans="1:72" s="1303" customFormat="1" ht="59.25" customHeight="1" thickBot="1">
      <c r="A50" s="1812"/>
      <c r="B50" s="1812"/>
      <c r="C50" s="1814"/>
      <c r="D50" s="997" t="s">
        <v>153</v>
      </c>
      <c r="E50" s="902" t="s">
        <v>154</v>
      </c>
      <c r="F50" s="902" t="s">
        <v>155</v>
      </c>
      <c r="G50" s="1309" t="s">
        <v>156</v>
      </c>
      <c r="H50" s="1102" t="s">
        <v>1182</v>
      </c>
      <c r="I50" s="995">
        <v>0.16666666666666669</v>
      </c>
      <c r="J50" s="1190" t="s">
        <v>154</v>
      </c>
      <c r="K50" s="1037">
        <v>42006</v>
      </c>
      <c r="L50" s="1037">
        <v>42369</v>
      </c>
      <c r="M50" s="993"/>
      <c r="N50" s="993"/>
      <c r="O50" s="993"/>
      <c r="P50" s="993"/>
      <c r="Q50" s="993"/>
      <c r="R50" s="993"/>
      <c r="S50" s="993"/>
      <c r="T50" s="993"/>
      <c r="U50" s="1287"/>
      <c r="V50" s="1287"/>
      <c r="W50" s="1287"/>
      <c r="X50" s="1288"/>
      <c r="Y50" s="1305" t="s">
        <v>155</v>
      </c>
      <c r="Z50" s="1099">
        <v>0</v>
      </c>
      <c r="AA50" s="1301" t="s">
        <v>1150</v>
      </c>
      <c r="AB50" s="1430">
        <f t="shared" si="7"/>
        <v>0</v>
      </c>
      <c r="AC50" s="1801">
        <f t="shared" si="8"/>
        <v>0</v>
      </c>
      <c r="AD50" s="1598">
        <f t="shared" si="9"/>
        <v>0</v>
      </c>
      <c r="AE50" s="1801" t="s">
        <v>1150</v>
      </c>
      <c r="AF50" s="1801" t="s">
        <v>1150</v>
      </c>
      <c r="AG50" s="1801" t="str">
        <f>AF50</f>
        <v>-</v>
      </c>
      <c r="AH50" s="1430">
        <v>0</v>
      </c>
      <c r="AI50" s="927">
        <v>0</v>
      </c>
      <c r="AJ50" s="927"/>
      <c r="AK50" s="927"/>
      <c r="AL50" s="1302"/>
      <c r="AM50" s="1302"/>
      <c r="AN50" s="1302"/>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2"/>
      <c r="BP50" s="1302"/>
      <c r="BQ50" s="1302"/>
      <c r="BR50" s="1302"/>
      <c r="BS50" s="1302"/>
      <c r="BT50" s="1302"/>
    </row>
    <row r="51" spans="1:72" s="1319" customFormat="1" ht="19.5" customHeight="1" thickBot="1">
      <c r="A51" s="1815" t="s">
        <v>136</v>
      </c>
      <c r="B51" s="1815"/>
      <c r="C51" s="1815"/>
      <c r="D51" s="1815"/>
      <c r="E51" s="1312"/>
      <c r="F51" s="1312"/>
      <c r="G51" s="1312"/>
      <c r="H51" s="1313"/>
      <c r="I51" s="1314">
        <f>+SUM(I45:I50)</f>
        <v>1.0000000000000002</v>
      </c>
      <c r="J51" s="1312"/>
      <c r="K51" s="1312"/>
      <c r="L51" s="1312"/>
      <c r="M51" s="1312"/>
      <c r="N51" s="1312"/>
      <c r="O51" s="1312"/>
      <c r="P51" s="1312"/>
      <c r="Q51" s="1312"/>
      <c r="R51" s="1312"/>
      <c r="S51" s="1312"/>
      <c r="T51" s="1312"/>
      <c r="U51" s="1312"/>
      <c r="V51" s="1312"/>
      <c r="W51" s="1312"/>
      <c r="X51" s="1312"/>
      <c r="Y51" s="1315"/>
      <c r="Z51" s="1316">
        <f>SUM(Z45:Z50)</f>
        <v>0</v>
      </c>
      <c r="AA51" s="1317"/>
      <c r="AB51" s="1633"/>
      <c r="AC51" s="1624">
        <f>_xlfn.AVERAGEIF(AC45:AC50,"&gt;0")</f>
        <v>1</v>
      </c>
      <c r="AD51" s="1758"/>
      <c r="AE51" s="1624">
        <f>AVERAGE(AE45:AE50)</f>
        <v>1</v>
      </c>
      <c r="AF51" s="1624"/>
      <c r="AG51" s="1624">
        <f>AVERAGE(AG45:AG50)</f>
        <v>0.1111111111111111</v>
      </c>
      <c r="AH51" s="1634"/>
      <c r="AI51" s="1635"/>
      <c r="AJ51" s="1635"/>
      <c r="AK51" s="1635"/>
      <c r="AL51" s="1318"/>
      <c r="AM51" s="1318"/>
      <c r="AN51" s="1318"/>
      <c r="AO51" s="1318"/>
      <c r="AP51" s="1318"/>
      <c r="AQ51" s="1318"/>
      <c r="AR51" s="1318"/>
      <c r="AS51" s="1318"/>
      <c r="AT51" s="1318"/>
      <c r="AU51" s="1318"/>
      <c r="AV51" s="1318"/>
      <c r="AW51" s="1318"/>
      <c r="AX51" s="1318"/>
      <c r="AY51" s="1318"/>
      <c r="AZ51" s="1318"/>
      <c r="BA51" s="1318"/>
      <c r="BB51" s="1318"/>
      <c r="BC51" s="1318"/>
      <c r="BD51" s="1318"/>
      <c r="BE51" s="1318"/>
      <c r="BF51" s="1318"/>
      <c r="BG51" s="1318"/>
      <c r="BH51" s="1318"/>
      <c r="BI51" s="1318"/>
      <c r="BJ51" s="1318"/>
      <c r="BK51" s="1318"/>
      <c r="BL51" s="1318"/>
      <c r="BM51" s="1318"/>
      <c r="BN51" s="1318"/>
      <c r="BO51" s="1318"/>
      <c r="BP51" s="1318"/>
      <c r="BQ51" s="1318"/>
      <c r="BR51" s="1318"/>
      <c r="BS51" s="1318"/>
      <c r="BT51" s="1318"/>
    </row>
    <row r="52" spans="1:72" s="1303" customFormat="1" ht="63" customHeight="1" thickBot="1">
      <c r="A52" s="1320">
        <v>2</v>
      </c>
      <c r="B52" s="1320" t="s">
        <v>234</v>
      </c>
      <c r="C52" s="1320" t="s">
        <v>243</v>
      </c>
      <c r="D52" s="1321" t="s">
        <v>558</v>
      </c>
      <c r="E52" s="1322" t="s">
        <v>154</v>
      </c>
      <c r="F52" s="902" t="s">
        <v>155</v>
      </c>
      <c r="G52" s="1323" t="s">
        <v>156</v>
      </c>
      <c r="H52" s="1102" t="s">
        <v>1182</v>
      </c>
      <c r="I52" s="1324">
        <v>1</v>
      </c>
      <c r="J52" s="1325" t="s">
        <v>266</v>
      </c>
      <c r="K52" s="1326">
        <v>42006</v>
      </c>
      <c r="L52" s="1326">
        <v>42369</v>
      </c>
      <c r="M52" s="993"/>
      <c r="N52" s="993"/>
      <c r="O52" s="993"/>
      <c r="P52" s="993"/>
      <c r="Q52" s="993"/>
      <c r="R52" s="993"/>
      <c r="S52" s="993"/>
      <c r="T52" s="993"/>
      <c r="U52" s="1287"/>
      <c r="V52" s="1287"/>
      <c r="W52" s="1287"/>
      <c r="X52" s="1288"/>
      <c r="Y52" s="1327" t="s">
        <v>155</v>
      </c>
      <c r="Z52" s="1328">
        <v>0</v>
      </c>
      <c r="AA52" s="1301" t="s">
        <v>1150</v>
      </c>
      <c r="AB52" s="1430">
        <f t="shared" si="7"/>
        <v>0</v>
      </c>
      <c r="AC52" s="1801">
        <f t="shared" si="8"/>
        <v>0</v>
      </c>
      <c r="AD52" s="1598">
        <f t="shared" si="9"/>
        <v>0</v>
      </c>
      <c r="AE52" s="1801" t="s">
        <v>1150</v>
      </c>
      <c r="AF52" s="1801" t="s">
        <v>1150</v>
      </c>
      <c r="AG52" s="1801" t="str">
        <f>AF52</f>
        <v>-</v>
      </c>
      <c r="AH52" s="1430">
        <v>0</v>
      </c>
      <c r="AI52" s="927">
        <v>0</v>
      </c>
      <c r="AJ52" s="927"/>
      <c r="AK52" s="927"/>
      <c r="AL52" s="1302"/>
      <c r="AM52" s="1302"/>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2"/>
      <c r="BQ52" s="1302"/>
      <c r="BR52" s="1302"/>
      <c r="BS52" s="1302"/>
      <c r="BT52" s="1302"/>
    </row>
    <row r="53" spans="1:72" s="1329" customFormat="1" ht="19.5" customHeight="1" thickBot="1">
      <c r="A53" s="1809" t="s">
        <v>136</v>
      </c>
      <c r="B53" s="1809"/>
      <c r="C53" s="1809"/>
      <c r="D53" s="1809"/>
      <c r="E53" s="971"/>
      <c r="F53" s="971"/>
      <c r="G53" s="971"/>
      <c r="H53" s="971"/>
      <c r="I53" s="989">
        <f>SUM(I52)</f>
        <v>1</v>
      </c>
      <c r="J53" s="971"/>
      <c r="K53" s="971"/>
      <c r="L53" s="971"/>
      <c r="M53" s="971"/>
      <c r="N53" s="971"/>
      <c r="O53" s="971"/>
      <c r="P53" s="971"/>
      <c r="Q53" s="971"/>
      <c r="R53" s="971"/>
      <c r="S53" s="971"/>
      <c r="T53" s="971"/>
      <c r="U53" s="971"/>
      <c r="V53" s="971"/>
      <c r="W53" s="971"/>
      <c r="X53" s="971"/>
      <c r="Y53" s="988"/>
      <c r="Z53" s="970">
        <f>SUM(Z52)</f>
        <v>0</v>
      </c>
      <c r="AA53" s="969"/>
      <c r="AB53" s="1636"/>
      <c r="AC53" s="1637" t="s">
        <v>1150</v>
      </c>
      <c r="AD53" s="1761"/>
      <c r="AE53" s="1638" t="s">
        <v>1150</v>
      </c>
      <c r="AF53" s="1638"/>
      <c r="AG53" s="1637" t="e">
        <f>AVERAGE(AG52)</f>
        <v>#DIV/0!</v>
      </c>
      <c r="AH53" s="1639"/>
      <c r="AI53" s="1640"/>
      <c r="AJ53" s="1640"/>
      <c r="AK53" s="1640"/>
      <c r="AL53" s="1229"/>
      <c r="AM53" s="1229"/>
      <c r="AN53" s="1229"/>
      <c r="AO53" s="1229"/>
      <c r="AP53" s="1229"/>
      <c r="AQ53" s="1229"/>
      <c r="AR53" s="1229"/>
      <c r="AS53" s="1229"/>
      <c r="AT53" s="1229"/>
      <c r="AU53" s="1229"/>
      <c r="AV53" s="1229"/>
      <c r="AW53" s="1229"/>
      <c r="AX53" s="1229"/>
      <c r="AY53" s="1229"/>
      <c r="AZ53" s="1229"/>
      <c r="BA53" s="1229"/>
      <c r="BB53" s="1229"/>
      <c r="BC53" s="1229"/>
      <c r="BD53" s="1229"/>
      <c r="BE53" s="1229"/>
      <c r="BF53" s="1229"/>
      <c r="BG53" s="1229"/>
      <c r="BH53" s="1229"/>
      <c r="BI53" s="1229"/>
      <c r="BJ53" s="1229"/>
      <c r="BK53" s="1229"/>
      <c r="BL53" s="1229"/>
      <c r="BM53" s="1229"/>
      <c r="BN53" s="1229"/>
      <c r="BO53" s="1229"/>
      <c r="BP53" s="1229"/>
      <c r="BQ53" s="1229"/>
      <c r="BR53" s="1229"/>
      <c r="BS53" s="1229"/>
      <c r="BT53" s="1229"/>
    </row>
    <row r="54" spans="1:72" s="965" customFormat="1" ht="19.5" customHeight="1" thickBot="1">
      <c r="A54" s="1810" t="s">
        <v>297</v>
      </c>
      <c r="B54" s="1810"/>
      <c r="C54" s="1810"/>
      <c r="D54" s="1810"/>
      <c r="E54" s="1231"/>
      <c r="F54" s="1232"/>
      <c r="G54" s="1232"/>
      <c r="H54" s="1232"/>
      <c r="I54" s="1232"/>
      <c r="J54" s="1232"/>
      <c r="K54" s="1232"/>
      <c r="L54" s="1232"/>
      <c r="M54" s="1232"/>
      <c r="N54" s="1232"/>
      <c r="O54" s="1232"/>
      <c r="P54" s="1232"/>
      <c r="Q54" s="1232"/>
      <c r="R54" s="1232"/>
      <c r="S54" s="1232"/>
      <c r="T54" s="1232"/>
      <c r="U54" s="1232"/>
      <c r="V54" s="1232"/>
      <c r="W54" s="1232"/>
      <c r="X54" s="1232"/>
      <c r="Y54" s="1232"/>
      <c r="Z54" s="1233">
        <f>SUM(Z53,Z51)</f>
        <v>0</v>
      </c>
      <c r="AA54" s="1234"/>
      <c r="AB54" s="1641"/>
      <c r="AC54" s="1642">
        <f>AVERAGE(AC53,AC51)</f>
        <v>1</v>
      </c>
      <c r="AD54" s="1762"/>
      <c r="AE54" s="1642">
        <f>AVERAGE(AE53,AE51)</f>
        <v>1</v>
      </c>
      <c r="AF54" s="1643"/>
      <c r="AG54" s="1642">
        <f>AVERAGE(AG51)</f>
        <v>0.1111111111111111</v>
      </c>
      <c r="AH54" s="1644"/>
      <c r="AI54" s="1645"/>
      <c r="AJ54" s="1645"/>
      <c r="AK54" s="1645"/>
      <c r="AL54" s="966"/>
      <c r="AM54" s="966"/>
      <c r="AN54" s="966"/>
      <c r="AO54" s="966"/>
      <c r="AP54" s="966"/>
      <c r="AQ54" s="966"/>
      <c r="AR54" s="966"/>
      <c r="AS54" s="966"/>
      <c r="AT54" s="966"/>
      <c r="AU54" s="966"/>
      <c r="AV54" s="966"/>
      <c r="AW54" s="966"/>
      <c r="AX54" s="966"/>
      <c r="AY54" s="966"/>
      <c r="AZ54" s="966"/>
      <c r="BA54" s="966"/>
      <c r="BB54" s="966"/>
      <c r="BC54" s="966"/>
      <c r="BD54" s="966"/>
      <c r="BE54" s="966"/>
      <c r="BF54" s="966"/>
      <c r="BG54" s="966"/>
      <c r="BH54" s="966"/>
      <c r="BI54" s="966"/>
      <c r="BJ54" s="966"/>
      <c r="BK54" s="966"/>
      <c r="BL54" s="966"/>
      <c r="BM54" s="966"/>
      <c r="BN54" s="966"/>
      <c r="BO54" s="966"/>
      <c r="BP54" s="966"/>
      <c r="BQ54" s="966"/>
      <c r="BR54" s="966"/>
      <c r="BS54" s="966"/>
      <c r="BT54" s="966"/>
    </row>
    <row r="55" spans="1:72" s="956" customFormat="1" ht="19.5" customHeight="1" thickBot="1">
      <c r="A55" s="964"/>
      <c r="B55" s="963"/>
      <c r="C55" s="958"/>
      <c r="D55" s="958"/>
      <c r="E55" s="958"/>
      <c r="F55" s="1330"/>
      <c r="G55" s="958"/>
      <c r="H55" s="958"/>
      <c r="I55" s="961"/>
      <c r="J55" s="958"/>
      <c r="K55" s="960"/>
      <c r="L55" s="960"/>
      <c r="M55" s="958"/>
      <c r="N55" s="958"/>
      <c r="O55" s="958"/>
      <c r="P55" s="958"/>
      <c r="Q55" s="958"/>
      <c r="R55" s="958"/>
      <c r="S55" s="958"/>
      <c r="T55" s="958"/>
      <c r="U55" s="958"/>
      <c r="V55" s="958"/>
      <c r="W55" s="958"/>
      <c r="X55" s="958"/>
      <c r="Y55" s="958"/>
      <c r="Z55" s="959" t="e">
        <f>SUM(Z54,Z40)</f>
        <v>#REF!</v>
      </c>
      <c r="AA55" s="958"/>
      <c r="AB55" s="1646"/>
      <c r="AC55" s="1647">
        <f>AVERAGE(AC54,AC40)</f>
        <v>1</v>
      </c>
      <c r="AD55" s="1763"/>
      <c r="AE55" s="1647">
        <f>AVERAGE(AE54,AE40)</f>
        <v>0.8846153846153846</v>
      </c>
      <c r="AF55" s="1648"/>
      <c r="AG55" s="1647">
        <f>AVERAGE(AG54,AG40)</f>
        <v>0.06781045751633986</v>
      </c>
      <c r="AH55" s="1646"/>
      <c r="AI55" s="1648"/>
      <c r="AJ55" s="1648"/>
      <c r="AK55" s="1648"/>
      <c r="AL55" s="957"/>
      <c r="AM55" s="957"/>
      <c r="AN55" s="957"/>
      <c r="AO55" s="957"/>
      <c r="AP55" s="957"/>
      <c r="AQ55" s="957"/>
      <c r="AR55" s="957"/>
      <c r="AS55" s="957"/>
      <c r="AT55" s="957"/>
      <c r="AU55" s="957"/>
      <c r="AV55" s="957"/>
      <c r="AW55" s="957"/>
      <c r="AX55" s="957"/>
      <c r="AY55" s="957"/>
      <c r="AZ55" s="957"/>
      <c r="BA55" s="957"/>
      <c r="BB55" s="957"/>
      <c r="BC55" s="957"/>
      <c r="BD55" s="957"/>
      <c r="BE55" s="957"/>
      <c r="BF55" s="957"/>
      <c r="BG55" s="957"/>
      <c r="BH55" s="957"/>
      <c r="BI55" s="957"/>
      <c r="BJ55" s="957"/>
      <c r="BK55" s="957"/>
      <c r="BL55" s="957"/>
      <c r="BM55" s="957"/>
      <c r="BN55" s="957"/>
      <c r="BO55" s="957"/>
      <c r="BP55" s="957"/>
      <c r="BQ55" s="957"/>
      <c r="BR55" s="957"/>
      <c r="BS55" s="957"/>
      <c r="BT55" s="957"/>
    </row>
    <row r="56" spans="25:26" ht="13.5">
      <c r="Y56" s="953" t="s">
        <v>1659</v>
      </c>
      <c r="Z56" s="955" t="e">
        <f>SUM(Z23:Z24,Z28,#REF!)</f>
        <v>#REF!</v>
      </c>
    </row>
  </sheetData>
  <sheetProtection selectLockedCells="1" selectUnlockedCells="1"/>
  <mergeCells count="71">
    <mergeCell ref="A1:C4"/>
    <mergeCell ref="D1:BF2"/>
    <mergeCell ref="BG1:BM4"/>
    <mergeCell ref="BN1:BT4"/>
    <mergeCell ref="D3:BF4"/>
    <mergeCell ref="BG5:BM6"/>
    <mergeCell ref="BN5:BT6"/>
    <mergeCell ref="A6:AA6"/>
    <mergeCell ref="A7:AA7"/>
    <mergeCell ref="AB7:AK9"/>
    <mergeCell ref="AL7:AR9"/>
    <mergeCell ref="AS7:AY9"/>
    <mergeCell ref="AZ7:BF9"/>
    <mergeCell ref="BG7:BM9"/>
    <mergeCell ref="BN7:BT9"/>
    <mergeCell ref="A5:AA5"/>
    <mergeCell ref="AB5:AK6"/>
    <mergeCell ref="AL5:AR6"/>
    <mergeCell ref="AS5:AY6"/>
    <mergeCell ref="AZ5:BF6"/>
    <mergeCell ref="A8:AA8"/>
    <mergeCell ref="A9:AA9"/>
    <mergeCell ref="A11:D11"/>
    <mergeCell ref="E11:AA11"/>
    <mergeCell ref="AB11:AK11"/>
    <mergeCell ref="BW16:BW18"/>
    <mergeCell ref="C16:C18"/>
    <mergeCell ref="C20:C21"/>
    <mergeCell ref="AS11:AY11"/>
    <mergeCell ref="AZ11:BF11"/>
    <mergeCell ref="BG11:BM11"/>
    <mergeCell ref="BN11:BT11"/>
    <mergeCell ref="A13:D13"/>
    <mergeCell ref="E13:AA13"/>
    <mergeCell ref="AB13:AK13"/>
    <mergeCell ref="AL13:AR13"/>
    <mergeCell ref="AS13:AY13"/>
    <mergeCell ref="AZ13:BF13"/>
    <mergeCell ref="AL11:AR11"/>
    <mergeCell ref="BG13:BM13"/>
    <mergeCell ref="BN13:BT13"/>
    <mergeCell ref="A16:A25"/>
    <mergeCell ref="B16:B25"/>
    <mergeCell ref="A26:D26"/>
    <mergeCell ref="A27:A36"/>
    <mergeCell ref="B27:B36"/>
    <mergeCell ref="C27:C29"/>
    <mergeCell ref="C30:C31"/>
    <mergeCell ref="C32:C33"/>
    <mergeCell ref="C34:C36"/>
    <mergeCell ref="D35:D36"/>
    <mergeCell ref="BN42:BT42"/>
    <mergeCell ref="A37:D37"/>
    <mergeCell ref="A39:D39"/>
    <mergeCell ref="A40:D40"/>
    <mergeCell ref="A41:AA41"/>
    <mergeCell ref="A42:D42"/>
    <mergeCell ref="E42:AA42"/>
    <mergeCell ref="AB42:AK42"/>
    <mergeCell ref="AL42:AR42"/>
    <mergeCell ref="AS42:AY42"/>
    <mergeCell ref="AZ42:BF42"/>
    <mergeCell ref="BG42:BM42"/>
    <mergeCell ref="A53:D53"/>
    <mergeCell ref="A54:D54"/>
    <mergeCell ref="A43:AA43"/>
    <mergeCell ref="A45:A50"/>
    <mergeCell ref="B45:B50"/>
    <mergeCell ref="C45:C46"/>
    <mergeCell ref="C47:C50"/>
    <mergeCell ref="A51:D51"/>
  </mergeCells>
  <printOptions horizontalCentered="1" verticalCentered="1"/>
  <pageMargins left="0.39375" right="0.39375" top="0.39375" bottom="0.39375" header="0.5118055555555555" footer="0.5118055555555555"/>
  <pageSetup horizontalDpi="300" verticalDpi="300" orientation="landscape" scale="50"/>
  <drawing r:id="rId3"/>
  <legacyDrawing r:id="rId2"/>
</worksheet>
</file>

<file path=xl/worksheets/sheet10.xml><?xml version="1.0" encoding="utf-8"?>
<worksheet xmlns="http://schemas.openxmlformats.org/spreadsheetml/2006/main" xmlns:r="http://schemas.openxmlformats.org/officeDocument/2006/relationships">
  <dimension ref="A1:BU70"/>
  <sheetViews>
    <sheetView zoomScale="84" zoomScaleNormal="84" workbookViewId="0" topLeftCell="I31">
      <selection activeCell="AF71" sqref="AF71"/>
    </sheetView>
  </sheetViews>
  <sheetFormatPr defaultColWidth="11.57421875" defaultRowHeight="15"/>
  <cols>
    <col min="1" max="1" width="6.421875" style="2" customWidth="1"/>
    <col min="2" max="2" width="21.140625" style="1" customWidth="1"/>
    <col min="3" max="3" width="29.28125" style="2" customWidth="1"/>
    <col min="4" max="4" width="25.28125" style="2" customWidth="1"/>
    <col min="5" max="5" width="14.28125" style="2" customWidth="1"/>
    <col min="6" max="6" width="14.421875" style="2" customWidth="1"/>
    <col min="7" max="7" width="16.421875" style="2" customWidth="1"/>
    <col min="8" max="8" width="18.00390625" style="2" customWidth="1"/>
    <col min="9" max="9" width="14.140625" style="2" customWidth="1"/>
    <col min="10" max="10" width="39.140625" style="2" customWidth="1"/>
    <col min="11" max="11" width="10.7109375" style="2" customWidth="1"/>
    <col min="12" max="12" width="11.28125" style="2" customWidth="1"/>
    <col min="13" max="24" width="4.421875" style="2" customWidth="1"/>
    <col min="25" max="25" width="17.28125" style="302" customWidth="1"/>
    <col min="26" max="26" width="20.7109375" style="2" customWidth="1"/>
    <col min="27" max="27" width="22.140625" style="2" customWidth="1"/>
    <col min="28" max="28" width="11.421875" style="2" customWidth="1"/>
    <col min="29" max="29" width="14.28125" style="1729" customWidth="1"/>
    <col min="30" max="30" width="11.421875" style="1676" customWidth="1"/>
    <col min="31" max="32" width="11.421875" style="1523" customWidth="1"/>
    <col min="33" max="33" width="13.28125" style="1523" customWidth="1"/>
    <col min="34" max="36" width="11.421875" style="2" customWidth="1"/>
    <col min="37" max="37" width="34.28125" style="2" customWidth="1"/>
    <col min="38" max="38" width="22.28125" style="2" customWidth="1"/>
    <col min="39" max="43" width="11.421875" style="2" hidden="1" customWidth="1"/>
    <col min="44" max="44" width="25.8515625" style="2" hidden="1" customWidth="1"/>
    <col min="45" max="45" width="26.8515625" style="2" hidden="1" customWidth="1"/>
    <col min="46" max="50" width="11.421875" style="2" hidden="1" customWidth="1"/>
    <col min="51" max="51" width="22.00390625" style="2" hidden="1" customWidth="1"/>
    <col min="52" max="52" width="31.00390625" style="2" hidden="1" customWidth="1"/>
    <col min="53" max="57" width="11.421875" style="2" hidden="1" customWidth="1"/>
    <col min="58" max="58" width="24.421875" style="2" hidden="1" customWidth="1"/>
    <col min="59" max="59" width="23.421875" style="2" hidden="1" customWidth="1"/>
    <col min="60" max="64" width="11.421875" style="2" hidden="1" customWidth="1"/>
    <col min="65" max="65" width="18.140625" style="2" hidden="1" customWidth="1"/>
    <col min="66" max="66" width="26.421875" style="2" hidden="1" customWidth="1"/>
    <col min="67" max="71" width="11.421875" style="2" hidden="1" customWidth="1"/>
    <col min="72" max="72" width="24.140625" style="2" hidden="1" customWidth="1"/>
    <col min="73" max="73" width="23.140625" style="2" hidden="1" customWidth="1"/>
    <col min="74" max="16384" width="11.421875" style="2" customWidth="1"/>
  </cols>
  <sheetData>
    <row r="1" spans="1:73"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spans="1:73" ht="9" customHeight="1" thickBot="1">
      <c r="A10" s="3"/>
      <c r="B10" s="4"/>
      <c r="C10" s="3"/>
      <c r="D10" s="3"/>
      <c r="E10" s="3"/>
      <c r="F10" s="264"/>
      <c r="G10" s="3"/>
      <c r="H10" s="3"/>
      <c r="I10" s="265"/>
      <c r="J10" s="3"/>
      <c r="K10" s="266"/>
      <c r="L10" s="266"/>
      <c r="M10" s="3"/>
      <c r="N10" s="3"/>
      <c r="O10" s="3"/>
      <c r="P10" s="3"/>
      <c r="Q10" s="3"/>
      <c r="R10" s="3"/>
      <c r="S10" s="3"/>
      <c r="T10" s="3"/>
      <c r="U10" s="3"/>
      <c r="V10" s="3"/>
      <c r="W10" s="3"/>
      <c r="X10" s="3"/>
      <c r="Y10" s="267"/>
      <c r="Z10" s="268"/>
      <c r="AA10" s="3"/>
      <c r="AB10" s="269"/>
      <c r="AC10" s="1721"/>
      <c r="AD10" s="1661"/>
      <c r="AE10" s="1455"/>
      <c r="AF10" s="1455"/>
      <c r="AG10" s="1455"/>
      <c r="AH10" s="269"/>
      <c r="AI10" s="269"/>
      <c r="AJ10" s="269"/>
      <c r="AK10" s="269"/>
      <c r="AL10" s="269"/>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3" customFormat="1" ht="21" customHeight="1" thickBot="1">
      <c r="A11" s="1895" t="s">
        <v>9</v>
      </c>
      <c r="B11" s="1895"/>
      <c r="C11" s="1895"/>
      <c r="D11" s="1895"/>
      <c r="E11" s="1896" t="s">
        <v>640</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640</v>
      </c>
      <c r="AC11" s="1891"/>
      <c r="AD11" s="1891"/>
      <c r="AE11" s="1891"/>
      <c r="AF11" s="1891"/>
      <c r="AG11" s="1891"/>
      <c r="AH11" s="1891"/>
      <c r="AI11" s="1891"/>
      <c r="AJ11" s="1891"/>
      <c r="AK11" s="1891"/>
      <c r="AL11" s="1891"/>
      <c r="AM11" s="1891" t="s">
        <v>640</v>
      </c>
      <c r="AN11" s="1891"/>
      <c r="AO11" s="1891"/>
      <c r="AP11" s="1891"/>
      <c r="AQ11" s="1891"/>
      <c r="AR11" s="1891"/>
      <c r="AS11" s="1891"/>
      <c r="AT11" s="1891" t="s">
        <v>640</v>
      </c>
      <c r="AU11" s="1891"/>
      <c r="AV11" s="1891"/>
      <c r="AW11" s="1891"/>
      <c r="AX11" s="1891"/>
      <c r="AY11" s="1891"/>
      <c r="AZ11" s="1891"/>
      <c r="BA11" s="1891" t="s">
        <v>640</v>
      </c>
      <c r="BB11" s="1891"/>
      <c r="BC11" s="1891"/>
      <c r="BD11" s="1891"/>
      <c r="BE11" s="1891"/>
      <c r="BF11" s="1891"/>
      <c r="BG11" s="1891"/>
      <c r="BH11" s="1891" t="s">
        <v>640</v>
      </c>
      <c r="BI11" s="1891"/>
      <c r="BJ11" s="1891"/>
      <c r="BK11" s="1891"/>
      <c r="BL11" s="1891"/>
      <c r="BM11" s="1891"/>
      <c r="BN11" s="1891"/>
      <c r="BO11" s="1891" t="s">
        <v>640</v>
      </c>
      <c r="BP11" s="1891"/>
      <c r="BQ11" s="1891"/>
      <c r="BR11" s="1891"/>
      <c r="BS11" s="1891"/>
      <c r="BT11" s="1891"/>
      <c r="BU11" s="1891"/>
    </row>
    <row r="12" spans="2:38" s="13" customFormat="1" ht="9.75" customHeight="1" thickBot="1">
      <c r="B12" s="14"/>
      <c r="F12" s="270"/>
      <c r="I12" s="271"/>
      <c r="K12" s="272"/>
      <c r="L12" s="272"/>
      <c r="Y12" s="273"/>
      <c r="Z12" s="274"/>
      <c r="AB12" s="275"/>
      <c r="AC12" s="1722"/>
      <c r="AD12" s="1662"/>
      <c r="AE12" s="1456"/>
      <c r="AF12" s="1456"/>
      <c r="AG12" s="1456"/>
      <c r="AH12" s="275"/>
      <c r="AI12" s="275"/>
      <c r="AJ12" s="275"/>
      <c r="AK12" s="275"/>
      <c r="AL12" s="275"/>
    </row>
    <row r="13" spans="1:73" s="4" customFormat="1" ht="21" customHeight="1" thickBot="1">
      <c r="A13" s="1886" t="s">
        <v>11</v>
      </c>
      <c r="B13" s="1887"/>
      <c r="C13" s="1887"/>
      <c r="D13" s="1888"/>
      <c r="E13" s="1867" t="s">
        <v>567</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567</v>
      </c>
      <c r="AC13" s="1863"/>
      <c r="AD13" s="1863"/>
      <c r="AE13" s="1863"/>
      <c r="AF13" s="1863"/>
      <c r="AG13" s="1863"/>
      <c r="AH13" s="1863"/>
      <c r="AI13" s="1863"/>
      <c r="AJ13" s="1863"/>
      <c r="AK13" s="1863"/>
      <c r="AL13" s="1863"/>
      <c r="AM13" s="1863" t="s">
        <v>567</v>
      </c>
      <c r="AN13" s="1863"/>
      <c r="AO13" s="1863"/>
      <c r="AP13" s="1863"/>
      <c r="AQ13" s="1863"/>
      <c r="AR13" s="1863"/>
      <c r="AS13" s="1863"/>
      <c r="AT13" s="1863" t="s">
        <v>567</v>
      </c>
      <c r="AU13" s="1863"/>
      <c r="AV13" s="1863"/>
      <c r="AW13" s="1863"/>
      <c r="AX13" s="1863"/>
      <c r="AY13" s="1863"/>
      <c r="AZ13" s="1863"/>
      <c r="BA13" s="1863" t="s">
        <v>567</v>
      </c>
      <c r="BB13" s="1863"/>
      <c r="BC13" s="1863"/>
      <c r="BD13" s="1863"/>
      <c r="BE13" s="1863"/>
      <c r="BF13" s="1863"/>
      <c r="BG13" s="1863"/>
      <c r="BH13" s="1863" t="s">
        <v>567</v>
      </c>
      <c r="BI13" s="1863"/>
      <c r="BJ13" s="1863"/>
      <c r="BK13" s="1863"/>
      <c r="BL13" s="1863"/>
      <c r="BM13" s="1863"/>
      <c r="BN13" s="1863"/>
      <c r="BO13" s="1863" t="s">
        <v>567</v>
      </c>
      <c r="BP13" s="1863"/>
      <c r="BQ13" s="1863"/>
      <c r="BR13" s="1863"/>
      <c r="BS13" s="1863"/>
      <c r="BT13" s="1863"/>
      <c r="BU13" s="1863"/>
    </row>
    <row r="14" spans="2:38" s="13" customFormat="1" ht="9.75" customHeight="1" thickBot="1">
      <c r="B14" s="14"/>
      <c r="F14" s="270"/>
      <c r="I14" s="271"/>
      <c r="K14" s="272"/>
      <c r="L14" s="272"/>
      <c r="Y14" s="273"/>
      <c r="Z14" s="274"/>
      <c r="AB14" s="275"/>
      <c r="AC14" s="1722"/>
      <c r="AD14" s="1662"/>
      <c r="AE14" s="1456"/>
      <c r="AF14" s="1456"/>
      <c r="AG14" s="1456"/>
      <c r="AH14" s="275"/>
      <c r="AI14" s="275"/>
      <c r="AJ14" s="275"/>
      <c r="AK14" s="275"/>
      <c r="AL14" s="275"/>
    </row>
    <row r="15" spans="1:73" s="39" customFormat="1" ht="36.75" thickBot="1">
      <c r="A15" s="22" t="s">
        <v>13</v>
      </c>
      <c r="B15" s="23" t="s">
        <v>14</v>
      </c>
      <c r="C15" s="22" t="s">
        <v>15</v>
      </c>
      <c r="D15" s="276" t="s">
        <v>16</v>
      </c>
      <c r="E15" s="24" t="s">
        <v>17</v>
      </c>
      <c r="F15" s="25" t="s">
        <v>18</v>
      </c>
      <c r="G15" s="26" t="s">
        <v>19</v>
      </c>
      <c r="H15" s="26" t="s">
        <v>20</v>
      </c>
      <c r="I15" s="27" t="s">
        <v>21</v>
      </c>
      <c r="J15" s="26" t="s">
        <v>22</v>
      </c>
      <c r="K15" s="26" t="s">
        <v>23</v>
      </c>
      <c r="L15" s="26" t="s">
        <v>24</v>
      </c>
      <c r="M15" s="28" t="s">
        <v>25</v>
      </c>
      <c r="N15" s="28" t="s">
        <v>26</v>
      </c>
      <c r="O15" s="28" t="s">
        <v>27</v>
      </c>
      <c r="P15" s="28" t="s">
        <v>28</v>
      </c>
      <c r="Q15" s="28" t="s">
        <v>29</v>
      </c>
      <c r="R15" s="28" t="s">
        <v>30</v>
      </c>
      <c r="S15" s="28" t="s">
        <v>31</v>
      </c>
      <c r="T15" s="28" t="s">
        <v>32</v>
      </c>
      <c r="U15" s="28" t="s">
        <v>33</v>
      </c>
      <c r="V15" s="28" t="s">
        <v>34</v>
      </c>
      <c r="W15" s="28" t="s">
        <v>35</v>
      </c>
      <c r="X15" s="28" t="s">
        <v>36</v>
      </c>
      <c r="Y15" s="29" t="s">
        <v>37</v>
      </c>
      <c r="Z15" s="26" t="s">
        <v>38</v>
      </c>
      <c r="AA15" s="31" t="s">
        <v>39</v>
      </c>
      <c r="AB15" s="32" t="s">
        <v>40</v>
      </c>
      <c r="AC15" s="1792" t="s">
        <v>1938</v>
      </c>
      <c r="AD15" s="1664" t="s">
        <v>41</v>
      </c>
      <c r="AE15" s="1772" t="s">
        <v>1997</v>
      </c>
      <c r="AF15" s="1772" t="s">
        <v>1998</v>
      </c>
      <c r="AG15" s="1771" t="s">
        <v>1940</v>
      </c>
      <c r="AH15" s="32" t="s">
        <v>42</v>
      </c>
      <c r="AI15" s="32" t="s">
        <v>43</v>
      </c>
      <c r="AJ15" s="32" t="s">
        <v>44</v>
      </c>
      <c r="AK15" s="32" t="s">
        <v>45</v>
      </c>
      <c r="AL15" s="3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row>
    <row r="16" spans="1:73" s="60" customFormat="1" ht="79.5" customHeight="1" thickBot="1">
      <c r="A16" s="1870">
        <v>1</v>
      </c>
      <c r="B16" s="1870" t="s">
        <v>641</v>
      </c>
      <c r="C16" s="1857" t="s">
        <v>642</v>
      </c>
      <c r="D16" s="2181" t="s">
        <v>643</v>
      </c>
      <c r="E16" s="342" t="s">
        <v>60</v>
      </c>
      <c r="F16" s="342" t="s">
        <v>106</v>
      </c>
      <c r="G16" s="342" t="s">
        <v>644</v>
      </c>
      <c r="H16" s="342" t="s">
        <v>645</v>
      </c>
      <c r="I16" s="343">
        <f>100%/13</f>
        <v>0.07692307692307693</v>
      </c>
      <c r="J16" s="342" t="s">
        <v>646</v>
      </c>
      <c r="K16" s="78">
        <v>42006</v>
      </c>
      <c r="L16" s="78">
        <v>42369</v>
      </c>
      <c r="M16" s="128"/>
      <c r="N16" s="128"/>
      <c r="O16" s="128"/>
      <c r="P16" s="128"/>
      <c r="Q16" s="128"/>
      <c r="R16" s="129"/>
      <c r="S16" s="129"/>
      <c r="T16" s="128"/>
      <c r="U16" s="129"/>
      <c r="V16" s="129"/>
      <c r="W16" s="129"/>
      <c r="X16" s="129"/>
      <c r="Y16" s="135" t="s">
        <v>106</v>
      </c>
      <c r="Z16" s="86">
        <v>0</v>
      </c>
      <c r="AA16" s="556" t="s">
        <v>1150</v>
      </c>
      <c r="AB16" s="109" t="s">
        <v>106</v>
      </c>
      <c r="AC16" s="1525">
        <f>IF(AB16=0,0%,100%)</f>
        <v>1</v>
      </c>
      <c r="AD16" s="1665">
        <v>0</v>
      </c>
      <c r="AE16" s="1460" t="s">
        <v>1150</v>
      </c>
      <c r="AF16" s="1460">
        <v>0</v>
      </c>
      <c r="AG16" s="1460">
        <f>AF16</f>
        <v>0</v>
      </c>
      <c r="AH16" s="110" t="e">
        <f>AD16/AB16</f>
        <v>#VALUE!</v>
      </c>
      <c r="AI16" s="109"/>
      <c r="AJ16" s="110"/>
      <c r="AK16" s="109" t="s">
        <v>1963</v>
      </c>
      <c r="AL16" s="109"/>
      <c r="AM16" s="111"/>
      <c r="AN16" s="111"/>
      <c r="AO16" s="111"/>
      <c r="AP16" s="111"/>
      <c r="AQ16" s="111"/>
      <c r="AR16" s="111"/>
      <c r="AS16" s="111"/>
      <c r="AT16" s="112"/>
      <c r="AU16" s="112"/>
      <c r="AV16" s="112"/>
      <c r="AW16" s="112"/>
      <c r="AX16" s="112"/>
      <c r="AY16" s="112"/>
      <c r="AZ16" s="112"/>
      <c r="BA16" s="113"/>
      <c r="BB16" s="113"/>
      <c r="BC16" s="113"/>
      <c r="BD16" s="113"/>
      <c r="BE16" s="113"/>
      <c r="BF16" s="113"/>
      <c r="BG16" s="113"/>
      <c r="BH16" s="114"/>
      <c r="BI16" s="114"/>
      <c r="BJ16" s="114"/>
      <c r="BK16" s="114"/>
      <c r="BL16" s="114"/>
      <c r="BM16" s="114"/>
      <c r="BN16" s="114"/>
      <c r="BO16" s="115"/>
      <c r="BP16" s="115"/>
      <c r="BQ16" s="115"/>
      <c r="BR16" s="115"/>
      <c r="BS16" s="115"/>
      <c r="BT16" s="115"/>
      <c r="BU16" s="115"/>
    </row>
    <row r="17" spans="1:73" s="60" customFormat="1" ht="59.25" customHeight="1" thickBot="1">
      <c r="A17" s="1871"/>
      <c r="B17" s="1871"/>
      <c r="C17" s="1858"/>
      <c r="D17" s="2182"/>
      <c r="E17" s="342" t="s">
        <v>60</v>
      </c>
      <c r="F17" s="342" t="s">
        <v>647</v>
      </c>
      <c r="G17" s="342" t="s">
        <v>648</v>
      </c>
      <c r="H17" s="342" t="s">
        <v>645</v>
      </c>
      <c r="I17" s="343">
        <f aca="true" t="shared" si="0" ref="I17:I28">100%/13</f>
        <v>0.07692307692307693</v>
      </c>
      <c r="J17" s="342" t="s">
        <v>649</v>
      </c>
      <c r="K17" s="78">
        <v>42006</v>
      </c>
      <c r="L17" s="78">
        <v>42369</v>
      </c>
      <c r="M17" s="140"/>
      <c r="N17" s="140"/>
      <c r="O17" s="140"/>
      <c r="P17" s="140"/>
      <c r="Q17" s="140"/>
      <c r="R17" s="141"/>
      <c r="S17" s="141"/>
      <c r="T17" s="140"/>
      <c r="U17" s="141"/>
      <c r="V17" s="141"/>
      <c r="W17" s="141"/>
      <c r="X17" s="141"/>
      <c r="Y17" s="342" t="s">
        <v>647</v>
      </c>
      <c r="Z17" s="86">
        <v>0</v>
      </c>
      <c r="AA17" s="556" t="s">
        <v>1150</v>
      </c>
      <c r="AB17" s="109" t="s">
        <v>647</v>
      </c>
      <c r="AC17" s="1525">
        <f aca="true" t="shared" si="1" ref="AC17:AC28">IF(AB17=0,0%,100%)</f>
        <v>1</v>
      </c>
      <c r="AD17" s="1665">
        <v>0</v>
      </c>
      <c r="AE17" s="1460" t="s">
        <v>1150</v>
      </c>
      <c r="AF17" s="1460" t="s">
        <v>1150</v>
      </c>
      <c r="AG17" s="1460">
        <v>0</v>
      </c>
      <c r="AH17" s="110" t="e">
        <f aca="true" t="shared" si="2" ref="AH17:AH28">AD17/AB17</f>
        <v>#VALUE!</v>
      </c>
      <c r="AI17" s="109"/>
      <c r="AJ17" s="110"/>
      <c r="AK17" s="109" t="s">
        <v>1963</v>
      </c>
      <c r="AL17" s="109"/>
      <c r="AM17" s="111"/>
      <c r="AN17" s="111"/>
      <c r="AO17" s="111"/>
      <c r="AP17" s="111"/>
      <c r="AQ17" s="111"/>
      <c r="AR17" s="111"/>
      <c r="AS17" s="111"/>
      <c r="AT17" s="112"/>
      <c r="AU17" s="112"/>
      <c r="AV17" s="112"/>
      <c r="AW17" s="112"/>
      <c r="AX17" s="112"/>
      <c r="AY17" s="112"/>
      <c r="AZ17" s="112"/>
      <c r="BA17" s="113"/>
      <c r="BB17" s="113"/>
      <c r="BC17" s="113"/>
      <c r="BD17" s="113"/>
      <c r="BE17" s="113"/>
      <c r="BF17" s="113"/>
      <c r="BG17" s="113"/>
      <c r="BH17" s="114"/>
      <c r="BI17" s="114"/>
      <c r="BJ17" s="114"/>
      <c r="BK17" s="114"/>
      <c r="BL17" s="114"/>
      <c r="BM17" s="114"/>
      <c r="BN17" s="114"/>
      <c r="BO17" s="115"/>
      <c r="BP17" s="115"/>
      <c r="BQ17" s="115"/>
      <c r="BR17" s="115"/>
      <c r="BS17" s="115"/>
      <c r="BT17" s="115"/>
      <c r="BU17" s="115"/>
    </row>
    <row r="18" spans="1:73" s="60" customFormat="1" ht="46.5" customHeight="1" thickBot="1">
      <c r="A18" s="1871"/>
      <c r="B18" s="1871"/>
      <c r="C18" s="1858"/>
      <c r="D18" s="105" t="s">
        <v>650</v>
      </c>
      <c r="E18" s="342" t="s">
        <v>60</v>
      </c>
      <c r="F18" s="342">
        <v>12</v>
      </c>
      <c r="G18" s="342" t="s">
        <v>644</v>
      </c>
      <c r="H18" s="342" t="s">
        <v>645</v>
      </c>
      <c r="I18" s="343">
        <f t="shared" si="0"/>
        <v>0.07692307692307693</v>
      </c>
      <c r="J18" s="342" t="s">
        <v>651</v>
      </c>
      <c r="K18" s="78">
        <v>42006</v>
      </c>
      <c r="L18" s="78">
        <v>42369</v>
      </c>
      <c r="M18" s="140">
        <v>1</v>
      </c>
      <c r="N18" s="140">
        <v>1</v>
      </c>
      <c r="O18" s="140">
        <v>1</v>
      </c>
      <c r="P18" s="140">
        <v>1</v>
      </c>
      <c r="Q18" s="140">
        <v>1</v>
      </c>
      <c r="R18" s="141">
        <v>1</v>
      </c>
      <c r="S18" s="141">
        <v>1</v>
      </c>
      <c r="T18" s="140">
        <v>1</v>
      </c>
      <c r="U18" s="141">
        <v>1</v>
      </c>
      <c r="V18" s="141">
        <v>1</v>
      </c>
      <c r="W18" s="141">
        <v>1</v>
      </c>
      <c r="X18" s="141">
        <v>1</v>
      </c>
      <c r="Y18" s="344">
        <f>+SUM(M18:X18)</f>
        <v>12</v>
      </c>
      <c r="Z18" s="86">
        <v>0</v>
      </c>
      <c r="AA18" s="556" t="s">
        <v>1150</v>
      </c>
      <c r="AB18" s="109">
        <f aca="true" t="shared" si="3" ref="AB18:AB28">SUM(M18:N18)</f>
        <v>2</v>
      </c>
      <c r="AC18" s="1525">
        <f t="shared" si="1"/>
        <v>1</v>
      </c>
      <c r="AD18" s="1665">
        <v>2</v>
      </c>
      <c r="AE18" s="1460">
        <f aca="true" t="shared" si="4" ref="AE18:AE28">AD18/AB18</f>
        <v>1</v>
      </c>
      <c r="AF18" s="1460">
        <f aca="true" t="shared" si="5" ref="AF18:AF28">AD18/Y18</f>
        <v>0.16666666666666666</v>
      </c>
      <c r="AG18" s="1460">
        <f aca="true" t="shared" si="6" ref="AG18:AG28">AF18</f>
        <v>0.16666666666666666</v>
      </c>
      <c r="AH18" s="110">
        <f t="shared" si="2"/>
        <v>1</v>
      </c>
      <c r="AI18" s="109"/>
      <c r="AJ18" s="110"/>
      <c r="AK18" s="109"/>
      <c r="AL18" s="109"/>
      <c r="AM18" s="111"/>
      <c r="AN18" s="111"/>
      <c r="AO18" s="111"/>
      <c r="AP18" s="111"/>
      <c r="AQ18" s="111"/>
      <c r="AR18" s="111"/>
      <c r="AS18" s="111"/>
      <c r="AT18" s="112"/>
      <c r="AU18" s="112"/>
      <c r="AV18" s="112"/>
      <c r="AW18" s="112"/>
      <c r="AX18" s="112"/>
      <c r="AY18" s="112"/>
      <c r="AZ18" s="112"/>
      <c r="BA18" s="113"/>
      <c r="BB18" s="113"/>
      <c r="BC18" s="113"/>
      <c r="BD18" s="113"/>
      <c r="BE18" s="113"/>
      <c r="BF18" s="113"/>
      <c r="BG18" s="113"/>
      <c r="BH18" s="114"/>
      <c r="BI18" s="114"/>
      <c r="BJ18" s="114"/>
      <c r="BK18" s="114"/>
      <c r="BL18" s="114"/>
      <c r="BM18" s="114"/>
      <c r="BN18" s="114"/>
      <c r="BO18" s="115"/>
      <c r="BP18" s="115"/>
      <c r="BQ18" s="115"/>
      <c r="BR18" s="115"/>
      <c r="BS18" s="115"/>
      <c r="BT18" s="115"/>
      <c r="BU18" s="115"/>
    </row>
    <row r="19" spans="1:73" s="60" customFormat="1" ht="46.5" customHeight="1" thickBot="1">
      <c r="A19" s="1871"/>
      <c r="B19" s="1871"/>
      <c r="C19" s="1858"/>
      <c r="D19" s="105" t="s">
        <v>652</v>
      </c>
      <c r="E19" s="342" t="s">
        <v>60</v>
      </c>
      <c r="F19" s="342">
        <v>4</v>
      </c>
      <c r="G19" s="342" t="s">
        <v>653</v>
      </c>
      <c r="H19" s="342" t="s">
        <v>654</v>
      </c>
      <c r="I19" s="343">
        <f t="shared" si="0"/>
        <v>0.07692307692307693</v>
      </c>
      <c r="J19" s="342" t="s">
        <v>655</v>
      </c>
      <c r="K19" s="78">
        <v>42037</v>
      </c>
      <c r="L19" s="78">
        <v>42369</v>
      </c>
      <c r="M19" s="140"/>
      <c r="N19" s="140">
        <v>1</v>
      </c>
      <c r="O19" s="140"/>
      <c r="P19" s="140"/>
      <c r="Q19" s="140">
        <v>1</v>
      </c>
      <c r="R19" s="141"/>
      <c r="S19" s="141"/>
      <c r="T19" s="140">
        <v>1</v>
      </c>
      <c r="U19" s="141"/>
      <c r="V19" s="141"/>
      <c r="W19" s="141">
        <v>1</v>
      </c>
      <c r="X19" s="141"/>
      <c r="Y19" s="344">
        <f>+SUM(M19:X19)</f>
        <v>4</v>
      </c>
      <c r="Z19" s="86">
        <v>0</v>
      </c>
      <c r="AA19" s="556" t="s">
        <v>1150</v>
      </c>
      <c r="AB19" s="109">
        <f t="shared" si="3"/>
        <v>1</v>
      </c>
      <c r="AC19" s="1525">
        <f t="shared" si="1"/>
        <v>1</v>
      </c>
      <c r="AD19" s="1665">
        <v>0</v>
      </c>
      <c r="AE19" s="1460">
        <f t="shared" si="4"/>
        <v>0</v>
      </c>
      <c r="AF19" s="1460">
        <f t="shared" si="5"/>
        <v>0</v>
      </c>
      <c r="AG19" s="1460">
        <f t="shared" si="6"/>
        <v>0</v>
      </c>
      <c r="AH19" s="110">
        <f t="shared" si="2"/>
        <v>0</v>
      </c>
      <c r="AI19" s="109"/>
      <c r="AJ19" s="110"/>
      <c r="AK19" s="109" t="s">
        <v>1947</v>
      </c>
      <c r="AL19" s="109"/>
      <c r="AM19" s="111"/>
      <c r="AN19" s="111"/>
      <c r="AO19" s="111"/>
      <c r="AP19" s="111"/>
      <c r="AQ19" s="111"/>
      <c r="AR19" s="111"/>
      <c r="AS19" s="111"/>
      <c r="AT19" s="112"/>
      <c r="AU19" s="112"/>
      <c r="AV19" s="112"/>
      <c r="AW19" s="112"/>
      <c r="AX19" s="112"/>
      <c r="AY19" s="112"/>
      <c r="AZ19" s="112"/>
      <c r="BA19" s="113"/>
      <c r="BB19" s="113"/>
      <c r="BC19" s="113"/>
      <c r="BD19" s="113"/>
      <c r="BE19" s="113"/>
      <c r="BF19" s="113"/>
      <c r="BG19" s="113"/>
      <c r="BH19" s="114"/>
      <c r="BI19" s="114"/>
      <c r="BJ19" s="114"/>
      <c r="BK19" s="114"/>
      <c r="BL19" s="114"/>
      <c r="BM19" s="114"/>
      <c r="BN19" s="114"/>
      <c r="BO19" s="115"/>
      <c r="BP19" s="115"/>
      <c r="BQ19" s="115"/>
      <c r="BR19" s="115"/>
      <c r="BS19" s="115"/>
      <c r="BT19" s="115"/>
      <c r="BU19" s="115"/>
    </row>
    <row r="20" spans="1:73" s="60" customFormat="1" ht="46.5" customHeight="1" thickBot="1">
      <c r="A20" s="1871"/>
      <c r="B20" s="1871"/>
      <c r="C20" s="1858"/>
      <c r="D20" s="105" t="s">
        <v>656</v>
      </c>
      <c r="E20" s="342" t="s">
        <v>60</v>
      </c>
      <c r="F20" s="342">
        <v>12</v>
      </c>
      <c r="G20" s="342" t="s">
        <v>657</v>
      </c>
      <c r="H20" s="342" t="s">
        <v>658</v>
      </c>
      <c r="I20" s="343">
        <f t="shared" si="0"/>
        <v>0.07692307692307693</v>
      </c>
      <c r="J20" s="342" t="s">
        <v>659</v>
      </c>
      <c r="K20" s="78">
        <v>42006</v>
      </c>
      <c r="L20" s="78">
        <v>42369</v>
      </c>
      <c r="M20" s="140">
        <v>1</v>
      </c>
      <c r="N20" s="140">
        <v>1</v>
      </c>
      <c r="O20" s="140">
        <v>1</v>
      </c>
      <c r="P20" s="140">
        <v>1</v>
      </c>
      <c r="Q20" s="140">
        <v>1</v>
      </c>
      <c r="R20" s="141">
        <v>1</v>
      </c>
      <c r="S20" s="141">
        <v>1</v>
      </c>
      <c r="T20" s="140">
        <v>1</v>
      </c>
      <c r="U20" s="141">
        <v>1</v>
      </c>
      <c r="V20" s="141">
        <v>1</v>
      </c>
      <c r="W20" s="141">
        <v>1</v>
      </c>
      <c r="X20" s="141">
        <v>1</v>
      </c>
      <c r="Y20" s="344">
        <f>+SUM(M20:X20)</f>
        <v>12</v>
      </c>
      <c r="Z20" s="86">
        <v>0</v>
      </c>
      <c r="AA20" s="556" t="s">
        <v>1150</v>
      </c>
      <c r="AB20" s="109">
        <f t="shared" si="3"/>
        <v>2</v>
      </c>
      <c r="AC20" s="1525">
        <f t="shared" si="1"/>
        <v>1</v>
      </c>
      <c r="AD20" s="1665">
        <v>2</v>
      </c>
      <c r="AE20" s="1460">
        <f t="shared" si="4"/>
        <v>1</v>
      </c>
      <c r="AF20" s="1460">
        <f t="shared" si="5"/>
        <v>0.16666666666666666</v>
      </c>
      <c r="AG20" s="1460">
        <f t="shared" si="6"/>
        <v>0.16666666666666666</v>
      </c>
      <c r="AH20" s="110">
        <f t="shared" si="2"/>
        <v>1</v>
      </c>
      <c r="AI20" s="109"/>
      <c r="AJ20" s="110"/>
      <c r="AK20" s="109"/>
      <c r="AL20" s="109"/>
      <c r="AM20" s="111"/>
      <c r="AN20" s="111"/>
      <c r="AO20" s="111"/>
      <c r="AP20" s="111"/>
      <c r="AQ20" s="111"/>
      <c r="AR20" s="111"/>
      <c r="AS20" s="111"/>
      <c r="AT20" s="112"/>
      <c r="AU20" s="112"/>
      <c r="AV20" s="112"/>
      <c r="AW20" s="112"/>
      <c r="AX20" s="112"/>
      <c r="AY20" s="112"/>
      <c r="AZ20" s="112"/>
      <c r="BA20" s="113"/>
      <c r="BB20" s="113"/>
      <c r="BC20" s="113"/>
      <c r="BD20" s="113"/>
      <c r="BE20" s="113"/>
      <c r="BF20" s="113"/>
      <c r="BG20" s="113"/>
      <c r="BH20" s="114"/>
      <c r="BI20" s="114"/>
      <c r="BJ20" s="114"/>
      <c r="BK20" s="114"/>
      <c r="BL20" s="114"/>
      <c r="BM20" s="114"/>
      <c r="BN20" s="114"/>
      <c r="BO20" s="115"/>
      <c r="BP20" s="115"/>
      <c r="BQ20" s="115"/>
      <c r="BR20" s="115"/>
      <c r="BS20" s="115"/>
      <c r="BT20" s="115"/>
      <c r="BU20" s="115"/>
    </row>
    <row r="21" spans="1:73" s="60" customFormat="1" ht="46.5" customHeight="1" thickBot="1">
      <c r="A21" s="1871"/>
      <c r="B21" s="1871"/>
      <c r="C21" s="1858"/>
      <c r="D21" s="105" t="s">
        <v>660</v>
      </c>
      <c r="E21" s="342" t="s">
        <v>60</v>
      </c>
      <c r="F21" s="342" t="s">
        <v>106</v>
      </c>
      <c r="G21" s="342" t="s">
        <v>661</v>
      </c>
      <c r="H21" s="342" t="s">
        <v>658</v>
      </c>
      <c r="I21" s="343">
        <f t="shared" si="0"/>
        <v>0.07692307692307693</v>
      </c>
      <c r="J21" s="342" t="s">
        <v>662</v>
      </c>
      <c r="K21" s="78">
        <v>42005</v>
      </c>
      <c r="L21" s="78">
        <v>42369</v>
      </c>
      <c r="M21" s="140"/>
      <c r="N21" s="140"/>
      <c r="O21" s="140"/>
      <c r="P21" s="140"/>
      <c r="Q21" s="140"/>
      <c r="R21" s="141"/>
      <c r="S21" s="141"/>
      <c r="T21" s="140"/>
      <c r="U21" s="141"/>
      <c r="V21" s="141"/>
      <c r="W21" s="141"/>
      <c r="X21" s="141"/>
      <c r="Y21" s="135" t="s">
        <v>106</v>
      </c>
      <c r="Z21" s="86">
        <v>0</v>
      </c>
      <c r="AA21" s="556" t="s">
        <v>1150</v>
      </c>
      <c r="AB21" s="109" t="s">
        <v>106</v>
      </c>
      <c r="AC21" s="1525">
        <f t="shared" si="1"/>
        <v>1</v>
      </c>
      <c r="AD21" s="1665">
        <v>0</v>
      </c>
      <c r="AE21" s="1460" t="s">
        <v>1150</v>
      </c>
      <c r="AF21" s="1460" t="s">
        <v>1150</v>
      </c>
      <c r="AG21" s="1460">
        <v>0</v>
      </c>
      <c r="AH21" s="110" t="e">
        <f t="shared" si="2"/>
        <v>#VALUE!</v>
      </c>
      <c r="AI21" s="109"/>
      <c r="AJ21" s="110"/>
      <c r="AK21" s="109" t="s">
        <v>1948</v>
      </c>
      <c r="AL21" s="109"/>
      <c r="AM21" s="111"/>
      <c r="AN21" s="111"/>
      <c r="AO21" s="111"/>
      <c r="AP21" s="111"/>
      <c r="AQ21" s="111"/>
      <c r="AR21" s="111"/>
      <c r="AS21" s="111"/>
      <c r="AT21" s="112"/>
      <c r="AU21" s="112"/>
      <c r="AV21" s="112"/>
      <c r="AW21" s="112"/>
      <c r="AX21" s="112"/>
      <c r="AY21" s="112"/>
      <c r="AZ21" s="112"/>
      <c r="BA21" s="113"/>
      <c r="BB21" s="113"/>
      <c r="BC21" s="113"/>
      <c r="BD21" s="113"/>
      <c r="BE21" s="113"/>
      <c r="BF21" s="113"/>
      <c r="BG21" s="113"/>
      <c r="BH21" s="114"/>
      <c r="BI21" s="114"/>
      <c r="BJ21" s="114"/>
      <c r="BK21" s="114"/>
      <c r="BL21" s="114"/>
      <c r="BM21" s="114"/>
      <c r="BN21" s="114"/>
      <c r="BO21" s="115"/>
      <c r="BP21" s="115"/>
      <c r="BQ21" s="115"/>
      <c r="BR21" s="115"/>
      <c r="BS21" s="115"/>
      <c r="BT21" s="115"/>
      <c r="BU21" s="115"/>
    </row>
    <row r="22" spans="1:73" s="60" customFormat="1" ht="48.75" thickBot="1">
      <c r="A22" s="1871"/>
      <c r="B22" s="1871"/>
      <c r="C22" s="1858"/>
      <c r="D22" s="105" t="s">
        <v>663</v>
      </c>
      <c r="E22" s="342" t="s">
        <v>60</v>
      </c>
      <c r="F22" s="342" t="s">
        <v>106</v>
      </c>
      <c r="G22" s="342" t="s">
        <v>664</v>
      </c>
      <c r="H22" s="342" t="s">
        <v>665</v>
      </c>
      <c r="I22" s="343">
        <f t="shared" si="0"/>
        <v>0.07692307692307693</v>
      </c>
      <c r="J22" s="342" t="s">
        <v>666</v>
      </c>
      <c r="K22" s="78">
        <v>42005</v>
      </c>
      <c r="L22" s="78">
        <v>42369</v>
      </c>
      <c r="M22" s="140"/>
      <c r="N22" s="140"/>
      <c r="O22" s="140"/>
      <c r="P22" s="140"/>
      <c r="Q22" s="140"/>
      <c r="R22" s="141"/>
      <c r="S22" s="141"/>
      <c r="T22" s="140"/>
      <c r="U22" s="141"/>
      <c r="V22" s="141"/>
      <c r="W22" s="141"/>
      <c r="X22" s="141"/>
      <c r="Y22" s="135" t="s">
        <v>106</v>
      </c>
      <c r="Z22" s="86">
        <v>0</v>
      </c>
      <c r="AA22" s="556" t="s">
        <v>1150</v>
      </c>
      <c r="AB22" s="109" t="s">
        <v>106</v>
      </c>
      <c r="AC22" s="1525">
        <f t="shared" si="1"/>
        <v>1</v>
      </c>
      <c r="AD22" s="1665">
        <v>0</v>
      </c>
      <c r="AE22" s="1460" t="s">
        <v>1150</v>
      </c>
      <c r="AF22" s="1460" t="s">
        <v>1150</v>
      </c>
      <c r="AG22" s="1460">
        <v>0</v>
      </c>
      <c r="AH22" s="110" t="e">
        <f t="shared" si="2"/>
        <v>#VALUE!</v>
      </c>
      <c r="AI22" s="109"/>
      <c r="AJ22" s="110"/>
      <c r="AK22" s="109" t="s">
        <v>1964</v>
      </c>
      <c r="AL22" s="109"/>
      <c r="AM22" s="111"/>
      <c r="AN22" s="111"/>
      <c r="AO22" s="111"/>
      <c r="AP22" s="111"/>
      <c r="AQ22" s="111"/>
      <c r="AR22" s="111"/>
      <c r="AS22" s="111"/>
      <c r="AT22" s="112"/>
      <c r="AU22" s="112"/>
      <c r="AV22" s="112"/>
      <c r="AW22" s="112"/>
      <c r="AX22" s="112"/>
      <c r="AY22" s="112"/>
      <c r="AZ22" s="112"/>
      <c r="BA22" s="113"/>
      <c r="BB22" s="113"/>
      <c r="BC22" s="113"/>
      <c r="BD22" s="113"/>
      <c r="BE22" s="113"/>
      <c r="BF22" s="113"/>
      <c r="BG22" s="113"/>
      <c r="BH22" s="114"/>
      <c r="BI22" s="114"/>
      <c r="BJ22" s="114"/>
      <c r="BK22" s="114"/>
      <c r="BL22" s="114"/>
      <c r="BM22" s="114"/>
      <c r="BN22" s="114"/>
      <c r="BO22" s="115"/>
      <c r="BP22" s="115"/>
      <c r="BQ22" s="115"/>
      <c r="BR22" s="115"/>
      <c r="BS22" s="115"/>
      <c r="BT22" s="115"/>
      <c r="BU22" s="115"/>
    </row>
    <row r="23" spans="1:73" s="60" customFormat="1" ht="24.75" thickBot="1">
      <c r="A23" s="1871"/>
      <c r="B23" s="1871"/>
      <c r="C23" s="1858"/>
      <c r="D23" s="105" t="s">
        <v>667</v>
      </c>
      <c r="E23" s="342" t="s">
        <v>60</v>
      </c>
      <c r="F23" s="342" t="s">
        <v>106</v>
      </c>
      <c r="G23" s="342" t="s">
        <v>668</v>
      </c>
      <c r="H23" s="342" t="s">
        <v>665</v>
      </c>
      <c r="I23" s="343">
        <f t="shared" si="0"/>
        <v>0.07692307692307693</v>
      </c>
      <c r="J23" s="342" t="s">
        <v>669</v>
      </c>
      <c r="K23" s="78">
        <v>42005</v>
      </c>
      <c r="L23" s="78">
        <v>42369</v>
      </c>
      <c r="M23" s="140"/>
      <c r="N23" s="140"/>
      <c r="O23" s="140"/>
      <c r="P23" s="140"/>
      <c r="Q23" s="140"/>
      <c r="R23" s="141"/>
      <c r="S23" s="141"/>
      <c r="T23" s="140"/>
      <c r="U23" s="141"/>
      <c r="V23" s="141"/>
      <c r="W23" s="141"/>
      <c r="X23" s="141"/>
      <c r="Y23" s="135" t="s">
        <v>106</v>
      </c>
      <c r="Z23" s="86">
        <v>0</v>
      </c>
      <c r="AA23" s="556" t="s">
        <v>1150</v>
      </c>
      <c r="AB23" s="109" t="s">
        <v>106</v>
      </c>
      <c r="AC23" s="1525">
        <f t="shared" si="1"/>
        <v>1</v>
      </c>
      <c r="AD23" s="1665">
        <v>0</v>
      </c>
      <c r="AE23" s="1460" t="s">
        <v>1150</v>
      </c>
      <c r="AF23" s="1460" t="s">
        <v>1150</v>
      </c>
      <c r="AG23" s="1460">
        <v>0</v>
      </c>
      <c r="AH23" s="110" t="e">
        <f t="shared" si="2"/>
        <v>#VALUE!</v>
      </c>
      <c r="AI23" s="109"/>
      <c r="AJ23" s="110"/>
      <c r="AK23" s="109" t="s">
        <v>1965</v>
      </c>
      <c r="AL23" s="109"/>
      <c r="AM23" s="111"/>
      <c r="AN23" s="111"/>
      <c r="AO23" s="111"/>
      <c r="AP23" s="111"/>
      <c r="AQ23" s="111"/>
      <c r="AR23" s="111"/>
      <c r="AS23" s="111"/>
      <c r="AT23" s="112"/>
      <c r="AU23" s="112"/>
      <c r="AV23" s="112"/>
      <c r="AW23" s="112"/>
      <c r="AX23" s="112"/>
      <c r="AY23" s="112"/>
      <c r="AZ23" s="112"/>
      <c r="BA23" s="113"/>
      <c r="BB23" s="113"/>
      <c r="BC23" s="113"/>
      <c r="BD23" s="113"/>
      <c r="BE23" s="113"/>
      <c r="BF23" s="113"/>
      <c r="BG23" s="113"/>
      <c r="BH23" s="114"/>
      <c r="BI23" s="114"/>
      <c r="BJ23" s="114"/>
      <c r="BK23" s="114"/>
      <c r="BL23" s="114"/>
      <c r="BM23" s="114"/>
      <c r="BN23" s="114"/>
      <c r="BO23" s="115"/>
      <c r="BP23" s="115"/>
      <c r="BQ23" s="115"/>
      <c r="BR23" s="115"/>
      <c r="BS23" s="115"/>
      <c r="BT23" s="115"/>
      <c r="BU23" s="115"/>
    </row>
    <row r="24" spans="1:73" s="60" customFormat="1" ht="36.75" thickBot="1">
      <c r="A24" s="1871"/>
      <c r="B24" s="1871"/>
      <c r="C24" s="1858"/>
      <c r="D24" s="105" t="s">
        <v>670</v>
      </c>
      <c r="E24" s="342" t="s">
        <v>60</v>
      </c>
      <c r="F24" s="342">
        <v>12</v>
      </c>
      <c r="G24" s="342" t="s">
        <v>671</v>
      </c>
      <c r="H24" s="342" t="s">
        <v>1946</v>
      </c>
      <c r="I24" s="343">
        <f t="shared" si="0"/>
        <v>0.07692307692307693</v>
      </c>
      <c r="J24" s="342" t="s">
        <v>672</v>
      </c>
      <c r="K24" s="78">
        <v>42005</v>
      </c>
      <c r="L24" s="78">
        <v>42369</v>
      </c>
      <c r="M24" s="140">
        <v>1</v>
      </c>
      <c r="N24" s="140">
        <v>1</v>
      </c>
      <c r="O24" s="140">
        <v>1</v>
      </c>
      <c r="P24" s="140">
        <v>1</v>
      </c>
      <c r="Q24" s="140">
        <v>1</v>
      </c>
      <c r="R24" s="141">
        <v>1</v>
      </c>
      <c r="S24" s="141">
        <v>1</v>
      </c>
      <c r="T24" s="140">
        <v>1</v>
      </c>
      <c r="U24" s="141">
        <v>1</v>
      </c>
      <c r="V24" s="141">
        <v>1</v>
      </c>
      <c r="W24" s="141">
        <v>1</v>
      </c>
      <c r="X24" s="141">
        <v>1</v>
      </c>
      <c r="Y24" s="344">
        <f>+SUM(M24:X24)</f>
        <v>12</v>
      </c>
      <c r="Z24" s="86">
        <v>0</v>
      </c>
      <c r="AA24" s="556" t="s">
        <v>1150</v>
      </c>
      <c r="AB24" s="109">
        <f t="shared" si="3"/>
        <v>2</v>
      </c>
      <c r="AC24" s="1525">
        <f t="shared" si="1"/>
        <v>1</v>
      </c>
      <c r="AD24" s="1665">
        <v>2</v>
      </c>
      <c r="AE24" s="1460">
        <f t="shared" si="4"/>
        <v>1</v>
      </c>
      <c r="AF24" s="1460">
        <f t="shared" si="5"/>
        <v>0.16666666666666666</v>
      </c>
      <c r="AG24" s="1460">
        <f t="shared" si="6"/>
        <v>0.16666666666666666</v>
      </c>
      <c r="AH24" s="110">
        <f t="shared" si="2"/>
        <v>1</v>
      </c>
      <c r="AI24" s="109"/>
      <c r="AJ24" s="110"/>
      <c r="AK24" s="109"/>
      <c r="AL24" s="109"/>
      <c r="AM24" s="111"/>
      <c r="AN24" s="111"/>
      <c r="AO24" s="111"/>
      <c r="AP24" s="111"/>
      <c r="AQ24" s="111"/>
      <c r="AR24" s="111"/>
      <c r="AS24" s="111"/>
      <c r="AT24" s="112"/>
      <c r="AU24" s="112"/>
      <c r="AV24" s="112"/>
      <c r="AW24" s="112"/>
      <c r="AX24" s="112"/>
      <c r="AY24" s="112"/>
      <c r="AZ24" s="112"/>
      <c r="BA24" s="113"/>
      <c r="BB24" s="113"/>
      <c r="BC24" s="113"/>
      <c r="BD24" s="113"/>
      <c r="BE24" s="113"/>
      <c r="BF24" s="113"/>
      <c r="BG24" s="113"/>
      <c r="BH24" s="114"/>
      <c r="BI24" s="114"/>
      <c r="BJ24" s="114"/>
      <c r="BK24" s="114"/>
      <c r="BL24" s="114"/>
      <c r="BM24" s="114"/>
      <c r="BN24" s="114"/>
      <c r="BO24" s="115"/>
      <c r="BP24" s="115"/>
      <c r="BQ24" s="115"/>
      <c r="BR24" s="115"/>
      <c r="BS24" s="115"/>
      <c r="BT24" s="115"/>
      <c r="BU24" s="115"/>
    </row>
    <row r="25" spans="1:73" s="60" customFormat="1" ht="31.5" customHeight="1" thickBot="1">
      <c r="A25" s="1871"/>
      <c r="B25" s="1871"/>
      <c r="C25" s="1858"/>
      <c r="D25" s="105" t="s">
        <v>673</v>
      </c>
      <c r="E25" s="342" t="s">
        <v>60</v>
      </c>
      <c r="F25" s="342">
        <v>12</v>
      </c>
      <c r="G25" s="342" t="s">
        <v>671</v>
      </c>
      <c r="H25" s="342" t="s">
        <v>674</v>
      </c>
      <c r="I25" s="343">
        <f t="shared" si="0"/>
        <v>0.07692307692307693</v>
      </c>
      <c r="J25" s="342" t="s">
        <v>675</v>
      </c>
      <c r="K25" s="78">
        <v>42005</v>
      </c>
      <c r="L25" s="78">
        <v>42369</v>
      </c>
      <c r="M25" s="140">
        <v>1</v>
      </c>
      <c r="N25" s="140">
        <v>1</v>
      </c>
      <c r="O25" s="140">
        <v>1</v>
      </c>
      <c r="P25" s="140">
        <v>1</v>
      </c>
      <c r="Q25" s="140">
        <v>1</v>
      </c>
      <c r="R25" s="141">
        <v>1</v>
      </c>
      <c r="S25" s="141">
        <v>1</v>
      </c>
      <c r="T25" s="140">
        <v>1</v>
      </c>
      <c r="U25" s="141">
        <v>1</v>
      </c>
      <c r="V25" s="141">
        <v>1</v>
      </c>
      <c r="W25" s="141">
        <v>1</v>
      </c>
      <c r="X25" s="141">
        <v>1</v>
      </c>
      <c r="Y25" s="344">
        <f>+SUM(M25:X25)</f>
        <v>12</v>
      </c>
      <c r="Z25" s="86">
        <v>0</v>
      </c>
      <c r="AA25" s="556" t="s">
        <v>1150</v>
      </c>
      <c r="AB25" s="109">
        <f t="shared" si="3"/>
        <v>2</v>
      </c>
      <c r="AC25" s="1525">
        <f t="shared" si="1"/>
        <v>1</v>
      </c>
      <c r="AD25" s="1665">
        <v>2</v>
      </c>
      <c r="AE25" s="1460">
        <f t="shared" si="4"/>
        <v>1</v>
      </c>
      <c r="AF25" s="1460">
        <f t="shared" si="5"/>
        <v>0.16666666666666666</v>
      </c>
      <c r="AG25" s="1460">
        <f t="shared" si="6"/>
        <v>0.16666666666666666</v>
      </c>
      <c r="AH25" s="110">
        <f t="shared" si="2"/>
        <v>1</v>
      </c>
      <c r="AI25" s="109"/>
      <c r="AJ25" s="110"/>
      <c r="AK25" s="109"/>
      <c r="AL25" s="109"/>
      <c r="AM25" s="111"/>
      <c r="AN25" s="111"/>
      <c r="AO25" s="111"/>
      <c r="AP25" s="111"/>
      <c r="AQ25" s="111"/>
      <c r="AR25" s="111"/>
      <c r="AS25" s="111"/>
      <c r="AT25" s="112"/>
      <c r="AU25" s="112"/>
      <c r="AV25" s="112"/>
      <c r="AW25" s="112"/>
      <c r="AX25" s="112"/>
      <c r="AY25" s="112"/>
      <c r="AZ25" s="112"/>
      <c r="BA25" s="113"/>
      <c r="BB25" s="113"/>
      <c r="BC25" s="113"/>
      <c r="BD25" s="113"/>
      <c r="BE25" s="113"/>
      <c r="BF25" s="113"/>
      <c r="BG25" s="113"/>
      <c r="BH25" s="114"/>
      <c r="BI25" s="114"/>
      <c r="BJ25" s="114"/>
      <c r="BK25" s="114"/>
      <c r="BL25" s="114"/>
      <c r="BM25" s="114"/>
      <c r="BN25" s="114"/>
      <c r="BO25" s="115"/>
      <c r="BP25" s="115"/>
      <c r="BQ25" s="115"/>
      <c r="BR25" s="115"/>
      <c r="BS25" s="115"/>
      <c r="BT25" s="115"/>
      <c r="BU25" s="115"/>
    </row>
    <row r="26" spans="1:73" s="60" customFormat="1" ht="69" customHeight="1" thickBot="1">
      <c r="A26" s="1871"/>
      <c r="B26" s="1871"/>
      <c r="C26" s="1858"/>
      <c r="D26" s="105" t="s">
        <v>676</v>
      </c>
      <c r="E26" s="342" t="s">
        <v>60</v>
      </c>
      <c r="F26" s="342">
        <v>12</v>
      </c>
      <c r="G26" s="342" t="s">
        <v>677</v>
      </c>
      <c r="H26" s="342" t="s">
        <v>658</v>
      </c>
      <c r="I26" s="343">
        <f t="shared" si="0"/>
        <v>0.07692307692307693</v>
      </c>
      <c r="J26" s="342" t="s">
        <v>678</v>
      </c>
      <c r="K26" s="78">
        <v>42005</v>
      </c>
      <c r="L26" s="78">
        <v>42369</v>
      </c>
      <c r="M26" s="140">
        <v>1</v>
      </c>
      <c r="N26" s="140">
        <v>1</v>
      </c>
      <c r="O26" s="140">
        <v>1</v>
      </c>
      <c r="P26" s="140">
        <v>1</v>
      </c>
      <c r="Q26" s="140">
        <v>1</v>
      </c>
      <c r="R26" s="141">
        <v>1</v>
      </c>
      <c r="S26" s="141">
        <v>1</v>
      </c>
      <c r="T26" s="140">
        <v>1</v>
      </c>
      <c r="U26" s="141">
        <v>1</v>
      </c>
      <c r="V26" s="141">
        <v>1</v>
      </c>
      <c r="W26" s="141">
        <v>1</v>
      </c>
      <c r="X26" s="141">
        <v>1</v>
      </c>
      <c r="Y26" s="344">
        <f>+SUM(M26:X26)</f>
        <v>12</v>
      </c>
      <c r="Z26" s="86">
        <v>0</v>
      </c>
      <c r="AA26" s="556" t="s">
        <v>1150</v>
      </c>
      <c r="AB26" s="109">
        <f t="shared" si="3"/>
        <v>2</v>
      </c>
      <c r="AC26" s="1525">
        <f t="shared" si="1"/>
        <v>1</v>
      </c>
      <c r="AD26" s="1665">
        <v>2</v>
      </c>
      <c r="AE26" s="1460">
        <f t="shared" si="4"/>
        <v>1</v>
      </c>
      <c r="AF26" s="1460">
        <f t="shared" si="5"/>
        <v>0.16666666666666666</v>
      </c>
      <c r="AG26" s="1460">
        <f t="shared" si="6"/>
        <v>0.16666666666666666</v>
      </c>
      <c r="AH26" s="110">
        <f t="shared" si="2"/>
        <v>1</v>
      </c>
      <c r="AI26" s="109"/>
      <c r="AJ26" s="110"/>
      <c r="AK26" s="109"/>
      <c r="AL26" s="109"/>
      <c r="AM26" s="111"/>
      <c r="AN26" s="111"/>
      <c r="AO26" s="111"/>
      <c r="AP26" s="111"/>
      <c r="AQ26" s="111"/>
      <c r="AR26" s="111"/>
      <c r="AS26" s="111"/>
      <c r="AT26" s="112"/>
      <c r="AU26" s="112"/>
      <c r="AV26" s="112"/>
      <c r="AW26" s="112"/>
      <c r="AX26" s="112"/>
      <c r="AY26" s="112"/>
      <c r="AZ26" s="112"/>
      <c r="BA26" s="113"/>
      <c r="BB26" s="113"/>
      <c r="BC26" s="113"/>
      <c r="BD26" s="113"/>
      <c r="BE26" s="113"/>
      <c r="BF26" s="113"/>
      <c r="BG26" s="113"/>
      <c r="BH26" s="114"/>
      <c r="BI26" s="114"/>
      <c r="BJ26" s="114"/>
      <c r="BK26" s="114"/>
      <c r="BL26" s="114"/>
      <c r="BM26" s="114"/>
      <c r="BN26" s="114"/>
      <c r="BO26" s="115"/>
      <c r="BP26" s="115"/>
      <c r="BQ26" s="115"/>
      <c r="BR26" s="115"/>
      <c r="BS26" s="115"/>
      <c r="BT26" s="115"/>
      <c r="BU26" s="115"/>
    </row>
    <row r="27" spans="1:73" s="60" customFormat="1" ht="36.75" thickBot="1">
      <c r="A27" s="1871"/>
      <c r="B27" s="1871"/>
      <c r="C27" s="1858"/>
      <c r="D27" s="105" t="s">
        <v>679</v>
      </c>
      <c r="E27" s="342" t="s">
        <v>60</v>
      </c>
      <c r="F27" s="342">
        <v>12</v>
      </c>
      <c r="G27" s="342" t="s">
        <v>671</v>
      </c>
      <c r="H27" s="342" t="s">
        <v>658</v>
      </c>
      <c r="I27" s="343">
        <f t="shared" si="0"/>
        <v>0.07692307692307693</v>
      </c>
      <c r="J27" s="342" t="s">
        <v>680</v>
      </c>
      <c r="K27" s="78">
        <v>42005</v>
      </c>
      <c r="L27" s="78">
        <v>42369</v>
      </c>
      <c r="M27" s="140">
        <v>1</v>
      </c>
      <c r="N27" s="140">
        <v>1</v>
      </c>
      <c r="O27" s="140">
        <v>1</v>
      </c>
      <c r="P27" s="140">
        <v>1</v>
      </c>
      <c r="Q27" s="140">
        <v>1</v>
      </c>
      <c r="R27" s="141">
        <v>1</v>
      </c>
      <c r="S27" s="141">
        <v>1</v>
      </c>
      <c r="T27" s="140">
        <v>1</v>
      </c>
      <c r="U27" s="141">
        <v>1</v>
      </c>
      <c r="V27" s="141">
        <v>1</v>
      </c>
      <c r="W27" s="141">
        <v>1</v>
      </c>
      <c r="X27" s="141">
        <v>1</v>
      </c>
      <c r="Y27" s="344">
        <f>+SUM(M27:X27)</f>
        <v>12</v>
      </c>
      <c r="Z27" s="86">
        <v>0</v>
      </c>
      <c r="AA27" s="556" t="s">
        <v>1150</v>
      </c>
      <c r="AB27" s="109">
        <f t="shared" si="3"/>
        <v>2</v>
      </c>
      <c r="AC27" s="1525">
        <f t="shared" si="1"/>
        <v>1</v>
      </c>
      <c r="AD27" s="1665">
        <v>2</v>
      </c>
      <c r="AE27" s="1460">
        <f t="shared" si="4"/>
        <v>1</v>
      </c>
      <c r="AF27" s="1460">
        <f t="shared" si="5"/>
        <v>0.16666666666666666</v>
      </c>
      <c r="AG27" s="1460">
        <f t="shared" si="6"/>
        <v>0.16666666666666666</v>
      </c>
      <c r="AH27" s="110">
        <f t="shared" si="2"/>
        <v>1</v>
      </c>
      <c r="AI27" s="109"/>
      <c r="AJ27" s="110"/>
      <c r="AK27" s="109"/>
      <c r="AL27" s="109"/>
      <c r="AM27" s="111"/>
      <c r="AN27" s="111"/>
      <c r="AO27" s="111"/>
      <c r="AP27" s="111"/>
      <c r="AQ27" s="111"/>
      <c r="AR27" s="111"/>
      <c r="AS27" s="111"/>
      <c r="AT27" s="112"/>
      <c r="AU27" s="112"/>
      <c r="AV27" s="112"/>
      <c r="AW27" s="112"/>
      <c r="AX27" s="112"/>
      <c r="AY27" s="112"/>
      <c r="AZ27" s="112"/>
      <c r="BA27" s="113"/>
      <c r="BB27" s="113"/>
      <c r="BC27" s="113"/>
      <c r="BD27" s="113"/>
      <c r="BE27" s="113"/>
      <c r="BF27" s="113"/>
      <c r="BG27" s="113"/>
      <c r="BH27" s="114"/>
      <c r="BI27" s="114"/>
      <c r="BJ27" s="114"/>
      <c r="BK27" s="114"/>
      <c r="BL27" s="114"/>
      <c r="BM27" s="114"/>
      <c r="BN27" s="114"/>
      <c r="BO27" s="115"/>
      <c r="BP27" s="115"/>
      <c r="BQ27" s="115"/>
      <c r="BR27" s="115"/>
      <c r="BS27" s="115"/>
      <c r="BT27" s="115"/>
      <c r="BU27" s="115"/>
    </row>
    <row r="28" spans="1:73" s="60" customFormat="1" ht="43.5" customHeight="1" thickBot="1">
      <c r="A28" s="1871"/>
      <c r="B28" s="1871"/>
      <c r="C28" s="1858"/>
      <c r="D28" s="105" t="s">
        <v>681</v>
      </c>
      <c r="E28" s="342" t="s">
        <v>60</v>
      </c>
      <c r="F28" s="342">
        <v>12</v>
      </c>
      <c r="G28" s="342" t="s">
        <v>671</v>
      </c>
      <c r="H28" s="342" t="s">
        <v>682</v>
      </c>
      <c r="I28" s="343">
        <f t="shared" si="0"/>
        <v>0.07692307692307693</v>
      </c>
      <c r="J28" s="342" t="s">
        <v>683</v>
      </c>
      <c r="K28" s="78">
        <v>42005</v>
      </c>
      <c r="L28" s="78">
        <v>42369</v>
      </c>
      <c r="M28" s="140">
        <v>1</v>
      </c>
      <c r="N28" s="140">
        <v>1</v>
      </c>
      <c r="O28" s="140">
        <v>1</v>
      </c>
      <c r="P28" s="140">
        <v>1</v>
      </c>
      <c r="Q28" s="140">
        <v>1</v>
      </c>
      <c r="R28" s="141">
        <v>1</v>
      </c>
      <c r="S28" s="141">
        <v>1</v>
      </c>
      <c r="T28" s="140">
        <v>1</v>
      </c>
      <c r="U28" s="141">
        <v>1</v>
      </c>
      <c r="V28" s="141">
        <v>1</v>
      </c>
      <c r="W28" s="141">
        <v>1</v>
      </c>
      <c r="X28" s="141">
        <v>1</v>
      </c>
      <c r="Y28" s="344">
        <f>+SUM(M28:X28)</f>
        <v>12</v>
      </c>
      <c r="Z28" s="86">
        <v>0</v>
      </c>
      <c r="AA28" s="556" t="s">
        <v>1150</v>
      </c>
      <c r="AB28" s="109">
        <f t="shared" si="3"/>
        <v>2</v>
      </c>
      <c r="AC28" s="1525">
        <f t="shared" si="1"/>
        <v>1</v>
      </c>
      <c r="AD28" s="1665">
        <v>2</v>
      </c>
      <c r="AE28" s="1460">
        <f t="shared" si="4"/>
        <v>1</v>
      </c>
      <c r="AF28" s="1460">
        <f t="shared" si="5"/>
        <v>0.16666666666666666</v>
      </c>
      <c r="AG28" s="1460">
        <f t="shared" si="6"/>
        <v>0.16666666666666666</v>
      </c>
      <c r="AH28" s="110">
        <f t="shared" si="2"/>
        <v>1</v>
      </c>
      <c r="AI28" s="109"/>
      <c r="AJ28" s="110"/>
      <c r="AK28" s="109"/>
      <c r="AL28" s="109"/>
      <c r="AM28" s="111"/>
      <c r="AN28" s="111"/>
      <c r="AO28" s="111"/>
      <c r="AP28" s="111"/>
      <c r="AQ28" s="111"/>
      <c r="AR28" s="111"/>
      <c r="AS28" s="111"/>
      <c r="AT28" s="112"/>
      <c r="AU28" s="112"/>
      <c r="AV28" s="112"/>
      <c r="AW28" s="112"/>
      <c r="AX28" s="112"/>
      <c r="AY28" s="112"/>
      <c r="AZ28" s="112"/>
      <c r="BA28" s="113"/>
      <c r="BB28" s="113"/>
      <c r="BC28" s="113"/>
      <c r="BD28" s="113"/>
      <c r="BE28" s="113"/>
      <c r="BF28" s="113"/>
      <c r="BG28" s="113"/>
      <c r="BH28" s="114"/>
      <c r="BI28" s="114"/>
      <c r="BJ28" s="114"/>
      <c r="BK28" s="114"/>
      <c r="BL28" s="114"/>
      <c r="BM28" s="114"/>
      <c r="BN28" s="114"/>
      <c r="BO28" s="115"/>
      <c r="BP28" s="115"/>
      <c r="BQ28" s="115"/>
      <c r="BR28" s="115"/>
      <c r="BS28" s="115"/>
      <c r="BT28" s="115"/>
      <c r="BU28" s="115"/>
    </row>
    <row r="29" spans="1:73" s="38" customFormat="1" ht="19.5" customHeight="1" thickBot="1">
      <c r="A29" s="1860" t="s">
        <v>136</v>
      </c>
      <c r="B29" s="1861"/>
      <c r="C29" s="1861"/>
      <c r="D29" s="1862"/>
      <c r="E29" s="195"/>
      <c r="F29" s="196"/>
      <c r="G29" s="196"/>
      <c r="H29" s="196"/>
      <c r="I29" s="172">
        <f>SUM(I16:I28)</f>
        <v>0.9999999999999998</v>
      </c>
      <c r="J29" s="196"/>
      <c r="K29" s="196"/>
      <c r="L29" s="196"/>
      <c r="M29" s="196"/>
      <c r="N29" s="196"/>
      <c r="O29" s="196"/>
      <c r="P29" s="196"/>
      <c r="Q29" s="196"/>
      <c r="R29" s="196"/>
      <c r="S29" s="196"/>
      <c r="T29" s="196"/>
      <c r="U29" s="196"/>
      <c r="V29" s="196"/>
      <c r="W29" s="196"/>
      <c r="X29" s="196"/>
      <c r="Y29" s="98"/>
      <c r="Z29" s="99">
        <f>SUM(Z16:Z28)</f>
        <v>0</v>
      </c>
      <c r="AA29" s="197"/>
      <c r="AB29" s="1717"/>
      <c r="AC29" s="1714">
        <f>_xlfn.AVERAGEIF(AC16:AC28,"&gt;0")</f>
        <v>1</v>
      </c>
      <c r="AD29" s="1667"/>
      <c r="AE29" s="1650">
        <f>AVERAGE(AE16:AE28)</f>
        <v>0.875</v>
      </c>
      <c r="AF29" s="1650">
        <f>AVERAGE(AF16:AF28)</f>
        <v>0.12962962962962962</v>
      </c>
      <c r="AG29" s="1650">
        <f>AVERAGE(AG16:AG28)</f>
        <v>0.08974358974358973</v>
      </c>
      <c r="AH29" s="335" t="e">
        <f>AVERAGE(AH16:AH28)</f>
        <v>#VALUE!</v>
      </c>
      <c r="AI29" s="102">
        <f>SUM(AI16:AI28)</f>
        <v>0</v>
      </c>
      <c r="AJ29" s="102"/>
      <c r="AK29" s="102"/>
      <c r="AL29" s="102"/>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row>
    <row r="30" spans="1:73" s="38" customFormat="1" ht="19.5" customHeight="1" thickBot="1">
      <c r="A30" s="1865" t="s">
        <v>297</v>
      </c>
      <c r="B30" s="1865"/>
      <c r="C30" s="1865"/>
      <c r="D30" s="1865"/>
      <c r="E30" s="246"/>
      <c r="F30" s="246"/>
      <c r="G30" s="246"/>
      <c r="H30" s="247"/>
      <c r="I30" s="345">
        <f>+I29</f>
        <v>0.9999999999999998</v>
      </c>
      <c r="J30" s="247"/>
      <c r="K30" s="247"/>
      <c r="L30" s="247"/>
      <c r="M30" s="247"/>
      <c r="N30" s="247"/>
      <c r="O30" s="247"/>
      <c r="P30" s="247"/>
      <c r="Q30" s="247"/>
      <c r="R30" s="247"/>
      <c r="S30" s="247"/>
      <c r="T30" s="247"/>
      <c r="U30" s="247"/>
      <c r="V30" s="247"/>
      <c r="W30" s="247"/>
      <c r="X30" s="247"/>
      <c r="Y30" s="249"/>
      <c r="Z30" s="250">
        <f>SUM(Z29)</f>
        <v>0</v>
      </c>
      <c r="AA30" s="251"/>
      <c r="AB30" s="1683"/>
      <c r="AC30" s="1704">
        <f>AVERAGE(AC29)</f>
        <v>1</v>
      </c>
      <c r="AD30" s="1682"/>
      <c r="AE30" s="1681">
        <f>AVERAGE(AE29)</f>
        <v>0.875</v>
      </c>
      <c r="AF30" s="1681">
        <f>AVERAGE(AF29)</f>
        <v>0.12962962962962962</v>
      </c>
      <c r="AG30" s="1681">
        <f>AVERAGE(AG29)</f>
        <v>0.08974358974358973</v>
      </c>
      <c r="AH30" s="339" t="e">
        <f>AVERAGE(AH29)</f>
        <v>#VALUE!</v>
      </c>
      <c r="AI30" s="180">
        <f>SUM(AI29)</f>
        <v>0</v>
      </c>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row>
    <row r="31" spans="1:73" s="13" customFormat="1" ht="9.75" customHeight="1" thickBot="1">
      <c r="A31" s="1864"/>
      <c r="B31" s="1864"/>
      <c r="C31" s="1864"/>
      <c r="D31" s="1864"/>
      <c r="E31" s="1864"/>
      <c r="F31" s="1864"/>
      <c r="G31" s="1864"/>
      <c r="H31" s="1864"/>
      <c r="I31" s="1864"/>
      <c r="J31" s="1864"/>
      <c r="K31" s="1864"/>
      <c r="L31" s="1864"/>
      <c r="M31" s="1864"/>
      <c r="N31" s="1864"/>
      <c r="O31" s="1864"/>
      <c r="P31" s="1864"/>
      <c r="Q31" s="1864"/>
      <c r="R31" s="1864"/>
      <c r="S31" s="1864"/>
      <c r="T31" s="1864"/>
      <c r="U31" s="1864"/>
      <c r="V31" s="1864"/>
      <c r="W31" s="1864"/>
      <c r="X31" s="1864"/>
      <c r="Y31" s="1864"/>
      <c r="Z31" s="1864"/>
      <c r="AA31" s="1864"/>
      <c r="AB31" s="346"/>
      <c r="AC31" s="1723"/>
      <c r="AD31" s="1670"/>
      <c r="AE31" s="1459"/>
      <c r="AF31" s="1459"/>
      <c r="AG31" s="1459"/>
      <c r="AH31" s="346"/>
      <c r="AI31" s="346"/>
      <c r="AJ31" s="346"/>
      <c r="AK31" s="346"/>
      <c r="AL31" s="346"/>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row>
    <row r="32" spans="1:73" s="4" customFormat="1" ht="21" customHeight="1" thickBot="1">
      <c r="A32" s="1886" t="s">
        <v>11</v>
      </c>
      <c r="B32" s="1887"/>
      <c r="C32" s="1887"/>
      <c r="D32" s="1888"/>
      <c r="E32" s="1867" t="s">
        <v>299</v>
      </c>
      <c r="F32" s="1868"/>
      <c r="G32" s="1868"/>
      <c r="H32" s="1868"/>
      <c r="I32" s="1868"/>
      <c r="J32" s="1868"/>
      <c r="K32" s="1868"/>
      <c r="L32" s="1868"/>
      <c r="M32" s="1868"/>
      <c r="N32" s="1868"/>
      <c r="O32" s="1868"/>
      <c r="P32" s="1868"/>
      <c r="Q32" s="1868"/>
      <c r="R32" s="1868"/>
      <c r="S32" s="1868"/>
      <c r="T32" s="1868"/>
      <c r="U32" s="1868"/>
      <c r="V32" s="1868"/>
      <c r="W32" s="1868"/>
      <c r="X32" s="1868"/>
      <c r="Y32" s="1868"/>
      <c r="Z32" s="1868"/>
      <c r="AA32" s="1869"/>
      <c r="AB32" s="1863" t="s">
        <v>299</v>
      </c>
      <c r="AC32" s="1863"/>
      <c r="AD32" s="1863"/>
      <c r="AE32" s="1863"/>
      <c r="AF32" s="1863"/>
      <c r="AG32" s="1863"/>
      <c r="AH32" s="1863"/>
      <c r="AI32" s="1863"/>
      <c r="AJ32" s="1863"/>
      <c r="AK32" s="1863"/>
      <c r="AL32" s="1863"/>
      <c r="AM32" s="1863" t="s">
        <v>299</v>
      </c>
      <c r="AN32" s="1863"/>
      <c r="AO32" s="1863"/>
      <c r="AP32" s="1863"/>
      <c r="AQ32" s="1863"/>
      <c r="AR32" s="1863"/>
      <c r="AS32" s="1863"/>
      <c r="AT32" s="1863" t="s">
        <v>299</v>
      </c>
      <c r="AU32" s="1863"/>
      <c r="AV32" s="1863"/>
      <c r="AW32" s="1863"/>
      <c r="AX32" s="1863"/>
      <c r="AY32" s="1863"/>
      <c r="AZ32" s="1863"/>
      <c r="BA32" s="1863" t="s">
        <v>299</v>
      </c>
      <c r="BB32" s="1863"/>
      <c r="BC32" s="1863"/>
      <c r="BD32" s="1863"/>
      <c r="BE32" s="1863"/>
      <c r="BF32" s="1863"/>
      <c r="BG32" s="1863"/>
      <c r="BH32" s="1863" t="s">
        <v>299</v>
      </c>
      <c r="BI32" s="1863"/>
      <c r="BJ32" s="1863"/>
      <c r="BK32" s="1863"/>
      <c r="BL32" s="1863"/>
      <c r="BM32" s="1863"/>
      <c r="BN32" s="1863"/>
      <c r="BO32" s="1863" t="s">
        <v>299</v>
      </c>
      <c r="BP32" s="1863"/>
      <c r="BQ32" s="1863"/>
      <c r="BR32" s="1863"/>
      <c r="BS32" s="1863"/>
      <c r="BT32" s="1863"/>
      <c r="BU32" s="1863"/>
    </row>
    <row r="33" spans="2:38" s="13" customFormat="1" ht="9.75" customHeight="1" thickBot="1">
      <c r="B33" s="14"/>
      <c r="F33" s="270"/>
      <c r="I33" s="271"/>
      <c r="K33" s="272"/>
      <c r="L33" s="272"/>
      <c r="Y33" s="273"/>
      <c r="Z33" s="274"/>
      <c r="AB33" s="275"/>
      <c r="AC33" s="1722"/>
      <c r="AD33" s="1662"/>
      <c r="AE33" s="1456"/>
      <c r="AF33" s="1456"/>
      <c r="AG33" s="1456"/>
      <c r="AH33" s="275"/>
      <c r="AI33" s="275"/>
      <c r="AJ33" s="275"/>
      <c r="AK33" s="275"/>
      <c r="AL33" s="275"/>
    </row>
    <row r="34" spans="1:73" s="39" customFormat="1" ht="36.75" thickBot="1">
      <c r="A34" s="22" t="s">
        <v>13</v>
      </c>
      <c r="B34" s="348" t="s">
        <v>14</v>
      </c>
      <c r="C34" s="22" t="s">
        <v>15</v>
      </c>
      <c r="D34" s="22" t="s">
        <v>16</v>
      </c>
      <c r="E34" s="349" t="s">
        <v>17</v>
      </c>
      <c r="F34" s="350" t="s">
        <v>18</v>
      </c>
      <c r="G34" s="351" t="s">
        <v>19</v>
      </c>
      <c r="H34" s="351" t="s">
        <v>20</v>
      </c>
      <c r="I34" s="352" t="s">
        <v>21</v>
      </c>
      <c r="J34" s="351" t="s">
        <v>22</v>
      </c>
      <c r="K34" s="351" t="s">
        <v>23</v>
      </c>
      <c r="L34" s="351" t="s">
        <v>24</v>
      </c>
      <c r="M34" s="353" t="s">
        <v>25</v>
      </c>
      <c r="N34" s="353" t="s">
        <v>26</v>
      </c>
      <c r="O34" s="353" t="s">
        <v>27</v>
      </c>
      <c r="P34" s="353" t="s">
        <v>28</v>
      </c>
      <c r="Q34" s="353" t="s">
        <v>29</v>
      </c>
      <c r="R34" s="353" t="s">
        <v>30</v>
      </c>
      <c r="S34" s="353" t="s">
        <v>31</v>
      </c>
      <c r="T34" s="353" t="s">
        <v>32</v>
      </c>
      <c r="U34" s="353" t="s">
        <v>33</v>
      </c>
      <c r="V34" s="353" t="s">
        <v>34</v>
      </c>
      <c r="W34" s="353" t="s">
        <v>35</v>
      </c>
      <c r="X34" s="353" t="s">
        <v>36</v>
      </c>
      <c r="Y34" s="354" t="s">
        <v>37</v>
      </c>
      <c r="Z34" s="351" t="s">
        <v>38</v>
      </c>
      <c r="AA34" s="355" t="s">
        <v>39</v>
      </c>
      <c r="AB34" s="32" t="s">
        <v>40</v>
      </c>
      <c r="AC34" s="1792" t="s">
        <v>1938</v>
      </c>
      <c r="AD34" s="1664" t="s">
        <v>41</v>
      </c>
      <c r="AE34" s="1772" t="s">
        <v>1997</v>
      </c>
      <c r="AF34" s="1772" t="s">
        <v>1998</v>
      </c>
      <c r="AG34" s="1771" t="s">
        <v>1940</v>
      </c>
      <c r="AH34" s="32" t="s">
        <v>42</v>
      </c>
      <c r="AI34" s="32" t="s">
        <v>43</v>
      </c>
      <c r="AJ34" s="32" t="s">
        <v>44</v>
      </c>
      <c r="AK34" s="32" t="s">
        <v>45</v>
      </c>
      <c r="AL34" s="32" t="s">
        <v>46</v>
      </c>
      <c r="AM34" s="33" t="s">
        <v>47</v>
      </c>
      <c r="AN34" s="33" t="s">
        <v>48</v>
      </c>
      <c r="AO34" s="33" t="s">
        <v>42</v>
      </c>
      <c r="AP34" s="33" t="s">
        <v>43</v>
      </c>
      <c r="AQ34" s="33" t="s">
        <v>44</v>
      </c>
      <c r="AR34" s="33" t="s">
        <v>45</v>
      </c>
      <c r="AS34" s="33" t="s">
        <v>46</v>
      </c>
      <c r="AT34" s="34" t="s">
        <v>49</v>
      </c>
      <c r="AU34" s="34" t="s">
        <v>50</v>
      </c>
      <c r="AV34" s="34" t="s">
        <v>42</v>
      </c>
      <c r="AW34" s="34" t="s">
        <v>43</v>
      </c>
      <c r="AX34" s="34" t="s">
        <v>44</v>
      </c>
      <c r="AY34" s="34" t="s">
        <v>45</v>
      </c>
      <c r="AZ34" s="34" t="s">
        <v>46</v>
      </c>
      <c r="BA34" s="35" t="s">
        <v>51</v>
      </c>
      <c r="BB34" s="35" t="s">
        <v>52</v>
      </c>
      <c r="BC34" s="35" t="s">
        <v>42</v>
      </c>
      <c r="BD34" s="35" t="s">
        <v>43</v>
      </c>
      <c r="BE34" s="35" t="s">
        <v>44</v>
      </c>
      <c r="BF34" s="35" t="s">
        <v>45</v>
      </c>
      <c r="BG34" s="35" t="s">
        <v>46</v>
      </c>
      <c r="BH34" s="36" t="s">
        <v>53</v>
      </c>
      <c r="BI34" s="36" t="s">
        <v>54</v>
      </c>
      <c r="BJ34" s="36" t="s">
        <v>42</v>
      </c>
      <c r="BK34" s="36" t="s">
        <v>43</v>
      </c>
      <c r="BL34" s="36" t="s">
        <v>44</v>
      </c>
      <c r="BM34" s="36" t="s">
        <v>45</v>
      </c>
      <c r="BN34" s="36" t="s">
        <v>46</v>
      </c>
      <c r="BO34" s="37" t="s">
        <v>55</v>
      </c>
      <c r="BP34" s="37" t="s">
        <v>56</v>
      </c>
      <c r="BQ34" s="37" t="s">
        <v>42</v>
      </c>
      <c r="BR34" s="37" t="s">
        <v>43</v>
      </c>
      <c r="BS34" s="37" t="s">
        <v>44</v>
      </c>
      <c r="BT34" s="37" t="s">
        <v>45</v>
      </c>
      <c r="BU34" s="37" t="s">
        <v>46</v>
      </c>
    </row>
    <row r="35" spans="1:73" s="60" customFormat="1" ht="36.75" thickBot="1">
      <c r="A35" s="1870">
        <v>1</v>
      </c>
      <c r="B35" s="1871" t="s">
        <v>560</v>
      </c>
      <c r="C35" s="1858" t="s">
        <v>684</v>
      </c>
      <c r="D35" s="356" t="s">
        <v>685</v>
      </c>
      <c r="E35" s="357" t="s">
        <v>60</v>
      </c>
      <c r="F35" s="358">
        <v>1</v>
      </c>
      <c r="G35" s="359" t="s">
        <v>686</v>
      </c>
      <c r="H35" s="360" t="s">
        <v>687</v>
      </c>
      <c r="I35" s="361">
        <f>100%/10</f>
        <v>0.1</v>
      </c>
      <c r="J35" s="362" t="s">
        <v>688</v>
      </c>
      <c r="K35" s="279">
        <v>42006</v>
      </c>
      <c r="L35" s="279">
        <v>42006</v>
      </c>
      <c r="M35" s="363">
        <v>1</v>
      </c>
      <c r="N35" s="363"/>
      <c r="O35" s="363"/>
      <c r="P35" s="363"/>
      <c r="Q35" s="363"/>
      <c r="R35" s="363"/>
      <c r="S35" s="363"/>
      <c r="T35" s="363"/>
      <c r="U35" s="364"/>
      <c r="V35" s="364"/>
      <c r="W35" s="364"/>
      <c r="X35" s="364"/>
      <c r="Y35" s="344">
        <f>+SUM(M35:X35)</f>
        <v>1</v>
      </c>
      <c r="Z35" s="155">
        <v>0</v>
      </c>
      <c r="AA35" s="556" t="s">
        <v>1150</v>
      </c>
      <c r="AB35" s="109">
        <f aca="true" t="shared" si="7" ref="AB35:AB65">SUM(M35:N35)</f>
        <v>1</v>
      </c>
      <c r="AC35" s="1525">
        <f aca="true" t="shared" si="8" ref="AC35:AC67">IF(AB35=0,0%,100%)</f>
        <v>1</v>
      </c>
      <c r="AD35" s="1665">
        <v>1</v>
      </c>
      <c r="AE35" s="1460">
        <f aca="true" t="shared" si="9" ref="AE35:AE65">AD35/AB35</f>
        <v>1</v>
      </c>
      <c r="AF35" s="1460">
        <f>AD35/Y35</f>
        <v>1</v>
      </c>
      <c r="AG35" s="1460">
        <f>AF35</f>
        <v>1</v>
      </c>
      <c r="AH35" s="110">
        <f aca="true" t="shared" si="10" ref="AH35:AH67">AD35/AB35</f>
        <v>1</v>
      </c>
      <c r="AI35" s="109"/>
      <c r="AJ35" s="109"/>
      <c r="AK35" s="109"/>
      <c r="AL35" s="109"/>
      <c r="AM35" s="111"/>
      <c r="AN35" s="111"/>
      <c r="AO35" s="111"/>
      <c r="AP35" s="111"/>
      <c r="AQ35" s="111"/>
      <c r="AR35" s="111"/>
      <c r="AS35" s="111"/>
      <c r="AT35" s="112"/>
      <c r="AU35" s="112"/>
      <c r="AV35" s="112"/>
      <c r="AW35" s="112"/>
      <c r="AX35" s="112"/>
      <c r="AY35" s="112"/>
      <c r="AZ35" s="112"/>
      <c r="BA35" s="113"/>
      <c r="BB35" s="113"/>
      <c r="BC35" s="113"/>
      <c r="BD35" s="113"/>
      <c r="BE35" s="113"/>
      <c r="BF35" s="113"/>
      <c r="BG35" s="113"/>
      <c r="BH35" s="114"/>
      <c r="BI35" s="114"/>
      <c r="BJ35" s="114"/>
      <c r="BK35" s="114"/>
      <c r="BL35" s="114"/>
      <c r="BM35" s="114"/>
      <c r="BN35" s="114"/>
      <c r="BO35" s="115"/>
      <c r="BP35" s="115"/>
      <c r="BQ35" s="115"/>
      <c r="BR35" s="115"/>
      <c r="BS35" s="115"/>
      <c r="BT35" s="115"/>
      <c r="BU35" s="115"/>
    </row>
    <row r="36" spans="1:73" s="60" customFormat="1" ht="60.75" thickBot="1">
      <c r="A36" s="1871"/>
      <c r="B36" s="1871"/>
      <c r="C36" s="1858"/>
      <c r="D36" s="105" t="s">
        <v>1966</v>
      </c>
      <c r="E36" s="365" t="s">
        <v>60</v>
      </c>
      <c r="F36" s="366">
        <v>1</v>
      </c>
      <c r="G36" s="367" t="s">
        <v>689</v>
      </c>
      <c r="H36" s="368" t="s">
        <v>690</v>
      </c>
      <c r="I36" s="361">
        <f aca="true" t="shared" si="11" ref="I36:I44">100%/10</f>
        <v>0.1</v>
      </c>
      <c r="J36" s="369" t="s">
        <v>691</v>
      </c>
      <c r="K36" s="78">
        <v>42025</v>
      </c>
      <c r="L36" s="78">
        <v>42035</v>
      </c>
      <c r="M36" s="68">
        <v>1</v>
      </c>
      <c r="N36" s="68"/>
      <c r="O36" s="68"/>
      <c r="P36" s="68"/>
      <c r="Q36" s="68"/>
      <c r="R36" s="68"/>
      <c r="S36" s="68"/>
      <c r="T36" s="68"/>
      <c r="U36" s="162"/>
      <c r="V36" s="162"/>
      <c r="W36" s="162"/>
      <c r="X36" s="162"/>
      <c r="Y36" s="344">
        <f>+SUM(M36:X36)</f>
        <v>1</v>
      </c>
      <c r="Z36" s="86">
        <v>0</v>
      </c>
      <c r="AA36" s="556" t="s">
        <v>1150</v>
      </c>
      <c r="AB36" s="109">
        <f t="shared" si="7"/>
        <v>1</v>
      </c>
      <c r="AC36" s="1525">
        <f t="shared" si="8"/>
        <v>1</v>
      </c>
      <c r="AD36" s="1665">
        <v>1</v>
      </c>
      <c r="AE36" s="1460">
        <f t="shared" si="9"/>
        <v>1</v>
      </c>
      <c r="AF36" s="1460">
        <f aca="true" t="shared" si="12" ref="AF36:AF65">AD36/Y36</f>
        <v>1</v>
      </c>
      <c r="AG36" s="1460">
        <f aca="true" t="shared" si="13" ref="AG36:AG65">AF36</f>
        <v>1</v>
      </c>
      <c r="AH36" s="110">
        <f t="shared" si="10"/>
        <v>1</v>
      </c>
      <c r="AI36" s="109"/>
      <c r="AJ36" s="109"/>
      <c r="AK36" s="109"/>
      <c r="AL36" s="109"/>
      <c r="AM36" s="111"/>
      <c r="AN36" s="111"/>
      <c r="AO36" s="111"/>
      <c r="AP36" s="111"/>
      <c r="AQ36" s="111"/>
      <c r="AR36" s="111"/>
      <c r="AS36" s="111"/>
      <c r="AT36" s="112"/>
      <c r="AU36" s="112"/>
      <c r="AV36" s="112"/>
      <c r="AW36" s="112"/>
      <c r="AX36" s="112"/>
      <c r="AY36" s="112"/>
      <c r="AZ36" s="112"/>
      <c r="BA36" s="113"/>
      <c r="BB36" s="113"/>
      <c r="BC36" s="113"/>
      <c r="BD36" s="113"/>
      <c r="BE36" s="113"/>
      <c r="BF36" s="113"/>
      <c r="BG36" s="113"/>
      <c r="BH36" s="114"/>
      <c r="BI36" s="114"/>
      <c r="BJ36" s="114"/>
      <c r="BK36" s="114"/>
      <c r="BL36" s="114"/>
      <c r="BM36" s="114"/>
      <c r="BN36" s="114"/>
      <c r="BO36" s="115"/>
      <c r="BP36" s="115"/>
      <c r="BQ36" s="115"/>
      <c r="BR36" s="115"/>
      <c r="BS36" s="115"/>
      <c r="BT36" s="115"/>
      <c r="BU36" s="115"/>
    </row>
    <row r="37" spans="1:73" s="60" customFormat="1" ht="24.75" thickBot="1">
      <c r="A37" s="1871"/>
      <c r="B37" s="1871"/>
      <c r="C37" s="1858"/>
      <c r="D37" s="69" t="s">
        <v>692</v>
      </c>
      <c r="E37" s="357" t="s">
        <v>60</v>
      </c>
      <c r="F37" s="342" t="s">
        <v>106</v>
      </c>
      <c r="G37" s="370" t="s">
        <v>693</v>
      </c>
      <c r="H37" s="370" t="s">
        <v>694</v>
      </c>
      <c r="I37" s="361">
        <f t="shared" si="11"/>
        <v>0.1</v>
      </c>
      <c r="J37" s="371" t="s">
        <v>695</v>
      </c>
      <c r="K37" s="131">
        <v>42005</v>
      </c>
      <c r="L37" s="131">
        <v>42369</v>
      </c>
      <c r="M37" s="152"/>
      <c r="N37" s="152"/>
      <c r="O37" s="152"/>
      <c r="P37" s="152"/>
      <c r="Q37" s="152"/>
      <c r="R37" s="152"/>
      <c r="S37" s="152"/>
      <c r="T37" s="152"/>
      <c r="U37" s="153"/>
      <c r="V37" s="153"/>
      <c r="W37" s="153"/>
      <c r="X37" s="153"/>
      <c r="Y37" s="135" t="s">
        <v>106</v>
      </c>
      <c r="Z37" s="86">
        <v>0</v>
      </c>
      <c r="AA37" s="556" t="s">
        <v>1150</v>
      </c>
      <c r="AB37" s="109" t="s">
        <v>106</v>
      </c>
      <c r="AC37" s="1525">
        <f t="shared" si="8"/>
        <v>1</v>
      </c>
      <c r="AD37" s="1665">
        <v>0</v>
      </c>
      <c r="AE37" s="1460" t="s">
        <v>1150</v>
      </c>
      <c r="AF37" s="1460" t="s">
        <v>1150</v>
      </c>
      <c r="AG37" s="1460">
        <v>0</v>
      </c>
      <c r="AH37" s="110" t="e">
        <f t="shared" si="10"/>
        <v>#VALUE!</v>
      </c>
      <c r="AI37" s="109"/>
      <c r="AJ37" s="109"/>
      <c r="AK37" s="109" t="s">
        <v>1954</v>
      </c>
      <c r="AL37" s="109"/>
      <c r="AM37" s="111"/>
      <c r="AN37" s="111"/>
      <c r="AO37" s="111"/>
      <c r="AP37" s="111"/>
      <c r="AQ37" s="111"/>
      <c r="AR37" s="111"/>
      <c r="AS37" s="111"/>
      <c r="AT37" s="112"/>
      <c r="AU37" s="112"/>
      <c r="AV37" s="112"/>
      <c r="AW37" s="112"/>
      <c r="AX37" s="112"/>
      <c r="AY37" s="112"/>
      <c r="AZ37" s="112"/>
      <c r="BA37" s="113"/>
      <c r="BB37" s="113"/>
      <c r="BC37" s="113"/>
      <c r="BD37" s="113"/>
      <c r="BE37" s="113"/>
      <c r="BF37" s="113"/>
      <c r="BG37" s="113"/>
      <c r="BH37" s="114"/>
      <c r="BI37" s="114"/>
      <c r="BJ37" s="114"/>
      <c r="BK37" s="114"/>
      <c r="BL37" s="114"/>
      <c r="BM37" s="114"/>
      <c r="BN37" s="114"/>
      <c r="BO37" s="115"/>
      <c r="BP37" s="115"/>
      <c r="BQ37" s="115"/>
      <c r="BR37" s="115"/>
      <c r="BS37" s="115"/>
      <c r="BT37" s="115"/>
      <c r="BU37" s="115"/>
    </row>
    <row r="38" spans="1:73" s="60" customFormat="1" ht="36.75" thickBot="1">
      <c r="A38" s="1871"/>
      <c r="B38" s="1871"/>
      <c r="C38" s="1858"/>
      <c r="D38" s="69" t="s">
        <v>696</v>
      </c>
      <c r="E38" s="357" t="s">
        <v>60</v>
      </c>
      <c r="F38" s="342" t="s">
        <v>106</v>
      </c>
      <c r="G38" s="370" t="s">
        <v>697</v>
      </c>
      <c r="H38" s="370" t="s">
        <v>698</v>
      </c>
      <c r="I38" s="361">
        <f t="shared" si="11"/>
        <v>0.1</v>
      </c>
      <c r="J38" s="371" t="s">
        <v>699</v>
      </c>
      <c r="K38" s="131">
        <v>42005</v>
      </c>
      <c r="L38" s="131">
        <v>42369</v>
      </c>
      <c r="M38" s="152"/>
      <c r="N38" s="152"/>
      <c r="O38" s="152"/>
      <c r="P38" s="152"/>
      <c r="Q38" s="152"/>
      <c r="R38" s="152"/>
      <c r="S38" s="152"/>
      <c r="T38" s="152"/>
      <c r="U38" s="153"/>
      <c r="V38" s="153"/>
      <c r="W38" s="153"/>
      <c r="X38" s="153"/>
      <c r="Y38" s="135" t="s">
        <v>106</v>
      </c>
      <c r="Z38" s="86">
        <v>0</v>
      </c>
      <c r="AA38" s="556" t="s">
        <v>1150</v>
      </c>
      <c r="AB38" s="109" t="s">
        <v>106</v>
      </c>
      <c r="AC38" s="1525">
        <f t="shared" si="8"/>
        <v>1</v>
      </c>
      <c r="AD38" s="1665">
        <v>0</v>
      </c>
      <c r="AE38" s="1460" t="s">
        <v>1150</v>
      </c>
      <c r="AF38" s="1460" t="s">
        <v>1150</v>
      </c>
      <c r="AG38" s="1460">
        <v>0</v>
      </c>
      <c r="AH38" s="110" t="e">
        <f t="shared" si="10"/>
        <v>#VALUE!</v>
      </c>
      <c r="AI38" s="109"/>
      <c r="AJ38" s="109"/>
      <c r="AK38" s="109" t="s">
        <v>1958</v>
      </c>
      <c r="AL38" s="109"/>
      <c r="AM38" s="111"/>
      <c r="AN38" s="111"/>
      <c r="AO38" s="111"/>
      <c r="AP38" s="111"/>
      <c r="AQ38" s="111"/>
      <c r="AR38" s="111"/>
      <c r="AS38" s="111"/>
      <c r="AT38" s="112"/>
      <c r="AU38" s="112"/>
      <c r="AV38" s="112"/>
      <c r="AW38" s="112"/>
      <c r="AX38" s="112"/>
      <c r="AY38" s="112"/>
      <c r="AZ38" s="112"/>
      <c r="BA38" s="113"/>
      <c r="BB38" s="113"/>
      <c r="BC38" s="113"/>
      <c r="BD38" s="113"/>
      <c r="BE38" s="113"/>
      <c r="BF38" s="113"/>
      <c r="BG38" s="113"/>
      <c r="BH38" s="114"/>
      <c r="BI38" s="114"/>
      <c r="BJ38" s="114"/>
      <c r="BK38" s="114"/>
      <c r="BL38" s="114"/>
      <c r="BM38" s="114"/>
      <c r="BN38" s="114"/>
      <c r="BO38" s="115"/>
      <c r="BP38" s="115"/>
      <c r="BQ38" s="115"/>
      <c r="BR38" s="115"/>
      <c r="BS38" s="115"/>
      <c r="BT38" s="115"/>
      <c r="BU38" s="115"/>
    </row>
    <row r="39" spans="1:73" s="60" customFormat="1" ht="24.75" thickBot="1">
      <c r="A39" s="1871"/>
      <c r="B39" s="1871"/>
      <c r="C39" s="1858"/>
      <c r="D39" s="69" t="s">
        <v>700</v>
      </c>
      <c r="E39" s="372" t="s">
        <v>60</v>
      </c>
      <c r="F39" s="342" t="s">
        <v>106</v>
      </c>
      <c r="G39" s="370" t="s">
        <v>701</v>
      </c>
      <c r="H39" s="370" t="s">
        <v>702</v>
      </c>
      <c r="I39" s="361">
        <f t="shared" si="11"/>
        <v>0.1</v>
      </c>
      <c r="J39" s="371" t="s">
        <v>703</v>
      </c>
      <c r="K39" s="131">
        <v>42005</v>
      </c>
      <c r="L39" s="131">
        <v>42369</v>
      </c>
      <c r="M39" s="152"/>
      <c r="N39" s="152"/>
      <c r="O39" s="152"/>
      <c r="P39" s="152"/>
      <c r="Q39" s="152"/>
      <c r="R39" s="152"/>
      <c r="S39" s="152"/>
      <c r="T39" s="152"/>
      <c r="U39" s="153"/>
      <c r="V39" s="153"/>
      <c r="W39" s="153"/>
      <c r="X39" s="153"/>
      <c r="Y39" s="135" t="s">
        <v>106</v>
      </c>
      <c r="Z39" s="86">
        <v>0</v>
      </c>
      <c r="AA39" s="556" t="s">
        <v>1150</v>
      </c>
      <c r="AB39" s="109" t="s">
        <v>106</v>
      </c>
      <c r="AC39" s="1525">
        <f t="shared" si="8"/>
        <v>1</v>
      </c>
      <c r="AD39" s="1665">
        <v>0</v>
      </c>
      <c r="AE39" s="1460" t="s">
        <v>1150</v>
      </c>
      <c r="AF39" s="1460" t="s">
        <v>1150</v>
      </c>
      <c r="AG39" s="1460">
        <v>0</v>
      </c>
      <c r="AH39" s="110" t="e">
        <f t="shared" si="10"/>
        <v>#VALUE!</v>
      </c>
      <c r="AI39" s="109"/>
      <c r="AJ39" s="109"/>
      <c r="AK39" s="109" t="s">
        <v>1960</v>
      </c>
      <c r="AL39" s="109"/>
      <c r="AM39" s="111"/>
      <c r="AN39" s="111"/>
      <c r="AO39" s="111"/>
      <c r="AP39" s="111"/>
      <c r="AQ39" s="111"/>
      <c r="AR39" s="111"/>
      <c r="AS39" s="111"/>
      <c r="AT39" s="112"/>
      <c r="AU39" s="112"/>
      <c r="AV39" s="112"/>
      <c r="AW39" s="112"/>
      <c r="AX39" s="112"/>
      <c r="AY39" s="112"/>
      <c r="AZ39" s="112"/>
      <c r="BA39" s="113"/>
      <c r="BB39" s="113"/>
      <c r="BC39" s="113"/>
      <c r="BD39" s="113"/>
      <c r="BE39" s="113"/>
      <c r="BF39" s="113"/>
      <c r="BG39" s="113"/>
      <c r="BH39" s="114"/>
      <c r="BI39" s="114"/>
      <c r="BJ39" s="114"/>
      <c r="BK39" s="114"/>
      <c r="BL39" s="114"/>
      <c r="BM39" s="114"/>
      <c r="BN39" s="114"/>
      <c r="BO39" s="115"/>
      <c r="BP39" s="115"/>
      <c r="BQ39" s="115"/>
      <c r="BR39" s="115"/>
      <c r="BS39" s="115"/>
      <c r="BT39" s="115"/>
      <c r="BU39" s="115"/>
    </row>
    <row r="40" spans="1:73" s="60" customFormat="1" ht="48.75" thickBot="1">
      <c r="A40" s="1871"/>
      <c r="B40" s="1871"/>
      <c r="C40" s="1858"/>
      <c r="D40" s="69" t="s">
        <v>704</v>
      </c>
      <c r="E40" s="373" t="s">
        <v>60</v>
      </c>
      <c r="F40" s="342" t="s">
        <v>106</v>
      </c>
      <c r="G40" s="370" t="s">
        <v>705</v>
      </c>
      <c r="H40" s="370" t="s">
        <v>690</v>
      </c>
      <c r="I40" s="361">
        <f t="shared" si="11"/>
        <v>0.1</v>
      </c>
      <c r="J40" s="371" t="s">
        <v>706</v>
      </c>
      <c r="K40" s="131">
        <v>42005</v>
      </c>
      <c r="L40" s="131">
        <v>42369</v>
      </c>
      <c r="M40" s="152"/>
      <c r="N40" s="152"/>
      <c r="O40" s="152"/>
      <c r="P40" s="152"/>
      <c r="Q40" s="152"/>
      <c r="R40" s="152"/>
      <c r="S40" s="152"/>
      <c r="T40" s="152"/>
      <c r="U40" s="153"/>
      <c r="V40" s="153"/>
      <c r="W40" s="153"/>
      <c r="X40" s="153"/>
      <c r="Y40" s="135" t="s">
        <v>106</v>
      </c>
      <c r="Z40" s="86">
        <v>0</v>
      </c>
      <c r="AA40" s="556" t="s">
        <v>1150</v>
      </c>
      <c r="AB40" s="109" t="s">
        <v>106</v>
      </c>
      <c r="AC40" s="1525">
        <f t="shared" si="8"/>
        <v>1</v>
      </c>
      <c r="AD40" s="1665">
        <v>0</v>
      </c>
      <c r="AE40" s="1460" t="s">
        <v>1150</v>
      </c>
      <c r="AF40" s="1460" t="s">
        <v>1150</v>
      </c>
      <c r="AG40" s="1460">
        <v>0</v>
      </c>
      <c r="AH40" s="110" t="e">
        <f t="shared" si="10"/>
        <v>#VALUE!</v>
      </c>
      <c r="AI40" s="109"/>
      <c r="AJ40" s="109"/>
      <c r="AK40" s="109" t="s">
        <v>1949</v>
      </c>
      <c r="AL40" s="109"/>
      <c r="AM40" s="111"/>
      <c r="AN40" s="111"/>
      <c r="AO40" s="111"/>
      <c r="AP40" s="111"/>
      <c r="AQ40" s="111"/>
      <c r="AR40" s="111"/>
      <c r="AS40" s="111"/>
      <c r="AT40" s="112"/>
      <c r="AU40" s="112"/>
      <c r="AV40" s="112"/>
      <c r="AW40" s="112"/>
      <c r="AX40" s="112"/>
      <c r="AY40" s="112"/>
      <c r="AZ40" s="112"/>
      <c r="BA40" s="113"/>
      <c r="BB40" s="113"/>
      <c r="BC40" s="113"/>
      <c r="BD40" s="113"/>
      <c r="BE40" s="113"/>
      <c r="BF40" s="113"/>
      <c r="BG40" s="113"/>
      <c r="BH40" s="114"/>
      <c r="BI40" s="114"/>
      <c r="BJ40" s="114"/>
      <c r="BK40" s="114"/>
      <c r="BL40" s="114"/>
      <c r="BM40" s="114"/>
      <c r="BN40" s="114"/>
      <c r="BO40" s="115"/>
      <c r="BP40" s="115"/>
      <c r="BQ40" s="115"/>
      <c r="BR40" s="115"/>
      <c r="BS40" s="115"/>
      <c r="BT40" s="115"/>
      <c r="BU40" s="115"/>
    </row>
    <row r="41" spans="1:73" s="60" customFormat="1" ht="36.75" thickBot="1">
      <c r="A41" s="1871"/>
      <c r="B41" s="1871"/>
      <c r="C41" s="1858"/>
      <c r="D41" s="69" t="s">
        <v>707</v>
      </c>
      <c r="E41" s="373" t="s">
        <v>60</v>
      </c>
      <c r="F41" s="374">
        <v>24</v>
      </c>
      <c r="G41" s="370" t="s">
        <v>708</v>
      </c>
      <c r="H41" s="370" t="s">
        <v>694</v>
      </c>
      <c r="I41" s="361">
        <f t="shared" si="11"/>
        <v>0.1</v>
      </c>
      <c r="J41" s="371" t="s">
        <v>709</v>
      </c>
      <c r="K41" s="131">
        <v>42005</v>
      </c>
      <c r="L41" s="131">
        <v>42369</v>
      </c>
      <c r="M41" s="152">
        <v>2</v>
      </c>
      <c r="N41" s="152">
        <v>2</v>
      </c>
      <c r="O41" s="152">
        <v>2</v>
      </c>
      <c r="P41" s="152">
        <v>2</v>
      </c>
      <c r="Q41" s="152">
        <v>2</v>
      </c>
      <c r="R41" s="152">
        <v>2</v>
      </c>
      <c r="S41" s="152">
        <v>2</v>
      </c>
      <c r="T41" s="152">
        <v>2</v>
      </c>
      <c r="U41" s="152">
        <v>2</v>
      </c>
      <c r="V41" s="152">
        <v>2</v>
      </c>
      <c r="W41" s="152">
        <v>2</v>
      </c>
      <c r="X41" s="152">
        <v>2</v>
      </c>
      <c r="Y41" s="344">
        <f>+SUM(M41:X41)</f>
        <v>24</v>
      </c>
      <c r="Z41" s="86">
        <v>0</v>
      </c>
      <c r="AA41" s="556" t="s">
        <v>1150</v>
      </c>
      <c r="AB41" s="109">
        <f t="shared" si="7"/>
        <v>4</v>
      </c>
      <c r="AC41" s="1525">
        <f t="shared" si="8"/>
        <v>1</v>
      </c>
      <c r="AD41" s="1665">
        <v>4</v>
      </c>
      <c r="AE41" s="1460">
        <f t="shared" si="9"/>
        <v>1</v>
      </c>
      <c r="AF41" s="1460">
        <f t="shared" si="12"/>
        <v>0.16666666666666666</v>
      </c>
      <c r="AG41" s="1460">
        <f t="shared" si="13"/>
        <v>0.16666666666666666</v>
      </c>
      <c r="AH41" s="110">
        <f t="shared" si="10"/>
        <v>1</v>
      </c>
      <c r="AI41" s="109"/>
      <c r="AJ41" s="109"/>
      <c r="AK41" s="109"/>
      <c r="AL41" s="109"/>
      <c r="AM41" s="111"/>
      <c r="AN41" s="111"/>
      <c r="AO41" s="111"/>
      <c r="AP41" s="111"/>
      <c r="AQ41" s="111"/>
      <c r="AR41" s="111"/>
      <c r="AS41" s="111"/>
      <c r="AT41" s="112"/>
      <c r="AU41" s="112"/>
      <c r="AV41" s="112"/>
      <c r="AW41" s="112"/>
      <c r="AX41" s="112"/>
      <c r="AY41" s="112"/>
      <c r="AZ41" s="112"/>
      <c r="BA41" s="113"/>
      <c r="BB41" s="113"/>
      <c r="BC41" s="113"/>
      <c r="BD41" s="113"/>
      <c r="BE41" s="113"/>
      <c r="BF41" s="113"/>
      <c r="BG41" s="113"/>
      <c r="BH41" s="114"/>
      <c r="BI41" s="114"/>
      <c r="BJ41" s="114"/>
      <c r="BK41" s="114"/>
      <c r="BL41" s="114"/>
      <c r="BM41" s="114"/>
      <c r="BN41" s="114"/>
      <c r="BO41" s="115"/>
      <c r="BP41" s="115"/>
      <c r="BQ41" s="115"/>
      <c r="BR41" s="115"/>
      <c r="BS41" s="115"/>
      <c r="BT41" s="115"/>
      <c r="BU41" s="115"/>
    </row>
    <row r="42" spans="1:73" s="60" customFormat="1" ht="36.75" thickBot="1">
      <c r="A42" s="1871"/>
      <c r="B42" s="1871"/>
      <c r="C42" s="1858"/>
      <c r="D42" s="69" t="s">
        <v>710</v>
      </c>
      <c r="E42" s="373" t="s">
        <v>60</v>
      </c>
      <c r="F42" s="342" t="s">
        <v>106</v>
      </c>
      <c r="G42" s="370" t="s">
        <v>711</v>
      </c>
      <c r="H42" s="370" t="s">
        <v>690</v>
      </c>
      <c r="I42" s="361">
        <f t="shared" si="11"/>
        <v>0.1</v>
      </c>
      <c r="J42" s="371" t="s">
        <v>695</v>
      </c>
      <c r="K42" s="131">
        <v>42005</v>
      </c>
      <c r="L42" s="131">
        <v>42369</v>
      </c>
      <c r="M42" s="152"/>
      <c r="N42" s="152"/>
      <c r="O42" s="152"/>
      <c r="P42" s="152"/>
      <c r="Q42" s="152"/>
      <c r="R42" s="152"/>
      <c r="S42" s="152"/>
      <c r="T42" s="152"/>
      <c r="U42" s="153"/>
      <c r="V42" s="153"/>
      <c r="W42" s="153"/>
      <c r="X42" s="153"/>
      <c r="Y42" s="135" t="s">
        <v>106</v>
      </c>
      <c r="Z42" s="86">
        <v>0</v>
      </c>
      <c r="AA42" s="556" t="s">
        <v>1150</v>
      </c>
      <c r="AB42" s="109">
        <f t="shared" si="7"/>
        <v>0</v>
      </c>
      <c r="AC42" s="1525">
        <f t="shared" si="8"/>
        <v>0</v>
      </c>
      <c r="AD42" s="1665">
        <v>0</v>
      </c>
      <c r="AE42" s="1460" t="s">
        <v>1150</v>
      </c>
      <c r="AF42" s="1460" t="s">
        <v>1150</v>
      </c>
      <c r="AG42" s="1460">
        <v>0</v>
      </c>
      <c r="AH42" s="110" t="e">
        <f t="shared" si="10"/>
        <v>#DIV/0!</v>
      </c>
      <c r="AI42" s="109"/>
      <c r="AJ42" s="109"/>
      <c r="AK42" s="109" t="s">
        <v>1949</v>
      </c>
      <c r="AL42" s="109"/>
      <c r="AM42" s="111"/>
      <c r="AN42" s="111"/>
      <c r="AO42" s="111"/>
      <c r="AP42" s="111"/>
      <c r="AQ42" s="111"/>
      <c r="AR42" s="111"/>
      <c r="AS42" s="111"/>
      <c r="AT42" s="112"/>
      <c r="AU42" s="112"/>
      <c r="AV42" s="112"/>
      <c r="AW42" s="112"/>
      <c r="AX42" s="112"/>
      <c r="AY42" s="112"/>
      <c r="AZ42" s="112"/>
      <c r="BA42" s="113"/>
      <c r="BB42" s="113"/>
      <c r="BC42" s="113"/>
      <c r="BD42" s="113"/>
      <c r="BE42" s="113"/>
      <c r="BF42" s="113"/>
      <c r="BG42" s="113"/>
      <c r="BH42" s="114"/>
      <c r="BI42" s="114"/>
      <c r="BJ42" s="114"/>
      <c r="BK42" s="114"/>
      <c r="BL42" s="114"/>
      <c r="BM42" s="114"/>
      <c r="BN42" s="114"/>
      <c r="BO42" s="115"/>
      <c r="BP42" s="115"/>
      <c r="BQ42" s="115"/>
      <c r="BR42" s="115"/>
      <c r="BS42" s="115"/>
      <c r="BT42" s="115"/>
      <c r="BU42" s="115"/>
    </row>
    <row r="43" spans="1:73" s="60" customFormat="1" ht="69" customHeight="1" thickBot="1">
      <c r="A43" s="1871"/>
      <c r="B43" s="1871"/>
      <c r="C43" s="1857" t="s">
        <v>76</v>
      </c>
      <c r="D43" s="69" t="s">
        <v>712</v>
      </c>
      <c r="E43" s="373" t="s">
        <v>60</v>
      </c>
      <c r="F43" s="374">
        <v>1</v>
      </c>
      <c r="G43" s="370" t="s">
        <v>713</v>
      </c>
      <c r="H43" s="370" t="s">
        <v>694</v>
      </c>
      <c r="I43" s="361">
        <f t="shared" si="11"/>
        <v>0.1</v>
      </c>
      <c r="J43" s="371" t="s">
        <v>714</v>
      </c>
      <c r="K43" s="131">
        <v>42005</v>
      </c>
      <c r="L43" s="131">
        <v>42369</v>
      </c>
      <c r="M43" s="152"/>
      <c r="N43" s="152"/>
      <c r="O43" s="152"/>
      <c r="P43" s="152"/>
      <c r="Q43" s="152"/>
      <c r="R43" s="152"/>
      <c r="S43" s="152"/>
      <c r="T43" s="152"/>
      <c r="U43" s="153"/>
      <c r="V43" s="153"/>
      <c r="W43" s="153"/>
      <c r="X43" s="153">
        <v>1</v>
      </c>
      <c r="Y43" s="344">
        <f>+SUM(M43:X43)</f>
        <v>1</v>
      </c>
      <c r="Z43" s="86">
        <v>0</v>
      </c>
      <c r="AA43" s="556" t="s">
        <v>1150</v>
      </c>
      <c r="AB43" s="109">
        <f t="shared" si="7"/>
        <v>0</v>
      </c>
      <c r="AC43" s="1525">
        <f t="shared" si="8"/>
        <v>0</v>
      </c>
      <c r="AD43" s="1665">
        <v>0</v>
      </c>
      <c r="AE43" s="1460" t="s">
        <v>1150</v>
      </c>
      <c r="AF43" s="1460">
        <f t="shared" si="12"/>
        <v>0</v>
      </c>
      <c r="AG43" s="1460">
        <f t="shared" si="13"/>
        <v>0</v>
      </c>
      <c r="AH43" s="164" t="e">
        <f t="shared" si="10"/>
        <v>#DIV/0!</v>
      </c>
      <c r="AI43" s="109"/>
      <c r="AJ43" s="109"/>
      <c r="AK43" s="109"/>
      <c r="AL43" s="109"/>
      <c r="AM43" s="111"/>
      <c r="AN43" s="111"/>
      <c r="AO43" s="111"/>
      <c r="AP43" s="111"/>
      <c r="AQ43" s="111"/>
      <c r="AR43" s="111"/>
      <c r="AS43" s="111"/>
      <c r="AT43" s="112"/>
      <c r="AU43" s="112"/>
      <c r="AV43" s="112"/>
      <c r="AW43" s="112"/>
      <c r="AX43" s="112"/>
      <c r="AY43" s="112"/>
      <c r="AZ43" s="112"/>
      <c r="BA43" s="113"/>
      <c r="BB43" s="113"/>
      <c r="BC43" s="113"/>
      <c r="BD43" s="113"/>
      <c r="BE43" s="113"/>
      <c r="BF43" s="113"/>
      <c r="BG43" s="113"/>
      <c r="BH43" s="114"/>
      <c r="BI43" s="114"/>
      <c r="BJ43" s="114"/>
      <c r="BK43" s="114"/>
      <c r="BL43" s="114"/>
      <c r="BM43" s="114"/>
      <c r="BN43" s="114"/>
      <c r="BO43" s="115"/>
      <c r="BP43" s="115"/>
      <c r="BQ43" s="115"/>
      <c r="BR43" s="115"/>
      <c r="BS43" s="115"/>
      <c r="BT43" s="115"/>
      <c r="BU43" s="115"/>
    </row>
    <row r="44" spans="1:73" s="60" customFormat="1" ht="24.75" thickBot="1">
      <c r="A44" s="1871"/>
      <c r="B44" s="1871"/>
      <c r="C44" s="1858"/>
      <c r="D44" s="69" t="s">
        <v>715</v>
      </c>
      <c r="E44" s="373" t="s">
        <v>60</v>
      </c>
      <c r="F44" s="374">
        <v>12</v>
      </c>
      <c r="G44" s="370" t="s">
        <v>716</v>
      </c>
      <c r="H44" s="370" t="s">
        <v>694</v>
      </c>
      <c r="I44" s="375">
        <f t="shared" si="11"/>
        <v>0.1</v>
      </c>
      <c r="J44" s="371" t="s">
        <v>717</v>
      </c>
      <c r="K44" s="131">
        <v>42005</v>
      </c>
      <c r="L44" s="131">
        <v>42369</v>
      </c>
      <c r="M44" s="152">
        <v>1</v>
      </c>
      <c r="N44" s="152">
        <v>1</v>
      </c>
      <c r="O44" s="152">
        <v>1</v>
      </c>
      <c r="P44" s="152">
        <v>1</v>
      </c>
      <c r="Q44" s="152">
        <v>1</v>
      </c>
      <c r="R44" s="152">
        <v>1</v>
      </c>
      <c r="S44" s="152">
        <v>1</v>
      </c>
      <c r="T44" s="152">
        <v>1</v>
      </c>
      <c r="U44" s="153">
        <v>1</v>
      </c>
      <c r="V44" s="153">
        <v>1</v>
      </c>
      <c r="W44" s="153">
        <v>1</v>
      </c>
      <c r="X44" s="153">
        <v>1</v>
      </c>
      <c r="Y44" s="344">
        <f>+SUM(M44:X44)</f>
        <v>12</v>
      </c>
      <c r="Z44" s="86">
        <v>0</v>
      </c>
      <c r="AA44" s="556" t="s">
        <v>1150</v>
      </c>
      <c r="AB44" s="109">
        <f t="shared" si="7"/>
        <v>2</v>
      </c>
      <c r="AC44" s="1525">
        <f t="shared" si="8"/>
        <v>1</v>
      </c>
      <c r="AD44" s="1665">
        <v>2</v>
      </c>
      <c r="AE44" s="1460">
        <f t="shared" si="9"/>
        <v>1</v>
      </c>
      <c r="AF44" s="1460">
        <f t="shared" si="12"/>
        <v>0.16666666666666666</v>
      </c>
      <c r="AG44" s="1460">
        <f t="shared" si="13"/>
        <v>0.16666666666666666</v>
      </c>
      <c r="AH44" s="110">
        <f t="shared" si="10"/>
        <v>1</v>
      </c>
      <c r="AI44" s="109"/>
      <c r="AJ44" s="109"/>
      <c r="AK44" s="109"/>
      <c r="AL44" s="109"/>
      <c r="AM44" s="111"/>
      <c r="AN44" s="111"/>
      <c r="AO44" s="111"/>
      <c r="AP44" s="111"/>
      <c r="AQ44" s="111"/>
      <c r="AR44" s="111"/>
      <c r="AS44" s="111"/>
      <c r="AT44" s="112"/>
      <c r="AU44" s="112"/>
      <c r="AV44" s="112"/>
      <c r="AW44" s="112"/>
      <c r="AX44" s="112"/>
      <c r="AY44" s="112"/>
      <c r="AZ44" s="112"/>
      <c r="BA44" s="113"/>
      <c r="BB44" s="113"/>
      <c r="BC44" s="113"/>
      <c r="BD44" s="113"/>
      <c r="BE44" s="113"/>
      <c r="BF44" s="113"/>
      <c r="BG44" s="113"/>
      <c r="BH44" s="114"/>
      <c r="BI44" s="114"/>
      <c r="BJ44" s="114"/>
      <c r="BK44" s="114"/>
      <c r="BL44" s="114"/>
      <c r="BM44" s="114"/>
      <c r="BN44" s="114"/>
      <c r="BO44" s="115"/>
      <c r="BP44" s="115"/>
      <c r="BQ44" s="115"/>
      <c r="BR44" s="115"/>
      <c r="BS44" s="115"/>
      <c r="BT44" s="115"/>
      <c r="BU44" s="115"/>
    </row>
    <row r="45" spans="1:73" s="38" customFormat="1" ht="18" customHeight="1" thickBot="1">
      <c r="A45" s="1860" t="s">
        <v>136</v>
      </c>
      <c r="B45" s="1861"/>
      <c r="C45" s="1861"/>
      <c r="D45" s="1862"/>
      <c r="E45" s="196"/>
      <c r="F45" s="196"/>
      <c r="G45" s="196"/>
      <c r="H45" s="196"/>
      <c r="I45" s="172">
        <f>SUM(I35:I44)</f>
        <v>0.9999999999999999</v>
      </c>
      <c r="J45" s="196"/>
      <c r="K45" s="196"/>
      <c r="L45" s="196"/>
      <c r="M45" s="196"/>
      <c r="N45" s="196"/>
      <c r="O45" s="196"/>
      <c r="P45" s="196"/>
      <c r="Q45" s="196"/>
      <c r="R45" s="196"/>
      <c r="S45" s="196"/>
      <c r="T45" s="196"/>
      <c r="U45" s="196"/>
      <c r="V45" s="196"/>
      <c r="W45" s="196"/>
      <c r="X45" s="196"/>
      <c r="Y45" s="98"/>
      <c r="Z45" s="245">
        <f>SUM(Z35:Z44)</f>
        <v>0</v>
      </c>
      <c r="AA45" s="197"/>
      <c r="AB45" s="1658"/>
      <c r="AC45" s="1703">
        <f>_xlfn.AVERAGEIF(AC35:AC44,"&gt;0")</f>
        <v>1</v>
      </c>
      <c r="AD45" s="1671"/>
      <c r="AE45" s="1657">
        <f>AVERAGE(AE35:AE44)</f>
        <v>1</v>
      </c>
      <c r="AF45" s="1657">
        <f>AVERAGE(AF35:AF44)</f>
        <v>0.4666666666666666</v>
      </c>
      <c r="AG45" s="1657">
        <f>AVERAGE(AG35:AG44)</f>
        <v>0.2333333333333333</v>
      </c>
      <c r="AH45" s="1470" t="e">
        <f>AVERAGE(AH35:AH44)</f>
        <v>#VALUE!</v>
      </c>
      <c r="AI45" s="287">
        <f>SUM(AI35:AI44)</f>
        <v>0</v>
      </c>
      <c r="AJ45" s="287"/>
      <c r="AK45" s="102"/>
      <c r="AL45" s="102"/>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row>
    <row r="46" spans="1:73" s="60" customFormat="1" ht="24.75" thickBot="1">
      <c r="A46" s="1870">
        <v>2</v>
      </c>
      <c r="B46" s="1870" t="s">
        <v>718</v>
      </c>
      <c r="C46" s="1884" t="s">
        <v>719</v>
      </c>
      <c r="D46" s="105" t="s">
        <v>720</v>
      </c>
      <c r="E46" s="342" t="s">
        <v>60</v>
      </c>
      <c r="F46" s="342">
        <v>48</v>
      </c>
      <c r="G46" s="342" t="s">
        <v>721</v>
      </c>
      <c r="H46" s="342" t="s">
        <v>698</v>
      </c>
      <c r="I46" s="343">
        <f>100%/13</f>
        <v>0.07692307692307693</v>
      </c>
      <c r="J46" s="342" t="s">
        <v>722</v>
      </c>
      <c r="K46" s="78">
        <v>42005</v>
      </c>
      <c r="L46" s="78">
        <v>42369</v>
      </c>
      <c r="M46" s="128">
        <v>4</v>
      </c>
      <c r="N46" s="128">
        <v>4</v>
      </c>
      <c r="O46" s="128">
        <v>4</v>
      </c>
      <c r="P46" s="128">
        <v>4</v>
      </c>
      <c r="Q46" s="128">
        <v>4</v>
      </c>
      <c r="R46" s="129">
        <v>4</v>
      </c>
      <c r="S46" s="129">
        <v>4</v>
      </c>
      <c r="T46" s="128">
        <v>4</v>
      </c>
      <c r="U46" s="129">
        <v>4</v>
      </c>
      <c r="V46" s="129">
        <v>4</v>
      </c>
      <c r="W46" s="129">
        <v>4</v>
      </c>
      <c r="X46" s="129">
        <v>4</v>
      </c>
      <c r="Y46" s="344">
        <f aca="true" t="shared" si="14" ref="Y46:Y57">+SUM(M46:X46)</f>
        <v>48</v>
      </c>
      <c r="Z46" s="86">
        <v>0</v>
      </c>
      <c r="AA46" s="556" t="s">
        <v>1150</v>
      </c>
      <c r="AB46" s="109">
        <f t="shared" si="7"/>
        <v>8</v>
      </c>
      <c r="AC46" s="1525">
        <f t="shared" si="8"/>
        <v>1</v>
      </c>
      <c r="AD46" s="1665">
        <v>8</v>
      </c>
      <c r="AE46" s="1460">
        <f t="shared" si="9"/>
        <v>1</v>
      </c>
      <c r="AF46" s="1460">
        <f t="shared" si="12"/>
        <v>0.16666666666666666</v>
      </c>
      <c r="AG46" s="1460">
        <f t="shared" si="13"/>
        <v>0.16666666666666666</v>
      </c>
      <c r="AH46" s="110">
        <f t="shared" si="10"/>
        <v>1</v>
      </c>
      <c r="AI46" s="109"/>
      <c r="AJ46" s="110"/>
      <c r="AK46" s="109"/>
      <c r="AL46" s="109"/>
      <c r="AM46" s="111"/>
      <c r="AN46" s="111"/>
      <c r="AO46" s="111"/>
      <c r="AP46" s="111"/>
      <c r="AQ46" s="111"/>
      <c r="AR46" s="111"/>
      <c r="AS46" s="111"/>
      <c r="AT46" s="112"/>
      <c r="AU46" s="112"/>
      <c r="AV46" s="112"/>
      <c r="AW46" s="112"/>
      <c r="AX46" s="112"/>
      <c r="AY46" s="112"/>
      <c r="AZ46" s="112"/>
      <c r="BA46" s="113"/>
      <c r="BB46" s="113"/>
      <c r="BC46" s="113"/>
      <c r="BD46" s="113"/>
      <c r="BE46" s="113"/>
      <c r="BF46" s="113"/>
      <c r="BG46" s="113"/>
      <c r="BH46" s="114"/>
      <c r="BI46" s="114"/>
      <c r="BJ46" s="114"/>
      <c r="BK46" s="114"/>
      <c r="BL46" s="114"/>
      <c r="BM46" s="114"/>
      <c r="BN46" s="114"/>
      <c r="BO46" s="115"/>
      <c r="BP46" s="115"/>
      <c r="BQ46" s="115"/>
      <c r="BR46" s="115"/>
      <c r="BS46" s="115"/>
      <c r="BT46" s="115"/>
      <c r="BU46" s="115"/>
    </row>
    <row r="47" spans="1:73" s="60" customFormat="1" ht="48.75" thickBot="1">
      <c r="A47" s="1871"/>
      <c r="B47" s="1871"/>
      <c r="C47" s="1858"/>
      <c r="D47" s="105" t="s">
        <v>723</v>
      </c>
      <c r="E47" s="342" t="s">
        <v>60</v>
      </c>
      <c r="F47" s="342">
        <v>4</v>
      </c>
      <c r="G47" s="342" t="s">
        <v>724</v>
      </c>
      <c r="H47" s="342" t="s">
        <v>725</v>
      </c>
      <c r="I47" s="343">
        <f aca="true" t="shared" si="15" ref="I47:I58">100%/13</f>
        <v>0.07692307692307693</v>
      </c>
      <c r="J47" s="342" t="s">
        <v>726</v>
      </c>
      <c r="K47" s="131">
        <v>42005</v>
      </c>
      <c r="L47" s="131">
        <v>42369</v>
      </c>
      <c r="M47" s="140"/>
      <c r="N47" s="140">
        <v>1</v>
      </c>
      <c r="O47" s="140"/>
      <c r="P47" s="140">
        <v>1</v>
      </c>
      <c r="Q47" s="140"/>
      <c r="R47" s="141"/>
      <c r="S47" s="141">
        <v>1</v>
      </c>
      <c r="T47" s="140"/>
      <c r="U47" s="141"/>
      <c r="V47" s="141">
        <v>1</v>
      </c>
      <c r="W47" s="141"/>
      <c r="X47" s="141"/>
      <c r="Y47" s="344">
        <f t="shared" si="14"/>
        <v>4</v>
      </c>
      <c r="Z47" s="86">
        <v>0</v>
      </c>
      <c r="AA47" s="556" t="s">
        <v>1150</v>
      </c>
      <c r="AB47" s="109">
        <f t="shared" si="7"/>
        <v>1</v>
      </c>
      <c r="AC47" s="1525">
        <f t="shared" si="8"/>
        <v>1</v>
      </c>
      <c r="AD47" s="1665">
        <v>1</v>
      </c>
      <c r="AE47" s="1460">
        <f t="shared" si="9"/>
        <v>1</v>
      </c>
      <c r="AF47" s="1460">
        <f t="shared" si="12"/>
        <v>0.25</v>
      </c>
      <c r="AG47" s="1460">
        <f t="shared" si="13"/>
        <v>0.25</v>
      </c>
      <c r="AH47" s="110">
        <f t="shared" si="10"/>
        <v>1</v>
      </c>
      <c r="AI47" s="109"/>
      <c r="AJ47" s="110"/>
      <c r="AK47" s="109"/>
      <c r="AL47" s="109"/>
      <c r="AM47" s="111"/>
      <c r="AN47" s="111"/>
      <c r="AO47" s="111"/>
      <c r="AP47" s="111"/>
      <c r="AQ47" s="111"/>
      <c r="AR47" s="111"/>
      <c r="AS47" s="111"/>
      <c r="AT47" s="112"/>
      <c r="AU47" s="112"/>
      <c r="AV47" s="112"/>
      <c r="AW47" s="112"/>
      <c r="AX47" s="112"/>
      <c r="AY47" s="112"/>
      <c r="AZ47" s="112"/>
      <c r="BA47" s="113"/>
      <c r="BB47" s="113"/>
      <c r="BC47" s="113"/>
      <c r="BD47" s="113"/>
      <c r="BE47" s="113"/>
      <c r="BF47" s="113"/>
      <c r="BG47" s="113"/>
      <c r="BH47" s="114"/>
      <c r="BI47" s="114"/>
      <c r="BJ47" s="114"/>
      <c r="BK47" s="114"/>
      <c r="BL47" s="114"/>
      <c r="BM47" s="114"/>
      <c r="BN47" s="114"/>
      <c r="BO47" s="115"/>
      <c r="BP47" s="115"/>
      <c r="BQ47" s="115"/>
      <c r="BR47" s="115"/>
      <c r="BS47" s="115"/>
      <c r="BT47" s="115"/>
      <c r="BU47" s="115"/>
    </row>
    <row r="48" spans="1:73" s="60" customFormat="1" ht="36.75" thickBot="1">
      <c r="A48" s="1871"/>
      <c r="B48" s="1871"/>
      <c r="C48" s="1858"/>
      <c r="D48" s="105" t="s">
        <v>727</v>
      </c>
      <c r="E48" s="342" t="s">
        <v>60</v>
      </c>
      <c r="F48" s="342">
        <v>1</v>
      </c>
      <c r="G48" s="342" t="s">
        <v>728</v>
      </c>
      <c r="H48" s="342" t="s">
        <v>729</v>
      </c>
      <c r="I48" s="343">
        <f t="shared" si="15"/>
        <v>0.07692307692307693</v>
      </c>
      <c r="J48" s="342" t="s">
        <v>730</v>
      </c>
      <c r="K48" s="131">
        <v>42005</v>
      </c>
      <c r="L48" s="131">
        <v>42063</v>
      </c>
      <c r="M48" s="140"/>
      <c r="N48" s="140">
        <v>1</v>
      </c>
      <c r="O48" s="140"/>
      <c r="P48" s="140"/>
      <c r="Q48" s="140"/>
      <c r="R48" s="141"/>
      <c r="S48" s="141"/>
      <c r="T48" s="140"/>
      <c r="U48" s="141"/>
      <c r="V48" s="141"/>
      <c r="W48" s="141"/>
      <c r="X48" s="141"/>
      <c r="Y48" s="344">
        <f t="shared" si="14"/>
        <v>1</v>
      </c>
      <c r="Z48" s="86">
        <v>0</v>
      </c>
      <c r="AA48" s="556" t="s">
        <v>1150</v>
      </c>
      <c r="AB48" s="109">
        <f t="shared" si="7"/>
        <v>1</v>
      </c>
      <c r="AC48" s="1525">
        <f t="shared" si="8"/>
        <v>1</v>
      </c>
      <c r="AD48" s="1665">
        <v>0</v>
      </c>
      <c r="AE48" s="1460">
        <f t="shared" si="9"/>
        <v>0</v>
      </c>
      <c r="AF48" s="1460">
        <f t="shared" si="12"/>
        <v>0</v>
      </c>
      <c r="AG48" s="1460">
        <f t="shared" si="13"/>
        <v>0</v>
      </c>
      <c r="AH48" s="110">
        <f t="shared" si="10"/>
        <v>0</v>
      </c>
      <c r="AI48" s="109"/>
      <c r="AJ48" s="110"/>
      <c r="AK48" s="109" t="s">
        <v>1950</v>
      </c>
      <c r="AL48" s="109"/>
      <c r="AM48" s="111"/>
      <c r="AN48" s="111"/>
      <c r="AO48" s="111"/>
      <c r="AP48" s="111"/>
      <c r="AQ48" s="111"/>
      <c r="AR48" s="111"/>
      <c r="AS48" s="111"/>
      <c r="AT48" s="112"/>
      <c r="AU48" s="112"/>
      <c r="AV48" s="112"/>
      <c r="AW48" s="112"/>
      <c r="AX48" s="112"/>
      <c r="AY48" s="112"/>
      <c r="AZ48" s="112"/>
      <c r="BA48" s="113"/>
      <c r="BB48" s="113"/>
      <c r="BC48" s="113"/>
      <c r="BD48" s="113"/>
      <c r="BE48" s="113"/>
      <c r="BF48" s="113"/>
      <c r="BG48" s="113"/>
      <c r="BH48" s="114"/>
      <c r="BI48" s="114"/>
      <c r="BJ48" s="114"/>
      <c r="BK48" s="114"/>
      <c r="BL48" s="114"/>
      <c r="BM48" s="114"/>
      <c r="BN48" s="114"/>
      <c r="BO48" s="115"/>
      <c r="BP48" s="115"/>
      <c r="BQ48" s="115"/>
      <c r="BR48" s="115"/>
      <c r="BS48" s="115"/>
      <c r="BT48" s="115"/>
      <c r="BU48" s="115"/>
    </row>
    <row r="49" spans="1:73" s="60" customFormat="1" ht="48.75" thickBot="1">
      <c r="A49" s="1871"/>
      <c r="B49" s="1871"/>
      <c r="C49" s="1858"/>
      <c r="D49" s="105" t="s">
        <v>731</v>
      </c>
      <c r="E49" s="342" t="s">
        <v>60</v>
      </c>
      <c r="F49" s="342">
        <v>11</v>
      </c>
      <c r="G49" s="342" t="s">
        <v>732</v>
      </c>
      <c r="H49" s="342" t="s">
        <v>729</v>
      </c>
      <c r="I49" s="343">
        <f t="shared" si="15"/>
        <v>0.07692307692307693</v>
      </c>
      <c r="J49" s="342" t="s">
        <v>733</v>
      </c>
      <c r="K49" s="131">
        <v>42005</v>
      </c>
      <c r="L49" s="131">
        <v>42369</v>
      </c>
      <c r="M49" s="140"/>
      <c r="N49" s="140">
        <v>1</v>
      </c>
      <c r="O49" s="140">
        <v>1</v>
      </c>
      <c r="P49" s="140">
        <v>1</v>
      </c>
      <c r="Q49" s="140">
        <v>1</v>
      </c>
      <c r="R49" s="141">
        <v>1</v>
      </c>
      <c r="S49" s="141">
        <v>1</v>
      </c>
      <c r="T49" s="140">
        <v>1</v>
      </c>
      <c r="U49" s="141">
        <v>1</v>
      </c>
      <c r="V49" s="141">
        <v>1</v>
      </c>
      <c r="W49" s="141">
        <v>1</v>
      </c>
      <c r="X49" s="141">
        <v>1</v>
      </c>
      <c r="Y49" s="344">
        <f t="shared" si="14"/>
        <v>11</v>
      </c>
      <c r="Z49" s="86">
        <v>0</v>
      </c>
      <c r="AA49" s="556" t="s">
        <v>1150</v>
      </c>
      <c r="AB49" s="109">
        <f t="shared" si="7"/>
        <v>1</v>
      </c>
      <c r="AC49" s="1525">
        <f t="shared" si="8"/>
        <v>1</v>
      </c>
      <c r="AD49" s="1665">
        <v>0</v>
      </c>
      <c r="AE49" s="1460">
        <f t="shared" si="9"/>
        <v>0</v>
      </c>
      <c r="AF49" s="1460">
        <f t="shared" si="12"/>
        <v>0</v>
      </c>
      <c r="AG49" s="1460">
        <f t="shared" si="13"/>
        <v>0</v>
      </c>
      <c r="AH49" s="110">
        <f t="shared" si="10"/>
        <v>0</v>
      </c>
      <c r="AI49" s="109"/>
      <c r="AJ49" s="110"/>
      <c r="AK49" s="109" t="s">
        <v>1951</v>
      </c>
      <c r="AL49" s="109"/>
      <c r="AM49" s="111"/>
      <c r="AN49" s="111"/>
      <c r="AO49" s="111"/>
      <c r="AP49" s="111"/>
      <c r="AQ49" s="111"/>
      <c r="AR49" s="111"/>
      <c r="AS49" s="111"/>
      <c r="AT49" s="112"/>
      <c r="AU49" s="112"/>
      <c r="AV49" s="112"/>
      <c r="AW49" s="112"/>
      <c r="AX49" s="112"/>
      <c r="AY49" s="112"/>
      <c r="AZ49" s="112"/>
      <c r="BA49" s="113"/>
      <c r="BB49" s="113"/>
      <c r="BC49" s="113"/>
      <c r="BD49" s="113"/>
      <c r="BE49" s="113"/>
      <c r="BF49" s="113"/>
      <c r="BG49" s="113"/>
      <c r="BH49" s="114"/>
      <c r="BI49" s="114"/>
      <c r="BJ49" s="114"/>
      <c r="BK49" s="114"/>
      <c r="BL49" s="114"/>
      <c r="BM49" s="114"/>
      <c r="BN49" s="114"/>
      <c r="BO49" s="115"/>
      <c r="BP49" s="115"/>
      <c r="BQ49" s="115"/>
      <c r="BR49" s="115"/>
      <c r="BS49" s="115"/>
      <c r="BT49" s="115"/>
      <c r="BU49" s="115"/>
    </row>
    <row r="50" spans="1:73" s="60" customFormat="1" ht="46.5" customHeight="1" thickBot="1">
      <c r="A50" s="1871"/>
      <c r="B50" s="1871"/>
      <c r="C50" s="1858"/>
      <c r="D50" s="105" t="s">
        <v>734</v>
      </c>
      <c r="E50" s="342" t="s">
        <v>60</v>
      </c>
      <c r="F50" s="342">
        <v>1</v>
      </c>
      <c r="G50" s="342" t="s">
        <v>735</v>
      </c>
      <c r="H50" s="342" t="s">
        <v>736</v>
      </c>
      <c r="I50" s="343">
        <f t="shared" si="15"/>
        <v>0.07692307692307693</v>
      </c>
      <c r="J50" s="342" t="s">
        <v>737</v>
      </c>
      <c r="K50" s="131">
        <v>42005</v>
      </c>
      <c r="L50" s="131">
        <v>42155</v>
      </c>
      <c r="M50" s="140"/>
      <c r="N50" s="140"/>
      <c r="O50" s="140"/>
      <c r="P50" s="140"/>
      <c r="Q50" s="140">
        <v>1</v>
      </c>
      <c r="R50" s="141"/>
      <c r="S50" s="141"/>
      <c r="T50" s="140"/>
      <c r="U50" s="141"/>
      <c r="V50" s="141"/>
      <c r="W50" s="141"/>
      <c r="X50" s="141"/>
      <c r="Y50" s="344">
        <f t="shared" si="14"/>
        <v>1</v>
      </c>
      <c r="Z50" s="86">
        <v>0</v>
      </c>
      <c r="AA50" s="556" t="s">
        <v>1150</v>
      </c>
      <c r="AB50" s="109">
        <f t="shared" si="7"/>
        <v>0</v>
      </c>
      <c r="AC50" s="1525">
        <f t="shared" si="8"/>
        <v>0</v>
      </c>
      <c r="AD50" s="1665">
        <v>0</v>
      </c>
      <c r="AE50" s="1460" t="s">
        <v>1150</v>
      </c>
      <c r="AF50" s="1460">
        <f t="shared" si="12"/>
        <v>0</v>
      </c>
      <c r="AG50" s="1460">
        <f t="shared" si="13"/>
        <v>0</v>
      </c>
      <c r="AH50" s="110" t="e">
        <f t="shared" si="10"/>
        <v>#DIV/0!</v>
      </c>
      <c r="AI50" s="109"/>
      <c r="AJ50" s="110"/>
      <c r="AK50" s="109"/>
      <c r="AL50" s="109"/>
      <c r="AM50" s="111"/>
      <c r="AN50" s="111"/>
      <c r="AO50" s="111"/>
      <c r="AP50" s="111"/>
      <c r="AQ50" s="111"/>
      <c r="AR50" s="111"/>
      <c r="AS50" s="111"/>
      <c r="AT50" s="112"/>
      <c r="AU50" s="112"/>
      <c r="AV50" s="112"/>
      <c r="AW50" s="112"/>
      <c r="AX50" s="112"/>
      <c r="AY50" s="112"/>
      <c r="AZ50" s="112"/>
      <c r="BA50" s="113"/>
      <c r="BB50" s="113"/>
      <c r="BC50" s="113"/>
      <c r="BD50" s="113"/>
      <c r="BE50" s="113"/>
      <c r="BF50" s="113"/>
      <c r="BG50" s="113"/>
      <c r="BH50" s="114"/>
      <c r="BI50" s="114"/>
      <c r="BJ50" s="114"/>
      <c r="BK50" s="114"/>
      <c r="BL50" s="114"/>
      <c r="BM50" s="114"/>
      <c r="BN50" s="114"/>
      <c r="BO50" s="115"/>
      <c r="BP50" s="115"/>
      <c r="BQ50" s="115"/>
      <c r="BR50" s="115"/>
      <c r="BS50" s="115"/>
      <c r="BT50" s="115"/>
      <c r="BU50" s="115"/>
    </row>
    <row r="51" spans="1:73" s="60" customFormat="1" ht="36.75" thickBot="1">
      <c r="A51" s="1871"/>
      <c r="B51" s="1871"/>
      <c r="C51" s="1858"/>
      <c r="D51" s="105" t="s">
        <v>738</v>
      </c>
      <c r="E51" s="342" t="s">
        <v>60</v>
      </c>
      <c r="F51" s="342">
        <v>1</v>
      </c>
      <c r="G51" s="342" t="s">
        <v>735</v>
      </c>
      <c r="H51" s="342" t="s">
        <v>729</v>
      </c>
      <c r="I51" s="343">
        <f t="shared" si="15"/>
        <v>0.07692307692307693</v>
      </c>
      <c r="J51" s="342" t="s">
        <v>739</v>
      </c>
      <c r="K51" s="131">
        <v>42186</v>
      </c>
      <c r="L51" s="131">
        <v>42216</v>
      </c>
      <c r="M51" s="140"/>
      <c r="N51" s="140"/>
      <c r="O51" s="140"/>
      <c r="P51" s="140"/>
      <c r="Q51" s="140"/>
      <c r="R51" s="141"/>
      <c r="S51" s="141">
        <v>1</v>
      </c>
      <c r="T51" s="140"/>
      <c r="U51" s="141"/>
      <c r="V51" s="141"/>
      <c r="W51" s="141"/>
      <c r="X51" s="141"/>
      <c r="Y51" s="344">
        <f t="shared" si="14"/>
        <v>1</v>
      </c>
      <c r="Z51" s="86">
        <v>0</v>
      </c>
      <c r="AA51" s="556" t="s">
        <v>1150</v>
      </c>
      <c r="AB51" s="109">
        <f t="shared" si="7"/>
        <v>0</v>
      </c>
      <c r="AC51" s="1525">
        <f t="shared" si="8"/>
        <v>0</v>
      </c>
      <c r="AD51" s="1665">
        <v>0</v>
      </c>
      <c r="AE51" s="1460" t="s">
        <v>1150</v>
      </c>
      <c r="AF51" s="1460">
        <f t="shared" si="12"/>
        <v>0</v>
      </c>
      <c r="AG51" s="1460">
        <f t="shared" si="13"/>
        <v>0</v>
      </c>
      <c r="AH51" s="110" t="e">
        <f t="shared" si="10"/>
        <v>#DIV/0!</v>
      </c>
      <c r="AI51" s="109"/>
      <c r="AJ51" s="110"/>
      <c r="AK51" s="109"/>
      <c r="AL51" s="109"/>
      <c r="AM51" s="111"/>
      <c r="AN51" s="111"/>
      <c r="AO51" s="111"/>
      <c r="AP51" s="111"/>
      <c r="AQ51" s="111"/>
      <c r="AR51" s="111"/>
      <c r="AS51" s="111"/>
      <c r="AT51" s="112"/>
      <c r="AU51" s="112"/>
      <c r="AV51" s="112"/>
      <c r="AW51" s="112"/>
      <c r="AX51" s="112"/>
      <c r="AY51" s="112"/>
      <c r="AZ51" s="112"/>
      <c r="BA51" s="113"/>
      <c r="BB51" s="113"/>
      <c r="BC51" s="113"/>
      <c r="BD51" s="113"/>
      <c r="BE51" s="113"/>
      <c r="BF51" s="113"/>
      <c r="BG51" s="113"/>
      <c r="BH51" s="114"/>
      <c r="BI51" s="114"/>
      <c r="BJ51" s="114"/>
      <c r="BK51" s="114"/>
      <c r="BL51" s="114"/>
      <c r="BM51" s="114"/>
      <c r="BN51" s="114"/>
      <c r="BO51" s="115"/>
      <c r="BP51" s="115"/>
      <c r="BQ51" s="115"/>
      <c r="BR51" s="115"/>
      <c r="BS51" s="115"/>
      <c r="BT51" s="115"/>
      <c r="BU51" s="115"/>
    </row>
    <row r="52" spans="1:73" s="60" customFormat="1" ht="48.75" thickBot="1">
      <c r="A52" s="1871"/>
      <c r="B52" s="1871"/>
      <c r="C52" s="1858"/>
      <c r="D52" s="105" t="s">
        <v>740</v>
      </c>
      <c r="E52" s="342" t="s">
        <v>60</v>
      </c>
      <c r="F52" s="342">
        <v>12</v>
      </c>
      <c r="G52" s="342" t="s">
        <v>741</v>
      </c>
      <c r="H52" s="342" t="s">
        <v>729</v>
      </c>
      <c r="I52" s="343">
        <f t="shared" si="15"/>
        <v>0.07692307692307693</v>
      </c>
      <c r="J52" s="342" t="s">
        <v>742</v>
      </c>
      <c r="K52" s="131">
        <v>42005</v>
      </c>
      <c r="L52" s="131">
        <v>42369</v>
      </c>
      <c r="M52" s="140">
        <v>1</v>
      </c>
      <c r="N52" s="140">
        <v>1</v>
      </c>
      <c r="O52" s="140">
        <v>1</v>
      </c>
      <c r="P52" s="140">
        <v>1</v>
      </c>
      <c r="Q52" s="140">
        <v>1</v>
      </c>
      <c r="R52" s="141">
        <v>1</v>
      </c>
      <c r="S52" s="141">
        <v>1</v>
      </c>
      <c r="T52" s="140">
        <v>1</v>
      </c>
      <c r="U52" s="141">
        <v>1</v>
      </c>
      <c r="V52" s="141">
        <v>1</v>
      </c>
      <c r="W52" s="141">
        <v>1</v>
      </c>
      <c r="X52" s="141">
        <v>1</v>
      </c>
      <c r="Y52" s="344">
        <f t="shared" si="14"/>
        <v>12</v>
      </c>
      <c r="Z52" s="86">
        <v>0</v>
      </c>
      <c r="AA52" s="556" t="s">
        <v>1150</v>
      </c>
      <c r="AB52" s="109">
        <f t="shared" si="7"/>
        <v>2</v>
      </c>
      <c r="AC52" s="1525">
        <f t="shared" si="8"/>
        <v>1</v>
      </c>
      <c r="AD52" s="1665">
        <v>2</v>
      </c>
      <c r="AE52" s="1460">
        <f t="shared" si="9"/>
        <v>1</v>
      </c>
      <c r="AF52" s="1460">
        <f t="shared" si="12"/>
        <v>0.16666666666666666</v>
      </c>
      <c r="AG52" s="1460">
        <f t="shared" si="13"/>
        <v>0.16666666666666666</v>
      </c>
      <c r="AH52" s="110">
        <f t="shared" si="10"/>
        <v>1</v>
      </c>
      <c r="AI52" s="109"/>
      <c r="AJ52" s="110"/>
      <c r="AK52" s="109"/>
      <c r="AL52" s="109"/>
      <c r="AM52" s="111"/>
      <c r="AN52" s="111"/>
      <c r="AO52" s="111"/>
      <c r="AP52" s="111"/>
      <c r="AQ52" s="111"/>
      <c r="AR52" s="111"/>
      <c r="AS52" s="111"/>
      <c r="AT52" s="112"/>
      <c r="AU52" s="112"/>
      <c r="AV52" s="112"/>
      <c r="AW52" s="112"/>
      <c r="AX52" s="112"/>
      <c r="AY52" s="112"/>
      <c r="AZ52" s="112"/>
      <c r="BA52" s="113"/>
      <c r="BB52" s="113"/>
      <c r="BC52" s="113"/>
      <c r="BD52" s="113"/>
      <c r="BE52" s="113"/>
      <c r="BF52" s="113"/>
      <c r="BG52" s="113"/>
      <c r="BH52" s="114"/>
      <c r="BI52" s="114"/>
      <c r="BJ52" s="114"/>
      <c r="BK52" s="114"/>
      <c r="BL52" s="114"/>
      <c r="BM52" s="114"/>
      <c r="BN52" s="114"/>
      <c r="BO52" s="115"/>
      <c r="BP52" s="115"/>
      <c r="BQ52" s="115"/>
      <c r="BR52" s="115"/>
      <c r="BS52" s="115"/>
      <c r="BT52" s="115"/>
      <c r="BU52" s="115"/>
    </row>
    <row r="53" spans="1:73" s="60" customFormat="1" ht="58.5" customHeight="1" thickBot="1">
      <c r="A53" s="1871"/>
      <c r="B53" s="1871"/>
      <c r="C53" s="1858"/>
      <c r="D53" s="105" t="s">
        <v>743</v>
      </c>
      <c r="E53" s="342" t="s">
        <v>60</v>
      </c>
      <c r="F53" s="342">
        <v>6</v>
      </c>
      <c r="G53" s="342" t="s">
        <v>744</v>
      </c>
      <c r="H53" s="342" t="s">
        <v>729</v>
      </c>
      <c r="I53" s="343">
        <f t="shared" si="15"/>
        <v>0.07692307692307693</v>
      </c>
      <c r="J53" s="342" t="s">
        <v>745</v>
      </c>
      <c r="K53" s="131">
        <v>42005</v>
      </c>
      <c r="L53" s="131">
        <v>42369</v>
      </c>
      <c r="M53" s="140">
        <v>1</v>
      </c>
      <c r="N53" s="140"/>
      <c r="O53" s="140">
        <v>1</v>
      </c>
      <c r="P53" s="140"/>
      <c r="Q53" s="140">
        <v>1</v>
      </c>
      <c r="R53" s="141"/>
      <c r="S53" s="141">
        <v>1</v>
      </c>
      <c r="T53" s="140"/>
      <c r="U53" s="141">
        <v>1</v>
      </c>
      <c r="V53" s="141"/>
      <c r="W53" s="141">
        <v>1</v>
      </c>
      <c r="X53" s="141"/>
      <c r="Y53" s="344">
        <f t="shared" si="14"/>
        <v>6</v>
      </c>
      <c r="Z53" s="86">
        <v>0</v>
      </c>
      <c r="AA53" s="556" t="s">
        <v>1150</v>
      </c>
      <c r="AB53" s="109">
        <f t="shared" si="7"/>
        <v>1</v>
      </c>
      <c r="AC53" s="1525">
        <f t="shared" si="8"/>
        <v>1</v>
      </c>
      <c r="AD53" s="1665">
        <v>1</v>
      </c>
      <c r="AE53" s="1460">
        <f t="shared" si="9"/>
        <v>1</v>
      </c>
      <c r="AF53" s="1460">
        <f t="shared" si="12"/>
        <v>0.16666666666666666</v>
      </c>
      <c r="AG53" s="1460">
        <f t="shared" si="13"/>
        <v>0.16666666666666666</v>
      </c>
      <c r="AH53" s="110">
        <f t="shared" si="10"/>
        <v>1</v>
      </c>
      <c r="AI53" s="109"/>
      <c r="AJ53" s="110"/>
      <c r="AK53" s="109" t="s">
        <v>1952</v>
      </c>
      <c r="AL53" s="109"/>
      <c r="AM53" s="111"/>
      <c r="AN53" s="111"/>
      <c r="AO53" s="111"/>
      <c r="AP53" s="111"/>
      <c r="AQ53" s="111"/>
      <c r="AR53" s="111"/>
      <c r="AS53" s="111"/>
      <c r="AT53" s="112"/>
      <c r="AU53" s="112"/>
      <c r="AV53" s="112"/>
      <c r="AW53" s="112"/>
      <c r="AX53" s="112"/>
      <c r="AY53" s="112"/>
      <c r="AZ53" s="112"/>
      <c r="BA53" s="113"/>
      <c r="BB53" s="113"/>
      <c r="BC53" s="113"/>
      <c r="BD53" s="113"/>
      <c r="BE53" s="113"/>
      <c r="BF53" s="113"/>
      <c r="BG53" s="113"/>
      <c r="BH53" s="114"/>
      <c r="BI53" s="114"/>
      <c r="BJ53" s="114"/>
      <c r="BK53" s="114"/>
      <c r="BL53" s="114"/>
      <c r="BM53" s="114"/>
      <c r="BN53" s="114"/>
      <c r="BO53" s="115"/>
      <c r="BP53" s="115"/>
      <c r="BQ53" s="115"/>
      <c r="BR53" s="115"/>
      <c r="BS53" s="115"/>
      <c r="BT53" s="115"/>
      <c r="BU53" s="115"/>
    </row>
    <row r="54" spans="1:73" s="60" customFormat="1" ht="60.75" thickBot="1">
      <c r="A54" s="1871"/>
      <c r="B54" s="1871"/>
      <c r="C54" s="201" t="s">
        <v>746</v>
      </c>
      <c r="D54" s="69" t="s">
        <v>747</v>
      </c>
      <c r="E54" s="373" t="s">
        <v>748</v>
      </c>
      <c r="F54" s="374">
        <v>1</v>
      </c>
      <c r="G54" s="370" t="s">
        <v>749</v>
      </c>
      <c r="H54" s="370" t="s">
        <v>750</v>
      </c>
      <c r="I54" s="343">
        <f t="shared" si="15"/>
        <v>0.07692307692307693</v>
      </c>
      <c r="J54" s="371" t="s">
        <v>751</v>
      </c>
      <c r="K54" s="131">
        <v>42005</v>
      </c>
      <c r="L54" s="131">
        <v>42369</v>
      </c>
      <c r="M54" s="80"/>
      <c r="N54" s="81"/>
      <c r="O54" s="81"/>
      <c r="P54" s="81"/>
      <c r="Q54" s="81"/>
      <c r="R54" s="81"/>
      <c r="S54" s="81"/>
      <c r="T54" s="82"/>
      <c r="U54" s="83"/>
      <c r="V54" s="84"/>
      <c r="W54" s="84"/>
      <c r="X54" s="84">
        <v>1</v>
      </c>
      <c r="Y54" s="344">
        <f t="shared" si="14"/>
        <v>1</v>
      </c>
      <c r="Z54" s="86">
        <v>0</v>
      </c>
      <c r="AA54" s="556" t="s">
        <v>1150</v>
      </c>
      <c r="AB54" s="109">
        <f t="shared" si="7"/>
        <v>0</v>
      </c>
      <c r="AC54" s="1525">
        <f t="shared" si="8"/>
        <v>0</v>
      </c>
      <c r="AD54" s="1665">
        <v>0</v>
      </c>
      <c r="AE54" s="1460" t="s">
        <v>1150</v>
      </c>
      <c r="AF54" s="1460">
        <f t="shared" si="12"/>
        <v>0</v>
      </c>
      <c r="AG54" s="1460">
        <f t="shared" si="13"/>
        <v>0</v>
      </c>
      <c r="AH54" s="110" t="e">
        <f t="shared" si="10"/>
        <v>#DIV/0!</v>
      </c>
      <c r="AI54" s="109"/>
      <c r="AJ54" s="110"/>
      <c r="AK54" s="109"/>
      <c r="AL54" s="109"/>
      <c r="AM54" s="111"/>
      <c r="AN54" s="111"/>
      <c r="AO54" s="111"/>
      <c r="AP54" s="111"/>
      <c r="AQ54" s="111"/>
      <c r="AR54" s="111"/>
      <c r="AS54" s="111"/>
      <c r="AT54" s="112"/>
      <c r="AU54" s="112"/>
      <c r="AV54" s="112"/>
      <c r="AW54" s="112"/>
      <c r="AX54" s="112"/>
      <c r="AY54" s="112"/>
      <c r="AZ54" s="112"/>
      <c r="BA54" s="113"/>
      <c r="BB54" s="113"/>
      <c r="BC54" s="113"/>
      <c r="BD54" s="113"/>
      <c r="BE54" s="113"/>
      <c r="BF54" s="113"/>
      <c r="BG54" s="113"/>
      <c r="BH54" s="114"/>
      <c r="BI54" s="114"/>
      <c r="BJ54" s="114"/>
      <c r="BK54" s="114"/>
      <c r="BL54" s="114"/>
      <c r="BM54" s="114"/>
      <c r="BN54" s="114"/>
      <c r="BO54" s="115"/>
      <c r="BP54" s="115"/>
      <c r="BQ54" s="115"/>
      <c r="BR54" s="115"/>
      <c r="BS54" s="115"/>
      <c r="BT54" s="115"/>
      <c r="BU54" s="115"/>
    </row>
    <row r="55" spans="1:73" s="60" customFormat="1" ht="60.75" thickBot="1">
      <c r="A55" s="1871"/>
      <c r="B55" s="1871"/>
      <c r="C55" s="1857" t="s">
        <v>752</v>
      </c>
      <c r="D55" s="69" t="s">
        <v>753</v>
      </c>
      <c r="E55" s="370" t="s">
        <v>60</v>
      </c>
      <c r="F55" s="370">
        <v>16</v>
      </c>
      <c r="G55" s="370" t="s">
        <v>754</v>
      </c>
      <c r="H55" s="342" t="s">
        <v>687</v>
      </c>
      <c r="I55" s="343">
        <f t="shared" si="15"/>
        <v>0.07692307692307693</v>
      </c>
      <c r="J55" s="342" t="s">
        <v>755</v>
      </c>
      <c r="K55" s="131">
        <v>42005</v>
      </c>
      <c r="L55" s="131">
        <v>42369</v>
      </c>
      <c r="M55" s="376">
        <v>1</v>
      </c>
      <c r="N55" s="376">
        <v>1</v>
      </c>
      <c r="O55" s="376">
        <v>2</v>
      </c>
      <c r="P55" s="376">
        <v>1</v>
      </c>
      <c r="Q55" s="376">
        <v>1</v>
      </c>
      <c r="R55" s="376">
        <v>2</v>
      </c>
      <c r="S55" s="376">
        <v>1</v>
      </c>
      <c r="T55" s="376">
        <v>1</v>
      </c>
      <c r="U55" s="376">
        <v>2</v>
      </c>
      <c r="V55" s="376">
        <v>1</v>
      </c>
      <c r="W55" s="376">
        <v>1</v>
      </c>
      <c r="X55" s="376">
        <v>2</v>
      </c>
      <c r="Y55" s="344">
        <f t="shared" si="14"/>
        <v>16</v>
      </c>
      <c r="Z55" s="86">
        <v>0</v>
      </c>
      <c r="AA55" s="556" t="s">
        <v>1150</v>
      </c>
      <c r="AB55" s="109">
        <f t="shared" si="7"/>
        <v>2</v>
      </c>
      <c r="AC55" s="1525">
        <f t="shared" si="8"/>
        <v>1</v>
      </c>
      <c r="AD55" s="1665">
        <v>2</v>
      </c>
      <c r="AE55" s="1460">
        <f t="shared" si="9"/>
        <v>1</v>
      </c>
      <c r="AF55" s="1460">
        <f t="shared" si="12"/>
        <v>0.125</v>
      </c>
      <c r="AG55" s="1460">
        <f t="shared" si="13"/>
        <v>0.125</v>
      </c>
      <c r="AH55" s="110">
        <f t="shared" si="10"/>
        <v>1</v>
      </c>
      <c r="AI55" s="109"/>
      <c r="AJ55" s="110"/>
      <c r="AK55" s="109"/>
      <c r="AL55" s="109"/>
      <c r="AM55" s="111"/>
      <c r="AN55" s="111"/>
      <c r="AO55" s="111"/>
      <c r="AP55" s="111"/>
      <c r="AQ55" s="111"/>
      <c r="AR55" s="111"/>
      <c r="AS55" s="111"/>
      <c r="AT55" s="112"/>
      <c r="AU55" s="112"/>
      <c r="AV55" s="112"/>
      <c r="AW55" s="112"/>
      <c r="AX55" s="112"/>
      <c r="AY55" s="112"/>
      <c r="AZ55" s="112"/>
      <c r="BA55" s="113"/>
      <c r="BB55" s="113"/>
      <c r="BC55" s="113"/>
      <c r="BD55" s="113"/>
      <c r="BE55" s="113"/>
      <c r="BF55" s="113"/>
      <c r="BG55" s="113"/>
      <c r="BH55" s="114"/>
      <c r="BI55" s="114"/>
      <c r="BJ55" s="114"/>
      <c r="BK55" s="114"/>
      <c r="BL55" s="114"/>
      <c r="BM55" s="114"/>
      <c r="BN55" s="114"/>
      <c r="BO55" s="115"/>
      <c r="BP55" s="115"/>
      <c r="BQ55" s="115"/>
      <c r="BR55" s="115"/>
      <c r="BS55" s="115"/>
      <c r="BT55" s="115"/>
      <c r="BU55" s="115"/>
    </row>
    <row r="56" spans="1:73" s="60" customFormat="1" ht="78" customHeight="1" thickBot="1">
      <c r="A56" s="1871"/>
      <c r="B56" s="1871"/>
      <c r="C56" s="1859"/>
      <c r="D56" s="200" t="s">
        <v>756</v>
      </c>
      <c r="E56" s="377" t="s">
        <v>60</v>
      </c>
      <c r="F56" s="377">
        <v>24</v>
      </c>
      <c r="G56" s="377" t="s">
        <v>757</v>
      </c>
      <c r="H56" s="342" t="s">
        <v>687</v>
      </c>
      <c r="I56" s="343">
        <f t="shared" si="15"/>
        <v>0.07692307692307693</v>
      </c>
      <c r="J56" s="342" t="s">
        <v>758</v>
      </c>
      <c r="K56" s="131">
        <v>42005</v>
      </c>
      <c r="L56" s="131">
        <v>42369</v>
      </c>
      <c r="M56" s="171">
        <v>2</v>
      </c>
      <c r="N56" s="171">
        <v>2</v>
      </c>
      <c r="O56" s="171">
        <v>2</v>
      </c>
      <c r="P56" s="171">
        <v>2</v>
      </c>
      <c r="Q56" s="171">
        <v>2</v>
      </c>
      <c r="R56" s="171">
        <v>2</v>
      </c>
      <c r="S56" s="171">
        <v>2</v>
      </c>
      <c r="T56" s="171">
        <v>2</v>
      </c>
      <c r="U56" s="171">
        <v>2</v>
      </c>
      <c r="V56" s="171">
        <v>2</v>
      </c>
      <c r="W56" s="171">
        <v>2</v>
      </c>
      <c r="X56" s="171">
        <v>2</v>
      </c>
      <c r="Y56" s="344">
        <f t="shared" si="14"/>
        <v>24</v>
      </c>
      <c r="Z56" s="86">
        <v>0</v>
      </c>
      <c r="AA56" s="556" t="s">
        <v>1150</v>
      </c>
      <c r="AB56" s="109">
        <f t="shared" si="7"/>
        <v>4</v>
      </c>
      <c r="AC56" s="1525">
        <f t="shared" si="8"/>
        <v>1</v>
      </c>
      <c r="AD56" s="1665">
        <v>4</v>
      </c>
      <c r="AE56" s="1460">
        <f t="shared" si="9"/>
        <v>1</v>
      </c>
      <c r="AF56" s="1460">
        <f t="shared" si="12"/>
        <v>0.16666666666666666</v>
      </c>
      <c r="AG56" s="1460">
        <f t="shared" si="13"/>
        <v>0.16666666666666666</v>
      </c>
      <c r="AH56" s="110">
        <f t="shared" si="10"/>
        <v>1</v>
      </c>
      <c r="AI56" s="109"/>
      <c r="AJ56" s="110"/>
      <c r="AK56" s="109"/>
      <c r="AL56" s="109"/>
      <c r="AM56" s="111"/>
      <c r="AN56" s="111"/>
      <c r="AO56" s="111"/>
      <c r="AP56" s="111"/>
      <c r="AQ56" s="111"/>
      <c r="AR56" s="111"/>
      <c r="AS56" s="111"/>
      <c r="AT56" s="112"/>
      <c r="AU56" s="112"/>
      <c r="AV56" s="112"/>
      <c r="AW56" s="112"/>
      <c r="AX56" s="112"/>
      <c r="AY56" s="112"/>
      <c r="AZ56" s="112"/>
      <c r="BA56" s="113"/>
      <c r="BB56" s="113"/>
      <c r="BC56" s="113"/>
      <c r="BD56" s="113"/>
      <c r="BE56" s="113"/>
      <c r="BF56" s="113"/>
      <c r="BG56" s="113"/>
      <c r="BH56" s="114"/>
      <c r="BI56" s="114"/>
      <c r="BJ56" s="114"/>
      <c r="BK56" s="114"/>
      <c r="BL56" s="114"/>
      <c r="BM56" s="114"/>
      <c r="BN56" s="114"/>
      <c r="BO56" s="115"/>
      <c r="BP56" s="115"/>
      <c r="BQ56" s="115"/>
      <c r="BR56" s="115"/>
      <c r="BS56" s="115"/>
      <c r="BT56" s="115"/>
      <c r="BU56" s="115"/>
    </row>
    <row r="57" spans="1:73" s="60" customFormat="1" ht="72.75" thickBot="1">
      <c r="A57" s="1871"/>
      <c r="B57" s="1871"/>
      <c r="C57" s="1857" t="s">
        <v>759</v>
      </c>
      <c r="D57" s="200" t="s">
        <v>760</v>
      </c>
      <c r="E57" s="377" t="s">
        <v>60</v>
      </c>
      <c r="F57" s="377">
        <v>3</v>
      </c>
      <c r="G57" s="377" t="s">
        <v>526</v>
      </c>
      <c r="H57" s="342" t="s">
        <v>1959</v>
      </c>
      <c r="I57" s="343">
        <f t="shared" si="15"/>
        <v>0.07692307692307693</v>
      </c>
      <c r="J57" s="342" t="s">
        <v>761</v>
      </c>
      <c r="K57" s="131">
        <v>42005</v>
      </c>
      <c r="L57" s="131">
        <v>42369</v>
      </c>
      <c r="M57" s="171"/>
      <c r="N57" s="171">
        <v>1</v>
      </c>
      <c r="O57" s="171"/>
      <c r="P57" s="171"/>
      <c r="Q57" s="171"/>
      <c r="R57" s="171"/>
      <c r="S57" s="171">
        <v>1</v>
      </c>
      <c r="T57" s="378"/>
      <c r="U57" s="379"/>
      <c r="V57" s="153">
        <v>1</v>
      </c>
      <c r="W57" s="153"/>
      <c r="X57" s="153"/>
      <c r="Y57" s="344">
        <f t="shared" si="14"/>
        <v>3</v>
      </c>
      <c r="Z57" s="86">
        <v>0</v>
      </c>
      <c r="AA57" s="556" t="s">
        <v>1150</v>
      </c>
      <c r="AB57" s="109">
        <f t="shared" si="7"/>
        <v>1</v>
      </c>
      <c r="AC57" s="1525">
        <f t="shared" si="8"/>
        <v>1</v>
      </c>
      <c r="AD57" s="1665">
        <v>1</v>
      </c>
      <c r="AE57" s="1460">
        <f t="shared" si="9"/>
        <v>1</v>
      </c>
      <c r="AF57" s="1460">
        <f t="shared" si="12"/>
        <v>0.3333333333333333</v>
      </c>
      <c r="AG57" s="1460">
        <f t="shared" si="13"/>
        <v>0.3333333333333333</v>
      </c>
      <c r="AH57" s="110">
        <f t="shared" si="10"/>
        <v>1</v>
      </c>
      <c r="AI57" s="109"/>
      <c r="AJ57" s="109"/>
      <c r="AK57" s="109" t="s">
        <v>1961</v>
      </c>
      <c r="AL57" s="109"/>
      <c r="AM57" s="111"/>
      <c r="AN57" s="111"/>
      <c r="AO57" s="111"/>
      <c r="AP57" s="111"/>
      <c r="AQ57" s="111"/>
      <c r="AR57" s="111"/>
      <c r="AS57" s="111"/>
      <c r="AT57" s="112"/>
      <c r="AU57" s="112"/>
      <c r="AV57" s="112"/>
      <c r="AW57" s="112"/>
      <c r="AX57" s="112"/>
      <c r="AY57" s="112"/>
      <c r="AZ57" s="112"/>
      <c r="BA57" s="113"/>
      <c r="BB57" s="113"/>
      <c r="BC57" s="113"/>
      <c r="BD57" s="113"/>
      <c r="BE57" s="113"/>
      <c r="BF57" s="113"/>
      <c r="BG57" s="113"/>
      <c r="BH57" s="114"/>
      <c r="BI57" s="114"/>
      <c r="BJ57" s="114"/>
      <c r="BK57" s="114"/>
      <c r="BL57" s="114"/>
      <c r="BM57" s="114"/>
      <c r="BN57" s="114"/>
      <c r="BO57" s="115"/>
      <c r="BP57" s="115"/>
      <c r="BQ57" s="115"/>
      <c r="BR57" s="115"/>
      <c r="BS57" s="115"/>
      <c r="BT57" s="115"/>
      <c r="BU57" s="115"/>
    </row>
    <row r="58" spans="1:73" s="60" customFormat="1" ht="88.5" customHeight="1" thickBot="1">
      <c r="A58" s="1871"/>
      <c r="B58" s="1871"/>
      <c r="C58" s="1858"/>
      <c r="D58" s="105" t="s">
        <v>762</v>
      </c>
      <c r="E58" s="377" t="s">
        <v>60</v>
      </c>
      <c r="F58" s="377" t="s">
        <v>763</v>
      </c>
      <c r="G58" s="377" t="s">
        <v>764</v>
      </c>
      <c r="H58" s="342" t="s">
        <v>765</v>
      </c>
      <c r="I58" s="343">
        <f t="shared" si="15"/>
        <v>0.07692307692307693</v>
      </c>
      <c r="J58" s="342" t="s">
        <v>766</v>
      </c>
      <c r="K58" s="131">
        <v>42005</v>
      </c>
      <c r="L58" s="131">
        <v>42369</v>
      </c>
      <c r="M58" s="171"/>
      <c r="N58" s="171"/>
      <c r="O58" s="171"/>
      <c r="P58" s="171"/>
      <c r="Q58" s="171"/>
      <c r="R58" s="171"/>
      <c r="S58" s="171"/>
      <c r="T58" s="378"/>
      <c r="U58" s="379"/>
      <c r="V58" s="153"/>
      <c r="W58" s="153"/>
      <c r="X58" s="153"/>
      <c r="Y58" s="377" t="s">
        <v>767</v>
      </c>
      <c r="Z58" s="86">
        <v>0</v>
      </c>
      <c r="AA58" s="556" t="s">
        <v>1150</v>
      </c>
      <c r="AB58" s="109" t="s">
        <v>767</v>
      </c>
      <c r="AC58" s="1525">
        <f t="shared" si="8"/>
        <v>1</v>
      </c>
      <c r="AD58" s="1665">
        <v>0</v>
      </c>
      <c r="AE58" s="1460" t="s">
        <v>1150</v>
      </c>
      <c r="AF58" s="1460" t="s">
        <v>1150</v>
      </c>
      <c r="AG58" s="1460">
        <v>0</v>
      </c>
      <c r="AH58" s="110" t="e">
        <f t="shared" si="10"/>
        <v>#VALUE!</v>
      </c>
      <c r="AI58" s="109"/>
      <c r="AJ58" s="109"/>
      <c r="AK58" s="109" t="s">
        <v>1962</v>
      </c>
      <c r="AL58" s="109"/>
      <c r="AM58" s="111"/>
      <c r="AN58" s="111"/>
      <c r="AO58" s="111"/>
      <c r="AP58" s="111"/>
      <c r="AQ58" s="111"/>
      <c r="AR58" s="111"/>
      <c r="AS58" s="111"/>
      <c r="AT58" s="112"/>
      <c r="AU58" s="112"/>
      <c r="AV58" s="112"/>
      <c r="AW58" s="112"/>
      <c r="AX58" s="112"/>
      <c r="AY58" s="112"/>
      <c r="AZ58" s="112"/>
      <c r="BA58" s="113"/>
      <c r="BB58" s="113"/>
      <c r="BC58" s="113"/>
      <c r="BD58" s="113"/>
      <c r="BE58" s="113"/>
      <c r="BF58" s="113"/>
      <c r="BG58" s="113"/>
      <c r="BH58" s="114"/>
      <c r="BI58" s="114"/>
      <c r="BJ58" s="114"/>
      <c r="BK58" s="114"/>
      <c r="BL58" s="114"/>
      <c r="BM58" s="114"/>
      <c r="BN58" s="114"/>
      <c r="BO58" s="115"/>
      <c r="BP58" s="115"/>
      <c r="BQ58" s="115"/>
      <c r="BR58" s="115"/>
      <c r="BS58" s="115"/>
      <c r="BT58" s="115"/>
      <c r="BU58" s="115"/>
    </row>
    <row r="59" spans="1:73" s="38" customFormat="1" ht="18" thickBot="1">
      <c r="A59" s="1860" t="s">
        <v>136</v>
      </c>
      <c r="B59" s="1861"/>
      <c r="C59" s="1861"/>
      <c r="D59" s="1862"/>
      <c r="E59" s="196"/>
      <c r="F59" s="196"/>
      <c r="G59" s="196"/>
      <c r="H59" s="196"/>
      <c r="I59" s="172">
        <f>SUM(I46:I58)</f>
        <v>0.9999999999999998</v>
      </c>
      <c r="J59" s="196"/>
      <c r="K59" s="196"/>
      <c r="L59" s="196"/>
      <c r="M59" s="196"/>
      <c r="N59" s="196"/>
      <c r="O59" s="196"/>
      <c r="P59" s="196"/>
      <c r="Q59" s="196"/>
      <c r="R59" s="196"/>
      <c r="S59" s="196"/>
      <c r="T59" s="196"/>
      <c r="U59" s="196"/>
      <c r="V59" s="196"/>
      <c r="W59" s="196"/>
      <c r="X59" s="196"/>
      <c r="Y59" s="98"/>
      <c r="Z59" s="99">
        <f>SUM(Z46:Z58)</f>
        <v>0</v>
      </c>
      <c r="AA59" s="197"/>
      <c r="AB59" s="1658"/>
      <c r="AC59" s="1703">
        <f>_xlfn.AVERAGEIF(AC49:AC58,"&gt;0")</f>
        <v>1</v>
      </c>
      <c r="AD59" s="1671"/>
      <c r="AE59" s="1657">
        <f>AVERAGE(AE46:AE58)</f>
        <v>0.7777777777777778</v>
      </c>
      <c r="AF59" s="1657">
        <f>AVERAGE(AF46:AF58)</f>
        <v>0.11458333333333331</v>
      </c>
      <c r="AG59" s="1657">
        <f>AVERAGE(AG46:AG58)</f>
        <v>0.10576923076923075</v>
      </c>
      <c r="AH59" s="1470" t="e">
        <f>AVERAGE(AH46:AH58)</f>
        <v>#DIV/0!</v>
      </c>
      <c r="AI59" s="287">
        <f>SUM(AI46:AI58)</f>
        <v>0</v>
      </c>
      <c r="AJ59" s="102"/>
      <c r="AK59" s="102"/>
      <c r="AL59" s="102"/>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row>
    <row r="60" spans="1:73" s="60" customFormat="1" ht="36.75" thickBot="1">
      <c r="A60" s="202">
        <v>3</v>
      </c>
      <c r="B60" s="202" t="s">
        <v>234</v>
      </c>
      <c r="C60" s="201" t="s">
        <v>243</v>
      </c>
      <c r="D60" s="93" t="s">
        <v>558</v>
      </c>
      <c r="E60" s="380" t="s">
        <v>60</v>
      </c>
      <c r="F60" s="381" t="s">
        <v>155</v>
      </c>
      <c r="G60" s="377" t="s">
        <v>156</v>
      </c>
      <c r="H60" s="342" t="s">
        <v>768</v>
      </c>
      <c r="I60" s="382">
        <f>100%</f>
        <v>1</v>
      </c>
      <c r="J60" s="383" t="s">
        <v>266</v>
      </c>
      <c r="K60" s="131">
        <v>42005</v>
      </c>
      <c r="L60" s="131">
        <v>42369</v>
      </c>
      <c r="M60" s="161"/>
      <c r="N60" s="161"/>
      <c r="O60" s="161"/>
      <c r="P60" s="161"/>
      <c r="Q60" s="161"/>
      <c r="R60" s="161"/>
      <c r="S60" s="161"/>
      <c r="T60" s="161"/>
      <c r="U60" s="162"/>
      <c r="V60" s="162"/>
      <c r="W60" s="162"/>
      <c r="X60" s="162"/>
      <c r="Y60" s="135" t="s">
        <v>155</v>
      </c>
      <c r="Z60" s="107">
        <v>0</v>
      </c>
      <c r="AA60" s="556" t="s">
        <v>1150</v>
      </c>
      <c r="AB60" s="109" t="s">
        <v>155</v>
      </c>
      <c r="AC60" s="1525">
        <f t="shared" si="8"/>
        <v>1</v>
      </c>
      <c r="AD60" s="1665">
        <v>0</v>
      </c>
      <c r="AE60" s="1460" t="s">
        <v>1150</v>
      </c>
      <c r="AF60" s="1460" t="s">
        <v>1150</v>
      </c>
      <c r="AG60" s="1460">
        <v>0</v>
      </c>
      <c r="AH60" s="110" t="e">
        <f t="shared" si="10"/>
        <v>#VALUE!</v>
      </c>
      <c r="AI60" s="109"/>
      <c r="AJ60" s="109"/>
      <c r="AK60" s="109" t="s">
        <v>1955</v>
      </c>
      <c r="AL60" s="109"/>
      <c r="AM60" s="111"/>
      <c r="AN60" s="111"/>
      <c r="AO60" s="111"/>
      <c r="AP60" s="111"/>
      <c r="AQ60" s="111"/>
      <c r="AR60" s="111"/>
      <c r="AS60" s="111"/>
      <c r="AT60" s="112"/>
      <c r="AU60" s="112"/>
      <c r="AV60" s="112"/>
      <c r="AW60" s="112"/>
      <c r="AX60" s="112"/>
      <c r="AY60" s="112"/>
      <c r="AZ60" s="112"/>
      <c r="BA60" s="113"/>
      <c r="BB60" s="113"/>
      <c r="BC60" s="113"/>
      <c r="BD60" s="113"/>
      <c r="BE60" s="113"/>
      <c r="BF60" s="113"/>
      <c r="BG60" s="113"/>
      <c r="BH60" s="114"/>
      <c r="BI60" s="114"/>
      <c r="BJ60" s="114"/>
      <c r="BK60" s="114"/>
      <c r="BL60" s="114"/>
      <c r="BM60" s="114"/>
      <c r="BN60" s="114"/>
      <c r="BO60" s="115"/>
      <c r="BP60" s="115"/>
      <c r="BQ60" s="115"/>
      <c r="BR60" s="115"/>
      <c r="BS60" s="115"/>
      <c r="BT60" s="115"/>
      <c r="BU60" s="115"/>
    </row>
    <row r="61" spans="1:73" s="38" customFormat="1" ht="12.75" thickBot="1">
      <c r="A61" s="1860" t="s">
        <v>136</v>
      </c>
      <c r="B61" s="1861"/>
      <c r="C61" s="1861"/>
      <c r="D61" s="1862"/>
      <c r="E61" s="196"/>
      <c r="F61" s="196"/>
      <c r="G61" s="196"/>
      <c r="H61" s="196"/>
      <c r="I61" s="384">
        <f>SUM(I60)</f>
        <v>1</v>
      </c>
      <c r="J61" s="196"/>
      <c r="K61" s="196"/>
      <c r="L61" s="196"/>
      <c r="M61" s="196"/>
      <c r="N61" s="196"/>
      <c r="O61" s="196"/>
      <c r="P61" s="196"/>
      <c r="Q61" s="196"/>
      <c r="R61" s="196"/>
      <c r="S61" s="196"/>
      <c r="T61" s="196"/>
      <c r="U61" s="196"/>
      <c r="V61" s="196"/>
      <c r="W61" s="196"/>
      <c r="X61" s="196"/>
      <c r="Y61" s="98"/>
      <c r="Z61" s="245">
        <f>SUM(Z60:Z60)</f>
        <v>0</v>
      </c>
      <c r="AA61" s="197"/>
      <c r="AB61" s="283"/>
      <c r="AC61" s="1702">
        <f>_xlfn.AVERAGEIF(AC60,"&gt;0")</f>
        <v>1</v>
      </c>
      <c r="AD61" s="1701"/>
      <c r="AE61" s="1467" t="s">
        <v>1150</v>
      </c>
      <c r="AF61" s="1467" t="s">
        <v>1150</v>
      </c>
      <c r="AG61" s="1467" t="s">
        <v>1150</v>
      </c>
      <c r="AH61" s="1466" t="e">
        <f>AVERAGE(AH60)</f>
        <v>#VALUE!</v>
      </c>
      <c r="AI61" s="287">
        <f>SUM(AI60)</f>
        <v>0</v>
      </c>
      <c r="AJ61" s="102"/>
      <c r="AK61" s="102"/>
      <c r="AL61" s="102"/>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row>
    <row r="62" spans="1:73" s="60" customFormat="1" ht="60.75" thickBot="1">
      <c r="A62" s="1870">
        <v>4</v>
      </c>
      <c r="B62" s="1870" t="s">
        <v>769</v>
      </c>
      <c r="C62" s="1857" t="s">
        <v>516</v>
      </c>
      <c r="D62" s="200" t="s">
        <v>770</v>
      </c>
      <c r="E62" s="385" t="s">
        <v>60</v>
      </c>
      <c r="F62" s="386" t="s">
        <v>106</v>
      </c>
      <c r="G62" s="387" t="s">
        <v>79</v>
      </c>
      <c r="H62" s="342" t="s">
        <v>771</v>
      </c>
      <c r="I62" s="343">
        <f>100%/6</f>
        <v>0.16666666666666666</v>
      </c>
      <c r="J62" s="388" t="s">
        <v>140</v>
      </c>
      <c r="K62" s="389">
        <v>42005</v>
      </c>
      <c r="L62" s="389">
        <v>42369</v>
      </c>
      <c r="M62" s="390"/>
      <c r="N62" s="390"/>
      <c r="O62" s="390"/>
      <c r="P62" s="390"/>
      <c r="Q62" s="390"/>
      <c r="R62" s="390"/>
      <c r="S62" s="390"/>
      <c r="T62" s="390"/>
      <c r="U62" s="391"/>
      <c r="V62" s="391"/>
      <c r="W62" s="391"/>
      <c r="X62" s="391"/>
      <c r="Y62" s="135" t="s">
        <v>106</v>
      </c>
      <c r="Z62" s="107">
        <v>0</v>
      </c>
      <c r="AA62" s="556" t="s">
        <v>1150</v>
      </c>
      <c r="AB62" s="109" t="s">
        <v>518</v>
      </c>
      <c r="AC62" s="1525">
        <f t="shared" si="8"/>
        <v>1</v>
      </c>
      <c r="AD62" s="1665">
        <v>0</v>
      </c>
      <c r="AE62" s="1460" t="s">
        <v>1150</v>
      </c>
      <c r="AF62" s="1460" t="s">
        <v>1150</v>
      </c>
      <c r="AG62" s="1460">
        <v>0</v>
      </c>
      <c r="AH62" s="110" t="e">
        <f t="shared" si="10"/>
        <v>#VALUE!</v>
      </c>
      <c r="AI62" s="109"/>
      <c r="AJ62" s="109"/>
      <c r="AK62" s="109" t="s">
        <v>1953</v>
      </c>
      <c r="AL62" s="109"/>
      <c r="AM62" s="111"/>
      <c r="AN62" s="111"/>
      <c r="AO62" s="111"/>
      <c r="AP62" s="111"/>
      <c r="AQ62" s="111"/>
      <c r="AR62" s="111"/>
      <c r="AS62" s="111"/>
      <c r="AT62" s="112"/>
      <c r="AU62" s="112"/>
      <c r="AV62" s="112"/>
      <c r="AW62" s="112"/>
      <c r="AX62" s="112"/>
      <c r="AY62" s="112"/>
      <c r="AZ62" s="112"/>
      <c r="BA62" s="113"/>
      <c r="BB62" s="113"/>
      <c r="BC62" s="113"/>
      <c r="BD62" s="113"/>
      <c r="BE62" s="113"/>
      <c r="BF62" s="113"/>
      <c r="BG62" s="113"/>
      <c r="BH62" s="114"/>
      <c r="BI62" s="114"/>
      <c r="BJ62" s="114"/>
      <c r="BK62" s="114"/>
      <c r="BL62" s="114"/>
      <c r="BM62" s="114"/>
      <c r="BN62" s="114"/>
      <c r="BO62" s="115"/>
      <c r="BP62" s="115"/>
      <c r="BQ62" s="115"/>
      <c r="BR62" s="115"/>
      <c r="BS62" s="115"/>
      <c r="BT62" s="115"/>
      <c r="BU62" s="115"/>
    </row>
    <row r="63" spans="1:73" s="60" customFormat="1" ht="48.75" thickBot="1">
      <c r="A63" s="1871"/>
      <c r="B63" s="1871"/>
      <c r="C63" s="1858"/>
      <c r="D63" s="105" t="s">
        <v>141</v>
      </c>
      <c r="E63" s="392" t="s">
        <v>60</v>
      </c>
      <c r="F63" s="366">
        <v>4</v>
      </c>
      <c r="G63" s="367" t="s">
        <v>143</v>
      </c>
      <c r="H63" s="342" t="s">
        <v>771</v>
      </c>
      <c r="I63" s="343">
        <f>100%/6</f>
        <v>0.16666666666666666</v>
      </c>
      <c r="J63" s="342" t="s">
        <v>144</v>
      </c>
      <c r="K63" s="78">
        <v>42005</v>
      </c>
      <c r="L63" s="78">
        <v>42369</v>
      </c>
      <c r="M63" s="68"/>
      <c r="N63" s="68"/>
      <c r="O63" s="68">
        <v>1</v>
      </c>
      <c r="P63" s="68"/>
      <c r="Q63" s="68"/>
      <c r="R63" s="68">
        <v>1</v>
      </c>
      <c r="S63" s="68"/>
      <c r="T63" s="68"/>
      <c r="U63" s="162">
        <v>1</v>
      </c>
      <c r="V63" s="162"/>
      <c r="W63" s="162"/>
      <c r="X63" s="162">
        <v>1</v>
      </c>
      <c r="Y63" s="344">
        <f>+SUM(M63:X63)</f>
        <v>4</v>
      </c>
      <c r="Z63" s="107">
        <v>0</v>
      </c>
      <c r="AA63" s="556" t="s">
        <v>1150</v>
      </c>
      <c r="AB63" s="109">
        <f t="shared" si="7"/>
        <v>0</v>
      </c>
      <c r="AC63" s="1525">
        <f t="shared" si="8"/>
        <v>0</v>
      </c>
      <c r="AD63" s="1665">
        <v>0</v>
      </c>
      <c r="AE63" s="1460" t="s">
        <v>1150</v>
      </c>
      <c r="AF63" s="1460">
        <f t="shared" si="12"/>
        <v>0</v>
      </c>
      <c r="AG63" s="1460">
        <f t="shared" si="13"/>
        <v>0</v>
      </c>
      <c r="AH63" s="110" t="e">
        <f t="shared" si="10"/>
        <v>#DIV/0!</v>
      </c>
      <c r="AI63" s="109"/>
      <c r="AJ63" s="109"/>
      <c r="AK63" s="109"/>
      <c r="AL63" s="109"/>
      <c r="AM63" s="111"/>
      <c r="AN63" s="111"/>
      <c r="AO63" s="111"/>
      <c r="AP63" s="111"/>
      <c r="AQ63" s="111"/>
      <c r="AR63" s="111"/>
      <c r="AS63" s="111"/>
      <c r="AT63" s="112"/>
      <c r="AU63" s="112"/>
      <c r="AV63" s="112"/>
      <c r="AW63" s="112"/>
      <c r="AX63" s="112"/>
      <c r="AY63" s="112"/>
      <c r="AZ63" s="112"/>
      <c r="BA63" s="113"/>
      <c r="BB63" s="113"/>
      <c r="BC63" s="113"/>
      <c r="BD63" s="113"/>
      <c r="BE63" s="113"/>
      <c r="BF63" s="113"/>
      <c r="BG63" s="113"/>
      <c r="BH63" s="114"/>
      <c r="BI63" s="114"/>
      <c r="BJ63" s="114"/>
      <c r="BK63" s="114"/>
      <c r="BL63" s="114"/>
      <c r="BM63" s="114"/>
      <c r="BN63" s="114"/>
      <c r="BO63" s="115"/>
      <c r="BP63" s="115"/>
      <c r="BQ63" s="115"/>
      <c r="BR63" s="115"/>
      <c r="BS63" s="115"/>
      <c r="BT63" s="115"/>
      <c r="BU63" s="115"/>
    </row>
    <row r="64" spans="1:73" s="60" customFormat="1" ht="36.75" thickBot="1">
      <c r="A64" s="1871"/>
      <c r="B64" s="1871"/>
      <c r="C64" s="1857" t="s">
        <v>772</v>
      </c>
      <c r="D64" s="93" t="s">
        <v>157</v>
      </c>
      <c r="E64" s="380" t="s">
        <v>60</v>
      </c>
      <c r="F64" s="381">
        <v>12</v>
      </c>
      <c r="G64" s="377" t="s">
        <v>159</v>
      </c>
      <c r="H64" s="342" t="s">
        <v>773</v>
      </c>
      <c r="I64" s="343">
        <f>100%/6</f>
        <v>0.16666666666666666</v>
      </c>
      <c r="J64" s="383" t="s">
        <v>160</v>
      </c>
      <c r="K64" s="393">
        <v>42006</v>
      </c>
      <c r="L64" s="393">
        <v>42369</v>
      </c>
      <c r="M64" s="161">
        <v>1</v>
      </c>
      <c r="N64" s="161">
        <v>1</v>
      </c>
      <c r="O64" s="161">
        <v>1</v>
      </c>
      <c r="P64" s="161">
        <v>1</v>
      </c>
      <c r="Q64" s="161">
        <v>1</v>
      </c>
      <c r="R64" s="161">
        <v>1</v>
      </c>
      <c r="S64" s="161">
        <v>1</v>
      </c>
      <c r="T64" s="161">
        <v>1</v>
      </c>
      <c r="U64" s="162">
        <v>1</v>
      </c>
      <c r="V64" s="162">
        <v>1</v>
      </c>
      <c r="W64" s="162">
        <v>1</v>
      </c>
      <c r="X64" s="162">
        <v>1</v>
      </c>
      <c r="Y64" s="344">
        <f>+SUM(M64:X64)</f>
        <v>12</v>
      </c>
      <c r="Z64" s="107">
        <v>0</v>
      </c>
      <c r="AA64" s="556" t="s">
        <v>1150</v>
      </c>
      <c r="AB64" s="109">
        <f t="shared" si="7"/>
        <v>2</v>
      </c>
      <c r="AC64" s="1525">
        <f t="shared" si="8"/>
        <v>1</v>
      </c>
      <c r="AD64" s="1665">
        <v>2</v>
      </c>
      <c r="AE64" s="1460">
        <f t="shared" si="9"/>
        <v>1</v>
      </c>
      <c r="AF64" s="1460">
        <f t="shared" si="12"/>
        <v>0.16666666666666666</v>
      </c>
      <c r="AG64" s="1460">
        <f t="shared" si="13"/>
        <v>0.16666666666666666</v>
      </c>
      <c r="AH64" s="110">
        <f t="shared" si="10"/>
        <v>1</v>
      </c>
      <c r="AI64" s="109"/>
      <c r="AJ64" s="109"/>
      <c r="AK64" s="109"/>
      <c r="AL64" s="109"/>
      <c r="AM64" s="111"/>
      <c r="AN64" s="111"/>
      <c r="AO64" s="111"/>
      <c r="AP64" s="111"/>
      <c r="AQ64" s="111"/>
      <c r="AR64" s="111"/>
      <c r="AS64" s="111"/>
      <c r="AT64" s="112"/>
      <c r="AU64" s="112"/>
      <c r="AV64" s="112"/>
      <c r="AW64" s="112"/>
      <c r="AX64" s="112"/>
      <c r="AY64" s="112"/>
      <c r="AZ64" s="112"/>
      <c r="BA64" s="113"/>
      <c r="BB64" s="113"/>
      <c r="BC64" s="113"/>
      <c r="BD64" s="113"/>
      <c r="BE64" s="113"/>
      <c r="BF64" s="113"/>
      <c r="BG64" s="113"/>
      <c r="BH64" s="114"/>
      <c r="BI64" s="114"/>
      <c r="BJ64" s="114"/>
      <c r="BK64" s="114"/>
      <c r="BL64" s="114"/>
      <c r="BM64" s="114"/>
      <c r="BN64" s="114"/>
      <c r="BO64" s="115"/>
      <c r="BP64" s="115"/>
      <c r="BQ64" s="115"/>
      <c r="BR64" s="115"/>
      <c r="BS64" s="115"/>
      <c r="BT64" s="115"/>
      <c r="BU64" s="115"/>
    </row>
    <row r="65" spans="1:73" s="60" customFormat="1" ht="84.75" customHeight="1" thickBot="1">
      <c r="A65" s="1871"/>
      <c r="B65" s="1871"/>
      <c r="C65" s="1858"/>
      <c r="D65" s="93" t="s">
        <v>161</v>
      </c>
      <c r="E65" s="380" t="s">
        <v>60</v>
      </c>
      <c r="F65" s="381">
        <v>12</v>
      </c>
      <c r="G65" s="377" t="s">
        <v>159</v>
      </c>
      <c r="H65" s="342" t="s">
        <v>773</v>
      </c>
      <c r="I65" s="343">
        <f>100%/6</f>
        <v>0.16666666666666666</v>
      </c>
      <c r="J65" s="383" t="s">
        <v>160</v>
      </c>
      <c r="K65" s="393">
        <v>42006</v>
      </c>
      <c r="L65" s="393">
        <v>42369</v>
      </c>
      <c r="M65" s="161">
        <v>1</v>
      </c>
      <c r="N65" s="161">
        <v>1</v>
      </c>
      <c r="O65" s="161">
        <v>1</v>
      </c>
      <c r="P65" s="161">
        <v>1</v>
      </c>
      <c r="Q65" s="161">
        <v>1</v>
      </c>
      <c r="R65" s="161">
        <v>1</v>
      </c>
      <c r="S65" s="161">
        <v>1</v>
      </c>
      <c r="T65" s="161">
        <v>1</v>
      </c>
      <c r="U65" s="161">
        <v>1</v>
      </c>
      <c r="V65" s="161">
        <v>1</v>
      </c>
      <c r="W65" s="161">
        <v>1</v>
      </c>
      <c r="X65" s="161">
        <v>1</v>
      </c>
      <c r="Y65" s="344">
        <f>+SUM(M65:X65)</f>
        <v>12</v>
      </c>
      <c r="Z65" s="107">
        <v>0</v>
      </c>
      <c r="AA65" s="556" t="s">
        <v>1150</v>
      </c>
      <c r="AB65" s="109">
        <f t="shared" si="7"/>
        <v>2</v>
      </c>
      <c r="AC65" s="1525">
        <f t="shared" si="8"/>
        <v>1</v>
      </c>
      <c r="AD65" s="1665">
        <v>2</v>
      </c>
      <c r="AE65" s="1460">
        <f t="shared" si="9"/>
        <v>1</v>
      </c>
      <c r="AF65" s="1460">
        <f t="shared" si="12"/>
        <v>0.16666666666666666</v>
      </c>
      <c r="AG65" s="1460">
        <f t="shared" si="13"/>
        <v>0.16666666666666666</v>
      </c>
      <c r="AH65" s="110">
        <f t="shared" si="10"/>
        <v>1</v>
      </c>
      <c r="AI65" s="109"/>
      <c r="AJ65" s="109"/>
      <c r="AK65" s="109"/>
      <c r="AL65" s="109"/>
      <c r="AM65" s="111"/>
      <c r="AN65" s="111"/>
      <c r="AO65" s="111"/>
      <c r="AP65" s="111"/>
      <c r="AQ65" s="111"/>
      <c r="AR65" s="111"/>
      <c r="AS65" s="111"/>
      <c r="AT65" s="112"/>
      <c r="AU65" s="112"/>
      <c r="AV65" s="112"/>
      <c r="AW65" s="112"/>
      <c r="AX65" s="112"/>
      <c r="AY65" s="112"/>
      <c r="AZ65" s="112"/>
      <c r="BA65" s="113"/>
      <c r="BB65" s="113"/>
      <c r="BC65" s="113"/>
      <c r="BD65" s="113"/>
      <c r="BE65" s="113"/>
      <c r="BF65" s="113"/>
      <c r="BG65" s="113"/>
      <c r="BH65" s="114"/>
      <c r="BI65" s="114"/>
      <c r="BJ65" s="114"/>
      <c r="BK65" s="114"/>
      <c r="BL65" s="114"/>
      <c r="BM65" s="114"/>
      <c r="BN65" s="114"/>
      <c r="BO65" s="115"/>
      <c r="BP65" s="115"/>
      <c r="BQ65" s="115"/>
      <c r="BR65" s="115"/>
      <c r="BS65" s="115"/>
      <c r="BT65" s="115"/>
      <c r="BU65" s="115"/>
    </row>
    <row r="66" spans="1:73" s="60" customFormat="1" ht="114" customHeight="1" thickBot="1">
      <c r="A66" s="1871"/>
      <c r="B66" s="1871"/>
      <c r="C66" s="1858"/>
      <c r="D66" s="168" t="s">
        <v>521</v>
      </c>
      <c r="E66" s="394" t="s">
        <v>60</v>
      </c>
      <c r="F66" s="395" t="s">
        <v>146</v>
      </c>
      <c r="G66" s="396" t="s">
        <v>147</v>
      </c>
      <c r="H66" s="342" t="s">
        <v>773</v>
      </c>
      <c r="I66" s="343">
        <f>100%/6</f>
        <v>0.16666666666666666</v>
      </c>
      <c r="J66" s="397" t="s">
        <v>164</v>
      </c>
      <c r="K66" s="398">
        <v>42006</v>
      </c>
      <c r="L66" s="398">
        <v>42369</v>
      </c>
      <c r="M66" s="171"/>
      <c r="N66" s="171"/>
      <c r="O66" s="171"/>
      <c r="P66" s="171"/>
      <c r="Q66" s="171"/>
      <c r="R66" s="171"/>
      <c r="S66" s="171"/>
      <c r="T66" s="171"/>
      <c r="U66" s="171"/>
      <c r="V66" s="171"/>
      <c r="W66" s="171"/>
      <c r="X66" s="171"/>
      <c r="Y66" s="399" t="s">
        <v>146</v>
      </c>
      <c r="Z66" s="107">
        <v>0</v>
      </c>
      <c r="AA66" s="556" t="s">
        <v>1150</v>
      </c>
      <c r="AB66" s="109" t="s">
        <v>146</v>
      </c>
      <c r="AC66" s="1525">
        <f t="shared" si="8"/>
        <v>1</v>
      </c>
      <c r="AD66" s="1665">
        <v>0</v>
      </c>
      <c r="AE66" s="1460" t="s">
        <v>1150</v>
      </c>
      <c r="AF66" s="1460" t="s">
        <v>1150</v>
      </c>
      <c r="AG66" s="1460">
        <v>0</v>
      </c>
      <c r="AH66" s="110" t="e">
        <f t="shared" si="10"/>
        <v>#VALUE!</v>
      </c>
      <c r="AI66" s="109"/>
      <c r="AJ66" s="109"/>
      <c r="AK66" s="109" t="s">
        <v>1956</v>
      </c>
      <c r="AL66" s="109"/>
      <c r="AM66" s="111"/>
      <c r="AN66" s="111"/>
      <c r="AO66" s="111"/>
      <c r="AP66" s="111"/>
      <c r="AQ66" s="111"/>
      <c r="AR66" s="111"/>
      <c r="AS66" s="111"/>
      <c r="AT66" s="112"/>
      <c r="AU66" s="112"/>
      <c r="AV66" s="112"/>
      <c r="AW66" s="112"/>
      <c r="AX66" s="112"/>
      <c r="AY66" s="112"/>
      <c r="AZ66" s="112"/>
      <c r="BA66" s="113"/>
      <c r="BB66" s="113"/>
      <c r="BC66" s="113"/>
      <c r="BD66" s="113"/>
      <c r="BE66" s="113"/>
      <c r="BF66" s="113"/>
      <c r="BG66" s="113"/>
      <c r="BH66" s="114"/>
      <c r="BI66" s="114"/>
      <c r="BJ66" s="114"/>
      <c r="BK66" s="114"/>
      <c r="BL66" s="114"/>
      <c r="BM66" s="114"/>
      <c r="BN66" s="114"/>
      <c r="BO66" s="115"/>
      <c r="BP66" s="115"/>
      <c r="BQ66" s="115"/>
      <c r="BR66" s="115"/>
      <c r="BS66" s="115"/>
      <c r="BT66" s="115"/>
      <c r="BU66" s="115"/>
    </row>
    <row r="67" spans="1:73" s="60" customFormat="1" ht="36.75" thickBot="1">
      <c r="A67" s="1871"/>
      <c r="B67" s="1871"/>
      <c r="C67" s="1859"/>
      <c r="D67" s="105" t="s">
        <v>153</v>
      </c>
      <c r="E67" s="394" t="s">
        <v>60</v>
      </c>
      <c r="F67" s="366" t="s">
        <v>155</v>
      </c>
      <c r="G67" s="400" t="s">
        <v>156</v>
      </c>
      <c r="H67" s="342" t="s">
        <v>773</v>
      </c>
      <c r="I67" s="343">
        <f>100%/6</f>
        <v>0.16666666666666666</v>
      </c>
      <c r="J67" s="392" t="s">
        <v>774</v>
      </c>
      <c r="K67" s="401">
        <v>42006</v>
      </c>
      <c r="L67" s="402">
        <v>42369</v>
      </c>
      <c r="M67" s="403"/>
      <c r="N67" s="404"/>
      <c r="O67" s="405"/>
      <c r="P67" s="406"/>
      <c r="Q67" s="404"/>
      <c r="R67" s="406"/>
      <c r="S67" s="404"/>
      <c r="T67" s="405"/>
      <c r="U67" s="407"/>
      <c r="V67" s="408"/>
      <c r="W67" s="407"/>
      <c r="X67" s="409"/>
      <c r="Y67" s="410" t="s">
        <v>155</v>
      </c>
      <c r="Z67" s="107">
        <v>0</v>
      </c>
      <c r="AA67" s="556" t="s">
        <v>1150</v>
      </c>
      <c r="AB67" s="109" t="s">
        <v>155</v>
      </c>
      <c r="AC67" s="1525">
        <f t="shared" si="8"/>
        <v>1</v>
      </c>
      <c r="AD67" s="1665">
        <v>0</v>
      </c>
      <c r="AE67" s="1460" t="s">
        <v>1150</v>
      </c>
      <c r="AF67" s="1460" t="s">
        <v>1150</v>
      </c>
      <c r="AG67" s="1460">
        <v>0</v>
      </c>
      <c r="AH67" s="110" t="e">
        <f t="shared" si="10"/>
        <v>#VALUE!</v>
      </c>
      <c r="AI67" s="109"/>
      <c r="AJ67" s="109"/>
      <c r="AK67" s="109" t="s">
        <v>1957</v>
      </c>
      <c r="AL67" s="109"/>
      <c r="AM67" s="111"/>
      <c r="AN67" s="111"/>
      <c r="AO67" s="111"/>
      <c r="AP67" s="111"/>
      <c r="AQ67" s="111"/>
      <c r="AR67" s="111"/>
      <c r="AS67" s="111"/>
      <c r="AT67" s="112"/>
      <c r="AU67" s="112"/>
      <c r="AV67" s="112"/>
      <c r="AW67" s="112"/>
      <c r="AX67" s="112"/>
      <c r="AY67" s="112"/>
      <c r="AZ67" s="112"/>
      <c r="BA67" s="113"/>
      <c r="BB67" s="113"/>
      <c r="BC67" s="113"/>
      <c r="BD67" s="113"/>
      <c r="BE67" s="113"/>
      <c r="BF67" s="113"/>
      <c r="BG67" s="113"/>
      <c r="BH67" s="114"/>
      <c r="BI67" s="114"/>
      <c r="BJ67" s="114"/>
      <c r="BK67" s="114"/>
      <c r="BL67" s="114"/>
      <c r="BM67" s="114"/>
      <c r="BN67" s="114"/>
      <c r="BO67" s="115"/>
      <c r="BP67" s="115"/>
      <c r="BQ67" s="115"/>
      <c r="BR67" s="115"/>
      <c r="BS67" s="115"/>
      <c r="BT67" s="115"/>
      <c r="BU67" s="115"/>
    </row>
    <row r="68" spans="1:73" s="38" customFormat="1" ht="19.5" customHeight="1" thickBot="1">
      <c r="A68" s="1860" t="s">
        <v>136</v>
      </c>
      <c r="B68" s="1861"/>
      <c r="C68" s="1861"/>
      <c r="D68" s="1862"/>
      <c r="E68" s="196"/>
      <c r="F68" s="196"/>
      <c r="G68" s="196"/>
      <c r="H68" s="196"/>
      <c r="I68" s="172">
        <f>SUM(I62:I67)</f>
        <v>0.9999999999999999</v>
      </c>
      <c r="J68" s="196"/>
      <c r="K68" s="196"/>
      <c r="L68" s="196"/>
      <c r="M68" s="196"/>
      <c r="N68" s="196"/>
      <c r="O68" s="196"/>
      <c r="P68" s="196"/>
      <c r="Q68" s="196"/>
      <c r="R68" s="196"/>
      <c r="S68" s="196"/>
      <c r="T68" s="196"/>
      <c r="U68" s="196"/>
      <c r="V68" s="196"/>
      <c r="W68" s="196"/>
      <c r="X68" s="196"/>
      <c r="Y68" s="98"/>
      <c r="Z68" s="245">
        <f>SUM(Z62:Z67)</f>
        <v>0</v>
      </c>
      <c r="AA68" s="197"/>
      <c r="AB68" s="1651"/>
      <c r="AC68" s="1652">
        <f>_xlfn.AVERAGEIF(AC62:AC67,"&gt;0")</f>
        <v>1</v>
      </c>
      <c r="AD68" s="1667"/>
      <c r="AE68" s="1650">
        <f>AVERAGE(AE62:AE67)</f>
        <v>1</v>
      </c>
      <c r="AF68" s="1650">
        <f>AVERAGE(AF62:AF67)</f>
        <v>0.1111111111111111</v>
      </c>
      <c r="AG68" s="1650">
        <f>AVERAGE(AG62:AG67)</f>
        <v>0.05555555555555555</v>
      </c>
      <c r="AH68" s="1470" t="e">
        <f>AVERAGE(AH62:AH67)</f>
        <v>#VALUE!</v>
      </c>
      <c r="AI68" s="287">
        <f>SUM(AI62:AI67)</f>
        <v>0</v>
      </c>
      <c r="AJ68" s="102"/>
      <c r="AK68" s="102"/>
      <c r="AL68" s="102"/>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row>
    <row r="69" spans="1:73" s="38" customFormat="1" ht="19.5" customHeight="1" thickBot="1">
      <c r="A69" s="1853" t="s">
        <v>297</v>
      </c>
      <c r="B69" s="1854"/>
      <c r="C69" s="1854"/>
      <c r="D69" s="1854"/>
      <c r="E69" s="198"/>
      <c r="F69" s="199"/>
      <c r="G69" s="199"/>
      <c r="H69" s="199"/>
      <c r="I69" s="338">
        <f>+(I68+I61+I59+I45+I29)/5</f>
        <v>1</v>
      </c>
      <c r="J69" s="199"/>
      <c r="K69" s="199"/>
      <c r="L69" s="199"/>
      <c r="M69" s="199"/>
      <c r="N69" s="199"/>
      <c r="O69" s="199"/>
      <c r="P69" s="199"/>
      <c r="Q69" s="199"/>
      <c r="R69" s="199"/>
      <c r="S69" s="199"/>
      <c r="T69" s="199"/>
      <c r="U69" s="199"/>
      <c r="V69" s="199"/>
      <c r="W69" s="199"/>
      <c r="X69" s="199"/>
      <c r="Y69" s="177"/>
      <c r="Z69" s="178">
        <f>SUM(Z68,Z61,Z45,Z59)</f>
        <v>0</v>
      </c>
      <c r="AA69" s="179"/>
      <c r="AB69" s="1683"/>
      <c r="AC69" s="1704">
        <f>AVERAGE(AC68)</f>
        <v>1</v>
      </c>
      <c r="AD69" s="1682"/>
      <c r="AE69" s="1681">
        <f>AVERAGE(AE68,AE61,AE59,AE45)</f>
        <v>0.9259259259259259</v>
      </c>
      <c r="AF69" s="1681">
        <f>AVERAGE(AF68,AF61,AF59,AF45)</f>
        <v>0.23078703703703699</v>
      </c>
      <c r="AG69" s="1681">
        <f>AVERAGE(AG61,AG59,AG45)</f>
        <v>0.16955128205128203</v>
      </c>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row>
    <row r="70" spans="1:73" s="3" customFormat="1" ht="19.5" customHeight="1" thickBot="1">
      <c r="A70" s="181"/>
      <c r="B70" s="182"/>
      <c r="C70" s="183"/>
      <c r="D70" s="183"/>
      <c r="E70" s="183"/>
      <c r="F70" s="297"/>
      <c r="G70" s="183"/>
      <c r="H70" s="183"/>
      <c r="I70" s="298"/>
      <c r="J70" s="183"/>
      <c r="K70" s="299"/>
      <c r="L70" s="299"/>
      <c r="M70" s="183"/>
      <c r="N70" s="183"/>
      <c r="O70" s="183"/>
      <c r="P70" s="183"/>
      <c r="Q70" s="183"/>
      <c r="R70" s="183"/>
      <c r="S70" s="183"/>
      <c r="T70" s="183"/>
      <c r="U70" s="183"/>
      <c r="V70" s="183"/>
      <c r="W70" s="183"/>
      <c r="X70" s="183"/>
      <c r="Y70" s="300"/>
      <c r="Z70" s="301">
        <f>SUM(Z69)</f>
        <v>0</v>
      </c>
      <c r="AA70" s="183"/>
      <c r="AB70" s="1705"/>
      <c r="AC70" s="1706">
        <f>AVERAGE(AC69,AC30)</f>
        <v>1</v>
      </c>
      <c r="AD70" s="1686"/>
      <c r="AE70" s="1685">
        <f>AVERAGE(AE69,AE30)</f>
        <v>0.900462962962963</v>
      </c>
      <c r="AF70" s="1685">
        <f>AVERAGE(AF69,AF30)</f>
        <v>0.1802083333333333</v>
      </c>
      <c r="AG70" s="1685">
        <f>AVERAGE(AG69,AG30)</f>
        <v>0.12964743589743588</v>
      </c>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row>
  </sheetData>
  <sheetProtection/>
  <mergeCells count="71">
    <mergeCell ref="A1:C4"/>
    <mergeCell ref="D1:BG2"/>
    <mergeCell ref="BH1:BN4"/>
    <mergeCell ref="BO1:BU4"/>
    <mergeCell ref="D3:BG4"/>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9:AA9"/>
    <mergeCell ref="A11:D11"/>
    <mergeCell ref="E11:AA11"/>
    <mergeCell ref="AB11:AL11"/>
    <mergeCell ref="AT11:AZ11"/>
    <mergeCell ref="BA11:BG11"/>
    <mergeCell ref="BH11:BN11"/>
    <mergeCell ref="BO11:BU11"/>
    <mergeCell ref="A13:D13"/>
    <mergeCell ref="E13:AA13"/>
    <mergeCell ref="AB13:AL13"/>
    <mergeCell ref="AM13:AS13"/>
    <mergeCell ref="AT13:AZ13"/>
    <mergeCell ref="BA13:BG13"/>
    <mergeCell ref="AM11:AS11"/>
    <mergeCell ref="AB32:AL32"/>
    <mergeCell ref="BH13:BN13"/>
    <mergeCell ref="BO13:BU13"/>
    <mergeCell ref="A16:A28"/>
    <mergeCell ref="B16:B28"/>
    <mergeCell ref="C16:C28"/>
    <mergeCell ref="D16:D17"/>
    <mergeCell ref="AM32:AS32"/>
    <mergeCell ref="AT32:AZ32"/>
    <mergeCell ref="BA32:BG32"/>
    <mergeCell ref="BH32:BN32"/>
    <mergeCell ref="BO32:BU32"/>
    <mergeCell ref="A35:A44"/>
    <mergeCell ref="B35:B44"/>
    <mergeCell ref="C35:C42"/>
    <mergeCell ref="C43:C44"/>
    <mergeCell ref="A29:D29"/>
    <mergeCell ref="A30:D30"/>
    <mergeCell ref="A31:AA31"/>
    <mergeCell ref="A32:D32"/>
    <mergeCell ref="E32:AA32"/>
    <mergeCell ref="A45:D45"/>
    <mergeCell ref="A46:A58"/>
    <mergeCell ref="B46:B58"/>
    <mergeCell ref="C46:C53"/>
    <mergeCell ref="C55:C56"/>
    <mergeCell ref="C57:C58"/>
    <mergeCell ref="A68:D68"/>
    <mergeCell ref="A69:D69"/>
    <mergeCell ref="A59:D59"/>
    <mergeCell ref="A61:D61"/>
    <mergeCell ref="A62:A67"/>
    <mergeCell ref="B62:B67"/>
    <mergeCell ref="C62:C63"/>
    <mergeCell ref="C64:C67"/>
  </mergeCells>
  <printOptions/>
  <pageMargins left="0.7" right="0.7" top="0.75" bottom="0.75" header="0.3" footer="0.3"/>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dimension ref="A1:CI87"/>
  <sheetViews>
    <sheetView zoomScale="90" zoomScaleNormal="90" workbookViewId="0" topLeftCell="Q28">
      <selection activeCell="AE83" sqref="AE83"/>
    </sheetView>
  </sheetViews>
  <sheetFormatPr defaultColWidth="11.57421875" defaultRowHeight="15"/>
  <cols>
    <col min="1" max="1" width="6.00390625" style="204" customWidth="1"/>
    <col min="2" max="2" width="18.140625" style="204" customWidth="1"/>
    <col min="3" max="3" width="24.421875" style="204" customWidth="1"/>
    <col min="4" max="4" width="27.140625" style="204" customWidth="1"/>
    <col min="5" max="5" width="12.7109375" style="204" customWidth="1"/>
    <col min="6" max="6" width="12.00390625" style="206" customWidth="1"/>
    <col min="7" max="7" width="19.8515625" style="204" customWidth="1"/>
    <col min="8" max="8" width="17.421875" style="204" customWidth="1"/>
    <col min="9" max="9" width="11.421875" style="207" customWidth="1"/>
    <col min="10" max="10" width="14.00390625" style="204" customWidth="1"/>
    <col min="11" max="11" width="11.421875" style="208" customWidth="1"/>
    <col min="12" max="12" width="10.421875" style="208" customWidth="1"/>
    <col min="13" max="24" width="6.140625" style="209" customWidth="1"/>
    <col min="25" max="25" width="13.00390625" style="209" customWidth="1"/>
    <col min="26" max="26" width="20.7109375" style="210" customWidth="1"/>
    <col min="27" max="27" width="15.140625" style="204" customWidth="1"/>
    <col min="28" max="28" width="11.421875" style="504" customWidth="1"/>
    <col min="29" max="29" width="13.421875" style="1464" customWidth="1"/>
    <col min="30" max="30" width="11.421875" style="1744" customWidth="1"/>
    <col min="31" max="32" width="11.421875" style="1464" customWidth="1"/>
    <col min="33" max="33" width="13.00390625" style="504" customWidth="1"/>
    <col min="34" max="35" width="11.421875" style="504" customWidth="1"/>
    <col min="36" max="36" width="12.421875" style="504" bestFit="1" customWidth="1"/>
    <col min="37" max="37" width="42.421875" style="504" customWidth="1"/>
    <col min="38" max="38" width="29.28125" style="504" customWidth="1"/>
    <col min="39" max="73" width="11.421875" style="504" hidden="1" customWidth="1"/>
    <col min="74" max="87" width="11.421875" style="504" customWidth="1"/>
    <col min="88" max="16384" width="11.421875" style="204" customWidth="1"/>
  </cols>
  <sheetData>
    <row r="1" spans="1:73" s="2" customFormat="1"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s="2" customFormat="1"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s="2" customFormat="1"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s="2" customFormat="1"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s="2" customFormat="1"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s="2" customFormat="1"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s="2" customFormat="1"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s="2" customFormat="1"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s="2" customFormat="1"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ht="12.75" thickBot="1"/>
    <row r="11" spans="1:87" s="4" customFormat="1" ht="21" customHeight="1" thickBot="1">
      <c r="A11" s="2184" t="s">
        <v>989</v>
      </c>
      <c r="B11" s="2185"/>
      <c r="C11" s="2186"/>
      <c r="D11" s="1896" t="s">
        <v>1155</v>
      </c>
      <c r="E11" s="1897"/>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1155</v>
      </c>
      <c r="AC11" s="1891"/>
      <c r="AD11" s="1891"/>
      <c r="AE11" s="1891"/>
      <c r="AF11" s="1891"/>
      <c r="AG11" s="1891"/>
      <c r="AH11" s="1891"/>
      <c r="AI11" s="1891"/>
      <c r="AJ11" s="1891"/>
      <c r="AK11" s="1891"/>
      <c r="AL11" s="1891"/>
      <c r="AM11" s="1891" t="s">
        <v>1155</v>
      </c>
      <c r="AN11" s="1891"/>
      <c r="AO11" s="1891"/>
      <c r="AP11" s="1891"/>
      <c r="AQ11" s="1891"/>
      <c r="AR11" s="1891"/>
      <c r="AS11" s="1891"/>
      <c r="AT11" s="1891" t="s">
        <v>1155</v>
      </c>
      <c r="AU11" s="1891"/>
      <c r="AV11" s="1891"/>
      <c r="AW11" s="1891"/>
      <c r="AX11" s="1891"/>
      <c r="AY11" s="1891"/>
      <c r="AZ11" s="1891"/>
      <c r="BA11" s="1891" t="s">
        <v>1155</v>
      </c>
      <c r="BB11" s="1891"/>
      <c r="BC11" s="1891"/>
      <c r="BD11" s="1891"/>
      <c r="BE11" s="1891"/>
      <c r="BF11" s="1891"/>
      <c r="BG11" s="1891"/>
      <c r="BH11" s="1891" t="s">
        <v>1155</v>
      </c>
      <c r="BI11" s="1891"/>
      <c r="BJ11" s="1891"/>
      <c r="BK11" s="1891"/>
      <c r="BL11" s="1891"/>
      <c r="BM11" s="1891"/>
      <c r="BN11" s="1891"/>
      <c r="BO11" s="1891" t="s">
        <v>1155</v>
      </c>
      <c r="BP11" s="1891"/>
      <c r="BQ11" s="1891"/>
      <c r="BR11" s="1891"/>
      <c r="BS11" s="1891"/>
      <c r="BT11" s="1891"/>
      <c r="BU11" s="1891"/>
      <c r="BV11" s="558"/>
      <c r="BW11" s="558"/>
      <c r="BX11" s="558"/>
      <c r="BY11" s="558"/>
      <c r="BZ11" s="558"/>
      <c r="CA11" s="558"/>
      <c r="CB11" s="558"/>
      <c r="CC11" s="558"/>
      <c r="CD11" s="558"/>
      <c r="CE11" s="558"/>
      <c r="CF11" s="558"/>
      <c r="CG11" s="558"/>
      <c r="CH11" s="558"/>
      <c r="CI11" s="558"/>
    </row>
    <row r="12" spans="1:73" ht="9.75" customHeight="1" thickBot="1">
      <c r="A12" s="505"/>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275"/>
      <c r="AC12" s="1456"/>
      <c r="AD12" s="1662"/>
      <c r="AE12" s="1456"/>
      <c r="AF12" s="1456"/>
      <c r="AG12" s="275"/>
      <c r="AH12" s="275"/>
      <c r="AI12" s="275"/>
      <c r="AJ12" s="275"/>
      <c r="AK12" s="275"/>
      <c r="AL12" s="275"/>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row>
    <row r="13" spans="1:87" s="4" customFormat="1" ht="21" customHeight="1" thickBot="1">
      <c r="A13" s="2187" t="s">
        <v>990</v>
      </c>
      <c r="B13" s="2188"/>
      <c r="C13" s="2189"/>
      <c r="D13" s="1867" t="s">
        <v>991</v>
      </c>
      <c r="E13" s="1868"/>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991</v>
      </c>
      <c r="AC13" s="1863"/>
      <c r="AD13" s="1863"/>
      <c r="AE13" s="1863"/>
      <c r="AF13" s="1863"/>
      <c r="AG13" s="1863"/>
      <c r="AH13" s="1863"/>
      <c r="AI13" s="1863"/>
      <c r="AJ13" s="1863"/>
      <c r="AK13" s="1863"/>
      <c r="AL13" s="1863"/>
      <c r="AM13" s="1863" t="s">
        <v>991</v>
      </c>
      <c r="AN13" s="1863"/>
      <c r="AO13" s="1863"/>
      <c r="AP13" s="1863"/>
      <c r="AQ13" s="1863"/>
      <c r="AR13" s="1863"/>
      <c r="AS13" s="1863"/>
      <c r="AT13" s="1863" t="s">
        <v>991</v>
      </c>
      <c r="AU13" s="1863"/>
      <c r="AV13" s="1863"/>
      <c r="AW13" s="1863"/>
      <c r="AX13" s="1863"/>
      <c r="AY13" s="1863"/>
      <c r="AZ13" s="1863"/>
      <c r="BA13" s="1863" t="s">
        <v>991</v>
      </c>
      <c r="BB13" s="1863"/>
      <c r="BC13" s="1863"/>
      <c r="BD13" s="1863"/>
      <c r="BE13" s="1863"/>
      <c r="BF13" s="1863"/>
      <c r="BG13" s="1863"/>
      <c r="BH13" s="1863" t="s">
        <v>991</v>
      </c>
      <c r="BI13" s="1863"/>
      <c r="BJ13" s="1863"/>
      <c r="BK13" s="1863"/>
      <c r="BL13" s="1863"/>
      <c r="BM13" s="1863"/>
      <c r="BN13" s="1863"/>
      <c r="BO13" s="1863" t="s">
        <v>991</v>
      </c>
      <c r="BP13" s="1863"/>
      <c r="BQ13" s="1863"/>
      <c r="BR13" s="1863"/>
      <c r="BS13" s="1863"/>
      <c r="BT13" s="1863"/>
      <c r="BU13" s="1863"/>
      <c r="BV13" s="558"/>
      <c r="BW13" s="558"/>
      <c r="BX13" s="558"/>
      <c r="BY13" s="558"/>
      <c r="BZ13" s="558"/>
      <c r="CA13" s="558"/>
      <c r="CB13" s="558"/>
      <c r="CC13" s="558"/>
      <c r="CD13" s="558"/>
      <c r="CE13" s="558"/>
      <c r="CF13" s="558"/>
      <c r="CG13" s="558"/>
      <c r="CH13" s="558"/>
      <c r="CI13" s="558"/>
    </row>
    <row r="14" spans="1:73" ht="8.25" customHeight="1" thickBot="1">
      <c r="A14" s="505"/>
      <c r="B14" s="505"/>
      <c r="C14" s="505"/>
      <c r="D14" s="505"/>
      <c r="E14" s="505"/>
      <c r="F14" s="505"/>
      <c r="G14" s="505"/>
      <c r="H14" s="505"/>
      <c r="I14" s="505"/>
      <c r="J14" s="505"/>
      <c r="K14" s="204"/>
      <c r="L14" s="204"/>
      <c r="M14" s="505"/>
      <c r="N14" s="505"/>
      <c r="O14" s="505"/>
      <c r="P14" s="505"/>
      <c r="Q14" s="505"/>
      <c r="R14" s="505"/>
      <c r="S14" s="505"/>
      <c r="T14" s="505"/>
      <c r="U14" s="505"/>
      <c r="V14" s="505"/>
      <c r="W14" s="505"/>
      <c r="X14" s="505"/>
      <c r="Y14" s="505"/>
      <c r="Z14" s="204"/>
      <c r="AA14" s="505"/>
      <c r="AB14" s="275"/>
      <c r="AC14" s="1456"/>
      <c r="AD14" s="1662"/>
      <c r="AE14" s="1456"/>
      <c r="AF14" s="1456"/>
      <c r="AG14" s="275"/>
      <c r="AH14" s="275"/>
      <c r="AI14" s="275"/>
      <c r="AJ14" s="275"/>
      <c r="AK14" s="275"/>
      <c r="AL14" s="275"/>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row>
    <row r="15" spans="1:87" s="205" customFormat="1" ht="45" thickBot="1">
      <c r="A15" s="22" t="s">
        <v>13</v>
      </c>
      <c r="B15" s="22" t="s">
        <v>992</v>
      </c>
      <c r="C15" s="22" t="s">
        <v>15</v>
      </c>
      <c r="D15" s="22" t="s">
        <v>16</v>
      </c>
      <c r="E15" s="22" t="s">
        <v>17</v>
      </c>
      <c r="F15" s="507" t="s">
        <v>18</v>
      </c>
      <c r="G15" s="22" t="s">
        <v>19</v>
      </c>
      <c r="H15" s="22" t="s">
        <v>20</v>
      </c>
      <c r="I15" s="508" t="s">
        <v>21</v>
      </c>
      <c r="J15" s="22" t="s">
        <v>22</v>
      </c>
      <c r="K15" s="22" t="s">
        <v>23</v>
      </c>
      <c r="L15" s="22" t="s">
        <v>24</v>
      </c>
      <c r="M15" s="22" t="s">
        <v>25</v>
      </c>
      <c r="N15" s="22" t="s">
        <v>26</v>
      </c>
      <c r="O15" s="22" t="s">
        <v>27</v>
      </c>
      <c r="P15" s="22" t="s">
        <v>28</v>
      </c>
      <c r="Q15" s="22" t="s">
        <v>29</v>
      </c>
      <c r="R15" s="22" t="s">
        <v>30</v>
      </c>
      <c r="S15" s="22" t="s">
        <v>31</v>
      </c>
      <c r="T15" s="22" t="s">
        <v>32</v>
      </c>
      <c r="U15" s="22" t="s">
        <v>33</v>
      </c>
      <c r="V15" s="22" t="s">
        <v>34</v>
      </c>
      <c r="W15" s="22" t="s">
        <v>35</v>
      </c>
      <c r="X15" s="22" t="s">
        <v>36</v>
      </c>
      <c r="Y15" s="22" t="s">
        <v>37</v>
      </c>
      <c r="Z15" s="22" t="s">
        <v>38</v>
      </c>
      <c r="AA15" s="22" t="s">
        <v>39</v>
      </c>
      <c r="AB15" s="712" t="s">
        <v>40</v>
      </c>
      <c r="AC15" s="1771" t="s">
        <v>1938</v>
      </c>
      <c r="AD15" s="1773" t="s">
        <v>41</v>
      </c>
      <c r="AE15" s="1774" t="s">
        <v>1997</v>
      </c>
      <c r="AF15" s="1774" t="s">
        <v>1998</v>
      </c>
      <c r="AG15" s="712" t="s">
        <v>1940</v>
      </c>
      <c r="AH15" s="712" t="s">
        <v>42</v>
      </c>
      <c r="AI15" s="712" t="s">
        <v>43</v>
      </c>
      <c r="AJ15" s="712" t="s">
        <v>44</v>
      </c>
      <c r="AK15" s="712" t="s">
        <v>45</v>
      </c>
      <c r="AL15" s="71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c r="BV15" s="506"/>
      <c r="BW15" s="506"/>
      <c r="BX15" s="506"/>
      <c r="BY15" s="506"/>
      <c r="BZ15" s="506"/>
      <c r="CA15" s="506"/>
      <c r="CB15" s="506"/>
      <c r="CC15" s="506"/>
      <c r="CD15" s="506"/>
      <c r="CE15" s="506"/>
      <c r="CF15" s="506"/>
      <c r="CG15" s="506"/>
      <c r="CH15" s="506"/>
      <c r="CI15" s="506"/>
    </row>
    <row r="16" spans="1:87" s="238" customFormat="1" ht="48.75" thickBot="1">
      <c r="A16" s="2181">
        <v>1</v>
      </c>
      <c r="B16" s="1870" t="s">
        <v>993</v>
      </c>
      <c r="C16" s="2190" t="s">
        <v>994</v>
      </c>
      <c r="D16" s="277" t="s">
        <v>995</v>
      </c>
      <c r="E16" s="165" t="s">
        <v>996</v>
      </c>
      <c r="F16" s="509">
        <v>1</v>
      </c>
      <c r="G16" s="289" t="s">
        <v>997</v>
      </c>
      <c r="H16" s="165" t="s">
        <v>998</v>
      </c>
      <c r="I16" s="510">
        <v>0.015873015873015872</v>
      </c>
      <c r="J16" s="289" t="s">
        <v>996</v>
      </c>
      <c r="K16" s="170">
        <v>42005</v>
      </c>
      <c r="L16" s="170">
        <v>42369</v>
      </c>
      <c r="M16" s="465"/>
      <c r="N16" s="465">
        <v>1</v>
      </c>
      <c r="O16" s="465"/>
      <c r="P16" s="465"/>
      <c r="Q16" s="465"/>
      <c r="R16" s="465"/>
      <c r="S16" s="465"/>
      <c r="T16" s="465"/>
      <c r="U16" s="465"/>
      <c r="V16" s="465"/>
      <c r="W16" s="465"/>
      <c r="X16" s="465"/>
      <c r="Y16" s="511">
        <f>+SUM(M16:X16)</f>
        <v>1</v>
      </c>
      <c r="Z16" s="512">
        <v>0</v>
      </c>
      <c r="AA16" s="277" t="s">
        <v>1150</v>
      </c>
      <c r="AB16" s="109">
        <f>M16+N16</f>
        <v>1</v>
      </c>
      <c r="AC16" s="1460">
        <f>IF(AB16=0,0%,100%)</f>
        <v>1</v>
      </c>
      <c r="AD16" s="1665">
        <v>0</v>
      </c>
      <c r="AE16" s="1460">
        <f>AD16/AB16</f>
        <v>0</v>
      </c>
      <c r="AF16" s="1460">
        <f>AD16/Y16</f>
        <v>0</v>
      </c>
      <c r="AG16" s="1525">
        <f>AF16</f>
        <v>0</v>
      </c>
      <c r="AH16" s="110"/>
      <c r="AI16" s="109">
        <v>0</v>
      </c>
      <c r="AJ16" s="110" t="e">
        <v>#DIV/0!</v>
      </c>
      <c r="AK16" s="109" t="s">
        <v>2135</v>
      </c>
      <c r="AL16" s="109" t="s">
        <v>2136</v>
      </c>
      <c r="AM16" s="111"/>
      <c r="AN16" s="111"/>
      <c r="AO16" s="111"/>
      <c r="AP16" s="111"/>
      <c r="AQ16" s="111"/>
      <c r="AR16" s="111"/>
      <c r="AS16" s="111"/>
      <c r="AT16" s="112"/>
      <c r="AU16" s="112"/>
      <c r="AV16" s="112"/>
      <c r="AW16" s="112"/>
      <c r="AX16" s="112"/>
      <c r="AY16" s="112"/>
      <c r="AZ16" s="112"/>
      <c r="BA16" s="113"/>
      <c r="BB16" s="113"/>
      <c r="BC16" s="113"/>
      <c r="BD16" s="113"/>
      <c r="BE16" s="113"/>
      <c r="BF16" s="113"/>
      <c r="BG16" s="113"/>
      <c r="BH16" s="114"/>
      <c r="BI16" s="114"/>
      <c r="BJ16" s="114"/>
      <c r="BK16" s="114"/>
      <c r="BL16" s="114"/>
      <c r="BM16" s="114"/>
      <c r="BN16" s="114"/>
      <c r="BO16" s="115"/>
      <c r="BP16" s="115"/>
      <c r="BQ16" s="115"/>
      <c r="BR16" s="115"/>
      <c r="BS16" s="115"/>
      <c r="BT16" s="115"/>
      <c r="BU16" s="115"/>
      <c r="BV16" s="513"/>
      <c r="BW16" s="513"/>
      <c r="BX16" s="513"/>
      <c r="BY16" s="513"/>
      <c r="BZ16" s="513"/>
      <c r="CA16" s="513"/>
      <c r="CB16" s="513"/>
      <c r="CC16" s="513"/>
      <c r="CD16" s="513"/>
      <c r="CE16" s="513"/>
      <c r="CF16" s="513"/>
      <c r="CG16" s="513"/>
      <c r="CH16" s="513"/>
      <c r="CI16" s="513"/>
    </row>
    <row r="17" spans="1:73" s="513" customFormat="1" ht="36.75" thickBot="1">
      <c r="A17" s="2183"/>
      <c r="B17" s="1871"/>
      <c r="C17" s="2190"/>
      <c r="D17" s="277" t="s">
        <v>999</v>
      </c>
      <c r="E17" s="165" t="s">
        <v>1000</v>
      </c>
      <c r="F17" s="509">
        <v>12</v>
      </c>
      <c r="G17" s="289" t="s">
        <v>1001</v>
      </c>
      <c r="H17" s="165" t="s">
        <v>998</v>
      </c>
      <c r="I17" s="510">
        <v>0.015873015873015872</v>
      </c>
      <c r="J17" s="289" t="s">
        <v>160</v>
      </c>
      <c r="K17" s="170">
        <v>42005</v>
      </c>
      <c r="L17" s="170">
        <v>42369</v>
      </c>
      <c r="M17" s="465"/>
      <c r="N17" s="465">
        <v>1</v>
      </c>
      <c r="O17" s="465">
        <v>1</v>
      </c>
      <c r="P17" s="465">
        <v>1</v>
      </c>
      <c r="Q17" s="465">
        <v>1</v>
      </c>
      <c r="R17" s="465">
        <v>1</v>
      </c>
      <c r="S17" s="465">
        <v>1</v>
      </c>
      <c r="T17" s="465">
        <v>1</v>
      </c>
      <c r="U17" s="465">
        <v>1</v>
      </c>
      <c r="V17" s="465">
        <v>1</v>
      </c>
      <c r="W17" s="465">
        <v>1</v>
      </c>
      <c r="X17" s="465">
        <v>1</v>
      </c>
      <c r="Y17" s="511">
        <f aca="true" t="shared" si="0" ref="Y17:Y69">+SUM(M17:X17)</f>
        <v>11</v>
      </c>
      <c r="Z17" s="512">
        <v>0</v>
      </c>
      <c r="AA17" s="277" t="s">
        <v>1150</v>
      </c>
      <c r="AB17" s="109">
        <f aca="true" t="shared" si="1" ref="AB17:AB73">M17+N17</f>
        <v>1</v>
      </c>
      <c r="AC17" s="1460">
        <f aca="true" t="shared" si="2" ref="AC17:AC75">IF(AB17=0,0%,100%)</f>
        <v>1</v>
      </c>
      <c r="AD17" s="1665">
        <v>1</v>
      </c>
      <c r="AE17" s="1460">
        <f>AD17/AB17</f>
        <v>1</v>
      </c>
      <c r="AF17" s="1460">
        <f aca="true" t="shared" si="3" ref="AF17:AF72">AD17/Y17</f>
        <v>0.09090909090909091</v>
      </c>
      <c r="AG17" s="1525">
        <f aca="true" t="shared" si="4" ref="AG17:AG75">AF17</f>
        <v>0.09090909090909091</v>
      </c>
      <c r="AH17" s="110"/>
      <c r="AI17" s="109"/>
      <c r="AJ17" s="110" t="e">
        <v>#DIV/0!</v>
      </c>
      <c r="AK17" s="109" t="s">
        <v>1970</v>
      </c>
      <c r="AL17" s="109"/>
      <c r="AM17" s="111"/>
      <c r="AN17" s="111"/>
      <c r="AO17" s="111"/>
      <c r="AP17" s="111"/>
      <c r="AQ17" s="111"/>
      <c r="AR17" s="111"/>
      <c r="AS17" s="111"/>
      <c r="AT17" s="112"/>
      <c r="AU17" s="112"/>
      <c r="AV17" s="112"/>
      <c r="AW17" s="112"/>
      <c r="AX17" s="112"/>
      <c r="AY17" s="112"/>
      <c r="AZ17" s="112"/>
      <c r="BA17" s="113"/>
      <c r="BB17" s="113"/>
      <c r="BC17" s="113"/>
      <c r="BD17" s="113"/>
      <c r="BE17" s="113"/>
      <c r="BF17" s="113"/>
      <c r="BG17" s="113"/>
      <c r="BH17" s="114"/>
      <c r="BI17" s="114"/>
      <c r="BJ17" s="114"/>
      <c r="BK17" s="114"/>
      <c r="BL17" s="114"/>
      <c r="BM17" s="114"/>
      <c r="BN17" s="114"/>
      <c r="BO17" s="115"/>
      <c r="BP17" s="115"/>
      <c r="BQ17" s="115"/>
      <c r="BR17" s="115"/>
      <c r="BS17" s="115"/>
      <c r="BT17" s="115"/>
      <c r="BU17" s="115"/>
    </row>
    <row r="18" spans="1:73" s="513" customFormat="1" ht="33.75" customHeight="1" thickBot="1">
      <c r="A18" s="2183"/>
      <c r="B18" s="1871"/>
      <c r="C18" s="2190"/>
      <c r="D18" s="277" t="s">
        <v>1002</v>
      </c>
      <c r="E18" s="165" t="s">
        <v>1003</v>
      </c>
      <c r="F18" s="509">
        <v>4</v>
      </c>
      <c r="G18" s="289" t="s">
        <v>1156</v>
      </c>
      <c r="H18" s="165" t="s">
        <v>998</v>
      </c>
      <c r="I18" s="510">
        <v>0.015873015873015872</v>
      </c>
      <c r="J18" s="289" t="s">
        <v>1004</v>
      </c>
      <c r="K18" s="170">
        <v>42005</v>
      </c>
      <c r="L18" s="170">
        <v>42369</v>
      </c>
      <c r="M18" s="465"/>
      <c r="N18" s="465"/>
      <c r="O18" s="465">
        <v>1</v>
      </c>
      <c r="P18" s="465"/>
      <c r="Q18" s="465"/>
      <c r="R18" s="465">
        <v>1</v>
      </c>
      <c r="S18" s="465"/>
      <c r="T18" s="465"/>
      <c r="U18" s="465">
        <v>1</v>
      </c>
      <c r="V18" s="465"/>
      <c r="W18" s="465"/>
      <c r="X18" s="465">
        <v>1</v>
      </c>
      <c r="Y18" s="511">
        <f t="shared" si="0"/>
        <v>4</v>
      </c>
      <c r="Z18" s="512">
        <v>0</v>
      </c>
      <c r="AA18" s="277" t="s">
        <v>1150</v>
      </c>
      <c r="AB18" s="109">
        <f t="shared" si="1"/>
        <v>0</v>
      </c>
      <c r="AC18" s="1460">
        <f t="shared" si="2"/>
        <v>0</v>
      </c>
      <c r="AD18" s="1665">
        <v>0</v>
      </c>
      <c r="AE18" s="1460" t="s">
        <v>1150</v>
      </c>
      <c r="AF18" s="1460">
        <f t="shared" si="3"/>
        <v>0</v>
      </c>
      <c r="AG18" s="1525">
        <f t="shared" si="4"/>
        <v>0</v>
      </c>
      <c r="AH18" s="110">
        <v>0</v>
      </c>
      <c r="AI18" s="109"/>
      <c r="AJ18" s="110" t="e">
        <v>#DIV/0!</v>
      </c>
      <c r="AK18" s="109"/>
      <c r="AL18" s="109"/>
      <c r="AM18" s="111"/>
      <c r="AN18" s="111"/>
      <c r="AO18" s="111"/>
      <c r="AP18" s="111"/>
      <c r="AQ18" s="111"/>
      <c r="AR18" s="111"/>
      <c r="AS18" s="111"/>
      <c r="AT18" s="112"/>
      <c r="AU18" s="112"/>
      <c r="AV18" s="112"/>
      <c r="AW18" s="112"/>
      <c r="AX18" s="112"/>
      <c r="AY18" s="112"/>
      <c r="AZ18" s="112"/>
      <c r="BA18" s="113"/>
      <c r="BB18" s="113"/>
      <c r="BC18" s="113"/>
      <c r="BD18" s="113"/>
      <c r="BE18" s="113"/>
      <c r="BF18" s="113"/>
      <c r="BG18" s="113"/>
      <c r="BH18" s="114"/>
      <c r="BI18" s="114"/>
      <c r="BJ18" s="114"/>
      <c r="BK18" s="114"/>
      <c r="BL18" s="114"/>
      <c r="BM18" s="114"/>
      <c r="BN18" s="114"/>
      <c r="BO18" s="115"/>
      <c r="BP18" s="115"/>
      <c r="BQ18" s="115"/>
      <c r="BR18" s="115"/>
      <c r="BS18" s="115"/>
      <c r="BT18" s="115"/>
      <c r="BU18" s="115"/>
    </row>
    <row r="19" spans="1:73" s="513" customFormat="1" ht="30.75" customHeight="1" thickBot="1">
      <c r="A19" s="2183"/>
      <c r="B19" s="1871"/>
      <c r="C19" s="2190"/>
      <c r="D19" s="277" t="s">
        <v>1005</v>
      </c>
      <c r="E19" s="165" t="s">
        <v>1006</v>
      </c>
      <c r="F19" s="509">
        <v>1</v>
      </c>
      <c r="G19" s="289" t="s">
        <v>1007</v>
      </c>
      <c r="H19" s="165" t="s">
        <v>998</v>
      </c>
      <c r="I19" s="510">
        <v>0.015873015873015872</v>
      </c>
      <c r="J19" s="289" t="s">
        <v>1008</v>
      </c>
      <c r="K19" s="170">
        <v>42005</v>
      </c>
      <c r="L19" s="170">
        <v>42369</v>
      </c>
      <c r="M19" s="465"/>
      <c r="N19" s="465">
        <v>1</v>
      </c>
      <c r="O19" s="465"/>
      <c r="P19" s="465"/>
      <c r="Q19" s="465"/>
      <c r="R19" s="465"/>
      <c r="S19" s="465"/>
      <c r="T19" s="465"/>
      <c r="U19" s="465"/>
      <c r="V19" s="465"/>
      <c r="W19" s="465"/>
      <c r="X19" s="465"/>
      <c r="Y19" s="511">
        <f t="shared" si="0"/>
        <v>1</v>
      </c>
      <c r="Z19" s="512">
        <v>0</v>
      </c>
      <c r="AA19" s="277" t="s">
        <v>1150</v>
      </c>
      <c r="AB19" s="109">
        <f t="shared" si="1"/>
        <v>1</v>
      </c>
      <c r="AC19" s="1460">
        <f t="shared" si="2"/>
        <v>1</v>
      </c>
      <c r="AD19" s="1665">
        <v>2</v>
      </c>
      <c r="AE19" s="1460">
        <f>AD19/AB19</f>
        <v>2</v>
      </c>
      <c r="AF19" s="1460">
        <f t="shared" si="3"/>
        <v>2</v>
      </c>
      <c r="AG19" s="1525">
        <f t="shared" si="4"/>
        <v>2</v>
      </c>
      <c r="AH19" s="110"/>
      <c r="AI19" s="109"/>
      <c r="AJ19" s="110" t="e">
        <v>#DIV/0!</v>
      </c>
      <c r="AK19" s="109" t="s">
        <v>1971</v>
      </c>
      <c r="AL19" s="109"/>
      <c r="AM19" s="111"/>
      <c r="AN19" s="111"/>
      <c r="AO19" s="111"/>
      <c r="AP19" s="111"/>
      <c r="AQ19" s="111"/>
      <c r="AR19" s="111"/>
      <c r="AS19" s="111"/>
      <c r="AT19" s="112"/>
      <c r="AU19" s="112"/>
      <c r="AV19" s="112"/>
      <c r="AW19" s="112"/>
      <c r="AX19" s="112"/>
      <c r="AY19" s="112"/>
      <c r="AZ19" s="112"/>
      <c r="BA19" s="113"/>
      <c r="BB19" s="113"/>
      <c r="BC19" s="113"/>
      <c r="BD19" s="113"/>
      <c r="BE19" s="113"/>
      <c r="BF19" s="113"/>
      <c r="BG19" s="113"/>
      <c r="BH19" s="114"/>
      <c r="BI19" s="114"/>
      <c r="BJ19" s="114"/>
      <c r="BK19" s="114"/>
      <c r="BL19" s="114"/>
      <c r="BM19" s="114"/>
      <c r="BN19" s="114"/>
      <c r="BO19" s="115"/>
      <c r="BP19" s="115"/>
      <c r="BQ19" s="115"/>
      <c r="BR19" s="115"/>
      <c r="BS19" s="115"/>
      <c r="BT19" s="115"/>
      <c r="BU19" s="115"/>
    </row>
    <row r="20" spans="1:73" s="513" customFormat="1" ht="48.75" thickBot="1">
      <c r="A20" s="2183"/>
      <c r="B20" s="1871"/>
      <c r="C20" s="2190" t="s">
        <v>1009</v>
      </c>
      <c r="D20" s="277" t="s">
        <v>1010</v>
      </c>
      <c r="E20" s="165" t="s">
        <v>1011</v>
      </c>
      <c r="F20" s="509">
        <v>1</v>
      </c>
      <c r="G20" s="289" t="s">
        <v>1012</v>
      </c>
      <c r="H20" s="165" t="s">
        <v>2005</v>
      </c>
      <c r="I20" s="510">
        <v>0.015873015873015872</v>
      </c>
      <c r="J20" s="289" t="s">
        <v>1013</v>
      </c>
      <c r="K20" s="170">
        <v>42005</v>
      </c>
      <c r="L20" s="170">
        <v>42369</v>
      </c>
      <c r="M20" s="465"/>
      <c r="N20" s="465"/>
      <c r="O20" s="465">
        <v>1</v>
      </c>
      <c r="P20" s="465"/>
      <c r="Q20" s="465"/>
      <c r="R20" s="465"/>
      <c r="S20" s="465"/>
      <c r="T20" s="465"/>
      <c r="U20" s="465"/>
      <c r="V20" s="465"/>
      <c r="W20" s="465"/>
      <c r="X20" s="465"/>
      <c r="Y20" s="511">
        <f t="shared" si="0"/>
        <v>1</v>
      </c>
      <c r="Z20" s="512">
        <v>0</v>
      </c>
      <c r="AA20" s="277" t="s">
        <v>1150</v>
      </c>
      <c r="AB20" s="109">
        <f t="shared" si="1"/>
        <v>0</v>
      </c>
      <c r="AC20" s="1460">
        <f t="shared" si="2"/>
        <v>0</v>
      </c>
      <c r="AD20" s="1665">
        <v>0</v>
      </c>
      <c r="AE20" s="1460" t="s">
        <v>1150</v>
      </c>
      <c r="AF20" s="1460">
        <f t="shared" si="3"/>
        <v>0</v>
      </c>
      <c r="AG20" s="1525">
        <f t="shared" si="4"/>
        <v>0</v>
      </c>
      <c r="AH20" s="110">
        <v>0</v>
      </c>
      <c r="AI20" s="109">
        <v>0</v>
      </c>
      <c r="AJ20" s="110" t="e">
        <v>#DIV/0!</v>
      </c>
      <c r="AK20" s="109"/>
      <c r="AL20" s="109"/>
      <c r="AM20" s="111"/>
      <c r="AN20" s="111"/>
      <c r="AO20" s="111"/>
      <c r="AP20" s="111"/>
      <c r="AQ20" s="111"/>
      <c r="AR20" s="111"/>
      <c r="AS20" s="111"/>
      <c r="AT20" s="112"/>
      <c r="AU20" s="112"/>
      <c r="AV20" s="112"/>
      <c r="AW20" s="112"/>
      <c r="AX20" s="112"/>
      <c r="AY20" s="112"/>
      <c r="AZ20" s="112"/>
      <c r="BA20" s="113"/>
      <c r="BB20" s="113"/>
      <c r="BC20" s="113"/>
      <c r="BD20" s="113"/>
      <c r="BE20" s="113"/>
      <c r="BF20" s="113"/>
      <c r="BG20" s="113"/>
      <c r="BH20" s="114"/>
      <c r="BI20" s="114"/>
      <c r="BJ20" s="114"/>
      <c r="BK20" s="114"/>
      <c r="BL20" s="114"/>
      <c r="BM20" s="114"/>
      <c r="BN20" s="114"/>
      <c r="BO20" s="115"/>
      <c r="BP20" s="115"/>
      <c r="BQ20" s="115"/>
      <c r="BR20" s="115"/>
      <c r="BS20" s="115"/>
      <c r="BT20" s="115"/>
      <c r="BU20" s="115"/>
    </row>
    <row r="21" spans="1:73" s="513" customFormat="1" ht="60.75" thickBot="1">
      <c r="A21" s="2183"/>
      <c r="B21" s="1871"/>
      <c r="C21" s="2190"/>
      <c r="D21" s="277" t="s">
        <v>1014</v>
      </c>
      <c r="E21" s="165" t="s">
        <v>1015</v>
      </c>
      <c r="F21" s="509">
        <v>14</v>
      </c>
      <c r="G21" s="289" t="s">
        <v>1016</v>
      </c>
      <c r="H21" s="165" t="s">
        <v>2005</v>
      </c>
      <c r="I21" s="510">
        <v>0.015873015873015872</v>
      </c>
      <c r="J21" s="289" t="s">
        <v>1017</v>
      </c>
      <c r="K21" s="170">
        <v>42005</v>
      </c>
      <c r="L21" s="170">
        <v>42369</v>
      </c>
      <c r="M21" s="465">
        <v>1</v>
      </c>
      <c r="N21" s="465">
        <v>1</v>
      </c>
      <c r="O21" s="465">
        <v>1</v>
      </c>
      <c r="P21" s="465">
        <v>1</v>
      </c>
      <c r="Q21" s="465">
        <v>1</v>
      </c>
      <c r="R21" s="465">
        <v>2</v>
      </c>
      <c r="S21" s="465">
        <v>1</v>
      </c>
      <c r="T21" s="465">
        <v>1</v>
      </c>
      <c r="U21" s="465">
        <v>1</v>
      </c>
      <c r="V21" s="465">
        <v>1</v>
      </c>
      <c r="W21" s="465">
        <v>1</v>
      </c>
      <c r="X21" s="465">
        <v>2</v>
      </c>
      <c r="Y21" s="511">
        <f t="shared" si="0"/>
        <v>14</v>
      </c>
      <c r="Z21" s="512">
        <v>0</v>
      </c>
      <c r="AA21" s="277" t="s">
        <v>1150</v>
      </c>
      <c r="AB21" s="109">
        <f t="shared" si="1"/>
        <v>2</v>
      </c>
      <c r="AC21" s="1460">
        <f t="shared" si="2"/>
        <v>1</v>
      </c>
      <c r="AD21" s="1665">
        <v>2</v>
      </c>
      <c r="AE21" s="1460">
        <f aca="true" t="shared" si="5" ref="AE21:AE72">AD21/AB21</f>
        <v>1</v>
      </c>
      <c r="AF21" s="1460">
        <f t="shared" si="3"/>
        <v>0.14285714285714285</v>
      </c>
      <c r="AG21" s="1525">
        <f t="shared" si="4"/>
        <v>0.14285714285714285</v>
      </c>
      <c r="AH21" s="110">
        <v>14.285714285714286</v>
      </c>
      <c r="AI21" s="109"/>
      <c r="AJ21" s="110" t="e">
        <v>#DIV/0!</v>
      </c>
      <c r="AK21" s="109" t="s">
        <v>2137</v>
      </c>
      <c r="AL21" s="109"/>
      <c r="AM21" s="111"/>
      <c r="AN21" s="111"/>
      <c r="AO21" s="111"/>
      <c r="AP21" s="111"/>
      <c r="AQ21" s="111"/>
      <c r="AR21" s="111"/>
      <c r="AS21" s="111"/>
      <c r="AT21" s="112"/>
      <c r="AU21" s="112"/>
      <c r="AV21" s="112"/>
      <c r="AW21" s="112"/>
      <c r="AX21" s="112"/>
      <c r="AY21" s="112"/>
      <c r="AZ21" s="112"/>
      <c r="BA21" s="113"/>
      <c r="BB21" s="113"/>
      <c r="BC21" s="113"/>
      <c r="BD21" s="113"/>
      <c r="BE21" s="113"/>
      <c r="BF21" s="113"/>
      <c r="BG21" s="113"/>
      <c r="BH21" s="114"/>
      <c r="BI21" s="114"/>
      <c r="BJ21" s="114"/>
      <c r="BK21" s="114"/>
      <c r="BL21" s="114"/>
      <c r="BM21" s="114"/>
      <c r="BN21" s="114"/>
      <c r="BO21" s="115"/>
      <c r="BP21" s="115"/>
      <c r="BQ21" s="115"/>
      <c r="BR21" s="115"/>
      <c r="BS21" s="115"/>
      <c r="BT21" s="115"/>
      <c r="BU21" s="115"/>
    </row>
    <row r="22" spans="1:73" s="513" customFormat="1" ht="72.75" thickBot="1">
      <c r="A22" s="2183"/>
      <c r="B22" s="1871"/>
      <c r="C22" s="2190"/>
      <c r="D22" s="277" t="s">
        <v>1018</v>
      </c>
      <c r="E22" s="165" t="s">
        <v>1019</v>
      </c>
      <c r="F22" s="509">
        <v>12</v>
      </c>
      <c r="G22" s="289" t="s">
        <v>1020</v>
      </c>
      <c r="H22" s="165" t="s">
        <v>2005</v>
      </c>
      <c r="I22" s="510">
        <v>0.015873015873015872</v>
      </c>
      <c r="J22" s="289" t="s">
        <v>1021</v>
      </c>
      <c r="K22" s="170">
        <v>42005</v>
      </c>
      <c r="L22" s="170">
        <v>42369</v>
      </c>
      <c r="M22" s="465">
        <v>1</v>
      </c>
      <c r="N22" s="465">
        <v>1</v>
      </c>
      <c r="O22" s="465">
        <v>1</v>
      </c>
      <c r="P22" s="465">
        <v>1</v>
      </c>
      <c r="Q22" s="465">
        <v>1</v>
      </c>
      <c r="R22" s="465">
        <v>1</v>
      </c>
      <c r="S22" s="465">
        <v>1</v>
      </c>
      <c r="T22" s="465">
        <v>1</v>
      </c>
      <c r="U22" s="465">
        <v>1</v>
      </c>
      <c r="V22" s="465">
        <v>1</v>
      </c>
      <c r="W22" s="465">
        <v>1</v>
      </c>
      <c r="X22" s="465">
        <v>1</v>
      </c>
      <c r="Y22" s="511">
        <f t="shared" si="0"/>
        <v>12</v>
      </c>
      <c r="Z22" s="512">
        <v>0</v>
      </c>
      <c r="AA22" s="277" t="s">
        <v>1150</v>
      </c>
      <c r="AB22" s="109">
        <f t="shared" si="1"/>
        <v>2</v>
      </c>
      <c r="AC22" s="1460">
        <f t="shared" si="2"/>
        <v>1</v>
      </c>
      <c r="AD22" s="1665">
        <v>2</v>
      </c>
      <c r="AE22" s="1460">
        <f t="shared" si="5"/>
        <v>1</v>
      </c>
      <c r="AF22" s="1460">
        <f t="shared" si="3"/>
        <v>0.16666666666666666</v>
      </c>
      <c r="AG22" s="1525">
        <f t="shared" si="4"/>
        <v>0.16666666666666666</v>
      </c>
      <c r="AH22" s="110">
        <v>16.666666666666668</v>
      </c>
      <c r="AI22" s="109">
        <v>0</v>
      </c>
      <c r="AJ22" s="110" t="e">
        <v>#DIV/0!</v>
      </c>
      <c r="AK22" s="109" t="s">
        <v>2138</v>
      </c>
      <c r="AL22" s="109"/>
      <c r="AM22" s="111"/>
      <c r="AN22" s="111"/>
      <c r="AO22" s="111"/>
      <c r="AP22" s="111"/>
      <c r="AQ22" s="111"/>
      <c r="AR22" s="111"/>
      <c r="AS22" s="111"/>
      <c r="AT22" s="112"/>
      <c r="AU22" s="112"/>
      <c r="AV22" s="112"/>
      <c r="AW22" s="112"/>
      <c r="AX22" s="112"/>
      <c r="AY22" s="112"/>
      <c r="AZ22" s="112"/>
      <c r="BA22" s="113"/>
      <c r="BB22" s="113"/>
      <c r="BC22" s="113"/>
      <c r="BD22" s="113"/>
      <c r="BE22" s="113"/>
      <c r="BF22" s="113"/>
      <c r="BG22" s="113"/>
      <c r="BH22" s="114"/>
      <c r="BI22" s="114"/>
      <c r="BJ22" s="114"/>
      <c r="BK22" s="114"/>
      <c r="BL22" s="114"/>
      <c r="BM22" s="114"/>
      <c r="BN22" s="114"/>
      <c r="BO22" s="115"/>
      <c r="BP22" s="115"/>
      <c r="BQ22" s="115"/>
      <c r="BR22" s="115"/>
      <c r="BS22" s="115"/>
      <c r="BT22" s="115"/>
      <c r="BU22" s="115"/>
    </row>
    <row r="23" spans="1:73" s="513" customFormat="1" ht="36.75" thickBot="1">
      <c r="A23" s="2183"/>
      <c r="B23" s="1871"/>
      <c r="C23" s="2190"/>
      <c r="D23" s="277" t="s">
        <v>1022</v>
      </c>
      <c r="E23" s="165" t="s">
        <v>1023</v>
      </c>
      <c r="F23" s="509">
        <v>1</v>
      </c>
      <c r="G23" s="289" t="s">
        <v>1024</v>
      </c>
      <c r="H23" s="165" t="s">
        <v>2005</v>
      </c>
      <c r="I23" s="510">
        <v>0.015873015873015872</v>
      </c>
      <c r="J23" s="289" t="s">
        <v>1023</v>
      </c>
      <c r="K23" s="170">
        <v>42005</v>
      </c>
      <c r="L23" s="170">
        <v>42369</v>
      </c>
      <c r="M23" s="465"/>
      <c r="N23" s="465"/>
      <c r="O23" s="465"/>
      <c r="P23" s="465"/>
      <c r="Q23" s="465"/>
      <c r="R23" s="465"/>
      <c r="S23" s="465"/>
      <c r="T23" s="465"/>
      <c r="U23" s="465"/>
      <c r="V23" s="465"/>
      <c r="W23" s="465">
        <v>1</v>
      </c>
      <c r="X23" s="465"/>
      <c r="Y23" s="511">
        <v>1</v>
      </c>
      <c r="Z23" s="512">
        <v>0</v>
      </c>
      <c r="AA23" s="277" t="s">
        <v>1150</v>
      </c>
      <c r="AB23" s="109">
        <f t="shared" si="1"/>
        <v>0</v>
      </c>
      <c r="AC23" s="1460">
        <f t="shared" si="2"/>
        <v>0</v>
      </c>
      <c r="AD23" s="1665">
        <v>0</v>
      </c>
      <c r="AE23" s="1460" t="s">
        <v>1150</v>
      </c>
      <c r="AF23" s="1460">
        <f t="shared" si="3"/>
        <v>0</v>
      </c>
      <c r="AG23" s="1525">
        <v>0</v>
      </c>
      <c r="AH23" s="110">
        <v>0</v>
      </c>
      <c r="AI23" s="109">
        <v>0</v>
      </c>
      <c r="AJ23" s="110" t="e">
        <v>#DIV/0!</v>
      </c>
      <c r="AK23" s="109"/>
      <c r="AL23" s="109"/>
      <c r="AM23" s="111"/>
      <c r="AN23" s="111"/>
      <c r="AO23" s="111"/>
      <c r="AP23" s="111"/>
      <c r="AQ23" s="111"/>
      <c r="AR23" s="111"/>
      <c r="AS23" s="111"/>
      <c r="AT23" s="112"/>
      <c r="AU23" s="112"/>
      <c r="AV23" s="112"/>
      <c r="AW23" s="112"/>
      <c r="AX23" s="112"/>
      <c r="AY23" s="112"/>
      <c r="AZ23" s="112"/>
      <c r="BA23" s="113"/>
      <c r="BB23" s="113"/>
      <c r="BC23" s="113"/>
      <c r="BD23" s="113"/>
      <c r="BE23" s="113"/>
      <c r="BF23" s="113"/>
      <c r="BG23" s="113"/>
      <c r="BH23" s="114"/>
      <c r="BI23" s="114"/>
      <c r="BJ23" s="114"/>
      <c r="BK23" s="114"/>
      <c r="BL23" s="114"/>
      <c r="BM23" s="114"/>
      <c r="BN23" s="114"/>
      <c r="BO23" s="115"/>
      <c r="BP23" s="115"/>
      <c r="BQ23" s="115"/>
      <c r="BR23" s="115"/>
      <c r="BS23" s="115"/>
      <c r="BT23" s="115"/>
      <c r="BU23" s="115"/>
    </row>
    <row r="24" spans="1:73" s="513" customFormat="1" ht="45" customHeight="1" thickBot="1">
      <c r="A24" s="2183"/>
      <c r="B24" s="1871"/>
      <c r="C24" s="2190"/>
      <c r="D24" s="418" t="s">
        <v>1025</v>
      </c>
      <c r="E24" s="165" t="s">
        <v>1026</v>
      </c>
      <c r="F24" s="509">
        <v>12</v>
      </c>
      <c r="G24" s="289" t="s">
        <v>1027</v>
      </c>
      <c r="H24" s="165" t="s">
        <v>2006</v>
      </c>
      <c r="I24" s="510">
        <v>0.015873015873015872</v>
      </c>
      <c r="J24" s="289" t="s">
        <v>1003</v>
      </c>
      <c r="K24" s="170">
        <v>42005</v>
      </c>
      <c r="L24" s="170">
        <v>42369</v>
      </c>
      <c r="M24" s="465">
        <v>1</v>
      </c>
      <c r="N24" s="465">
        <v>1</v>
      </c>
      <c r="O24" s="465">
        <v>1</v>
      </c>
      <c r="P24" s="465">
        <v>1</v>
      </c>
      <c r="Q24" s="465">
        <v>1</v>
      </c>
      <c r="R24" s="465">
        <v>1</v>
      </c>
      <c r="S24" s="465">
        <v>1</v>
      </c>
      <c r="T24" s="465">
        <v>1</v>
      </c>
      <c r="U24" s="465">
        <v>1</v>
      </c>
      <c r="V24" s="465">
        <v>1</v>
      </c>
      <c r="W24" s="465">
        <v>1</v>
      </c>
      <c r="X24" s="465">
        <v>1</v>
      </c>
      <c r="Y24" s="511">
        <f t="shared" si="0"/>
        <v>12</v>
      </c>
      <c r="Z24" s="512">
        <v>0</v>
      </c>
      <c r="AA24" s="277" t="s">
        <v>1150</v>
      </c>
      <c r="AB24" s="109">
        <f t="shared" si="1"/>
        <v>2</v>
      </c>
      <c r="AC24" s="1460">
        <f t="shared" si="2"/>
        <v>1</v>
      </c>
      <c r="AD24" s="1665">
        <v>2</v>
      </c>
      <c r="AE24" s="1460">
        <f t="shared" si="5"/>
        <v>1</v>
      </c>
      <c r="AF24" s="1460">
        <f t="shared" si="3"/>
        <v>0.16666666666666666</v>
      </c>
      <c r="AG24" s="1525">
        <f t="shared" si="4"/>
        <v>0.16666666666666666</v>
      </c>
      <c r="AH24" s="110">
        <v>16.666666666666668</v>
      </c>
      <c r="AI24" s="109">
        <v>0</v>
      </c>
      <c r="AJ24" s="110" t="e">
        <v>#DIV/0!</v>
      </c>
      <c r="AK24" s="109" t="s">
        <v>1972</v>
      </c>
      <c r="AL24" s="109"/>
      <c r="AM24" s="111"/>
      <c r="AN24" s="111"/>
      <c r="AO24" s="111"/>
      <c r="AP24" s="111"/>
      <c r="AQ24" s="111"/>
      <c r="AR24" s="111"/>
      <c r="AS24" s="111"/>
      <c r="AT24" s="112"/>
      <c r="AU24" s="112"/>
      <c r="AV24" s="112"/>
      <c r="AW24" s="112"/>
      <c r="AX24" s="112"/>
      <c r="AY24" s="112"/>
      <c r="AZ24" s="112"/>
      <c r="BA24" s="113"/>
      <c r="BB24" s="113"/>
      <c r="BC24" s="113"/>
      <c r="BD24" s="113"/>
      <c r="BE24" s="113"/>
      <c r="BF24" s="113"/>
      <c r="BG24" s="113"/>
      <c r="BH24" s="114"/>
      <c r="BI24" s="114"/>
      <c r="BJ24" s="114"/>
      <c r="BK24" s="114"/>
      <c r="BL24" s="114"/>
      <c r="BM24" s="114"/>
      <c r="BN24" s="114"/>
      <c r="BO24" s="115"/>
      <c r="BP24" s="115"/>
      <c r="BQ24" s="115"/>
      <c r="BR24" s="115"/>
      <c r="BS24" s="115"/>
      <c r="BT24" s="115"/>
      <c r="BU24" s="115"/>
    </row>
    <row r="25" spans="1:73" s="513" customFormat="1" ht="36.75" thickBot="1">
      <c r="A25" s="2183"/>
      <c r="B25" s="1871"/>
      <c r="C25" s="2190"/>
      <c r="D25" s="418" t="s">
        <v>1028</v>
      </c>
      <c r="E25" s="165" t="s">
        <v>1029</v>
      </c>
      <c r="F25" s="509">
        <v>12</v>
      </c>
      <c r="G25" s="289" t="s">
        <v>1030</v>
      </c>
      <c r="H25" s="165" t="s">
        <v>2005</v>
      </c>
      <c r="I25" s="510">
        <v>0.015873015873015872</v>
      </c>
      <c r="J25" s="289" t="s">
        <v>1003</v>
      </c>
      <c r="K25" s="170">
        <v>42005</v>
      </c>
      <c r="L25" s="170">
        <v>42369</v>
      </c>
      <c r="M25" s="465">
        <v>1</v>
      </c>
      <c r="N25" s="465">
        <v>1</v>
      </c>
      <c r="O25" s="465">
        <v>1</v>
      </c>
      <c r="P25" s="465">
        <v>1</v>
      </c>
      <c r="Q25" s="465">
        <v>1</v>
      </c>
      <c r="R25" s="465">
        <v>1</v>
      </c>
      <c r="S25" s="465">
        <v>1</v>
      </c>
      <c r="T25" s="465">
        <v>1</v>
      </c>
      <c r="U25" s="465">
        <v>1</v>
      </c>
      <c r="V25" s="465">
        <v>1</v>
      </c>
      <c r="W25" s="465">
        <v>1</v>
      </c>
      <c r="X25" s="465">
        <v>1</v>
      </c>
      <c r="Y25" s="511">
        <f t="shared" si="0"/>
        <v>12</v>
      </c>
      <c r="Z25" s="512">
        <v>0</v>
      </c>
      <c r="AA25" s="277" t="s">
        <v>1150</v>
      </c>
      <c r="AB25" s="109">
        <f t="shared" si="1"/>
        <v>2</v>
      </c>
      <c r="AC25" s="1460">
        <f t="shared" si="2"/>
        <v>1</v>
      </c>
      <c r="AD25" s="1665">
        <v>2</v>
      </c>
      <c r="AE25" s="1460">
        <f t="shared" si="5"/>
        <v>1</v>
      </c>
      <c r="AF25" s="1460">
        <f t="shared" si="3"/>
        <v>0.16666666666666666</v>
      </c>
      <c r="AG25" s="1525">
        <f t="shared" si="4"/>
        <v>0.16666666666666666</v>
      </c>
      <c r="AH25" s="110">
        <v>0</v>
      </c>
      <c r="AI25" s="109"/>
      <c r="AJ25" s="110" t="e">
        <v>#DIV/0!</v>
      </c>
      <c r="AK25" s="109" t="s">
        <v>2139</v>
      </c>
      <c r="AL25" s="109"/>
      <c r="AM25" s="111"/>
      <c r="AN25" s="111"/>
      <c r="AO25" s="111"/>
      <c r="AP25" s="111"/>
      <c r="AQ25" s="111"/>
      <c r="AR25" s="111"/>
      <c r="AS25" s="111"/>
      <c r="AT25" s="112"/>
      <c r="AU25" s="112"/>
      <c r="AV25" s="112"/>
      <c r="AW25" s="112"/>
      <c r="AX25" s="112"/>
      <c r="AY25" s="112"/>
      <c r="AZ25" s="112"/>
      <c r="BA25" s="113"/>
      <c r="BB25" s="113"/>
      <c r="BC25" s="113"/>
      <c r="BD25" s="113"/>
      <c r="BE25" s="113"/>
      <c r="BF25" s="113"/>
      <c r="BG25" s="113"/>
      <c r="BH25" s="114"/>
      <c r="BI25" s="114"/>
      <c r="BJ25" s="114"/>
      <c r="BK25" s="114"/>
      <c r="BL25" s="114"/>
      <c r="BM25" s="114"/>
      <c r="BN25" s="114"/>
      <c r="BO25" s="115"/>
      <c r="BP25" s="115"/>
      <c r="BQ25" s="115"/>
      <c r="BR25" s="115"/>
      <c r="BS25" s="115"/>
      <c r="BT25" s="115"/>
      <c r="BU25" s="115"/>
    </row>
    <row r="26" spans="1:73" s="513" customFormat="1" ht="62.25" customHeight="1" thickBot="1">
      <c r="A26" s="2183"/>
      <c r="B26" s="1871"/>
      <c r="C26" s="2190" t="s">
        <v>1031</v>
      </c>
      <c r="D26" s="93" t="s">
        <v>1032</v>
      </c>
      <c r="E26" s="165" t="s">
        <v>1033</v>
      </c>
      <c r="F26" s="509">
        <v>12</v>
      </c>
      <c r="G26" s="289" t="s">
        <v>1034</v>
      </c>
      <c r="H26" s="165" t="s">
        <v>2007</v>
      </c>
      <c r="I26" s="510">
        <v>0.015873015873015872</v>
      </c>
      <c r="J26" s="289" t="s">
        <v>1003</v>
      </c>
      <c r="K26" s="170">
        <v>42005</v>
      </c>
      <c r="L26" s="170">
        <v>42369</v>
      </c>
      <c r="M26" s="465">
        <v>1</v>
      </c>
      <c r="N26" s="465">
        <v>1</v>
      </c>
      <c r="O26" s="465">
        <v>1</v>
      </c>
      <c r="P26" s="465">
        <v>1</v>
      </c>
      <c r="Q26" s="465">
        <v>1</v>
      </c>
      <c r="R26" s="465">
        <v>1</v>
      </c>
      <c r="S26" s="465">
        <v>1</v>
      </c>
      <c r="T26" s="465">
        <v>1</v>
      </c>
      <c r="U26" s="465">
        <v>1</v>
      </c>
      <c r="V26" s="465">
        <v>1</v>
      </c>
      <c r="W26" s="465">
        <v>1</v>
      </c>
      <c r="X26" s="465">
        <v>1</v>
      </c>
      <c r="Y26" s="511">
        <f t="shared" si="0"/>
        <v>12</v>
      </c>
      <c r="Z26" s="512">
        <v>0</v>
      </c>
      <c r="AA26" s="277" t="s">
        <v>1150</v>
      </c>
      <c r="AB26" s="109">
        <f t="shared" si="1"/>
        <v>2</v>
      </c>
      <c r="AC26" s="1460">
        <f t="shared" si="2"/>
        <v>1</v>
      </c>
      <c r="AD26" s="1665">
        <v>0</v>
      </c>
      <c r="AE26" s="1460">
        <f t="shared" si="5"/>
        <v>0</v>
      </c>
      <c r="AF26" s="1460">
        <f t="shared" si="3"/>
        <v>0</v>
      </c>
      <c r="AG26" s="1525">
        <f t="shared" si="4"/>
        <v>0</v>
      </c>
      <c r="AH26" s="110">
        <v>0</v>
      </c>
      <c r="AI26" s="109">
        <v>0</v>
      </c>
      <c r="AJ26" s="110" t="e">
        <v>#DIV/0!</v>
      </c>
      <c r="AK26" s="109"/>
      <c r="AL26" s="109"/>
      <c r="AM26" s="111"/>
      <c r="AN26" s="111"/>
      <c r="AO26" s="111"/>
      <c r="AP26" s="111"/>
      <c r="AQ26" s="111"/>
      <c r="AR26" s="111"/>
      <c r="AS26" s="111"/>
      <c r="AT26" s="112"/>
      <c r="AU26" s="112"/>
      <c r="AV26" s="112"/>
      <c r="AW26" s="112"/>
      <c r="AX26" s="112"/>
      <c r="AY26" s="112"/>
      <c r="AZ26" s="112"/>
      <c r="BA26" s="113"/>
      <c r="BB26" s="113"/>
      <c r="BC26" s="113"/>
      <c r="BD26" s="113"/>
      <c r="BE26" s="113"/>
      <c r="BF26" s="113"/>
      <c r="BG26" s="113"/>
      <c r="BH26" s="114"/>
      <c r="BI26" s="114"/>
      <c r="BJ26" s="114"/>
      <c r="BK26" s="114"/>
      <c r="BL26" s="114"/>
      <c r="BM26" s="114"/>
      <c r="BN26" s="114"/>
      <c r="BO26" s="115"/>
      <c r="BP26" s="115"/>
      <c r="BQ26" s="115"/>
      <c r="BR26" s="115"/>
      <c r="BS26" s="115"/>
      <c r="BT26" s="115"/>
      <c r="BU26" s="115"/>
    </row>
    <row r="27" spans="1:73" s="513" customFormat="1" ht="48.75" thickBot="1">
      <c r="A27" s="2183"/>
      <c r="B27" s="1871"/>
      <c r="C27" s="2190"/>
      <c r="D27" s="93" t="s">
        <v>1035</v>
      </c>
      <c r="E27" s="165" t="s">
        <v>1033</v>
      </c>
      <c r="F27" s="509">
        <v>12</v>
      </c>
      <c r="G27" s="289" t="s">
        <v>2008</v>
      </c>
      <c r="H27" s="165" t="s">
        <v>2007</v>
      </c>
      <c r="I27" s="510">
        <v>0.015873015873015872</v>
      </c>
      <c r="J27" s="289" t="s">
        <v>1003</v>
      </c>
      <c r="K27" s="170">
        <v>42005</v>
      </c>
      <c r="L27" s="170">
        <v>42369</v>
      </c>
      <c r="M27" s="465">
        <v>1</v>
      </c>
      <c r="N27" s="465">
        <v>1</v>
      </c>
      <c r="O27" s="465">
        <v>1</v>
      </c>
      <c r="P27" s="465">
        <v>1</v>
      </c>
      <c r="Q27" s="465">
        <v>1</v>
      </c>
      <c r="R27" s="465">
        <v>1</v>
      </c>
      <c r="S27" s="465">
        <v>1</v>
      </c>
      <c r="T27" s="465">
        <v>1</v>
      </c>
      <c r="U27" s="465">
        <v>1</v>
      </c>
      <c r="V27" s="465">
        <v>1</v>
      </c>
      <c r="W27" s="465">
        <v>1</v>
      </c>
      <c r="X27" s="465">
        <v>1</v>
      </c>
      <c r="Y27" s="511">
        <f t="shared" si="0"/>
        <v>12</v>
      </c>
      <c r="Z27" s="512">
        <v>0</v>
      </c>
      <c r="AA27" s="277" t="s">
        <v>1150</v>
      </c>
      <c r="AB27" s="109">
        <f t="shared" si="1"/>
        <v>2</v>
      </c>
      <c r="AC27" s="1460">
        <f t="shared" si="2"/>
        <v>1</v>
      </c>
      <c r="AD27" s="1665">
        <v>2</v>
      </c>
      <c r="AE27" s="1460">
        <f t="shared" si="5"/>
        <v>1</v>
      </c>
      <c r="AF27" s="1460">
        <f t="shared" si="3"/>
        <v>0.16666666666666666</v>
      </c>
      <c r="AG27" s="1525">
        <f t="shared" si="4"/>
        <v>0.16666666666666666</v>
      </c>
      <c r="AH27" s="110">
        <v>66.66666666666667</v>
      </c>
      <c r="AI27" s="109">
        <v>0</v>
      </c>
      <c r="AJ27" s="110" t="e">
        <v>#DIV/0!</v>
      </c>
      <c r="AK27" s="109" t="s">
        <v>2140</v>
      </c>
      <c r="AL27" s="109"/>
      <c r="AM27" s="111"/>
      <c r="AN27" s="111"/>
      <c r="AO27" s="111"/>
      <c r="AP27" s="111"/>
      <c r="AQ27" s="111"/>
      <c r="AR27" s="111"/>
      <c r="AS27" s="111"/>
      <c r="AT27" s="112"/>
      <c r="AU27" s="112"/>
      <c r="AV27" s="112"/>
      <c r="AW27" s="112"/>
      <c r="AX27" s="112"/>
      <c r="AY27" s="112"/>
      <c r="AZ27" s="112"/>
      <c r="BA27" s="113"/>
      <c r="BB27" s="113"/>
      <c r="BC27" s="113"/>
      <c r="BD27" s="113"/>
      <c r="BE27" s="113"/>
      <c r="BF27" s="113"/>
      <c r="BG27" s="113"/>
      <c r="BH27" s="114"/>
      <c r="BI27" s="114"/>
      <c r="BJ27" s="114"/>
      <c r="BK27" s="114"/>
      <c r="BL27" s="114"/>
      <c r="BM27" s="114"/>
      <c r="BN27" s="114"/>
      <c r="BO27" s="115"/>
      <c r="BP27" s="115"/>
      <c r="BQ27" s="115"/>
      <c r="BR27" s="115"/>
      <c r="BS27" s="115"/>
      <c r="BT27" s="115"/>
      <c r="BU27" s="115"/>
    </row>
    <row r="28" spans="1:73" s="513" customFormat="1" ht="57" customHeight="1" thickBot="1">
      <c r="A28" s="2183"/>
      <c r="B28" s="1871"/>
      <c r="C28" s="2190"/>
      <c r="D28" s="105" t="s">
        <v>1036</v>
      </c>
      <c r="E28" s="165" t="s">
        <v>1033</v>
      </c>
      <c r="F28" s="509">
        <v>12</v>
      </c>
      <c r="G28" s="289" t="s">
        <v>1037</v>
      </c>
      <c r="H28" s="165" t="s">
        <v>2007</v>
      </c>
      <c r="I28" s="510">
        <v>0.015873015873015872</v>
      </c>
      <c r="J28" s="289" t="s">
        <v>1003</v>
      </c>
      <c r="K28" s="170">
        <v>42005</v>
      </c>
      <c r="L28" s="170">
        <v>42369</v>
      </c>
      <c r="M28" s="465">
        <v>1</v>
      </c>
      <c r="N28" s="465">
        <v>1</v>
      </c>
      <c r="O28" s="465">
        <v>1</v>
      </c>
      <c r="P28" s="465">
        <v>1</v>
      </c>
      <c r="Q28" s="465">
        <v>1</v>
      </c>
      <c r="R28" s="465">
        <v>1</v>
      </c>
      <c r="S28" s="465">
        <v>1</v>
      </c>
      <c r="T28" s="465">
        <v>1</v>
      </c>
      <c r="U28" s="465">
        <v>1</v>
      </c>
      <c r="V28" s="465">
        <v>1</v>
      </c>
      <c r="W28" s="465">
        <v>1</v>
      </c>
      <c r="X28" s="465">
        <v>1</v>
      </c>
      <c r="Y28" s="511">
        <f t="shared" si="0"/>
        <v>12</v>
      </c>
      <c r="Z28" s="512">
        <v>0</v>
      </c>
      <c r="AA28" s="277" t="s">
        <v>1150</v>
      </c>
      <c r="AB28" s="109">
        <f t="shared" si="1"/>
        <v>2</v>
      </c>
      <c r="AC28" s="1460">
        <f t="shared" si="2"/>
        <v>1</v>
      </c>
      <c r="AD28" s="1665">
        <v>12</v>
      </c>
      <c r="AE28" s="1460">
        <f t="shared" si="5"/>
        <v>6</v>
      </c>
      <c r="AF28" s="1460">
        <f t="shared" si="3"/>
        <v>1</v>
      </c>
      <c r="AG28" s="1525">
        <f t="shared" si="4"/>
        <v>1</v>
      </c>
      <c r="AH28" s="110">
        <v>100</v>
      </c>
      <c r="AI28" s="109">
        <v>0</v>
      </c>
      <c r="AJ28" s="110" t="e">
        <v>#DIV/0!</v>
      </c>
      <c r="AK28" s="109" t="s">
        <v>2141</v>
      </c>
      <c r="AL28" s="109"/>
      <c r="AM28" s="111"/>
      <c r="AN28" s="111"/>
      <c r="AO28" s="111"/>
      <c r="AP28" s="111"/>
      <c r="AQ28" s="111"/>
      <c r="AR28" s="111"/>
      <c r="AS28" s="111"/>
      <c r="AT28" s="112"/>
      <c r="AU28" s="112"/>
      <c r="AV28" s="112"/>
      <c r="AW28" s="112"/>
      <c r="AX28" s="112"/>
      <c r="AY28" s="112"/>
      <c r="AZ28" s="112"/>
      <c r="BA28" s="113"/>
      <c r="BB28" s="113"/>
      <c r="BC28" s="113"/>
      <c r="BD28" s="113"/>
      <c r="BE28" s="113"/>
      <c r="BF28" s="113"/>
      <c r="BG28" s="113"/>
      <c r="BH28" s="114"/>
      <c r="BI28" s="114"/>
      <c r="BJ28" s="114"/>
      <c r="BK28" s="114"/>
      <c r="BL28" s="114"/>
      <c r="BM28" s="114"/>
      <c r="BN28" s="114"/>
      <c r="BO28" s="115"/>
      <c r="BP28" s="115"/>
      <c r="BQ28" s="115"/>
      <c r="BR28" s="115"/>
      <c r="BS28" s="115"/>
      <c r="BT28" s="115"/>
      <c r="BU28" s="115"/>
    </row>
    <row r="29" spans="1:73" s="513" customFormat="1" ht="47.25" customHeight="1" thickBot="1">
      <c r="A29" s="2183"/>
      <c r="B29" s="1871"/>
      <c r="C29" s="2190"/>
      <c r="D29" s="105" t="s">
        <v>1038</v>
      </c>
      <c r="E29" s="165" t="s">
        <v>1039</v>
      </c>
      <c r="F29" s="509">
        <v>2</v>
      </c>
      <c r="G29" s="289" t="s">
        <v>1040</v>
      </c>
      <c r="H29" s="165" t="s">
        <v>2007</v>
      </c>
      <c r="I29" s="510">
        <v>0.015873015873015872</v>
      </c>
      <c r="J29" s="289" t="s">
        <v>1041</v>
      </c>
      <c r="K29" s="170">
        <v>42005</v>
      </c>
      <c r="L29" s="170">
        <v>42369</v>
      </c>
      <c r="M29" s="465"/>
      <c r="N29" s="465"/>
      <c r="O29" s="465"/>
      <c r="P29" s="465">
        <v>1</v>
      </c>
      <c r="Q29" s="465"/>
      <c r="R29" s="465"/>
      <c r="S29" s="465"/>
      <c r="T29" s="465"/>
      <c r="U29" s="465"/>
      <c r="V29" s="465">
        <v>1</v>
      </c>
      <c r="W29" s="465"/>
      <c r="X29" s="465"/>
      <c r="Y29" s="511">
        <f t="shared" si="0"/>
        <v>2</v>
      </c>
      <c r="Z29" s="512">
        <v>0</v>
      </c>
      <c r="AA29" s="277" t="s">
        <v>1150</v>
      </c>
      <c r="AB29" s="109">
        <f t="shared" si="1"/>
        <v>0</v>
      </c>
      <c r="AC29" s="1460">
        <f t="shared" si="2"/>
        <v>0</v>
      </c>
      <c r="AD29" s="1665">
        <v>1</v>
      </c>
      <c r="AE29" s="1460" t="s">
        <v>1150</v>
      </c>
      <c r="AF29" s="1460">
        <f t="shared" si="3"/>
        <v>0.5</v>
      </c>
      <c r="AG29" s="1525">
        <f t="shared" si="4"/>
        <v>0.5</v>
      </c>
      <c r="AH29" s="110">
        <v>0</v>
      </c>
      <c r="AI29" s="109">
        <v>0</v>
      </c>
      <c r="AJ29" s="110" t="e">
        <v>#DIV/0!</v>
      </c>
      <c r="AK29" s="109" t="s">
        <v>2142</v>
      </c>
      <c r="AL29" s="109"/>
      <c r="AM29" s="111"/>
      <c r="AN29" s="111"/>
      <c r="AO29" s="111"/>
      <c r="AP29" s="111"/>
      <c r="AQ29" s="111"/>
      <c r="AR29" s="111"/>
      <c r="AS29" s="111"/>
      <c r="AT29" s="112"/>
      <c r="AU29" s="112"/>
      <c r="AV29" s="112"/>
      <c r="AW29" s="112"/>
      <c r="AX29" s="112"/>
      <c r="AY29" s="112"/>
      <c r="AZ29" s="112"/>
      <c r="BA29" s="113"/>
      <c r="BB29" s="113"/>
      <c r="BC29" s="113"/>
      <c r="BD29" s="113"/>
      <c r="BE29" s="113"/>
      <c r="BF29" s="113"/>
      <c r="BG29" s="113"/>
      <c r="BH29" s="114"/>
      <c r="BI29" s="114"/>
      <c r="BJ29" s="114"/>
      <c r="BK29" s="114"/>
      <c r="BL29" s="114"/>
      <c r="BM29" s="114"/>
      <c r="BN29" s="114"/>
      <c r="BO29" s="115"/>
      <c r="BP29" s="115"/>
      <c r="BQ29" s="115"/>
      <c r="BR29" s="115"/>
      <c r="BS29" s="115"/>
      <c r="BT29" s="115"/>
      <c r="BU29" s="115"/>
    </row>
    <row r="30" spans="1:73" s="513" customFormat="1" ht="36.75" thickBot="1">
      <c r="A30" s="2183"/>
      <c r="B30" s="1871"/>
      <c r="C30" s="1857" t="s">
        <v>1042</v>
      </c>
      <c r="D30" s="105" t="s">
        <v>1043</v>
      </c>
      <c r="E30" s="165" t="s">
        <v>1033</v>
      </c>
      <c r="F30" s="509">
        <v>12</v>
      </c>
      <c r="G30" s="289" t="s">
        <v>1044</v>
      </c>
      <c r="H30" s="165" t="s">
        <v>2007</v>
      </c>
      <c r="I30" s="510">
        <v>0.015873015873015872</v>
      </c>
      <c r="J30" s="289" t="s">
        <v>1003</v>
      </c>
      <c r="K30" s="170">
        <v>42005</v>
      </c>
      <c r="L30" s="170">
        <v>42369</v>
      </c>
      <c r="M30" s="465">
        <v>1</v>
      </c>
      <c r="N30" s="465">
        <v>1</v>
      </c>
      <c r="O30" s="465">
        <v>1</v>
      </c>
      <c r="P30" s="465">
        <v>1</v>
      </c>
      <c r="Q30" s="465">
        <v>1</v>
      </c>
      <c r="R30" s="465">
        <v>1</v>
      </c>
      <c r="S30" s="465">
        <v>1</v>
      </c>
      <c r="T30" s="465">
        <v>1</v>
      </c>
      <c r="U30" s="465">
        <v>1</v>
      </c>
      <c r="V30" s="465">
        <v>1</v>
      </c>
      <c r="W30" s="465">
        <v>1</v>
      </c>
      <c r="X30" s="465">
        <v>1</v>
      </c>
      <c r="Y30" s="511">
        <f t="shared" si="0"/>
        <v>12</v>
      </c>
      <c r="Z30" s="512">
        <v>0</v>
      </c>
      <c r="AA30" s="277" t="s">
        <v>1150</v>
      </c>
      <c r="AB30" s="109">
        <f t="shared" si="1"/>
        <v>2</v>
      </c>
      <c r="AC30" s="1460">
        <f t="shared" si="2"/>
        <v>1</v>
      </c>
      <c r="AD30" s="1665">
        <v>2</v>
      </c>
      <c r="AE30" s="1460">
        <f t="shared" si="5"/>
        <v>1</v>
      </c>
      <c r="AF30" s="1460">
        <f t="shared" si="3"/>
        <v>0.16666666666666666</v>
      </c>
      <c r="AG30" s="1525">
        <f t="shared" si="4"/>
        <v>0.16666666666666666</v>
      </c>
      <c r="AH30" s="110">
        <v>0</v>
      </c>
      <c r="AI30" s="109"/>
      <c r="AJ30" s="110" t="e">
        <v>#DIV/0!</v>
      </c>
      <c r="AK30" s="109" t="s">
        <v>1973</v>
      </c>
      <c r="AL30" s="109"/>
      <c r="AM30" s="111"/>
      <c r="AN30" s="111"/>
      <c r="AO30" s="111"/>
      <c r="AP30" s="111"/>
      <c r="AQ30" s="111"/>
      <c r="AR30" s="111"/>
      <c r="AS30" s="111"/>
      <c r="AT30" s="112"/>
      <c r="AU30" s="112"/>
      <c r="AV30" s="112"/>
      <c r="AW30" s="112"/>
      <c r="AX30" s="112"/>
      <c r="AY30" s="112"/>
      <c r="AZ30" s="112"/>
      <c r="BA30" s="113"/>
      <c r="BB30" s="113"/>
      <c r="BC30" s="113"/>
      <c r="BD30" s="113"/>
      <c r="BE30" s="113"/>
      <c r="BF30" s="113"/>
      <c r="BG30" s="113"/>
      <c r="BH30" s="114"/>
      <c r="BI30" s="114"/>
      <c r="BJ30" s="114"/>
      <c r="BK30" s="114"/>
      <c r="BL30" s="114"/>
      <c r="BM30" s="114"/>
      <c r="BN30" s="114"/>
      <c r="BO30" s="115"/>
      <c r="BP30" s="115"/>
      <c r="BQ30" s="115"/>
      <c r="BR30" s="115"/>
      <c r="BS30" s="115"/>
      <c r="BT30" s="115"/>
      <c r="BU30" s="115"/>
    </row>
    <row r="31" spans="1:73" s="513" customFormat="1" ht="36" customHeight="1" thickBot="1">
      <c r="A31" s="2183"/>
      <c r="B31" s="1871"/>
      <c r="C31" s="1858"/>
      <c r="D31" s="105" t="s">
        <v>1045</v>
      </c>
      <c r="E31" s="165" t="s">
        <v>1033</v>
      </c>
      <c r="F31" s="509">
        <v>12</v>
      </c>
      <c r="G31" s="289" t="s">
        <v>1046</v>
      </c>
      <c r="H31" s="165" t="s">
        <v>2007</v>
      </c>
      <c r="I31" s="510">
        <v>0.015873015873015872</v>
      </c>
      <c r="J31" s="289" t="s">
        <v>1047</v>
      </c>
      <c r="K31" s="170">
        <v>42005</v>
      </c>
      <c r="L31" s="170">
        <v>42369</v>
      </c>
      <c r="M31" s="465">
        <v>1</v>
      </c>
      <c r="N31" s="465">
        <v>1</v>
      </c>
      <c r="O31" s="465">
        <v>1</v>
      </c>
      <c r="P31" s="465">
        <v>1</v>
      </c>
      <c r="Q31" s="465">
        <v>1</v>
      </c>
      <c r="R31" s="465">
        <v>1</v>
      </c>
      <c r="S31" s="465">
        <v>1</v>
      </c>
      <c r="T31" s="465">
        <v>1</v>
      </c>
      <c r="U31" s="465">
        <v>1</v>
      </c>
      <c r="V31" s="465">
        <v>1</v>
      </c>
      <c r="W31" s="465">
        <v>1</v>
      </c>
      <c r="X31" s="465">
        <v>1</v>
      </c>
      <c r="Y31" s="511">
        <f t="shared" si="0"/>
        <v>12</v>
      </c>
      <c r="Z31" s="512">
        <v>0</v>
      </c>
      <c r="AA31" s="277" t="s">
        <v>1150</v>
      </c>
      <c r="AB31" s="109">
        <f t="shared" si="1"/>
        <v>2</v>
      </c>
      <c r="AC31" s="1460">
        <f t="shared" si="2"/>
        <v>1</v>
      </c>
      <c r="AD31" s="1665">
        <v>2</v>
      </c>
      <c r="AE31" s="1460">
        <f t="shared" si="5"/>
        <v>1</v>
      </c>
      <c r="AF31" s="1460">
        <f t="shared" si="3"/>
        <v>0.16666666666666666</v>
      </c>
      <c r="AG31" s="1525">
        <f t="shared" si="4"/>
        <v>0.16666666666666666</v>
      </c>
      <c r="AH31" s="110">
        <v>0</v>
      </c>
      <c r="AI31" s="109"/>
      <c r="AJ31" s="110" t="e">
        <v>#DIV/0!</v>
      </c>
      <c r="AK31" s="109" t="s">
        <v>1974</v>
      </c>
      <c r="AL31" s="109"/>
      <c r="AM31" s="111"/>
      <c r="AN31" s="111"/>
      <c r="AO31" s="111"/>
      <c r="AP31" s="111"/>
      <c r="AQ31" s="111"/>
      <c r="AR31" s="111"/>
      <c r="AS31" s="111"/>
      <c r="AT31" s="112"/>
      <c r="AU31" s="112"/>
      <c r="AV31" s="112"/>
      <c r="AW31" s="112"/>
      <c r="AX31" s="112"/>
      <c r="AY31" s="112"/>
      <c r="AZ31" s="112"/>
      <c r="BA31" s="113"/>
      <c r="BB31" s="113"/>
      <c r="BC31" s="113"/>
      <c r="BD31" s="113"/>
      <c r="BE31" s="113"/>
      <c r="BF31" s="113"/>
      <c r="BG31" s="113"/>
      <c r="BH31" s="114"/>
      <c r="BI31" s="114"/>
      <c r="BJ31" s="114"/>
      <c r="BK31" s="114"/>
      <c r="BL31" s="114"/>
      <c r="BM31" s="114"/>
      <c r="BN31" s="114"/>
      <c r="BO31" s="115"/>
      <c r="BP31" s="115"/>
      <c r="BQ31" s="115"/>
      <c r="BR31" s="115"/>
      <c r="BS31" s="115"/>
      <c r="BT31" s="115"/>
      <c r="BU31" s="115"/>
    </row>
    <row r="32" spans="1:73" s="513" customFormat="1" ht="36.75" thickBot="1">
      <c r="A32" s="2183"/>
      <c r="B32" s="1871"/>
      <c r="C32" s="1858"/>
      <c r="D32" s="105" t="s">
        <v>1048</v>
      </c>
      <c r="E32" s="165" t="s">
        <v>1033</v>
      </c>
      <c r="F32" s="509">
        <v>12</v>
      </c>
      <c r="G32" s="289" t="s">
        <v>1046</v>
      </c>
      <c r="H32" s="165" t="s">
        <v>2007</v>
      </c>
      <c r="I32" s="510">
        <v>0.015873015873015872</v>
      </c>
      <c r="J32" s="289" t="s">
        <v>1047</v>
      </c>
      <c r="K32" s="170">
        <v>42005</v>
      </c>
      <c r="L32" s="170">
        <v>42369</v>
      </c>
      <c r="M32" s="465">
        <v>1</v>
      </c>
      <c r="N32" s="465">
        <v>1</v>
      </c>
      <c r="O32" s="465">
        <v>1</v>
      </c>
      <c r="P32" s="465">
        <v>1</v>
      </c>
      <c r="Q32" s="465">
        <v>1</v>
      </c>
      <c r="R32" s="465">
        <v>1</v>
      </c>
      <c r="S32" s="465">
        <v>1</v>
      </c>
      <c r="T32" s="465">
        <v>1</v>
      </c>
      <c r="U32" s="465">
        <v>1</v>
      </c>
      <c r="V32" s="465">
        <v>1</v>
      </c>
      <c r="W32" s="465">
        <v>1</v>
      </c>
      <c r="X32" s="465">
        <v>1</v>
      </c>
      <c r="Y32" s="511">
        <f t="shared" si="0"/>
        <v>12</v>
      </c>
      <c r="Z32" s="512">
        <v>0</v>
      </c>
      <c r="AA32" s="277" t="s">
        <v>1150</v>
      </c>
      <c r="AB32" s="109">
        <f t="shared" si="1"/>
        <v>2</v>
      </c>
      <c r="AC32" s="1460">
        <f t="shared" si="2"/>
        <v>1</v>
      </c>
      <c r="AD32" s="1665">
        <v>2</v>
      </c>
      <c r="AE32" s="1460">
        <f t="shared" si="5"/>
        <v>1</v>
      </c>
      <c r="AF32" s="1460">
        <f t="shared" si="3"/>
        <v>0.16666666666666666</v>
      </c>
      <c r="AG32" s="1525">
        <f t="shared" si="4"/>
        <v>0.16666666666666666</v>
      </c>
      <c r="AH32" s="110">
        <v>0</v>
      </c>
      <c r="AI32" s="109"/>
      <c r="AJ32" s="110" t="e">
        <v>#DIV/0!</v>
      </c>
      <c r="AK32" s="109" t="s">
        <v>1975</v>
      </c>
      <c r="AL32" s="109"/>
      <c r="AM32" s="111"/>
      <c r="AN32" s="111"/>
      <c r="AO32" s="111"/>
      <c r="AP32" s="111"/>
      <c r="AQ32" s="111"/>
      <c r="AR32" s="111"/>
      <c r="AS32" s="111"/>
      <c r="AT32" s="112"/>
      <c r="AU32" s="112"/>
      <c r="AV32" s="112"/>
      <c r="AW32" s="112"/>
      <c r="AX32" s="112"/>
      <c r="AY32" s="112"/>
      <c r="AZ32" s="112"/>
      <c r="BA32" s="113"/>
      <c r="BB32" s="113"/>
      <c r="BC32" s="113"/>
      <c r="BD32" s="113"/>
      <c r="BE32" s="113"/>
      <c r="BF32" s="113"/>
      <c r="BG32" s="113"/>
      <c r="BH32" s="114"/>
      <c r="BI32" s="114"/>
      <c r="BJ32" s="114"/>
      <c r="BK32" s="114"/>
      <c r="BL32" s="114"/>
      <c r="BM32" s="114"/>
      <c r="BN32" s="114"/>
      <c r="BO32" s="115"/>
      <c r="BP32" s="115"/>
      <c r="BQ32" s="115"/>
      <c r="BR32" s="115"/>
      <c r="BS32" s="115"/>
      <c r="BT32" s="115"/>
      <c r="BU32" s="115"/>
    </row>
    <row r="33" spans="1:73" s="513" customFormat="1" ht="96.75" thickBot="1">
      <c r="A33" s="2183"/>
      <c r="B33" s="1871"/>
      <c r="C33" s="1858"/>
      <c r="D33" s="105" t="s">
        <v>1049</v>
      </c>
      <c r="E33" s="165" t="s">
        <v>1033</v>
      </c>
      <c r="F33" s="509">
        <v>12</v>
      </c>
      <c r="G33" s="289" t="s">
        <v>1050</v>
      </c>
      <c r="H33" s="165" t="s">
        <v>998</v>
      </c>
      <c r="I33" s="510">
        <v>0.015873015873015872</v>
      </c>
      <c r="J33" s="289" t="s">
        <v>1047</v>
      </c>
      <c r="K33" s="170">
        <v>42005</v>
      </c>
      <c r="L33" s="170">
        <v>42369</v>
      </c>
      <c r="M33" s="465">
        <v>1</v>
      </c>
      <c r="N33" s="465">
        <v>1</v>
      </c>
      <c r="O33" s="465">
        <v>1</v>
      </c>
      <c r="P33" s="465">
        <v>1</v>
      </c>
      <c r="Q33" s="465">
        <v>1</v>
      </c>
      <c r="R33" s="465">
        <v>1</v>
      </c>
      <c r="S33" s="465">
        <v>1</v>
      </c>
      <c r="T33" s="465">
        <v>1</v>
      </c>
      <c r="U33" s="465">
        <v>1</v>
      </c>
      <c r="V33" s="465">
        <v>1</v>
      </c>
      <c r="W33" s="465">
        <v>1</v>
      </c>
      <c r="X33" s="465">
        <v>1</v>
      </c>
      <c r="Y33" s="511">
        <f t="shared" si="0"/>
        <v>12</v>
      </c>
      <c r="Z33" s="512">
        <v>0</v>
      </c>
      <c r="AA33" s="277" t="s">
        <v>1150</v>
      </c>
      <c r="AB33" s="109">
        <f t="shared" si="1"/>
        <v>2</v>
      </c>
      <c r="AC33" s="1460">
        <f t="shared" si="2"/>
        <v>1</v>
      </c>
      <c r="AD33" s="1665">
        <v>2</v>
      </c>
      <c r="AE33" s="1460">
        <f t="shared" si="5"/>
        <v>1</v>
      </c>
      <c r="AF33" s="1460">
        <f t="shared" si="3"/>
        <v>0.16666666666666666</v>
      </c>
      <c r="AG33" s="1525">
        <f t="shared" si="4"/>
        <v>0.16666666666666666</v>
      </c>
      <c r="AH33" s="110"/>
      <c r="AI33" s="109"/>
      <c r="AJ33" s="110" t="e">
        <v>#DIV/0!</v>
      </c>
      <c r="AK33" s="109" t="s">
        <v>1977</v>
      </c>
      <c r="AL33" s="109"/>
      <c r="AM33" s="111"/>
      <c r="AN33" s="111"/>
      <c r="AO33" s="111"/>
      <c r="AP33" s="111"/>
      <c r="AQ33" s="111"/>
      <c r="AR33" s="111"/>
      <c r="AS33" s="111"/>
      <c r="AT33" s="112"/>
      <c r="AU33" s="112"/>
      <c r="AV33" s="112"/>
      <c r="AW33" s="112"/>
      <c r="AX33" s="112"/>
      <c r="AY33" s="112"/>
      <c r="AZ33" s="112"/>
      <c r="BA33" s="113"/>
      <c r="BB33" s="113"/>
      <c r="BC33" s="113"/>
      <c r="BD33" s="113"/>
      <c r="BE33" s="113"/>
      <c r="BF33" s="113"/>
      <c r="BG33" s="113"/>
      <c r="BH33" s="114"/>
      <c r="BI33" s="114"/>
      <c r="BJ33" s="114"/>
      <c r="BK33" s="114"/>
      <c r="BL33" s="114"/>
      <c r="BM33" s="114"/>
      <c r="BN33" s="114"/>
      <c r="BO33" s="115"/>
      <c r="BP33" s="115"/>
      <c r="BQ33" s="115"/>
      <c r="BR33" s="115"/>
      <c r="BS33" s="115"/>
      <c r="BT33" s="115"/>
      <c r="BU33" s="115"/>
    </row>
    <row r="34" spans="1:73" s="513" customFormat="1" ht="42.75" customHeight="1" thickBot="1">
      <c r="A34" s="2183"/>
      <c r="B34" s="1871"/>
      <c r="C34" s="1858"/>
      <c r="D34" s="105" t="s">
        <v>1051</v>
      </c>
      <c r="E34" s="165" t="s">
        <v>1052</v>
      </c>
      <c r="F34" s="509">
        <v>12</v>
      </c>
      <c r="G34" s="289" t="s">
        <v>1053</v>
      </c>
      <c r="H34" s="165" t="s">
        <v>2006</v>
      </c>
      <c r="I34" s="510">
        <v>0.015873015873015872</v>
      </c>
      <c r="J34" s="289" t="s">
        <v>1003</v>
      </c>
      <c r="K34" s="170">
        <v>42005</v>
      </c>
      <c r="L34" s="170">
        <v>42369</v>
      </c>
      <c r="M34" s="465">
        <v>1</v>
      </c>
      <c r="N34" s="465">
        <v>1</v>
      </c>
      <c r="O34" s="465">
        <v>1</v>
      </c>
      <c r="P34" s="465">
        <v>1</v>
      </c>
      <c r="Q34" s="465">
        <v>1</v>
      </c>
      <c r="R34" s="465">
        <v>1</v>
      </c>
      <c r="S34" s="465">
        <v>1</v>
      </c>
      <c r="T34" s="465">
        <v>1</v>
      </c>
      <c r="U34" s="465">
        <v>1</v>
      </c>
      <c r="V34" s="465">
        <v>1</v>
      </c>
      <c r="W34" s="465">
        <v>1</v>
      </c>
      <c r="X34" s="465">
        <v>1</v>
      </c>
      <c r="Y34" s="511">
        <f t="shared" si="0"/>
        <v>12</v>
      </c>
      <c r="Z34" s="512">
        <v>0</v>
      </c>
      <c r="AA34" s="277" t="s">
        <v>1150</v>
      </c>
      <c r="AB34" s="109">
        <f t="shared" si="1"/>
        <v>2</v>
      </c>
      <c r="AC34" s="1460">
        <f t="shared" si="2"/>
        <v>1</v>
      </c>
      <c r="AD34" s="1665">
        <v>2</v>
      </c>
      <c r="AE34" s="1460">
        <f t="shared" si="5"/>
        <v>1</v>
      </c>
      <c r="AF34" s="1460">
        <f t="shared" si="3"/>
        <v>0.16666666666666666</v>
      </c>
      <c r="AG34" s="1525">
        <f t="shared" si="4"/>
        <v>0.16666666666666666</v>
      </c>
      <c r="AH34" s="110">
        <v>16.666666666666668</v>
      </c>
      <c r="AI34" s="109">
        <v>0</v>
      </c>
      <c r="AJ34" s="110" t="e">
        <v>#DIV/0!</v>
      </c>
      <c r="AK34" s="109" t="s">
        <v>1978</v>
      </c>
      <c r="AL34" s="109"/>
      <c r="AM34" s="111"/>
      <c r="AN34" s="111"/>
      <c r="AO34" s="111"/>
      <c r="AP34" s="111"/>
      <c r="AQ34" s="111"/>
      <c r="AR34" s="111"/>
      <c r="AS34" s="111"/>
      <c r="AT34" s="112"/>
      <c r="AU34" s="112"/>
      <c r="AV34" s="112"/>
      <c r="AW34" s="112"/>
      <c r="AX34" s="112"/>
      <c r="AY34" s="112"/>
      <c r="AZ34" s="112"/>
      <c r="BA34" s="113"/>
      <c r="BB34" s="113"/>
      <c r="BC34" s="113"/>
      <c r="BD34" s="113"/>
      <c r="BE34" s="113"/>
      <c r="BF34" s="113"/>
      <c r="BG34" s="113"/>
      <c r="BH34" s="114"/>
      <c r="BI34" s="114"/>
      <c r="BJ34" s="114"/>
      <c r="BK34" s="114"/>
      <c r="BL34" s="114"/>
      <c r="BM34" s="114"/>
      <c r="BN34" s="114"/>
      <c r="BO34" s="115"/>
      <c r="BP34" s="115"/>
      <c r="BQ34" s="115"/>
      <c r="BR34" s="115"/>
      <c r="BS34" s="115"/>
      <c r="BT34" s="115"/>
      <c r="BU34" s="115"/>
    </row>
    <row r="35" spans="1:73" s="513" customFormat="1" ht="42.75" customHeight="1" thickBot="1">
      <c r="A35" s="2183"/>
      <c r="B35" s="1871"/>
      <c r="C35" s="1858"/>
      <c r="D35" s="105" t="s">
        <v>1054</v>
      </c>
      <c r="E35" s="165" t="s">
        <v>1055</v>
      </c>
      <c r="F35" s="509">
        <v>12</v>
      </c>
      <c r="G35" s="289" t="s">
        <v>1056</v>
      </c>
      <c r="H35" s="165" t="s">
        <v>2009</v>
      </c>
      <c r="I35" s="510">
        <v>0.015873015873015872</v>
      </c>
      <c r="J35" s="289" t="s">
        <v>160</v>
      </c>
      <c r="K35" s="170">
        <v>42005</v>
      </c>
      <c r="L35" s="170">
        <v>42369</v>
      </c>
      <c r="M35" s="465">
        <v>1</v>
      </c>
      <c r="N35" s="465">
        <v>1</v>
      </c>
      <c r="O35" s="465">
        <v>1</v>
      </c>
      <c r="P35" s="465">
        <v>1</v>
      </c>
      <c r="Q35" s="465">
        <v>1</v>
      </c>
      <c r="R35" s="465">
        <v>1</v>
      </c>
      <c r="S35" s="465">
        <v>1</v>
      </c>
      <c r="T35" s="465">
        <v>1</v>
      </c>
      <c r="U35" s="465">
        <v>1</v>
      </c>
      <c r="V35" s="465">
        <v>1</v>
      </c>
      <c r="W35" s="465">
        <v>1</v>
      </c>
      <c r="X35" s="465">
        <v>1</v>
      </c>
      <c r="Y35" s="511">
        <f t="shared" si="0"/>
        <v>12</v>
      </c>
      <c r="Z35" s="512">
        <v>0</v>
      </c>
      <c r="AA35" s="277" t="s">
        <v>1150</v>
      </c>
      <c r="AB35" s="109">
        <f t="shared" si="1"/>
        <v>2</v>
      </c>
      <c r="AC35" s="1460">
        <f t="shared" si="2"/>
        <v>1</v>
      </c>
      <c r="AD35" s="1665">
        <v>2</v>
      </c>
      <c r="AE35" s="1460">
        <f t="shared" si="5"/>
        <v>1</v>
      </c>
      <c r="AF35" s="1460">
        <f t="shared" si="3"/>
        <v>0.16666666666666666</v>
      </c>
      <c r="AG35" s="1525">
        <f t="shared" si="4"/>
        <v>0.16666666666666666</v>
      </c>
      <c r="AH35" s="110">
        <v>16.666666666666668</v>
      </c>
      <c r="AI35" s="109">
        <v>0</v>
      </c>
      <c r="AJ35" s="110" t="e">
        <v>#DIV/0!</v>
      </c>
      <c r="AK35" s="109" t="s">
        <v>1979</v>
      </c>
      <c r="AL35" s="109"/>
      <c r="AM35" s="111"/>
      <c r="AN35" s="111"/>
      <c r="AO35" s="111"/>
      <c r="AP35" s="111"/>
      <c r="AQ35" s="111"/>
      <c r="AR35" s="111"/>
      <c r="AS35" s="111"/>
      <c r="AT35" s="112"/>
      <c r="AU35" s="112"/>
      <c r="AV35" s="112"/>
      <c r="AW35" s="112"/>
      <c r="AX35" s="112"/>
      <c r="AY35" s="112"/>
      <c r="AZ35" s="112"/>
      <c r="BA35" s="113"/>
      <c r="BB35" s="113"/>
      <c r="BC35" s="113"/>
      <c r="BD35" s="113"/>
      <c r="BE35" s="113"/>
      <c r="BF35" s="113"/>
      <c r="BG35" s="113"/>
      <c r="BH35" s="114"/>
      <c r="BI35" s="114"/>
      <c r="BJ35" s="114"/>
      <c r="BK35" s="114"/>
      <c r="BL35" s="114"/>
      <c r="BM35" s="114"/>
      <c r="BN35" s="114"/>
      <c r="BO35" s="115"/>
      <c r="BP35" s="115"/>
      <c r="BQ35" s="115"/>
      <c r="BR35" s="115"/>
      <c r="BS35" s="115"/>
      <c r="BT35" s="115"/>
      <c r="BU35" s="115"/>
    </row>
    <row r="36" spans="1:73" s="513" customFormat="1" ht="42.75" customHeight="1" thickBot="1">
      <c r="A36" s="2183"/>
      <c r="B36" s="1871"/>
      <c r="C36" s="1859"/>
      <c r="D36" s="105" t="s">
        <v>1057</v>
      </c>
      <c r="E36" s="165" t="s">
        <v>1058</v>
      </c>
      <c r="F36" s="509">
        <v>6</v>
      </c>
      <c r="G36" s="289" t="s">
        <v>1059</v>
      </c>
      <c r="H36" s="165" t="s">
        <v>2010</v>
      </c>
      <c r="I36" s="510">
        <v>0.015873015873015872</v>
      </c>
      <c r="J36" s="289"/>
      <c r="K36" s="170">
        <v>42005</v>
      </c>
      <c r="L36" s="170">
        <v>42369</v>
      </c>
      <c r="M36" s="465"/>
      <c r="N36" s="465">
        <v>1</v>
      </c>
      <c r="O36" s="465"/>
      <c r="P36" s="465">
        <v>1</v>
      </c>
      <c r="Q36" s="465"/>
      <c r="R36" s="465">
        <v>1</v>
      </c>
      <c r="S36" s="465"/>
      <c r="T36" s="465">
        <v>1</v>
      </c>
      <c r="U36" s="465"/>
      <c r="V36" s="465">
        <v>1</v>
      </c>
      <c r="W36" s="465"/>
      <c r="X36" s="465">
        <v>1</v>
      </c>
      <c r="Y36" s="511">
        <f t="shared" si="0"/>
        <v>6</v>
      </c>
      <c r="Z36" s="512">
        <v>0</v>
      </c>
      <c r="AA36" s="277" t="s">
        <v>1150</v>
      </c>
      <c r="AB36" s="109">
        <f t="shared" si="1"/>
        <v>1</v>
      </c>
      <c r="AC36" s="1460">
        <f t="shared" si="2"/>
        <v>1</v>
      </c>
      <c r="AD36" s="1665">
        <v>1</v>
      </c>
      <c r="AE36" s="1460">
        <f t="shared" si="5"/>
        <v>1</v>
      </c>
      <c r="AF36" s="1460">
        <f t="shared" si="3"/>
        <v>0.16666666666666666</v>
      </c>
      <c r="AG36" s="1525">
        <f t="shared" si="4"/>
        <v>0.16666666666666666</v>
      </c>
      <c r="AH36" s="110">
        <v>16.666666666666668</v>
      </c>
      <c r="AI36" s="109">
        <v>0</v>
      </c>
      <c r="AJ36" s="110" t="e">
        <v>#DIV/0!</v>
      </c>
      <c r="AK36" s="109"/>
      <c r="AL36" s="109"/>
      <c r="AM36" s="111"/>
      <c r="AN36" s="111"/>
      <c r="AO36" s="111"/>
      <c r="AP36" s="111"/>
      <c r="AQ36" s="111"/>
      <c r="AR36" s="111"/>
      <c r="AS36" s="111"/>
      <c r="AT36" s="112"/>
      <c r="AU36" s="112"/>
      <c r="AV36" s="112"/>
      <c r="AW36" s="112"/>
      <c r="AX36" s="112"/>
      <c r="AY36" s="112"/>
      <c r="AZ36" s="112"/>
      <c r="BA36" s="113"/>
      <c r="BB36" s="113"/>
      <c r="BC36" s="113"/>
      <c r="BD36" s="113"/>
      <c r="BE36" s="113"/>
      <c r="BF36" s="113"/>
      <c r="BG36" s="113"/>
      <c r="BH36" s="114"/>
      <c r="BI36" s="114"/>
      <c r="BJ36" s="114"/>
      <c r="BK36" s="114"/>
      <c r="BL36" s="114"/>
      <c r="BM36" s="114"/>
      <c r="BN36" s="114"/>
      <c r="BO36" s="115"/>
      <c r="BP36" s="115"/>
      <c r="BQ36" s="115"/>
      <c r="BR36" s="115"/>
      <c r="BS36" s="115"/>
      <c r="BT36" s="115"/>
      <c r="BU36" s="115"/>
    </row>
    <row r="37" spans="1:73" s="513" customFormat="1" ht="60.75" thickBot="1">
      <c r="A37" s="2183"/>
      <c r="B37" s="1871"/>
      <c r="C37" s="2190" t="s">
        <v>1060</v>
      </c>
      <c r="D37" s="105" t="s">
        <v>1061</v>
      </c>
      <c r="E37" s="165" t="s">
        <v>1033</v>
      </c>
      <c r="F37" s="509">
        <v>12</v>
      </c>
      <c r="G37" s="289" t="s">
        <v>1062</v>
      </c>
      <c r="H37" s="165" t="s">
        <v>2011</v>
      </c>
      <c r="I37" s="510">
        <v>0.015873015873015872</v>
      </c>
      <c r="J37" s="289" t="s">
        <v>1003</v>
      </c>
      <c r="K37" s="170">
        <v>42005</v>
      </c>
      <c r="L37" s="170">
        <v>42369</v>
      </c>
      <c r="M37" s="465">
        <v>1</v>
      </c>
      <c r="N37" s="465">
        <v>1</v>
      </c>
      <c r="O37" s="465">
        <v>1</v>
      </c>
      <c r="P37" s="465">
        <v>1</v>
      </c>
      <c r="Q37" s="465">
        <v>1</v>
      </c>
      <c r="R37" s="465">
        <v>1</v>
      </c>
      <c r="S37" s="465">
        <v>1</v>
      </c>
      <c r="T37" s="465">
        <v>1</v>
      </c>
      <c r="U37" s="465">
        <v>1</v>
      </c>
      <c r="V37" s="465">
        <v>1</v>
      </c>
      <c r="W37" s="465">
        <v>1</v>
      </c>
      <c r="X37" s="465">
        <v>1</v>
      </c>
      <c r="Y37" s="511">
        <f t="shared" si="0"/>
        <v>12</v>
      </c>
      <c r="Z37" s="512">
        <v>0</v>
      </c>
      <c r="AA37" s="277" t="s">
        <v>1150</v>
      </c>
      <c r="AB37" s="109">
        <f t="shared" si="1"/>
        <v>2</v>
      </c>
      <c r="AC37" s="1460">
        <f t="shared" si="2"/>
        <v>1</v>
      </c>
      <c r="AD37" s="1665">
        <v>2</v>
      </c>
      <c r="AE37" s="1460">
        <f t="shared" si="5"/>
        <v>1</v>
      </c>
      <c r="AF37" s="1460">
        <f t="shared" si="3"/>
        <v>0.16666666666666666</v>
      </c>
      <c r="AG37" s="1525">
        <f t="shared" si="4"/>
        <v>0.16666666666666666</v>
      </c>
      <c r="AH37" s="110">
        <v>16.666666666666668</v>
      </c>
      <c r="AI37" s="109">
        <v>0</v>
      </c>
      <c r="AJ37" s="110" t="e">
        <v>#DIV/0!</v>
      </c>
      <c r="AK37" s="109" t="s">
        <v>1973</v>
      </c>
      <c r="AL37" s="109"/>
      <c r="AM37" s="111"/>
      <c r="AN37" s="111"/>
      <c r="AO37" s="111"/>
      <c r="AP37" s="111"/>
      <c r="AQ37" s="111"/>
      <c r="AR37" s="111"/>
      <c r="AS37" s="111"/>
      <c r="AT37" s="112"/>
      <c r="AU37" s="112"/>
      <c r="AV37" s="112"/>
      <c r="AW37" s="112"/>
      <c r="AX37" s="112"/>
      <c r="AY37" s="112"/>
      <c r="AZ37" s="112"/>
      <c r="BA37" s="113"/>
      <c r="BB37" s="113"/>
      <c r="BC37" s="113"/>
      <c r="BD37" s="113"/>
      <c r="BE37" s="113"/>
      <c r="BF37" s="113"/>
      <c r="BG37" s="113"/>
      <c r="BH37" s="114"/>
      <c r="BI37" s="114"/>
      <c r="BJ37" s="114"/>
      <c r="BK37" s="114"/>
      <c r="BL37" s="114"/>
      <c r="BM37" s="114"/>
      <c r="BN37" s="114"/>
      <c r="BO37" s="115"/>
      <c r="BP37" s="115"/>
      <c r="BQ37" s="115"/>
      <c r="BR37" s="115"/>
      <c r="BS37" s="115"/>
      <c r="BT37" s="115"/>
      <c r="BU37" s="115"/>
    </row>
    <row r="38" spans="1:73" s="513" customFormat="1" ht="60.75" thickBot="1">
      <c r="A38" s="2183"/>
      <c r="B38" s="1871"/>
      <c r="C38" s="2190"/>
      <c r="D38" s="105" t="s">
        <v>1063</v>
      </c>
      <c r="E38" s="165" t="s">
        <v>1033</v>
      </c>
      <c r="F38" s="509">
        <v>12</v>
      </c>
      <c r="G38" s="289" t="s">
        <v>1062</v>
      </c>
      <c r="H38" s="165" t="s">
        <v>2011</v>
      </c>
      <c r="I38" s="510">
        <v>0.015873015873015872</v>
      </c>
      <c r="J38" s="289" t="s">
        <v>1003</v>
      </c>
      <c r="K38" s="170">
        <v>42005</v>
      </c>
      <c r="L38" s="170">
        <v>42369</v>
      </c>
      <c r="M38" s="465">
        <v>1</v>
      </c>
      <c r="N38" s="465">
        <v>1</v>
      </c>
      <c r="O38" s="465">
        <v>1</v>
      </c>
      <c r="P38" s="465">
        <v>1</v>
      </c>
      <c r="Q38" s="465">
        <v>1</v>
      </c>
      <c r="R38" s="465">
        <v>1</v>
      </c>
      <c r="S38" s="465">
        <v>1</v>
      </c>
      <c r="T38" s="465">
        <v>1</v>
      </c>
      <c r="U38" s="465">
        <v>1</v>
      </c>
      <c r="V38" s="465">
        <v>1</v>
      </c>
      <c r="W38" s="465">
        <v>1</v>
      </c>
      <c r="X38" s="465">
        <v>1</v>
      </c>
      <c r="Y38" s="511">
        <f t="shared" si="0"/>
        <v>12</v>
      </c>
      <c r="Z38" s="512">
        <v>0</v>
      </c>
      <c r="AA38" s="277" t="s">
        <v>1150</v>
      </c>
      <c r="AB38" s="109">
        <f t="shared" si="1"/>
        <v>2</v>
      </c>
      <c r="AC38" s="1460">
        <f t="shared" si="2"/>
        <v>1</v>
      </c>
      <c r="AD38" s="1665">
        <v>2</v>
      </c>
      <c r="AE38" s="1460">
        <f t="shared" si="5"/>
        <v>1</v>
      </c>
      <c r="AF38" s="1460">
        <f t="shared" si="3"/>
        <v>0.16666666666666666</v>
      </c>
      <c r="AG38" s="1525">
        <f t="shared" si="4"/>
        <v>0.16666666666666666</v>
      </c>
      <c r="AH38" s="110">
        <v>16.666666666666668</v>
      </c>
      <c r="AI38" s="109">
        <v>0</v>
      </c>
      <c r="AJ38" s="110" t="e">
        <v>#DIV/0!</v>
      </c>
      <c r="AK38" s="109" t="s">
        <v>1974</v>
      </c>
      <c r="AL38" s="109"/>
      <c r="AM38" s="111"/>
      <c r="AN38" s="111"/>
      <c r="AO38" s="111"/>
      <c r="AP38" s="111"/>
      <c r="AQ38" s="111"/>
      <c r="AR38" s="111"/>
      <c r="AS38" s="111"/>
      <c r="AT38" s="112"/>
      <c r="AU38" s="112"/>
      <c r="AV38" s="112"/>
      <c r="AW38" s="112"/>
      <c r="AX38" s="112"/>
      <c r="AY38" s="112"/>
      <c r="AZ38" s="112"/>
      <c r="BA38" s="113"/>
      <c r="BB38" s="113"/>
      <c r="BC38" s="113"/>
      <c r="BD38" s="113"/>
      <c r="BE38" s="113"/>
      <c r="BF38" s="113"/>
      <c r="BG38" s="113"/>
      <c r="BH38" s="114"/>
      <c r="BI38" s="114"/>
      <c r="BJ38" s="114"/>
      <c r="BK38" s="114"/>
      <c r="BL38" s="114"/>
      <c r="BM38" s="114"/>
      <c r="BN38" s="114"/>
      <c r="BO38" s="115"/>
      <c r="BP38" s="115"/>
      <c r="BQ38" s="115"/>
      <c r="BR38" s="115"/>
      <c r="BS38" s="115"/>
      <c r="BT38" s="115"/>
      <c r="BU38" s="115"/>
    </row>
    <row r="39" spans="1:73" s="513" customFormat="1" ht="48.75" thickBot="1">
      <c r="A39" s="2183"/>
      <c r="B39" s="1871"/>
      <c r="C39" s="2190"/>
      <c r="D39" s="105" t="s">
        <v>1064</v>
      </c>
      <c r="E39" s="165" t="s">
        <v>1033</v>
      </c>
      <c r="F39" s="509">
        <v>12</v>
      </c>
      <c r="G39" s="289" t="s">
        <v>1065</v>
      </c>
      <c r="H39" s="165" t="s">
        <v>2006</v>
      </c>
      <c r="I39" s="510">
        <v>0.015873015873015872</v>
      </c>
      <c r="J39" s="289" t="s">
        <v>1003</v>
      </c>
      <c r="K39" s="170">
        <v>42005</v>
      </c>
      <c r="L39" s="170">
        <v>42369</v>
      </c>
      <c r="M39" s="465">
        <v>1</v>
      </c>
      <c r="N39" s="465">
        <v>1</v>
      </c>
      <c r="O39" s="465">
        <v>1</v>
      </c>
      <c r="P39" s="465">
        <v>1</v>
      </c>
      <c r="Q39" s="465">
        <v>1</v>
      </c>
      <c r="R39" s="465">
        <v>1</v>
      </c>
      <c r="S39" s="465">
        <v>1</v>
      </c>
      <c r="T39" s="465">
        <v>1</v>
      </c>
      <c r="U39" s="465">
        <v>1</v>
      </c>
      <c r="V39" s="465">
        <v>1</v>
      </c>
      <c r="W39" s="465">
        <v>1</v>
      </c>
      <c r="X39" s="465">
        <v>1</v>
      </c>
      <c r="Y39" s="511">
        <f t="shared" si="0"/>
        <v>12</v>
      </c>
      <c r="Z39" s="512">
        <v>0</v>
      </c>
      <c r="AA39" s="277" t="s">
        <v>1150</v>
      </c>
      <c r="AB39" s="109">
        <f t="shared" si="1"/>
        <v>2</v>
      </c>
      <c r="AC39" s="1460">
        <f t="shared" si="2"/>
        <v>1</v>
      </c>
      <c r="AD39" s="1665">
        <v>2</v>
      </c>
      <c r="AE39" s="1460">
        <f t="shared" si="5"/>
        <v>1</v>
      </c>
      <c r="AF39" s="1460">
        <f t="shared" si="3"/>
        <v>0.16666666666666666</v>
      </c>
      <c r="AG39" s="1525">
        <f t="shared" si="4"/>
        <v>0.16666666666666666</v>
      </c>
      <c r="AH39" s="110">
        <v>16.666666666666668</v>
      </c>
      <c r="AI39" s="109">
        <v>6323528</v>
      </c>
      <c r="AJ39" s="110" t="e">
        <v>#DIV/0!</v>
      </c>
      <c r="AK39" s="109" t="s">
        <v>1975</v>
      </c>
      <c r="AL39" s="109"/>
      <c r="AM39" s="111"/>
      <c r="AN39" s="111"/>
      <c r="AO39" s="111"/>
      <c r="AP39" s="111"/>
      <c r="AQ39" s="111"/>
      <c r="AR39" s="111"/>
      <c r="AS39" s="111"/>
      <c r="AT39" s="112"/>
      <c r="AU39" s="112"/>
      <c r="AV39" s="112"/>
      <c r="AW39" s="112"/>
      <c r="AX39" s="112"/>
      <c r="AY39" s="112"/>
      <c r="AZ39" s="112"/>
      <c r="BA39" s="113"/>
      <c r="BB39" s="113"/>
      <c r="BC39" s="113"/>
      <c r="BD39" s="113"/>
      <c r="BE39" s="113"/>
      <c r="BF39" s="113"/>
      <c r="BG39" s="113"/>
      <c r="BH39" s="114"/>
      <c r="BI39" s="114"/>
      <c r="BJ39" s="114"/>
      <c r="BK39" s="114"/>
      <c r="BL39" s="114"/>
      <c r="BM39" s="114"/>
      <c r="BN39" s="114"/>
      <c r="BO39" s="115"/>
      <c r="BP39" s="115"/>
      <c r="BQ39" s="115"/>
      <c r="BR39" s="115"/>
      <c r="BS39" s="115"/>
      <c r="BT39" s="115"/>
      <c r="BU39" s="115"/>
    </row>
    <row r="40" spans="1:73" s="513" customFormat="1" ht="60.75" thickBot="1">
      <c r="A40" s="2183"/>
      <c r="B40" s="1871"/>
      <c r="C40" s="2190"/>
      <c r="D40" s="105" t="s">
        <v>1066</v>
      </c>
      <c r="E40" s="165" t="s">
        <v>1033</v>
      </c>
      <c r="F40" s="509">
        <v>12</v>
      </c>
      <c r="G40" s="289" t="s">
        <v>1067</v>
      </c>
      <c r="H40" s="165" t="s">
        <v>2006</v>
      </c>
      <c r="I40" s="510">
        <v>0.015873015873015872</v>
      </c>
      <c r="J40" s="289" t="s">
        <v>1003</v>
      </c>
      <c r="K40" s="170">
        <v>42005</v>
      </c>
      <c r="L40" s="170">
        <v>42369</v>
      </c>
      <c r="M40" s="465">
        <v>1</v>
      </c>
      <c r="N40" s="465">
        <v>1</v>
      </c>
      <c r="O40" s="465">
        <v>1</v>
      </c>
      <c r="P40" s="465">
        <v>1</v>
      </c>
      <c r="Q40" s="465">
        <v>1</v>
      </c>
      <c r="R40" s="465">
        <v>1</v>
      </c>
      <c r="S40" s="465">
        <v>1</v>
      </c>
      <c r="T40" s="465">
        <v>1</v>
      </c>
      <c r="U40" s="465">
        <v>1</v>
      </c>
      <c r="V40" s="465">
        <v>1</v>
      </c>
      <c r="W40" s="465">
        <v>1</v>
      </c>
      <c r="X40" s="465">
        <v>1</v>
      </c>
      <c r="Y40" s="511">
        <f t="shared" si="0"/>
        <v>12</v>
      </c>
      <c r="Z40" s="512">
        <v>0</v>
      </c>
      <c r="AA40" s="277" t="s">
        <v>1150</v>
      </c>
      <c r="AB40" s="109">
        <f t="shared" si="1"/>
        <v>2</v>
      </c>
      <c r="AC40" s="1460">
        <f t="shared" si="2"/>
        <v>1</v>
      </c>
      <c r="AD40" s="1665">
        <v>2</v>
      </c>
      <c r="AE40" s="1460">
        <f t="shared" si="5"/>
        <v>1</v>
      </c>
      <c r="AF40" s="1460">
        <f t="shared" si="3"/>
        <v>0.16666666666666666</v>
      </c>
      <c r="AG40" s="1525">
        <f t="shared" si="4"/>
        <v>0.16666666666666666</v>
      </c>
      <c r="AH40" s="110" t="e">
        <v>#VALUE!</v>
      </c>
      <c r="AI40" s="109" t="s">
        <v>1976</v>
      </c>
      <c r="AJ40" s="110" t="e">
        <v>#VALUE!</v>
      </c>
      <c r="AK40" s="109" t="s">
        <v>1977</v>
      </c>
      <c r="AL40" s="109"/>
      <c r="AM40" s="111"/>
      <c r="AN40" s="111"/>
      <c r="AO40" s="111"/>
      <c r="AP40" s="111"/>
      <c r="AQ40" s="111"/>
      <c r="AR40" s="111"/>
      <c r="AS40" s="111"/>
      <c r="AT40" s="112"/>
      <c r="AU40" s="112"/>
      <c r="AV40" s="112"/>
      <c r="AW40" s="112"/>
      <c r="AX40" s="112"/>
      <c r="AY40" s="112"/>
      <c r="AZ40" s="112"/>
      <c r="BA40" s="113"/>
      <c r="BB40" s="113"/>
      <c r="BC40" s="113"/>
      <c r="BD40" s="113"/>
      <c r="BE40" s="113"/>
      <c r="BF40" s="113"/>
      <c r="BG40" s="113"/>
      <c r="BH40" s="114"/>
      <c r="BI40" s="114"/>
      <c r="BJ40" s="114"/>
      <c r="BK40" s="114"/>
      <c r="BL40" s="114"/>
      <c r="BM40" s="114"/>
      <c r="BN40" s="114"/>
      <c r="BO40" s="115"/>
      <c r="BP40" s="115"/>
      <c r="BQ40" s="115"/>
      <c r="BR40" s="115"/>
      <c r="BS40" s="115"/>
      <c r="BT40" s="115"/>
      <c r="BU40" s="115"/>
    </row>
    <row r="41" spans="1:73" s="513" customFormat="1" ht="60.75" thickBot="1">
      <c r="A41" s="2183"/>
      <c r="B41" s="1871"/>
      <c r="C41" s="2190"/>
      <c r="D41" s="105" t="s">
        <v>1068</v>
      </c>
      <c r="E41" s="165" t="s">
        <v>1069</v>
      </c>
      <c r="F41" s="509" t="s">
        <v>1070</v>
      </c>
      <c r="G41" s="289" t="s">
        <v>1071</v>
      </c>
      <c r="H41" s="165" t="s">
        <v>2006</v>
      </c>
      <c r="I41" s="510">
        <v>0.015873015873015872</v>
      </c>
      <c r="J41" s="289" t="s">
        <v>996</v>
      </c>
      <c r="K41" s="170">
        <v>42005</v>
      </c>
      <c r="L41" s="170">
        <v>42369</v>
      </c>
      <c r="M41" s="465">
        <v>0</v>
      </c>
      <c r="N41" s="465">
        <v>0</v>
      </c>
      <c r="O41" s="465">
        <v>1</v>
      </c>
      <c r="P41" s="465">
        <v>1</v>
      </c>
      <c r="Q41" s="465">
        <v>1</v>
      </c>
      <c r="R41" s="465">
        <v>1</v>
      </c>
      <c r="S41" s="465">
        <v>1</v>
      </c>
      <c r="T41" s="465">
        <v>1</v>
      </c>
      <c r="U41" s="465">
        <v>1</v>
      </c>
      <c r="V41" s="465">
        <v>1</v>
      </c>
      <c r="W41" s="465">
        <v>1</v>
      </c>
      <c r="X41" s="465">
        <v>0</v>
      </c>
      <c r="Y41" s="511">
        <v>9</v>
      </c>
      <c r="Z41" s="512">
        <v>0</v>
      </c>
      <c r="AA41" s="277" t="s">
        <v>1150</v>
      </c>
      <c r="AB41" s="109">
        <f t="shared" si="1"/>
        <v>0</v>
      </c>
      <c r="AC41" s="1460">
        <f t="shared" si="2"/>
        <v>0</v>
      </c>
      <c r="AD41" s="1665">
        <v>0</v>
      </c>
      <c r="AE41" s="1460" t="s">
        <v>1150</v>
      </c>
      <c r="AF41" s="1460">
        <f t="shared" si="3"/>
        <v>0</v>
      </c>
      <c r="AG41" s="1525">
        <v>0</v>
      </c>
      <c r="AH41" s="110">
        <v>16.666666666666668</v>
      </c>
      <c r="AI41" s="109"/>
      <c r="AJ41" s="110" t="e">
        <v>#DIV/0!</v>
      </c>
      <c r="AK41" s="109" t="s">
        <v>1978</v>
      </c>
      <c r="AL41" s="109"/>
      <c r="AM41" s="111"/>
      <c r="AN41" s="111"/>
      <c r="AO41" s="111"/>
      <c r="AP41" s="111"/>
      <c r="AQ41" s="111"/>
      <c r="AR41" s="111"/>
      <c r="AS41" s="111"/>
      <c r="AT41" s="112"/>
      <c r="AU41" s="112"/>
      <c r="AV41" s="112"/>
      <c r="AW41" s="112"/>
      <c r="AX41" s="112"/>
      <c r="AY41" s="112"/>
      <c r="AZ41" s="112"/>
      <c r="BA41" s="113"/>
      <c r="BB41" s="113"/>
      <c r="BC41" s="113"/>
      <c r="BD41" s="113"/>
      <c r="BE41" s="113"/>
      <c r="BF41" s="113"/>
      <c r="BG41" s="113"/>
      <c r="BH41" s="114"/>
      <c r="BI41" s="114"/>
      <c r="BJ41" s="114"/>
      <c r="BK41" s="114"/>
      <c r="BL41" s="114"/>
      <c r="BM41" s="114"/>
      <c r="BN41" s="114"/>
      <c r="BO41" s="115"/>
      <c r="BP41" s="115"/>
      <c r="BQ41" s="115"/>
      <c r="BR41" s="115"/>
      <c r="BS41" s="115"/>
      <c r="BT41" s="115"/>
      <c r="BU41" s="115"/>
    </row>
    <row r="42" spans="1:73" s="513" customFormat="1" ht="48.75" thickBot="1">
      <c r="A42" s="2183"/>
      <c r="B42" s="1871"/>
      <c r="C42" s="2190"/>
      <c r="D42" s="105" t="s">
        <v>1072</v>
      </c>
      <c r="E42" s="165" t="s">
        <v>1073</v>
      </c>
      <c r="F42" s="509">
        <v>1</v>
      </c>
      <c r="G42" s="289" t="s">
        <v>1074</v>
      </c>
      <c r="H42" s="165" t="s">
        <v>2006</v>
      </c>
      <c r="I42" s="510">
        <v>0.015873015873015872</v>
      </c>
      <c r="J42" s="289" t="s">
        <v>996</v>
      </c>
      <c r="K42" s="170">
        <v>42005</v>
      </c>
      <c r="L42" s="170">
        <v>42369</v>
      </c>
      <c r="M42" s="465">
        <v>1</v>
      </c>
      <c r="N42" s="465">
        <v>1</v>
      </c>
      <c r="O42" s="465">
        <v>1</v>
      </c>
      <c r="P42" s="465">
        <v>1</v>
      </c>
      <c r="Q42" s="465">
        <v>1</v>
      </c>
      <c r="R42" s="465">
        <v>1</v>
      </c>
      <c r="S42" s="465">
        <v>1</v>
      </c>
      <c r="T42" s="465">
        <v>1</v>
      </c>
      <c r="U42" s="465">
        <v>1</v>
      </c>
      <c r="V42" s="465">
        <v>1</v>
      </c>
      <c r="W42" s="465">
        <v>1</v>
      </c>
      <c r="X42" s="465">
        <v>1</v>
      </c>
      <c r="Y42" s="511">
        <f t="shared" si="0"/>
        <v>12</v>
      </c>
      <c r="Z42" s="512">
        <v>0</v>
      </c>
      <c r="AA42" s="277" t="s">
        <v>1150</v>
      </c>
      <c r="AB42" s="109">
        <f t="shared" si="1"/>
        <v>2</v>
      </c>
      <c r="AC42" s="1460">
        <f t="shared" si="2"/>
        <v>1</v>
      </c>
      <c r="AD42" s="1665">
        <v>0</v>
      </c>
      <c r="AE42" s="1460">
        <f t="shared" si="5"/>
        <v>0</v>
      </c>
      <c r="AF42" s="1460">
        <f t="shared" si="3"/>
        <v>0</v>
      </c>
      <c r="AG42" s="1525">
        <f t="shared" si="4"/>
        <v>0</v>
      </c>
      <c r="AH42" s="110" t="e">
        <v>#VALUE!</v>
      </c>
      <c r="AI42" s="109"/>
      <c r="AJ42" s="110" t="e">
        <v>#DIV/0!</v>
      </c>
      <c r="AK42" s="109" t="s">
        <v>1979</v>
      </c>
      <c r="AL42" s="109"/>
      <c r="AM42" s="111"/>
      <c r="AN42" s="111"/>
      <c r="AO42" s="111"/>
      <c r="AP42" s="111"/>
      <c r="AQ42" s="111"/>
      <c r="AR42" s="111"/>
      <c r="AS42" s="111"/>
      <c r="AT42" s="112"/>
      <c r="AU42" s="112"/>
      <c r="AV42" s="112"/>
      <c r="AW42" s="112"/>
      <c r="AX42" s="112"/>
      <c r="AY42" s="112"/>
      <c r="AZ42" s="112"/>
      <c r="BA42" s="113"/>
      <c r="BB42" s="113"/>
      <c r="BC42" s="113"/>
      <c r="BD42" s="113"/>
      <c r="BE42" s="113"/>
      <c r="BF42" s="113"/>
      <c r="BG42" s="113"/>
      <c r="BH42" s="114"/>
      <c r="BI42" s="114"/>
      <c r="BJ42" s="114"/>
      <c r="BK42" s="114"/>
      <c r="BL42" s="114"/>
      <c r="BM42" s="114"/>
      <c r="BN42" s="114"/>
      <c r="BO42" s="115"/>
      <c r="BP42" s="115"/>
      <c r="BQ42" s="115"/>
      <c r="BR42" s="115"/>
      <c r="BS42" s="115"/>
      <c r="BT42" s="115"/>
      <c r="BU42" s="115"/>
    </row>
    <row r="43" spans="1:73" s="513" customFormat="1" ht="36.75" thickBot="1">
      <c r="A43" s="2183"/>
      <c r="B43" s="1871"/>
      <c r="C43" s="2190" t="s">
        <v>614</v>
      </c>
      <c r="D43" s="105" t="s">
        <v>1075</v>
      </c>
      <c r="E43" s="165" t="s">
        <v>1033</v>
      </c>
      <c r="F43" s="509">
        <v>12</v>
      </c>
      <c r="G43" s="289" t="s">
        <v>1076</v>
      </c>
      <c r="H43" s="165" t="s">
        <v>2007</v>
      </c>
      <c r="I43" s="510">
        <v>0.015873015873015872</v>
      </c>
      <c r="J43" s="289" t="s">
        <v>1003</v>
      </c>
      <c r="K43" s="170">
        <v>42005</v>
      </c>
      <c r="L43" s="170">
        <v>42369</v>
      </c>
      <c r="M43" s="465">
        <v>1</v>
      </c>
      <c r="N43" s="465">
        <v>1</v>
      </c>
      <c r="O43" s="465">
        <v>1</v>
      </c>
      <c r="P43" s="465">
        <v>1</v>
      </c>
      <c r="Q43" s="465">
        <v>1</v>
      </c>
      <c r="R43" s="465">
        <v>1</v>
      </c>
      <c r="S43" s="465">
        <v>1</v>
      </c>
      <c r="T43" s="465">
        <v>1</v>
      </c>
      <c r="U43" s="465">
        <v>1</v>
      </c>
      <c r="V43" s="465">
        <v>1</v>
      </c>
      <c r="W43" s="465">
        <v>1</v>
      </c>
      <c r="X43" s="465">
        <v>1</v>
      </c>
      <c r="Y43" s="511">
        <f t="shared" si="0"/>
        <v>12</v>
      </c>
      <c r="Z43" s="512">
        <v>0</v>
      </c>
      <c r="AA43" s="277" t="s">
        <v>1150</v>
      </c>
      <c r="AB43" s="109">
        <f t="shared" si="1"/>
        <v>2</v>
      </c>
      <c r="AC43" s="1460">
        <f t="shared" si="2"/>
        <v>1</v>
      </c>
      <c r="AD43" s="1665">
        <v>2</v>
      </c>
      <c r="AE43" s="1460">
        <f t="shared" si="5"/>
        <v>1</v>
      </c>
      <c r="AF43" s="1460">
        <f t="shared" si="3"/>
        <v>0.16666666666666666</v>
      </c>
      <c r="AG43" s="1525">
        <f t="shared" si="4"/>
        <v>0.16666666666666666</v>
      </c>
      <c r="AH43" s="110">
        <v>0</v>
      </c>
      <c r="AI43" s="109"/>
      <c r="AJ43" s="110" t="e">
        <v>#DIV/0!</v>
      </c>
      <c r="AK43" s="109" t="s">
        <v>2144</v>
      </c>
      <c r="AL43" s="109"/>
      <c r="AM43" s="111"/>
      <c r="AN43" s="111"/>
      <c r="AO43" s="111"/>
      <c r="AP43" s="111"/>
      <c r="AQ43" s="111"/>
      <c r="AR43" s="111"/>
      <c r="AS43" s="111"/>
      <c r="AT43" s="112"/>
      <c r="AU43" s="112"/>
      <c r="AV43" s="112"/>
      <c r="AW43" s="112"/>
      <c r="AX43" s="112"/>
      <c r="AY43" s="112"/>
      <c r="AZ43" s="112"/>
      <c r="BA43" s="113"/>
      <c r="BB43" s="113"/>
      <c r="BC43" s="113"/>
      <c r="BD43" s="113"/>
      <c r="BE43" s="113"/>
      <c r="BF43" s="113"/>
      <c r="BG43" s="113"/>
      <c r="BH43" s="114"/>
      <c r="BI43" s="114"/>
      <c r="BJ43" s="114"/>
      <c r="BK43" s="114"/>
      <c r="BL43" s="114"/>
      <c r="BM43" s="114"/>
      <c r="BN43" s="114"/>
      <c r="BO43" s="115"/>
      <c r="BP43" s="115"/>
      <c r="BQ43" s="115"/>
      <c r="BR43" s="115"/>
      <c r="BS43" s="115"/>
      <c r="BT43" s="115"/>
      <c r="BU43" s="115"/>
    </row>
    <row r="44" spans="1:73" s="513" customFormat="1" ht="36.75" thickBot="1">
      <c r="A44" s="2183"/>
      <c r="B44" s="1871"/>
      <c r="C44" s="2190"/>
      <c r="D44" s="105" t="s">
        <v>1077</v>
      </c>
      <c r="E44" s="165" t="s">
        <v>1033</v>
      </c>
      <c r="F44" s="509">
        <v>12</v>
      </c>
      <c r="G44" s="289" t="s">
        <v>1076</v>
      </c>
      <c r="H44" s="165" t="s">
        <v>2007</v>
      </c>
      <c r="I44" s="510">
        <v>0.015873015873015872</v>
      </c>
      <c r="J44" s="289" t="s">
        <v>1003</v>
      </c>
      <c r="K44" s="170">
        <v>42005</v>
      </c>
      <c r="L44" s="170">
        <v>42369</v>
      </c>
      <c r="M44" s="465">
        <v>1</v>
      </c>
      <c r="N44" s="465">
        <v>1</v>
      </c>
      <c r="O44" s="465">
        <v>1</v>
      </c>
      <c r="P44" s="465">
        <v>1</v>
      </c>
      <c r="Q44" s="465">
        <v>1</v>
      </c>
      <c r="R44" s="465">
        <v>1</v>
      </c>
      <c r="S44" s="465">
        <v>1</v>
      </c>
      <c r="T44" s="465">
        <v>1</v>
      </c>
      <c r="U44" s="465">
        <v>1</v>
      </c>
      <c r="V44" s="465">
        <v>1</v>
      </c>
      <c r="W44" s="465">
        <v>1</v>
      </c>
      <c r="X44" s="465">
        <v>1</v>
      </c>
      <c r="Y44" s="511">
        <f t="shared" si="0"/>
        <v>12</v>
      </c>
      <c r="Z44" s="512">
        <v>0</v>
      </c>
      <c r="AA44" s="277" t="s">
        <v>1150</v>
      </c>
      <c r="AB44" s="109">
        <f t="shared" si="1"/>
        <v>2</v>
      </c>
      <c r="AC44" s="1460">
        <f t="shared" si="2"/>
        <v>1</v>
      </c>
      <c r="AD44" s="1665">
        <v>2</v>
      </c>
      <c r="AE44" s="1460">
        <f t="shared" si="5"/>
        <v>1</v>
      </c>
      <c r="AF44" s="1460">
        <f t="shared" si="3"/>
        <v>0.16666666666666666</v>
      </c>
      <c r="AG44" s="1525">
        <f t="shared" si="4"/>
        <v>0.16666666666666666</v>
      </c>
      <c r="AH44" s="110">
        <v>541.6666666666666</v>
      </c>
      <c r="AI44" s="109"/>
      <c r="AJ44" s="110" t="e">
        <v>#DIV/0!</v>
      </c>
      <c r="AK44" s="109" t="s">
        <v>2145</v>
      </c>
      <c r="AL44" s="109"/>
      <c r="AM44" s="111"/>
      <c r="AN44" s="111"/>
      <c r="AO44" s="111"/>
      <c r="AP44" s="111"/>
      <c r="AQ44" s="111"/>
      <c r="AR44" s="111"/>
      <c r="AS44" s="111"/>
      <c r="AT44" s="112"/>
      <c r="AU44" s="112"/>
      <c r="AV44" s="112"/>
      <c r="AW44" s="112"/>
      <c r="AX44" s="112"/>
      <c r="AY44" s="112"/>
      <c r="AZ44" s="112"/>
      <c r="BA44" s="113"/>
      <c r="BB44" s="113"/>
      <c r="BC44" s="113"/>
      <c r="BD44" s="113"/>
      <c r="BE44" s="113"/>
      <c r="BF44" s="113"/>
      <c r="BG44" s="113"/>
      <c r="BH44" s="114"/>
      <c r="BI44" s="114"/>
      <c r="BJ44" s="114"/>
      <c r="BK44" s="114"/>
      <c r="BL44" s="114"/>
      <c r="BM44" s="114"/>
      <c r="BN44" s="114"/>
      <c r="BO44" s="115"/>
      <c r="BP44" s="115"/>
      <c r="BQ44" s="115"/>
      <c r="BR44" s="115"/>
      <c r="BS44" s="115"/>
      <c r="BT44" s="115"/>
      <c r="BU44" s="115"/>
    </row>
    <row r="45" spans="1:73" s="513" customFormat="1" ht="36.75" thickBot="1">
      <c r="A45" s="2183"/>
      <c r="B45" s="1871"/>
      <c r="C45" s="2190"/>
      <c r="D45" s="105" t="s">
        <v>1078</v>
      </c>
      <c r="E45" s="165" t="s">
        <v>1033</v>
      </c>
      <c r="F45" s="509">
        <v>12</v>
      </c>
      <c r="G45" s="289" t="s">
        <v>1076</v>
      </c>
      <c r="H45" s="165" t="s">
        <v>2007</v>
      </c>
      <c r="I45" s="510">
        <v>0.015873015873015872</v>
      </c>
      <c r="J45" s="289" t="s">
        <v>1003</v>
      </c>
      <c r="K45" s="170">
        <v>42005</v>
      </c>
      <c r="L45" s="170">
        <v>42369</v>
      </c>
      <c r="M45" s="465">
        <v>1</v>
      </c>
      <c r="N45" s="465">
        <v>1</v>
      </c>
      <c r="O45" s="465">
        <v>1</v>
      </c>
      <c r="P45" s="465">
        <v>1</v>
      </c>
      <c r="Q45" s="465">
        <v>1</v>
      </c>
      <c r="R45" s="465">
        <v>1</v>
      </c>
      <c r="S45" s="465">
        <v>1</v>
      </c>
      <c r="T45" s="465">
        <v>1</v>
      </c>
      <c r="U45" s="465">
        <v>1</v>
      </c>
      <c r="V45" s="465">
        <v>1</v>
      </c>
      <c r="W45" s="465">
        <v>1</v>
      </c>
      <c r="X45" s="465">
        <v>1</v>
      </c>
      <c r="Y45" s="511">
        <f t="shared" si="0"/>
        <v>12</v>
      </c>
      <c r="Z45" s="512">
        <v>0</v>
      </c>
      <c r="AA45" s="277" t="s">
        <v>1150</v>
      </c>
      <c r="AB45" s="109">
        <f t="shared" si="1"/>
        <v>2</v>
      </c>
      <c r="AC45" s="1460">
        <f t="shared" si="2"/>
        <v>1</v>
      </c>
      <c r="AD45" s="1665">
        <v>2</v>
      </c>
      <c r="AE45" s="1460">
        <f t="shared" si="5"/>
        <v>1</v>
      </c>
      <c r="AF45" s="1460">
        <f t="shared" si="3"/>
        <v>0.16666666666666666</v>
      </c>
      <c r="AG45" s="1525">
        <f t="shared" si="4"/>
        <v>0.16666666666666666</v>
      </c>
      <c r="AH45" s="110">
        <v>191.66666666666666</v>
      </c>
      <c r="AI45" s="109"/>
      <c r="AJ45" s="110" t="e">
        <v>#DIV/0!</v>
      </c>
      <c r="AK45" s="109" t="s">
        <v>2146</v>
      </c>
      <c r="AL45" s="109"/>
      <c r="AM45" s="111"/>
      <c r="AN45" s="111"/>
      <c r="AO45" s="111"/>
      <c r="AP45" s="111"/>
      <c r="AQ45" s="111"/>
      <c r="AR45" s="111"/>
      <c r="AS45" s="111"/>
      <c r="AT45" s="112"/>
      <c r="AU45" s="112"/>
      <c r="AV45" s="112"/>
      <c r="AW45" s="112"/>
      <c r="AX45" s="112"/>
      <c r="AY45" s="112"/>
      <c r="AZ45" s="112"/>
      <c r="BA45" s="113"/>
      <c r="BB45" s="113"/>
      <c r="BC45" s="113"/>
      <c r="BD45" s="113"/>
      <c r="BE45" s="113"/>
      <c r="BF45" s="113"/>
      <c r="BG45" s="113"/>
      <c r="BH45" s="114"/>
      <c r="BI45" s="114"/>
      <c r="BJ45" s="114"/>
      <c r="BK45" s="114"/>
      <c r="BL45" s="114"/>
      <c r="BM45" s="114"/>
      <c r="BN45" s="114"/>
      <c r="BO45" s="115"/>
      <c r="BP45" s="115"/>
      <c r="BQ45" s="115"/>
      <c r="BR45" s="115"/>
      <c r="BS45" s="115"/>
      <c r="BT45" s="115"/>
      <c r="BU45" s="115"/>
    </row>
    <row r="46" spans="1:73" s="513" customFormat="1" ht="36.75" thickBot="1">
      <c r="A46" s="2183"/>
      <c r="B46" s="1871"/>
      <c r="C46" s="2190"/>
      <c r="D46" s="105" t="s">
        <v>1079</v>
      </c>
      <c r="E46" s="165" t="s">
        <v>1080</v>
      </c>
      <c r="F46" s="509">
        <v>12</v>
      </c>
      <c r="G46" s="289" t="s">
        <v>1081</v>
      </c>
      <c r="H46" s="165" t="s">
        <v>998</v>
      </c>
      <c r="I46" s="510">
        <v>0.015873015873015872</v>
      </c>
      <c r="J46" s="289" t="s">
        <v>1003</v>
      </c>
      <c r="K46" s="170">
        <v>42005</v>
      </c>
      <c r="L46" s="170">
        <v>42369</v>
      </c>
      <c r="M46" s="465">
        <v>1</v>
      </c>
      <c r="N46" s="465">
        <v>1</v>
      </c>
      <c r="O46" s="465">
        <v>1</v>
      </c>
      <c r="P46" s="465">
        <v>1</v>
      </c>
      <c r="Q46" s="465">
        <v>1</v>
      </c>
      <c r="R46" s="465">
        <v>1</v>
      </c>
      <c r="S46" s="465">
        <v>1</v>
      </c>
      <c r="T46" s="465">
        <v>1</v>
      </c>
      <c r="U46" s="465">
        <v>1</v>
      </c>
      <c r="V46" s="465">
        <v>1</v>
      </c>
      <c r="W46" s="465">
        <v>1</v>
      </c>
      <c r="X46" s="465">
        <v>1</v>
      </c>
      <c r="Y46" s="511">
        <f t="shared" si="0"/>
        <v>12</v>
      </c>
      <c r="Z46" s="512">
        <v>0</v>
      </c>
      <c r="AA46" s="277" t="s">
        <v>1150</v>
      </c>
      <c r="AB46" s="109">
        <f t="shared" si="1"/>
        <v>2</v>
      </c>
      <c r="AC46" s="1460">
        <f t="shared" si="2"/>
        <v>1</v>
      </c>
      <c r="AD46" s="1665">
        <v>2</v>
      </c>
      <c r="AE46" s="1460">
        <f t="shared" si="5"/>
        <v>1</v>
      </c>
      <c r="AF46" s="1460">
        <f t="shared" si="3"/>
        <v>0.16666666666666666</v>
      </c>
      <c r="AG46" s="1525">
        <f t="shared" si="4"/>
        <v>0.16666666666666666</v>
      </c>
      <c r="AH46" s="110">
        <v>1191.6666666666667</v>
      </c>
      <c r="AI46" s="109"/>
      <c r="AJ46" s="110" t="e">
        <v>#DIV/0!</v>
      </c>
      <c r="AK46" s="109"/>
      <c r="AL46" s="109"/>
      <c r="AM46" s="111"/>
      <c r="AN46" s="111"/>
      <c r="AO46" s="111"/>
      <c r="AP46" s="111"/>
      <c r="AQ46" s="111"/>
      <c r="AR46" s="111"/>
      <c r="AS46" s="111"/>
      <c r="AT46" s="112"/>
      <c r="AU46" s="112"/>
      <c r="AV46" s="112"/>
      <c r="AW46" s="112"/>
      <c r="AX46" s="112"/>
      <c r="AY46" s="112"/>
      <c r="AZ46" s="112"/>
      <c r="BA46" s="113"/>
      <c r="BB46" s="113"/>
      <c r="BC46" s="113"/>
      <c r="BD46" s="113"/>
      <c r="BE46" s="113"/>
      <c r="BF46" s="113"/>
      <c r="BG46" s="113"/>
      <c r="BH46" s="114"/>
      <c r="BI46" s="114"/>
      <c r="BJ46" s="114"/>
      <c r="BK46" s="114"/>
      <c r="BL46" s="114"/>
      <c r="BM46" s="114"/>
      <c r="BN46" s="114"/>
      <c r="BO46" s="115"/>
      <c r="BP46" s="115"/>
      <c r="BQ46" s="115"/>
      <c r="BR46" s="115"/>
      <c r="BS46" s="115"/>
      <c r="BT46" s="115"/>
      <c r="BU46" s="115"/>
    </row>
    <row r="47" spans="1:73" s="513" customFormat="1" ht="57.75" customHeight="1" thickBot="1">
      <c r="A47" s="2183"/>
      <c r="B47" s="1871"/>
      <c r="C47" s="2190"/>
      <c r="D47" s="105" t="s">
        <v>1082</v>
      </c>
      <c r="E47" s="165" t="s">
        <v>1083</v>
      </c>
      <c r="F47" s="509">
        <v>12</v>
      </c>
      <c r="G47" s="289" t="s">
        <v>1084</v>
      </c>
      <c r="H47" s="165" t="s">
        <v>2007</v>
      </c>
      <c r="I47" s="510">
        <v>0.015873015873015872</v>
      </c>
      <c r="J47" s="289" t="s">
        <v>294</v>
      </c>
      <c r="K47" s="170">
        <v>42005</v>
      </c>
      <c r="L47" s="170">
        <v>42369</v>
      </c>
      <c r="M47" s="465">
        <v>1</v>
      </c>
      <c r="N47" s="465">
        <v>1</v>
      </c>
      <c r="O47" s="465">
        <v>1</v>
      </c>
      <c r="P47" s="465">
        <v>1</v>
      </c>
      <c r="Q47" s="465">
        <v>1</v>
      </c>
      <c r="R47" s="465">
        <v>1</v>
      </c>
      <c r="S47" s="465">
        <v>1</v>
      </c>
      <c r="T47" s="465">
        <v>1</v>
      </c>
      <c r="U47" s="465">
        <v>1</v>
      </c>
      <c r="V47" s="465">
        <v>1</v>
      </c>
      <c r="W47" s="465">
        <v>1</v>
      </c>
      <c r="X47" s="465">
        <v>1</v>
      </c>
      <c r="Y47" s="511">
        <f t="shared" si="0"/>
        <v>12</v>
      </c>
      <c r="Z47" s="512">
        <v>0</v>
      </c>
      <c r="AA47" s="277" t="s">
        <v>1150</v>
      </c>
      <c r="AB47" s="109">
        <f t="shared" si="1"/>
        <v>2</v>
      </c>
      <c r="AC47" s="1460">
        <f t="shared" si="2"/>
        <v>1</v>
      </c>
      <c r="AD47" s="1665">
        <v>2</v>
      </c>
      <c r="AE47" s="1460">
        <f t="shared" si="5"/>
        <v>1</v>
      </c>
      <c r="AF47" s="1460">
        <f t="shared" si="3"/>
        <v>0.16666666666666666</v>
      </c>
      <c r="AG47" s="1525">
        <f t="shared" si="4"/>
        <v>0.16666666666666666</v>
      </c>
      <c r="AH47" s="110">
        <v>16.666666666666668</v>
      </c>
      <c r="AI47" s="109"/>
      <c r="AJ47" s="110" t="e">
        <v>#DIV/0!</v>
      </c>
      <c r="AK47" s="109" t="s">
        <v>2143</v>
      </c>
      <c r="AL47" s="109"/>
      <c r="AM47" s="111"/>
      <c r="AN47" s="111"/>
      <c r="AO47" s="111"/>
      <c r="AP47" s="111"/>
      <c r="AQ47" s="111"/>
      <c r="AR47" s="111"/>
      <c r="AS47" s="111"/>
      <c r="AT47" s="112"/>
      <c r="AU47" s="112"/>
      <c r="AV47" s="112"/>
      <c r="AW47" s="112"/>
      <c r="AX47" s="112"/>
      <c r="AY47" s="112"/>
      <c r="AZ47" s="112"/>
      <c r="BA47" s="113"/>
      <c r="BB47" s="113"/>
      <c r="BC47" s="113"/>
      <c r="BD47" s="113"/>
      <c r="BE47" s="113"/>
      <c r="BF47" s="113"/>
      <c r="BG47" s="113"/>
      <c r="BH47" s="114"/>
      <c r="BI47" s="114"/>
      <c r="BJ47" s="114"/>
      <c r="BK47" s="114"/>
      <c r="BL47" s="114"/>
      <c r="BM47" s="114"/>
      <c r="BN47" s="114"/>
      <c r="BO47" s="115"/>
      <c r="BP47" s="115"/>
      <c r="BQ47" s="115"/>
      <c r="BR47" s="115"/>
      <c r="BS47" s="115"/>
      <c r="BT47" s="115"/>
      <c r="BU47" s="115"/>
    </row>
    <row r="48" spans="1:87" s="238" customFormat="1" ht="39.75" customHeight="1" thickBot="1">
      <c r="A48" s="2183"/>
      <c r="B48" s="1871"/>
      <c r="C48" s="1857" t="s">
        <v>1085</v>
      </c>
      <c r="D48" s="277" t="s">
        <v>1086</v>
      </c>
      <c r="E48" s="165" t="s">
        <v>1087</v>
      </c>
      <c r="F48" s="509">
        <v>1</v>
      </c>
      <c r="G48" s="289" t="s">
        <v>1088</v>
      </c>
      <c r="H48" s="1038" t="s">
        <v>2012</v>
      </c>
      <c r="I48" s="510">
        <v>0.015873015873015872</v>
      </c>
      <c r="J48" s="289" t="s">
        <v>1089</v>
      </c>
      <c r="K48" s="170">
        <v>42005</v>
      </c>
      <c r="L48" s="170">
        <v>42369</v>
      </c>
      <c r="M48" s="465"/>
      <c r="N48" s="465">
        <v>1</v>
      </c>
      <c r="O48" s="465"/>
      <c r="P48" s="465"/>
      <c r="Q48" s="465"/>
      <c r="R48" s="465"/>
      <c r="S48" s="465"/>
      <c r="T48" s="465"/>
      <c r="U48" s="465"/>
      <c r="V48" s="465"/>
      <c r="W48" s="465"/>
      <c r="X48" s="465"/>
      <c r="Y48" s="511">
        <f t="shared" si="0"/>
        <v>1</v>
      </c>
      <c r="Z48" s="512">
        <v>0</v>
      </c>
      <c r="AA48" s="277" t="s">
        <v>1150</v>
      </c>
      <c r="AB48" s="109">
        <f t="shared" si="1"/>
        <v>1</v>
      </c>
      <c r="AC48" s="1460">
        <f t="shared" si="2"/>
        <v>1</v>
      </c>
      <c r="AD48" s="1665">
        <v>1</v>
      </c>
      <c r="AE48" s="1460">
        <f t="shared" si="5"/>
        <v>1</v>
      </c>
      <c r="AF48" s="1460">
        <f t="shared" si="3"/>
        <v>1</v>
      </c>
      <c r="AG48" s="1525">
        <f t="shared" si="4"/>
        <v>1</v>
      </c>
      <c r="AH48" s="110">
        <v>33.333333333333336</v>
      </c>
      <c r="AI48" s="109"/>
      <c r="AJ48" s="110" t="e">
        <v>#DIV/0!</v>
      </c>
      <c r="AK48" s="109"/>
      <c r="AL48" s="109"/>
      <c r="AM48" s="111"/>
      <c r="AN48" s="111"/>
      <c r="AO48" s="111"/>
      <c r="AP48" s="111"/>
      <c r="AQ48" s="111"/>
      <c r="AR48" s="111"/>
      <c r="AS48" s="111"/>
      <c r="AT48" s="112"/>
      <c r="AU48" s="112"/>
      <c r="AV48" s="112"/>
      <c r="AW48" s="112"/>
      <c r="AX48" s="112"/>
      <c r="AY48" s="112"/>
      <c r="AZ48" s="112"/>
      <c r="BA48" s="113"/>
      <c r="BB48" s="113"/>
      <c r="BC48" s="113"/>
      <c r="BD48" s="113"/>
      <c r="BE48" s="113"/>
      <c r="BF48" s="113"/>
      <c r="BG48" s="113"/>
      <c r="BH48" s="114"/>
      <c r="BI48" s="114"/>
      <c r="BJ48" s="114"/>
      <c r="BK48" s="114"/>
      <c r="BL48" s="114"/>
      <c r="BM48" s="114"/>
      <c r="BN48" s="114"/>
      <c r="BO48" s="115"/>
      <c r="BP48" s="115"/>
      <c r="BQ48" s="115"/>
      <c r="BR48" s="115"/>
      <c r="BS48" s="115"/>
      <c r="BT48" s="115"/>
      <c r="BU48" s="115"/>
      <c r="BV48" s="513"/>
      <c r="BW48" s="513"/>
      <c r="BX48" s="513"/>
      <c r="BY48" s="513"/>
      <c r="BZ48" s="513"/>
      <c r="CA48" s="513"/>
      <c r="CB48" s="513"/>
      <c r="CC48" s="513"/>
      <c r="CD48" s="513"/>
      <c r="CE48" s="513"/>
      <c r="CF48" s="513"/>
      <c r="CG48" s="513"/>
      <c r="CH48" s="513"/>
      <c r="CI48" s="513"/>
    </row>
    <row r="49" spans="1:87" s="238" customFormat="1" ht="36.75" thickBot="1">
      <c r="A49" s="2183"/>
      <c r="B49" s="1871"/>
      <c r="C49" s="1858"/>
      <c r="D49" s="277" t="s">
        <v>1090</v>
      </c>
      <c r="E49" s="165" t="s">
        <v>1091</v>
      </c>
      <c r="F49" s="509">
        <v>1</v>
      </c>
      <c r="G49" s="289" t="s">
        <v>1092</v>
      </c>
      <c r="H49" s="1038" t="s">
        <v>2012</v>
      </c>
      <c r="I49" s="510">
        <v>0.015873015873015872</v>
      </c>
      <c r="J49" s="289" t="s">
        <v>1093</v>
      </c>
      <c r="K49" s="170">
        <v>42005</v>
      </c>
      <c r="L49" s="170">
        <v>42369</v>
      </c>
      <c r="M49" s="465"/>
      <c r="N49" s="465">
        <v>1</v>
      </c>
      <c r="O49" s="465"/>
      <c r="P49" s="465"/>
      <c r="Q49" s="465"/>
      <c r="R49" s="465"/>
      <c r="S49" s="465"/>
      <c r="T49" s="465"/>
      <c r="U49" s="465"/>
      <c r="V49" s="465"/>
      <c r="W49" s="465"/>
      <c r="X49" s="465"/>
      <c r="Y49" s="511">
        <f t="shared" si="0"/>
        <v>1</v>
      </c>
      <c r="Z49" s="512">
        <v>0</v>
      </c>
      <c r="AA49" s="277" t="s">
        <v>1150</v>
      </c>
      <c r="AB49" s="109">
        <f t="shared" si="1"/>
        <v>1</v>
      </c>
      <c r="AC49" s="1460">
        <f t="shared" si="2"/>
        <v>1</v>
      </c>
      <c r="AD49" s="1665">
        <v>1</v>
      </c>
      <c r="AE49" s="1460">
        <f t="shared" si="5"/>
        <v>1</v>
      </c>
      <c r="AF49" s="1460">
        <f t="shared" si="3"/>
        <v>1</v>
      </c>
      <c r="AG49" s="1525">
        <f t="shared" si="4"/>
        <v>1</v>
      </c>
      <c r="AH49" s="110">
        <v>100</v>
      </c>
      <c r="AI49" s="109">
        <v>0</v>
      </c>
      <c r="AJ49" s="110" t="e">
        <v>#DIV/0!</v>
      </c>
      <c r="AK49" s="109" t="s">
        <v>1980</v>
      </c>
      <c r="AL49" s="109"/>
      <c r="AM49" s="111"/>
      <c r="AN49" s="111"/>
      <c r="AO49" s="111"/>
      <c r="AP49" s="111"/>
      <c r="AQ49" s="111"/>
      <c r="AR49" s="111"/>
      <c r="AS49" s="111"/>
      <c r="AT49" s="112"/>
      <c r="AU49" s="112"/>
      <c r="AV49" s="112"/>
      <c r="AW49" s="112"/>
      <c r="AX49" s="112"/>
      <c r="AY49" s="112"/>
      <c r="AZ49" s="112"/>
      <c r="BA49" s="113"/>
      <c r="BB49" s="113"/>
      <c r="BC49" s="113"/>
      <c r="BD49" s="113"/>
      <c r="BE49" s="113"/>
      <c r="BF49" s="113"/>
      <c r="BG49" s="113"/>
      <c r="BH49" s="114"/>
      <c r="BI49" s="114"/>
      <c r="BJ49" s="114"/>
      <c r="BK49" s="114"/>
      <c r="BL49" s="114"/>
      <c r="BM49" s="114"/>
      <c r="BN49" s="114"/>
      <c r="BO49" s="115"/>
      <c r="BP49" s="115"/>
      <c r="BQ49" s="115"/>
      <c r="BR49" s="115"/>
      <c r="BS49" s="115"/>
      <c r="BT49" s="115"/>
      <c r="BU49" s="115"/>
      <c r="BV49" s="513"/>
      <c r="BW49" s="513"/>
      <c r="BX49" s="513"/>
      <c r="BY49" s="513"/>
      <c r="BZ49" s="513"/>
      <c r="CA49" s="513"/>
      <c r="CB49" s="513"/>
      <c r="CC49" s="513"/>
      <c r="CD49" s="513"/>
      <c r="CE49" s="513"/>
      <c r="CF49" s="513"/>
      <c r="CG49" s="513"/>
      <c r="CH49" s="513"/>
      <c r="CI49" s="513"/>
    </row>
    <row r="50" spans="1:87" s="238" customFormat="1" ht="42.75" customHeight="1" thickBot="1">
      <c r="A50" s="2183"/>
      <c r="B50" s="1871"/>
      <c r="C50" s="1858"/>
      <c r="D50" s="277" t="s">
        <v>2147</v>
      </c>
      <c r="E50" s="165" t="s">
        <v>1095</v>
      </c>
      <c r="F50" s="509">
        <v>10</v>
      </c>
      <c r="G50" s="289" t="s">
        <v>1092</v>
      </c>
      <c r="H50" s="165" t="s">
        <v>2014</v>
      </c>
      <c r="I50" s="510">
        <v>0.015873015873015872</v>
      </c>
      <c r="J50" s="289" t="s">
        <v>1003</v>
      </c>
      <c r="K50" s="170">
        <v>42005</v>
      </c>
      <c r="L50" s="170">
        <v>42369</v>
      </c>
      <c r="M50" s="465"/>
      <c r="N50" s="465"/>
      <c r="O50" s="465">
        <v>1</v>
      </c>
      <c r="P50" s="465">
        <v>1</v>
      </c>
      <c r="Q50" s="465">
        <v>1</v>
      </c>
      <c r="R50" s="465">
        <v>1</v>
      </c>
      <c r="S50" s="465">
        <v>1</v>
      </c>
      <c r="T50" s="465">
        <v>1</v>
      </c>
      <c r="U50" s="465">
        <v>1</v>
      </c>
      <c r="V50" s="465">
        <v>1</v>
      </c>
      <c r="W50" s="465">
        <v>1</v>
      </c>
      <c r="X50" s="465">
        <v>1</v>
      </c>
      <c r="Y50" s="511"/>
      <c r="Z50" s="512"/>
      <c r="AA50" s="277"/>
      <c r="AB50" s="109">
        <f t="shared" si="1"/>
        <v>0</v>
      </c>
      <c r="AC50" s="1460">
        <f t="shared" si="2"/>
        <v>0</v>
      </c>
      <c r="AD50" s="1665">
        <v>0</v>
      </c>
      <c r="AE50" s="1460" t="s">
        <v>1150</v>
      </c>
      <c r="AF50" s="1460">
        <v>0</v>
      </c>
      <c r="AG50" s="1525">
        <f t="shared" si="4"/>
        <v>0</v>
      </c>
      <c r="AH50" s="110">
        <v>100</v>
      </c>
      <c r="AI50" s="109">
        <v>0</v>
      </c>
      <c r="AJ50" s="110" t="e">
        <v>#DIV/0!</v>
      </c>
      <c r="AK50" s="109" t="s">
        <v>1981</v>
      </c>
      <c r="AL50" s="109"/>
      <c r="AM50" s="111"/>
      <c r="AN50" s="111"/>
      <c r="AO50" s="111"/>
      <c r="AP50" s="111"/>
      <c r="AQ50" s="111"/>
      <c r="AR50" s="111"/>
      <c r="AS50" s="111"/>
      <c r="AT50" s="112"/>
      <c r="AU50" s="112"/>
      <c r="AV50" s="112"/>
      <c r="AW50" s="112"/>
      <c r="AX50" s="112"/>
      <c r="AY50" s="112"/>
      <c r="AZ50" s="112"/>
      <c r="BA50" s="113"/>
      <c r="BB50" s="113"/>
      <c r="BC50" s="113"/>
      <c r="BD50" s="113"/>
      <c r="BE50" s="113"/>
      <c r="BF50" s="113"/>
      <c r="BG50" s="113"/>
      <c r="BH50" s="114"/>
      <c r="BI50" s="114"/>
      <c r="BJ50" s="114"/>
      <c r="BK50" s="114"/>
      <c r="BL50" s="114"/>
      <c r="BM50" s="114"/>
      <c r="BN50" s="114"/>
      <c r="BO50" s="115"/>
      <c r="BP50" s="115"/>
      <c r="BQ50" s="115"/>
      <c r="BR50" s="115"/>
      <c r="BS50" s="115"/>
      <c r="BT50" s="115"/>
      <c r="BU50" s="115"/>
      <c r="BV50" s="513"/>
      <c r="BW50" s="513"/>
      <c r="BX50" s="513"/>
      <c r="BY50" s="513"/>
      <c r="BZ50" s="513"/>
      <c r="CA50" s="513"/>
      <c r="CB50" s="513"/>
      <c r="CC50" s="513"/>
      <c r="CD50" s="513"/>
      <c r="CE50" s="513"/>
      <c r="CF50" s="513"/>
      <c r="CG50" s="513"/>
      <c r="CH50" s="513"/>
      <c r="CI50" s="513"/>
    </row>
    <row r="51" spans="1:87" s="238" customFormat="1" ht="48.75" thickBot="1">
      <c r="A51" s="2183"/>
      <c r="B51" s="1871"/>
      <c r="C51" s="1858"/>
      <c r="D51" s="277" t="s">
        <v>1094</v>
      </c>
      <c r="E51" s="165" t="s">
        <v>1095</v>
      </c>
      <c r="F51" s="509">
        <v>10</v>
      </c>
      <c r="G51" s="289" t="s">
        <v>1092</v>
      </c>
      <c r="H51" s="165" t="s">
        <v>2014</v>
      </c>
      <c r="I51" s="510">
        <v>0.015873015873015872</v>
      </c>
      <c r="J51" s="289" t="s">
        <v>1003</v>
      </c>
      <c r="K51" s="170">
        <v>42005</v>
      </c>
      <c r="L51" s="170">
        <v>42369</v>
      </c>
      <c r="M51" s="465"/>
      <c r="N51" s="465"/>
      <c r="O51" s="465">
        <v>1</v>
      </c>
      <c r="P51" s="465">
        <v>1</v>
      </c>
      <c r="Q51" s="465">
        <v>1</v>
      </c>
      <c r="R51" s="465">
        <v>1</v>
      </c>
      <c r="S51" s="465">
        <v>1</v>
      </c>
      <c r="T51" s="465">
        <v>1</v>
      </c>
      <c r="U51" s="465">
        <v>1</v>
      </c>
      <c r="V51" s="465">
        <v>1</v>
      </c>
      <c r="W51" s="465">
        <v>1</v>
      </c>
      <c r="X51" s="465">
        <v>1</v>
      </c>
      <c r="Y51" s="511">
        <f t="shared" si="0"/>
        <v>10</v>
      </c>
      <c r="Z51" s="512">
        <v>0</v>
      </c>
      <c r="AA51" s="277" t="s">
        <v>1150</v>
      </c>
      <c r="AB51" s="109">
        <f t="shared" si="1"/>
        <v>0</v>
      </c>
      <c r="AC51" s="1460">
        <f t="shared" si="2"/>
        <v>0</v>
      </c>
      <c r="AD51" s="1665">
        <v>0</v>
      </c>
      <c r="AE51" s="1460" t="s">
        <v>1150</v>
      </c>
      <c r="AF51" s="1460">
        <f t="shared" si="3"/>
        <v>0</v>
      </c>
      <c r="AG51" s="1525">
        <f t="shared" si="4"/>
        <v>0</v>
      </c>
      <c r="AH51" s="110">
        <v>0</v>
      </c>
      <c r="AI51" s="109">
        <v>0</v>
      </c>
      <c r="AJ51" s="110" t="e">
        <v>#DIV/0!</v>
      </c>
      <c r="AK51" s="109" t="s">
        <v>1981</v>
      </c>
      <c r="AL51" s="109"/>
      <c r="AM51" s="111"/>
      <c r="AN51" s="111"/>
      <c r="AO51" s="111"/>
      <c r="AP51" s="111"/>
      <c r="AQ51" s="111"/>
      <c r="AR51" s="111"/>
      <c r="AS51" s="111"/>
      <c r="AT51" s="112"/>
      <c r="AU51" s="112"/>
      <c r="AV51" s="112"/>
      <c r="AW51" s="112"/>
      <c r="AX51" s="112"/>
      <c r="AY51" s="112"/>
      <c r="AZ51" s="112"/>
      <c r="BA51" s="113"/>
      <c r="BB51" s="113"/>
      <c r="BC51" s="113"/>
      <c r="BD51" s="113"/>
      <c r="BE51" s="113"/>
      <c r="BF51" s="113"/>
      <c r="BG51" s="113"/>
      <c r="BH51" s="114"/>
      <c r="BI51" s="114"/>
      <c r="BJ51" s="114"/>
      <c r="BK51" s="114"/>
      <c r="BL51" s="114"/>
      <c r="BM51" s="114"/>
      <c r="BN51" s="114"/>
      <c r="BO51" s="115"/>
      <c r="BP51" s="115"/>
      <c r="BQ51" s="115"/>
      <c r="BR51" s="115"/>
      <c r="BS51" s="115"/>
      <c r="BT51" s="115"/>
      <c r="BU51" s="115"/>
      <c r="BV51" s="513"/>
      <c r="BW51" s="513"/>
      <c r="BX51" s="513"/>
      <c r="BY51" s="513"/>
      <c r="BZ51" s="513"/>
      <c r="CA51" s="513"/>
      <c r="CB51" s="513"/>
      <c r="CC51" s="513"/>
      <c r="CD51" s="513"/>
      <c r="CE51" s="513"/>
      <c r="CF51" s="513"/>
      <c r="CG51" s="513"/>
      <c r="CH51" s="513"/>
      <c r="CI51" s="513"/>
    </row>
    <row r="52" spans="1:87" s="238" customFormat="1" ht="50.25" customHeight="1" thickBot="1">
      <c r="A52" s="2183"/>
      <c r="B52" s="1871"/>
      <c r="C52" s="1858"/>
      <c r="D52" s="277" t="s">
        <v>2148</v>
      </c>
      <c r="E52" s="165" t="s">
        <v>1095</v>
      </c>
      <c r="F52" s="509">
        <v>12</v>
      </c>
      <c r="G52" s="289" t="s">
        <v>1092</v>
      </c>
      <c r="H52" s="165" t="s">
        <v>2014</v>
      </c>
      <c r="I52" s="510">
        <v>0.015873015873015872</v>
      </c>
      <c r="J52" s="289" t="s">
        <v>1003</v>
      </c>
      <c r="K52" s="170">
        <v>42005</v>
      </c>
      <c r="L52" s="170">
        <v>42369</v>
      </c>
      <c r="M52" s="465"/>
      <c r="N52" s="465"/>
      <c r="O52" s="465">
        <v>1</v>
      </c>
      <c r="P52" s="465">
        <v>1</v>
      </c>
      <c r="Q52" s="465">
        <v>1</v>
      </c>
      <c r="R52" s="465">
        <v>1</v>
      </c>
      <c r="S52" s="465">
        <v>1</v>
      </c>
      <c r="T52" s="465">
        <v>1</v>
      </c>
      <c r="U52" s="465">
        <v>1</v>
      </c>
      <c r="V52" s="465">
        <v>1</v>
      </c>
      <c r="W52" s="465">
        <v>1</v>
      </c>
      <c r="X52" s="465">
        <v>1</v>
      </c>
      <c r="Y52" s="511">
        <v>10</v>
      </c>
      <c r="Z52" s="512">
        <v>0</v>
      </c>
      <c r="AA52" s="277" t="s">
        <v>1150</v>
      </c>
      <c r="AB52" s="109">
        <v>0</v>
      </c>
      <c r="AC52" s="1460">
        <f t="shared" si="2"/>
        <v>0</v>
      </c>
      <c r="AD52" s="1665">
        <v>0</v>
      </c>
      <c r="AE52" s="1460" t="s">
        <v>1150</v>
      </c>
      <c r="AF52" s="1460">
        <f t="shared" si="3"/>
        <v>0</v>
      </c>
      <c r="AG52" s="1525">
        <f t="shared" si="4"/>
        <v>0</v>
      </c>
      <c r="AH52" s="110">
        <v>0</v>
      </c>
      <c r="AI52" s="109">
        <v>0</v>
      </c>
      <c r="AJ52" s="110">
        <v>0</v>
      </c>
      <c r="AK52" s="109" t="s">
        <v>1982</v>
      </c>
      <c r="AL52" s="109"/>
      <c r="AM52" s="111"/>
      <c r="AN52" s="111"/>
      <c r="AO52" s="111"/>
      <c r="AP52" s="111"/>
      <c r="AQ52" s="111"/>
      <c r="AR52" s="111"/>
      <c r="AS52" s="111"/>
      <c r="AT52" s="112"/>
      <c r="AU52" s="112"/>
      <c r="AV52" s="112"/>
      <c r="AW52" s="112"/>
      <c r="AX52" s="112"/>
      <c r="AY52" s="112"/>
      <c r="AZ52" s="112"/>
      <c r="BA52" s="113"/>
      <c r="BB52" s="113"/>
      <c r="BC52" s="113"/>
      <c r="BD52" s="113"/>
      <c r="BE52" s="113"/>
      <c r="BF52" s="113"/>
      <c r="BG52" s="113"/>
      <c r="BH52" s="114"/>
      <c r="BI52" s="114"/>
      <c r="BJ52" s="114"/>
      <c r="BK52" s="114"/>
      <c r="BL52" s="114"/>
      <c r="BM52" s="114"/>
      <c r="BN52" s="114"/>
      <c r="BO52" s="115"/>
      <c r="BP52" s="115"/>
      <c r="BQ52" s="115"/>
      <c r="BR52" s="115"/>
      <c r="BS52" s="115"/>
      <c r="BT52" s="115"/>
      <c r="BU52" s="115"/>
      <c r="BV52" s="513"/>
      <c r="BW52" s="513"/>
      <c r="BX52" s="513"/>
      <c r="BY52" s="513"/>
      <c r="BZ52" s="513"/>
      <c r="CA52" s="513"/>
      <c r="CB52" s="513"/>
      <c r="CC52" s="513"/>
      <c r="CD52" s="513"/>
      <c r="CE52" s="513"/>
      <c r="CF52" s="513"/>
      <c r="CG52" s="513"/>
      <c r="CH52" s="513"/>
      <c r="CI52" s="513"/>
    </row>
    <row r="53" spans="1:87" s="238" customFormat="1" ht="58.5" customHeight="1" thickBot="1">
      <c r="A53" s="2183"/>
      <c r="B53" s="1871"/>
      <c r="C53" s="1858"/>
      <c r="D53" s="277" t="s">
        <v>2149</v>
      </c>
      <c r="E53" s="165" t="s">
        <v>1095</v>
      </c>
      <c r="F53" s="509">
        <v>12</v>
      </c>
      <c r="G53" s="289" t="s">
        <v>1092</v>
      </c>
      <c r="H53" s="165" t="s">
        <v>2013</v>
      </c>
      <c r="I53" s="510">
        <v>0.015873015873015872</v>
      </c>
      <c r="J53" s="289" t="s">
        <v>1003</v>
      </c>
      <c r="K53" s="170">
        <v>42005</v>
      </c>
      <c r="L53" s="170">
        <v>42369</v>
      </c>
      <c r="M53" s="465"/>
      <c r="N53" s="465"/>
      <c r="O53" s="465">
        <v>1</v>
      </c>
      <c r="P53" s="465">
        <v>1</v>
      </c>
      <c r="Q53" s="465">
        <v>1</v>
      </c>
      <c r="R53" s="465">
        <v>1</v>
      </c>
      <c r="S53" s="465">
        <v>1</v>
      </c>
      <c r="T53" s="465">
        <v>1</v>
      </c>
      <c r="U53" s="465">
        <v>1</v>
      </c>
      <c r="V53" s="465">
        <v>1</v>
      </c>
      <c r="W53" s="465">
        <v>1</v>
      </c>
      <c r="X53" s="465">
        <v>1</v>
      </c>
      <c r="Y53" s="511">
        <v>10</v>
      </c>
      <c r="Z53" s="512">
        <v>0</v>
      </c>
      <c r="AA53" s="277" t="s">
        <v>1150</v>
      </c>
      <c r="AB53" s="109">
        <f t="shared" si="1"/>
        <v>0</v>
      </c>
      <c r="AC53" s="1460">
        <f t="shared" si="2"/>
        <v>0</v>
      </c>
      <c r="AD53" s="1665">
        <v>0</v>
      </c>
      <c r="AE53" s="1460" t="s">
        <v>1150</v>
      </c>
      <c r="AF53" s="1460">
        <f t="shared" si="3"/>
        <v>0</v>
      </c>
      <c r="AG53" s="1525">
        <f t="shared" si="4"/>
        <v>0</v>
      </c>
      <c r="AH53" s="110">
        <v>0</v>
      </c>
      <c r="AI53" s="109">
        <v>0</v>
      </c>
      <c r="AJ53" s="110" t="e">
        <v>#DIV/0!</v>
      </c>
      <c r="AK53" s="109" t="s">
        <v>1982</v>
      </c>
      <c r="AL53" s="109"/>
      <c r="AM53" s="111"/>
      <c r="AN53" s="111"/>
      <c r="AO53" s="111"/>
      <c r="AP53" s="111"/>
      <c r="AQ53" s="111"/>
      <c r="AR53" s="111"/>
      <c r="AS53" s="111"/>
      <c r="AT53" s="112"/>
      <c r="AU53" s="112"/>
      <c r="AV53" s="112"/>
      <c r="AW53" s="112"/>
      <c r="AX53" s="112"/>
      <c r="AY53" s="112"/>
      <c r="AZ53" s="112"/>
      <c r="BA53" s="113"/>
      <c r="BB53" s="113"/>
      <c r="BC53" s="113"/>
      <c r="BD53" s="113"/>
      <c r="BE53" s="113"/>
      <c r="BF53" s="113"/>
      <c r="BG53" s="113"/>
      <c r="BH53" s="114"/>
      <c r="BI53" s="114"/>
      <c r="BJ53" s="114"/>
      <c r="BK53" s="114"/>
      <c r="BL53" s="114"/>
      <c r="BM53" s="114"/>
      <c r="BN53" s="114"/>
      <c r="BO53" s="115"/>
      <c r="BP53" s="115"/>
      <c r="BQ53" s="115"/>
      <c r="BR53" s="115"/>
      <c r="BS53" s="115"/>
      <c r="BT53" s="115"/>
      <c r="BU53" s="115"/>
      <c r="BV53" s="513"/>
      <c r="BW53" s="513"/>
      <c r="BX53" s="513"/>
      <c r="BY53" s="513"/>
      <c r="BZ53" s="513"/>
      <c r="CA53" s="513"/>
      <c r="CB53" s="513"/>
      <c r="CC53" s="513"/>
      <c r="CD53" s="513"/>
      <c r="CE53" s="513"/>
      <c r="CF53" s="513"/>
      <c r="CG53" s="513"/>
      <c r="CH53" s="513"/>
      <c r="CI53" s="513"/>
    </row>
    <row r="54" spans="1:87" s="238" customFormat="1" ht="40.5" customHeight="1" thickBot="1">
      <c r="A54" s="2183"/>
      <c r="B54" s="1871"/>
      <c r="C54" s="1858"/>
      <c r="D54" s="277" t="s">
        <v>1097</v>
      </c>
      <c r="E54" s="165" t="s">
        <v>1087</v>
      </c>
      <c r="F54" s="509">
        <v>1</v>
      </c>
      <c r="G54" s="289" t="s">
        <v>1098</v>
      </c>
      <c r="H54" s="165" t="s">
        <v>2150</v>
      </c>
      <c r="I54" s="510">
        <v>0.015873015873015872</v>
      </c>
      <c r="J54" s="289" t="s">
        <v>1099</v>
      </c>
      <c r="K54" s="170">
        <v>42005</v>
      </c>
      <c r="L54" s="170">
        <v>42369</v>
      </c>
      <c r="M54" s="465"/>
      <c r="N54" s="465">
        <v>1</v>
      </c>
      <c r="O54" s="465"/>
      <c r="P54" s="465"/>
      <c r="Q54" s="465"/>
      <c r="R54" s="465"/>
      <c r="S54" s="465"/>
      <c r="T54" s="465"/>
      <c r="U54" s="465"/>
      <c r="V54" s="465"/>
      <c r="W54" s="465"/>
      <c r="X54" s="465"/>
      <c r="Y54" s="511">
        <v>1</v>
      </c>
      <c r="Z54" s="512">
        <v>0</v>
      </c>
      <c r="AA54" s="277" t="s">
        <v>1150</v>
      </c>
      <c r="AB54" s="109">
        <f t="shared" si="1"/>
        <v>1</v>
      </c>
      <c r="AC54" s="1460">
        <f t="shared" si="2"/>
        <v>1</v>
      </c>
      <c r="AD54" s="1665">
        <v>1</v>
      </c>
      <c r="AE54" s="1460">
        <f t="shared" si="5"/>
        <v>1</v>
      </c>
      <c r="AF54" s="1460">
        <f t="shared" si="3"/>
        <v>1</v>
      </c>
      <c r="AG54" s="1525">
        <f t="shared" si="4"/>
        <v>1</v>
      </c>
      <c r="AH54" s="110">
        <v>0</v>
      </c>
      <c r="AI54" s="109">
        <v>0</v>
      </c>
      <c r="AJ54" s="110" t="e">
        <v>#DIV/0!</v>
      </c>
      <c r="AK54" s="109" t="s">
        <v>1983</v>
      </c>
      <c r="AL54" s="109"/>
      <c r="AM54" s="111"/>
      <c r="AN54" s="111"/>
      <c r="AO54" s="111"/>
      <c r="AP54" s="111"/>
      <c r="AQ54" s="111"/>
      <c r="AR54" s="111"/>
      <c r="AS54" s="111"/>
      <c r="AT54" s="112"/>
      <c r="AU54" s="112"/>
      <c r="AV54" s="112"/>
      <c r="AW54" s="112"/>
      <c r="AX54" s="112"/>
      <c r="AY54" s="112"/>
      <c r="AZ54" s="112"/>
      <c r="BA54" s="113"/>
      <c r="BB54" s="113"/>
      <c r="BC54" s="113"/>
      <c r="BD54" s="113"/>
      <c r="BE54" s="113"/>
      <c r="BF54" s="113"/>
      <c r="BG54" s="113"/>
      <c r="BH54" s="114"/>
      <c r="BI54" s="114"/>
      <c r="BJ54" s="114"/>
      <c r="BK54" s="114"/>
      <c r="BL54" s="114"/>
      <c r="BM54" s="114"/>
      <c r="BN54" s="114"/>
      <c r="BO54" s="115"/>
      <c r="BP54" s="115"/>
      <c r="BQ54" s="115"/>
      <c r="BR54" s="115"/>
      <c r="BS54" s="115"/>
      <c r="BT54" s="115"/>
      <c r="BU54" s="115"/>
      <c r="BV54" s="513"/>
      <c r="BW54" s="513"/>
      <c r="BX54" s="513"/>
      <c r="BY54" s="513"/>
      <c r="BZ54" s="513"/>
      <c r="CA54" s="513"/>
      <c r="CB54" s="513"/>
      <c r="CC54" s="513"/>
      <c r="CD54" s="513"/>
      <c r="CE54" s="513"/>
      <c r="CF54" s="513"/>
      <c r="CG54" s="513"/>
      <c r="CH54" s="513"/>
      <c r="CI54" s="513"/>
    </row>
    <row r="55" spans="1:87" s="238" customFormat="1" ht="24.75" thickBot="1">
      <c r="A55" s="2183"/>
      <c r="B55" s="1871"/>
      <c r="C55" s="1858"/>
      <c r="D55" s="277" t="s">
        <v>1100</v>
      </c>
      <c r="E55" s="165" t="s">
        <v>1101</v>
      </c>
      <c r="F55" s="509">
        <v>1</v>
      </c>
      <c r="G55" s="289" t="s">
        <v>1092</v>
      </c>
      <c r="H55" s="165" t="s">
        <v>2150</v>
      </c>
      <c r="I55" s="510">
        <v>0.015873015873015872</v>
      </c>
      <c r="J55" s="289" t="s">
        <v>1102</v>
      </c>
      <c r="K55" s="170">
        <v>42005</v>
      </c>
      <c r="L55" s="170">
        <v>42369</v>
      </c>
      <c r="M55" s="465"/>
      <c r="N55" s="465">
        <v>1</v>
      </c>
      <c r="O55" s="465"/>
      <c r="P55" s="465"/>
      <c r="Q55" s="465"/>
      <c r="R55" s="465"/>
      <c r="S55" s="465"/>
      <c r="T55" s="465"/>
      <c r="U55" s="465"/>
      <c r="V55" s="465"/>
      <c r="W55" s="465"/>
      <c r="X55" s="465"/>
      <c r="Y55" s="511">
        <v>1</v>
      </c>
      <c r="Z55" s="512">
        <v>0</v>
      </c>
      <c r="AA55" s="277" t="s">
        <v>1150</v>
      </c>
      <c r="AB55" s="109">
        <f t="shared" si="1"/>
        <v>1</v>
      </c>
      <c r="AC55" s="1460">
        <f t="shared" si="2"/>
        <v>1</v>
      </c>
      <c r="AD55" s="1665">
        <v>1</v>
      </c>
      <c r="AE55" s="1460">
        <f t="shared" si="5"/>
        <v>1</v>
      </c>
      <c r="AF55" s="1460">
        <f t="shared" si="3"/>
        <v>1</v>
      </c>
      <c r="AG55" s="1525">
        <f t="shared" si="4"/>
        <v>1</v>
      </c>
      <c r="AH55" s="110">
        <v>1</v>
      </c>
      <c r="AI55" s="109">
        <v>0</v>
      </c>
      <c r="AJ55" s="110" t="e">
        <v>#DIV/0!</v>
      </c>
      <c r="AK55" s="109" t="s">
        <v>2151</v>
      </c>
      <c r="AL55" s="109"/>
      <c r="AM55" s="111"/>
      <c r="AN55" s="111"/>
      <c r="AO55" s="111"/>
      <c r="AP55" s="111"/>
      <c r="AQ55" s="111"/>
      <c r="AR55" s="111"/>
      <c r="AS55" s="111"/>
      <c r="AT55" s="112"/>
      <c r="AU55" s="112"/>
      <c r="AV55" s="112"/>
      <c r="AW55" s="112"/>
      <c r="AX55" s="112"/>
      <c r="AY55" s="112"/>
      <c r="AZ55" s="112"/>
      <c r="BA55" s="113"/>
      <c r="BB55" s="113"/>
      <c r="BC55" s="113"/>
      <c r="BD55" s="113"/>
      <c r="BE55" s="113"/>
      <c r="BF55" s="113"/>
      <c r="BG55" s="113"/>
      <c r="BH55" s="114"/>
      <c r="BI55" s="114"/>
      <c r="BJ55" s="114"/>
      <c r="BK55" s="114"/>
      <c r="BL55" s="114"/>
      <c r="BM55" s="114"/>
      <c r="BN55" s="114"/>
      <c r="BO55" s="115"/>
      <c r="BP55" s="115"/>
      <c r="BQ55" s="115"/>
      <c r="BR55" s="115"/>
      <c r="BS55" s="115"/>
      <c r="BT55" s="115"/>
      <c r="BU55" s="115"/>
      <c r="BV55" s="513"/>
      <c r="BW55" s="513"/>
      <c r="BX55" s="513"/>
      <c r="BY55" s="513"/>
      <c r="BZ55" s="513"/>
      <c r="CA55" s="513"/>
      <c r="CB55" s="513"/>
      <c r="CC55" s="513"/>
      <c r="CD55" s="513"/>
      <c r="CE55" s="513"/>
      <c r="CF55" s="513"/>
      <c r="CG55" s="513"/>
      <c r="CH55" s="513"/>
      <c r="CI55" s="513"/>
    </row>
    <row r="56" spans="1:73" s="513" customFormat="1" ht="24.75" thickBot="1">
      <c r="A56" s="2183"/>
      <c r="B56" s="1871"/>
      <c r="C56" s="1858"/>
      <c r="D56" s="105" t="s">
        <v>1103</v>
      </c>
      <c r="E56" s="165" t="s">
        <v>1104</v>
      </c>
      <c r="F56" s="509">
        <v>1</v>
      </c>
      <c r="G56" s="289" t="s">
        <v>1092</v>
      </c>
      <c r="H56" s="165" t="s">
        <v>998</v>
      </c>
      <c r="I56" s="510">
        <v>0.015873015873015872</v>
      </c>
      <c r="J56" s="289" t="s">
        <v>1105</v>
      </c>
      <c r="K56" s="170">
        <v>42005</v>
      </c>
      <c r="L56" s="170">
        <v>42369</v>
      </c>
      <c r="M56" s="465"/>
      <c r="N56" s="465"/>
      <c r="O56" s="465">
        <v>1</v>
      </c>
      <c r="P56" s="465">
        <v>1</v>
      </c>
      <c r="Q56" s="465">
        <v>1</v>
      </c>
      <c r="R56" s="465">
        <v>1</v>
      </c>
      <c r="S56" s="465">
        <v>1</v>
      </c>
      <c r="T56" s="465">
        <v>1</v>
      </c>
      <c r="U56" s="465">
        <v>1</v>
      </c>
      <c r="V56" s="465">
        <v>1</v>
      </c>
      <c r="W56" s="465">
        <v>1</v>
      </c>
      <c r="X56" s="465">
        <v>1</v>
      </c>
      <c r="Y56" s="511">
        <f t="shared" si="0"/>
        <v>10</v>
      </c>
      <c r="Z56" s="512">
        <v>0</v>
      </c>
      <c r="AA56" s="277" t="s">
        <v>1150</v>
      </c>
      <c r="AB56" s="109">
        <f t="shared" si="1"/>
        <v>0</v>
      </c>
      <c r="AC56" s="1460">
        <f t="shared" si="2"/>
        <v>0</v>
      </c>
      <c r="AD56" s="1665">
        <v>0</v>
      </c>
      <c r="AE56" s="1460" t="s">
        <v>1150</v>
      </c>
      <c r="AF56" s="1460">
        <f t="shared" si="3"/>
        <v>0</v>
      </c>
      <c r="AG56" s="1525">
        <f t="shared" si="4"/>
        <v>0</v>
      </c>
      <c r="AH56" s="110">
        <v>0</v>
      </c>
      <c r="AI56" s="109">
        <v>0</v>
      </c>
      <c r="AJ56" s="110" t="e">
        <v>#DIV/0!</v>
      </c>
      <c r="AK56" s="109" t="s">
        <v>1982</v>
      </c>
      <c r="AL56" s="109"/>
      <c r="AM56" s="111"/>
      <c r="AN56" s="111"/>
      <c r="AO56" s="111"/>
      <c r="AP56" s="111"/>
      <c r="AQ56" s="111"/>
      <c r="AR56" s="111"/>
      <c r="AS56" s="111"/>
      <c r="AT56" s="112"/>
      <c r="AU56" s="112"/>
      <c r="AV56" s="112"/>
      <c r="AW56" s="112"/>
      <c r="AX56" s="112"/>
      <c r="AY56" s="112"/>
      <c r="AZ56" s="112"/>
      <c r="BA56" s="113"/>
      <c r="BB56" s="113"/>
      <c r="BC56" s="113"/>
      <c r="BD56" s="113"/>
      <c r="BE56" s="113"/>
      <c r="BF56" s="113"/>
      <c r="BG56" s="113"/>
      <c r="BH56" s="114"/>
      <c r="BI56" s="114"/>
      <c r="BJ56" s="114"/>
      <c r="BK56" s="114"/>
      <c r="BL56" s="114"/>
      <c r="BM56" s="114"/>
      <c r="BN56" s="114"/>
      <c r="BO56" s="115"/>
      <c r="BP56" s="115"/>
      <c r="BQ56" s="115"/>
      <c r="BR56" s="115"/>
      <c r="BS56" s="115"/>
      <c r="BT56" s="115"/>
      <c r="BU56" s="115"/>
    </row>
    <row r="57" spans="1:73" s="513" customFormat="1" ht="24.75" thickBot="1">
      <c r="A57" s="2183"/>
      <c r="B57" s="1871"/>
      <c r="C57" s="1858"/>
      <c r="D57" s="105" t="s">
        <v>1096</v>
      </c>
      <c r="E57" s="165" t="s">
        <v>1080</v>
      </c>
      <c r="F57" s="509">
        <v>10</v>
      </c>
      <c r="G57" s="289" t="s">
        <v>1092</v>
      </c>
      <c r="H57" s="165" t="s">
        <v>2010</v>
      </c>
      <c r="I57" s="510">
        <v>0.015873015873015872</v>
      </c>
      <c r="J57" s="289" t="s">
        <v>1106</v>
      </c>
      <c r="K57" s="170">
        <v>42005</v>
      </c>
      <c r="L57" s="170">
        <v>42369</v>
      </c>
      <c r="M57" s="465"/>
      <c r="N57" s="465"/>
      <c r="O57" s="465">
        <v>1</v>
      </c>
      <c r="P57" s="465">
        <v>1</v>
      </c>
      <c r="Q57" s="465">
        <v>1</v>
      </c>
      <c r="R57" s="465">
        <v>1</v>
      </c>
      <c r="S57" s="465">
        <v>1</v>
      </c>
      <c r="T57" s="465">
        <v>1</v>
      </c>
      <c r="U57" s="465">
        <v>1</v>
      </c>
      <c r="V57" s="465">
        <v>1</v>
      </c>
      <c r="W57" s="465">
        <v>1</v>
      </c>
      <c r="X57" s="465">
        <v>1</v>
      </c>
      <c r="Y57" s="511">
        <f t="shared" si="0"/>
        <v>10</v>
      </c>
      <c r="Z57" s="512">
        <v>0</v>
      </c>
      <c r="AA57" s="277" t="s">
        <v>1150</v>
      </c>
      <c r="AB57" s="109">
        <f t="shared" si="1"/>
        <v>0</v>
      </c>
      <c r="AC57" s="1460">
        <f t="shared" si="2"/>
        <v>0</v>
      </c>
      <c r="AD57" s="1665">
        <v>0</v>
      </c>
      <c r="AE57" s="1460" t="s">
        <v>1150</v>
      </c>
      <c r="AF57" s="1460">
        <f t="shared" si="3"/>
        <v>0</v>
      </c>
      <c r="AG57" s="1525">
        <f t="shared" si="4"/>
        <v>0</v>
      </c>
      <c r="AH57" s="110">
        <v>0</v>
      </c>
      <c r="AI57" s="109">
        <v>0</v>
      </c>
      <c r="AJ57" s="110" t="e">
        <v>#DIV/0!</v>
      </c>
      <c r="AK57" s="109" t="s">
        <v>1984</v>
      </c>
      <c r="AL57" s="109"/>
      <c r="AM57" s="111"/>
      <c r="AN57" s="111"/>
      <c r="AO57" s="111"/>
      <c r="AP57" s="111"/>
      <c r="AQ57" s="111"/>
      <c r="AR57" s="111"/>
      <c r="AS57" s="111"/>
      <c r="AT57" s="112"/>
      <c r="AU57" s="112"/>
      <c r="AV57" s="112"/>
      <c r="AW57" s="112"/>
      <c r="AX57" s="112"/>
      <c r="AY57" s="112"/>
      <c r="AZ57" s="112"/>
      <c r="BA57" s="113"/>
      <c r="BB57" s="113"/>
      <c r="BC57" s="113"/>
      <c r="BD57" s="113"/>
      <c r="BE57" s="113"/>
      <c r="BF57" s="113"/>
      <c r="BG57" s="113"/>
      <c r="BH57" s="114"/>
      <c r="BI57" s="114"/>
      <c r="BJ57" s="114"/>
      <c r="BK57" s="114"/>
      <c r="BL57" s="114"/>
      <c r="BM57" s="114"/>
      <c r="BN57" s="114"/>
      <c r="BO57" s="115"/>
      <c r="BP57" s="115"/>
      <c r="BQ57" s="115"/>
      <c r="BR57" s="115"/>
      <c r="BS57" s="115"/>
      <c r="BT57" s="115"/>
      <c r="BU57" s="115"/>
    </row>
    <row r="58" spans="1:73" s="513" customFormat="1" ht="42.75" customHeight="1" thickBot="1">
      <c r="A58" s="2183"/>
      <c r="B58" s="1871"/>
      <c r="C58" s="1859"/>
      <c r="D58" s="105" t="s">
        <v>1107</v>
      </c>
      <c r="E58" s="165" t="s">
        <v>294</v>
      </c>
      <c r="F58" s="509">
        <v>1</v>
      </c>
      <c r="G58" s="289" t="s">
        <v>1108</v>
      </c>
      <c r="H58" s="165" t="s">
        <v>2010</v>
      </c>
      <c r="I58" s="510">
        <v>0.015873015873015872</v>
      </c>
      <c r="J58" s="289" t="s">
        <v>294</v>
      </c>
      <c r="K58" s="170">
        <v>42005</v>
      </c>
      <c r="L58" s="170">
        <v>42369</v>
      </c>
      <c r="M58" s="465"/>
      <c r="N58" s="465"/>
      <c r="O58" s="465"/>
      <c r="P58" s="465"/>
      <c r="Q58" s="465"/>
      <c r="R58" s="465"/>
      <c r="S58" s="465"/>
      <c r="T58" s="465"/>
      <c r="U58" s="465"/>
      <c r="V58" s="465"/>
      <c r="W58" s="465"/>
      <c r="X58" s="465">
        <v>1</v>
      </c>
      <c r="Y58" s="511">
        <f t="shared" si="0"/>
        <v>1</v>
      </c>
      <c r="Z58" s="512">
        <v>0</v>
      </c>
      <c r="AA58" s="277" t="s">
        <v>1150</v>
      </c>
      <c r="AB58" s="109">
        <f t="shared" si="1"/>
        <v>0</v>
      </c>
      <c r="AC58" s="1460">
        <f t="shared" si="2"/>
        <v>0</v>
      </c>
      <c r="AD58" s="1665">
        <v>0</v>
      </c>
      <c r="AE58" s="1460" t="s">
        <v>1150</v>
      </c>
      <c r="AF58" s="1460">
        <f t="shared" si="3"/>
        <v>0</v>
      </c>
      <c r="AG58" s="1525">
        <f t="shared" si="4"/>
        <v>0</v>
      </c>
      <c r="AH58" s="110">
        <v>100</v>
      </c>
      <c r="AI58" s="109">
        <v>0</v>
      </c>
      <c r="AJ58" s="110" t="e">
        <v>#DIV/0!</v>
      </c>
      <c r="AK58" s="109" t="s">
        <v>1985</v>
      </c>
      <c r="AL58" s="109"/>
      <c r="AM58" s="111"/>
      <c r="AN58" s="111"/>
      <c r="AO58" s="111"/>
      <c r="AP58" s="111"/>
      <c r="AQ58" s="111"/>
      <c r="AR58" s="111"/>
      <c r="AS58" s="111"/>
      <c r="AT58" s="112"/>
      <c r="AU58" s="112"/>
      <c r="AV58" s="112"/>
      <c r="AW58" s="112"/>
      <c r="AX58" s="112"/>
      <c r="AY58" s="112"/>
      <c r="AZ58" s="112"/>
      <c r="BA58" s="113"/>
      <c r="BB58" s="113"/>
      <c r="BC58" s="113"/>
      <c r="BD58" s="113"/>
      <c r="BE58" s="113"/>
      <c r="BF58" s="113"/>
      <c r="BG58" s="113"/>
      <c r="BH58" s="114"/>
      <c r="BI58" s="114"/>
      <c r="BJ58" s="114"/>
      <c r="BK58" s="114"/>
      <c r="BL58" s="114"/>
      <c r="BM58" s="114"/>
      <c r="BN58" s="114"/>
      <c r="BO58" s="115"/>
      <c r="BP58" s="115"/>
      <c r="BQ58" s="115"/>
      <c r="BR58" s="115"/>
      <c r="BS58" s="115"/>
      <c r="BT58" s="115"/>
      <c r="BU58" s="115"/>
    </row>
    <row r="59" spans="1:73" s="513" customFormat="1" ht="45.75" customHeight="1" thickBot="1">
      <c r="A59" s="2183"/>
      <c r="B59" s="1871"/>
      <c r="C59" s="2190" t="s">
        <v>1109</v>
      </c>
      <c r="D59" s="105" t="s">
        <v>1110</v>
      </c>
      <c r="E59" s="165" t="s">
        <v>1087</v>
      </c>
      <c r="F59" s="509">
        <v>1</v>
      </c>
      <c r="G59" s="289" t="s">
        <v>1098</v>
      </c>
      <c r="H59" s="165" t="s">
        <v>2010</v>
      </c>
      <c r="I59" s="510">
        <v>0.015873015873015872</v>
      </c>
      <c r="J59" s="289" t="s">
        <v>1111</v>
      </c>
      <c r="K59" s="170">
        <v>42005</v>
      </c>
      <c r="L59" s="170">
        <v>42369</v>
      </c>
      <c r="M59" s="465"/>
      <c r="N59" s="465">
        <v>1</v>
      </c>
      <c r="O59" s="465"/>
      <c r="P59" s="465"/>
      <c r="Q59" s="465"/>
      <c r="R59" s="465"/>
      <c r="S59" s="465"/>
      <c r="T59" s="465"/>
      <c r="U59" s="465"/>
      <c r="V59" s="465"/>
      <c r="W59" s="465"/>
      <c r="X59" s="465"/>
      <c r="Y59" s="511">
        <f t="shared" si="0"/>
        <v>1</v>
      </c>
      <c r="Z59" s="512">
        <v>0</v>
      </c>
      <c r="AA59" s="277" t="s">
        <v>1150</v>
      </c>
      <c r="AB59" s="109">
        <f t="shared" si="1"/>
        <v>1</v>
      </c>
      <c r="AC59" s="1460">
        <f t="shared" si="2"/>
        <v>1</v>
      </c>
      <c r="AD59" s="1665">
        <v>1</v>
      </c>
      <c r="AE59" s="1460">
        <f t="shared" si="5"/>
        <v>1</v>
      </c>
      <c r="AF59" s="1460">
        <f t="shared" si="3"/>
        <v>1</v>
      </c>
      <c r="AG59" s="1525">
        <f t="shared" si="4"/>
        <v>1</v>
      </c>
      <c r="AH59" s="110">
        <v>0</v>
      </c>
      <c r="AI59" s="109">
        <v>0</v>
      </c>
      <c r="AJ59" s="110" t="e">
        <v>#DIV/0!</v>
      </c>
      <c r="AK59" s="109" t="s">
        <v>1986</v>
      </c>
      <c r="AL59" s="109"/>
      <c r="AM59" s="111"/>
      <c r="AN59" s="111"/>
      <c r="AO59" s="111"/>
      <c r="AP59" s="111"/>
      <c r="AQ59" s="111"/>
      <c r="AR59" s="111"/>
      <c r="AS59" s="111"/>
      <c r="AT59" s="112"/>
      <c r="AU59" s="112"/>
      <c r="AV59" s="112"/>
      <c r="AW59" s="112"/>
      <c r="AX59" s="112"/>
      <c r="AY59" s="112"/>
      <c r="AZ59" s="112"/>
      <c r="BA59" s="113"/>
      <c r="BB59" s="113"/>
      <c r="BC59" s="113"/>
      <c r="BD59" s="113"/>
      <c r="BE59" s="113"/>
      <c r="BF59" s="113"/>
      <c r="BG59" s="113"/>
      <c r="BH59" s="114"/>
      <c r="BI59" s="114"/>
      <c r="BJ59" s="114"/>
      <c r="BK59" s="114"/>
      <c r="BL59" s="114"/>
      <c r="BM59" s="114"/>
      <c r="BN59" s="114"/>
      <c r="BO59" s="115"/>
      <c r="BP59" s="115"/>
      <c r="BQ59" s="115"/>
      <c r="BR59" s="115"/>
      <c r="BS59" s="115"/>
      <c r="BT59" s="115"/>
      <c r="BU59" s="115"/>
    </row>
    <row r="60" spans="1:73" s="513" customFormat="1" ht="48" customHeight="1" thickBot="1">
      <c r="A60" s="2183"/>
      <c r="B60" s="1871"/>
      <c r="C60" s="2190"/>
      <c r="D60" s="105" t="s">
        <v>1112</v>
      </c>
      <c r="E60" s="165" t="s">
        <v>1113</v>
      </c>
      <c r="F60" s="509">
        <v>1</v>
      </c>
      <c r="G60" s="289" t="s">
        <v>1092</v>
      </c>
      <c r="H60" s="165" t="s">
        <v>2010</v>
      </c>
      <c r="I60" s="510">
        <v>0.015873015873015872</v>
      </c>
      <c r="J60" s="289" t="s">
        <v>1102</v>
      </c>
      <c r="K60" s="170">
        <v>42005</v>
      </c>
      <c r="L60" s="170">
        <v>42369</v>
      </c>
      <c r="M60" s="465"/>
      <c r="N60" s="465">
        <v>1</v>
      </c>
      <c r="O60" s="465"/>
      <c r="P60" s="465"/>
      <c r="Q60" s="465"/>
      <c r="R60" s="465"/>
      <c r="S60" s="465"/>
      <c r="T60" s="465"/>
      <c r="U60" s="465"/>
      <c r="V60" s="465"/>
      <c r="W60" s="465"/>
      <c r="X60" s="465"/>
      <c r="Y60" s="511">
        <f t="shared" si="0"/>
        <v>1</v>
      </c>
      <c r="Z60" s="512">
        <v>0</v>
      </c>
      <c r="AA60" s="277" t="s">
        <v>1150</v>
      </c>
      <c r="AB60" s="109">
        <f t="shared" si="1"/>
        <v>1</v>
      </c>
      <c r="AC60" s="1460">
        <f t="shared" si="2"/>
        <v>1</v>
      </c>
      <c r="AD60" s="1665">
        <v>0</v>
      </c>
      <c r="AE60" s="1460">
        <f t="shared" si="5"/>
        <v>0</v>
      </c>
      <c r="AF60" s="1460">
        <f t="shared" si="3"/>
        <v>0</v>
      </c>
      <c r="AG60" s="1525">
        <f t="shared" si="4"/>
        <v>0</v>
      </c>
      <c r="AH60" s="110">
        <v>8.333333333333334</v>
      </c>
      <c r="AI60" s="109">
        <v>0</v>
      </c>
      <c r="AJ60" s="110" t="e">
        <v>#DIV/0!</v>
      </c>
      <c r="AK60" s="109" t="s">
        <v>1987</v>
      </c>
      <c r="AL60" s="109"/>
      <c r="AM60" s="111"/>
      <c r="AN60" s="111"/>
      <c r="AO60" s="111"/>
      <c r="AP60" s="111"/>
      <c r="AQ60" s="111"/>
      <c r="AR60" s="111"/>
      <c r="AS60" s="111"/>
      <c r="AT60" s="112"/>
      <c r="AU60" s="112"/>
      <c r="AV60" s="112"/>
      <c r="AW60" s="112"/>
      <c r="AX60" s="112"/>
      <c r="AY60" s="112"/>
      <c r="AZ60" s="112"/>
      <c r="BA60" s="113"/>
      <c r="BB60" s="113"/>
      <c r="BC60" s="113"/>
      <c r="BD60" s="113"/>
      <c r="BE60" s="113"/>
      <c r="BF60" s="113"/>
      <c r="BG60" s="113"/>
      <c r="BH60" s="114"/>
      <c r="BI60" s="114"/>
      <c r="BJ60" s="114"/>
      <c r="BK60" s="114"/>
      <c r="BL60" s="114"/>
      <c r="BM60" s="114"/>
      <c r="BN60" s="114"/>
      <c r="BO60" s="115"/>
      <c r="BP60" s="115"/>
      <c r="BQ60" s="115"/>
      <c r="BR60" s="115"/>
      <c r="BS60" s="115"/>
      <c r="BT60" s="115"/>
      <c r="BU60" s="115"/>
    </row>
    <row r="61" spans="1:73" s="513" customFormat="1" ht="81.75" customHeight="1" thickBot="1">
      <c r="A61" s="2183"/>
      <c r="B61" s="1871"/>
      <c r="C61" s="2190"/>
      <c r="D61" s="105" t="s">
        <v>1114</v>
      </c>
      <c r="E61" s="165" t="s">
        <v>1095</v>
      </c>
      <c r="F61" s="509">
        <v>12</v>
      </c>
      <c r="G61" s="289" t="s">
        <v>1092</v>
      </c>
      <c r="H61" s="165" t="s">
        <v>2010</v>
      </c>
      <c r="I61" s="510">
        <v>0.015873015873015872</v>
      </c>
      <c r="J61" s="289" t="s">
        <v>1003</v>
      </c>
      <c r="K61" s="170">
        <v>42005</v>
      </c>
      <c r="L61" s="170">
        <v>42369</v>
      </c>
      <c r="M61" s="465"/>
      <c r="N61" s="465"/>
      <c r="O61" s="465">
        <v>1</v>
      </c>
      <c r="P61" s="465">
        <v>1</v>
      </c>
      <c r="Q61" s="465">
        <v>1</v>
      </c>
      <c r="R61" s="465">
        <v>1</v>
      </c>
      <c r="S61" s="465">
        <v>1</v>
      </c>
      <c r="T61" s="465">
        <v>1</v>
      </c>
      <c r="U61" s="465">
        <v>1</v>
      </c>
      <c r="V61" s="465">
        <v>1</v>
      </c>
      <c r="W61" s="465">
        <v>1</v>
      </c>
      <c r="X61" s="465">
        <v>1</v>
      </c>
      <c r="Y61" s="511">
        <f t="shared" si="0"/>
        <v>10</v>
      </c>
      <c r="Z61" s="512">
        <v>0</v>
      </c>
      <c r="AA61" s="277" t="s">
        <v>1150</v>
      </c>
      <c r="AB61" s="109">
        <f t="shared" si="1"/>
        <v>0</v>
      </c>
      <c r="AC61" s="1460">
        <f t="shared" si="2"/>
        <v>0</v>
      </c>
      <c r="AD61" s="1665">
        <v>1</v>
      </c>
      <c r="AE61" s="1460" t="s">
        <v>1150</v>
      </c>
      <c r="AF61" s="1460">
        <f t="shared" si="3"/>
        <v>0.1</v>
      </c>
      <c r="AG61" s="1525">
        <f t="shared" si="4"/>
        <v>0.1</v>
      </c>
      <c r="AH61" s="110">
        <v>8.333333333333334</v>
      </c>
      <c r="AI61" s="109">
        <v>0</v>
      </c>
      <c r="AJ61" s="110" t="e">
        <v>#DIV/0!</v>
      </c>
      <c r="AK61" s="109" t="s">
        <v>1988</v>
      </c>
      <c r="AL61" s="109"/>
      <c r="AM61" s="111"/>
      <c r="AN61" s="111"/>
      <c r="AO61" s="111"/>
      <c r="AP61" s="111"/>
      <c r="AQ61" s="111"/>
      <c r="AR61" s="111"/>
      <c r="AS61" s="111"/>
      <c r="AT61" s="112"/>
      <c r="AU61" s="112"/>
      <c r="AV61" s="112"/>
      <c r="AW61" s="112"/>
      <c r="AX61" s="112"/>
      <c r="AY61" s="112"/>
      <c r="AZ61" s="112"/>
      <c r="BA61" s="113"/>
      <c r="BB61" s="113"/>
      <c r="BC61" s="113"/>
      <c r="BD61" s="113"/>
      <c r="BE61" s="113"/>
      <c r="BF61" s="113"/>
      <c r="BG61" s="113"/>
      <c r="BH61" s="114"/>
      <c r="BI61" s="114"/>
      <c r="BJ61" s="114"/>
      <c r="BK61" s="114"/>
      <c r="BL61" s="114"/>
      <c r="BM61" s="114"/>
      <c r="BN61" s="114"/>
      <c r="BO61" s="115"/>
      <c r="BP61" s="115"/>
      <c r="BQ61" s="115"/>
      <c r="BR61" s="115"/>
      <c r="BS61" s="115"/>
      <c r="BT61" s="115"/>
      <c r="BU61" s="115"/>
    </row>
    <row r="62" spans="1:73" s="513" customFormat="1" ht="37.5" customHeight="1" thickBot="1">
      <c r="A62" s="2183"/>
      <c r="B62" s="1871"/>
      <c r="C62" s="2190"/>
      <c r="D62" s="105" t="s">
        <v>1115</v>
      </c>
      <c r="E62" s="165" t="s">
        <v>1095</v>
      </c>
      <c r="F62" s="509">
        <v>12</v>
      </c>
      <c r="G62" s="289" t="s">
        <v>1092</v>
      </c>
      <c r="H62" s="165" t="s">
        <v>2010</v>
      </c>
      <c r="I62" s="510">
        <v>0.015873015873015872</v>
      </c>
      <c r="J62" s="289" t="s">
        <v>1003</v>
      </c>
      <c r="K62" s="170">
        <v>42005</v>
      </c>
      <c r="L62" s="170">
        <v>42369</v>
      </c>
      <c r="M62" s="465"/>
      <c r="N62" s="465"/>
      <c r="O62" s="465">
        <v>1</v>
      </c>
      <c r="P62" s="465">
        <v>1</v>
      </c>
      <c r="Q62" s="465">
        <v>1</v>
      </c>
      <c r="R62" s="465">
        <v>1</v>
      </c>
      <c r="S62" s="465">
        <v>1</v>
      </c>
      <c r="T62" s="465">
        <v>1</v>
      </c>
      <c r="U62" s="465">
        <v>1</v>
      </c>
      <c r="V62" s="465">
        <v>1</v>
      </c>
      <c r="W62" s="465">
        <v>1</v>
      </c>
      <c r="X62" s="465">
        <v>1</v>
      </c>
      <c r="Y62" s="511">
        <f t="shared" si="0"/>
        <v>10</v>
      </c>
      <c r="Z62" s="512">
        <v>0</v>
      </c>
      <c r="AA62" s="277" t="s">
        <v>1150</v>
      </c>
      <c r="AB62" s="109">
        <f t="shared" si="1"/>
        <v>0</v>
      </c>
      <c r="AC62" s="1460">
        <f t="shared" si="2"/>
        <v>0</v>
      </c>
      <c r="AD62" s="1665">
        <v>1</v>
      </c>
      <c r="AE62" s="1460" t="s">
        <v>1150</v>
      </c>
      <c r="AF62" s="1460">
        <f t="shared" si="3"/>
        <v>0.1</v>
      </c>
      <c r="AG62" s="1525">
        <f t="shared" si="4"/>
        <v>0.1</v>
      </c>
      <c r="AH62" s="110">
        <v>0</v>
      </c>
      <c r="AI62" s="109">
        <v>0</v>
      </c>
      <c r="AJ62" s="110" t="e">
        <v>#DIV/0!</v>
      </c>
      <c r="AK62" s="109" t="s">
        <v>1984</v>
      </c>
      <c r="AL62" s="109"/>
      <c r="AM62" s="111"/>
      <c r="AN62" s="111"/>
      <c r="AO62" s="111"/>
      <c r="AP62" s="111"/>
      <c r="AQ62" s="111"/>
      <c r="AR62" s="111"/>
      <c r="AS62" s="111"/>
      <c r="AT62" s="112"/>
      <c r="AU62" s="112"/>
      <c r="AV62" s="112"/>
      <c r="AW62" s="112"/>
      <c r="AX62" s="112"/>
      <c r="AY62" s="112"/>
      <c r="AZ62" s="112"/>
      <c r="BA62" s="113"/>
      <c r="BB62" s="113"/>
      <c r="BC62" s="113"/>
      <c r="BD62" s="113"/>
      <c r="BE62" s="113"/>
      <c r="BF62" s="113"/>
      <c r="BG62" s="113"/>
      <c r="BH62" s="114"/>
      <c r="BI62" s="114"/>
      <c r="BJ62" s="114"/>
      <c r="BK62" s="114"/>
      <c r="BL62" s="114"/>
      <c r="BM62" s="114"/>
      <c r="BN62" s="114"/>
      <c r="BO62" s="115"/>
      <c r="BP62" s="115"/>
      <c r="BQ62" s="115"/>
      <c r="BR62" s="115"/>
      <c r="BS62" s="115"/>
      <c r="BT62" s="115"/>
      <c r="BU62" s="115"/>
    </row>
    <row r="63" spans="1:73" s="513" customFormat="1" ht="36.75" thickBot="1">
      <c r="A63" s="2183"/>
      <c r="B63" s="1871"/>
      <c r="C63" s="2190"/>
      <c r="D63" s="105" t="s">
        <v>1116</v>
      </c>
      <c r="E63" s="165" t="s">
        <v>78</v>
      </c>
      <c r="F63" s="509">
        <v>1</v>
      </c>
      <c r="G63" s="289" t="s">
        <v>1084</v>
      </c>
      <c r="H63" s="165" t="s">
        <v>2010</v>
      </c>
      <c r="I63" s="510">
        <v>0.015873015873015872</v>
      </c>
      <c r="J63" s="289" t="s">
        <v>1117</v>
      </c>
      <c r="K63" s="170">
        <v>42005</v>
      </c>
      <c r="L63" s="170">
        <v>42369</v>
      </c>
      <c r="M63" s="465"/>
      <c r="N63" s="465"/>
      <c r="O63" s="465"/>
      <c r="P63" s="465"/>
      <c r="Q63" s="465"/>
      <c r="R63" s="465"/>
      <c r="S63" s="465"/>
      <c r="T63" s="465"/>
      <c r="U63" s="465"/>
      <c r="V63" s="465"/>
      <c r="W63" s="465"/>
      <c r="X63" s="465">
        <v>1</v>
      </c>
      <c r="Y63" s="511">
        <f t="shared" si="0"/>
        <v>1</v>
      </c>
      <c r="Z63" s="512">
        <v>0</v>
      </c>
      <c r="AA63" s="277" t="s">
        <v>1150</v>
      </c>
      <c r="AB63" s="109">
        <f t="shared" si="1"/>
        <v>0</v>
      </c>
      <c r="AC63" s="1460">
        <f t="shared" si="2"/>
        <v>0</v>
      </c>
      <c r="AD63" s="1665">
        <v>0</v>
      </c>
      <c r="AE63" s="1460" t="s">
        <v>1150</v>
      </c>
      <c r="AF63" s="1460">
        <f t="shared" si="3"/>
        <v>0</v>
      </c>
      <c r="AG63" s="1525">
        <f t="shared" si="4"/>
        <v>0</v>
      </c>
      <c r="AH63" s="110">
        <v>100</v>
      </c>
      <c r="AI63" s="109">
        <v>0</v>
      </c>
      <c r="AJ63" s="110" t="e">
        <v>#DIV/0!</v>
      </c>
      <c r="AK63" s="109" t="s">
        <v>1989</v>
      </c>
      <c r="AL63" s="109"/>
      <c r="AM63" s="111"/>
      <c r="AN63" s="111"/>
      <c r="AO63" s="111"/>
      <c r="AP63" s="111"/>
      <c r="AQ63" s="111"/>
      <c r="AR63" s="111"/>
      <c r="AS63" s="111"/>
      <c r="AT63" s="112"/>
      <c r="AU63" s="112"/>
      <c r="AV63" s="112"/>
      <c r="AW63" s="112"/>
      <c r="AX63" s="112"/>
      <c r="AY63" s="112"/>
      <c r="AZ63" s="112"/>
      <c r="BA63" s="113"/>
      <c r="BB63" s="113"/>
      <c r="BC63" s="113"/>
      <c r="BD63" s="113"/>
      <c r="BE63" s="113"/>
      <c r="BF63" s="113"/>
      <c r="BG63" s="113"/>
      <c r="BH63" s="114"/>
      <c r="BI63" s="114"/>
      <c r="BJ63" s="114"/>
      <c r="BK63" s="114"/>
      <c r="BL63" s="114"/>
      <c r="BM63" s="114"/>
      <c r="BN63" s="114"/>
      <c r="BO63" s="115"/>
      <c r="BP63" s="115"/>
      <c r="BQ63" s="115"/>
      <c r="BR63" s="115"/>
      <c r="BS63" s="115"/>
      <c r="BT63" s="115"/>
      <c r="BU63" s="115"/>
    </row>
    <row r="64" spans="1:87" s="514" customFormat="1" ht="51" thickBot="1">
      <c r="A64" s="2183"/>
      <c r="B64" s="1871"/>
      <c r="C64" s="2190" t="s">
        <v>1118</v>
      </c>
      <c r="D64" s="277" t="s">
        <v>1119</v>
      </c>
      <c r="E64" s="165" t="s">
        <v>1120</v>
      </c>
      <c r="F64" s="509">
        <v>1</v>
      </c>
      <c r="G64" s="289" t="s">
        <v>1092</v>
      </c>
      <c r="H64" s="165" t="s">
        <v>2015</v>
      </c>
      <c r="I64" s="510">
        <v>0.015873015873015872</v>
      </c>
      <c r="J64" s="289" t="s">
        <v>1093</v>
      </c>
      <c r="K64" s="170">
        <v>42005</v>
      </c>
      <c r="L64" s="170">
        <v>42369</v>
      </c>
      <c r="M64" s="465"/>
      <c r="N64" s="465">
        <v>1</v>
      </c>
      <c r="O64" s="465"/>
      <c r="P64" s="465"/>
      <c r="Q64" s="465"/>
      <c r="R64" s="465"/>
      <c r="S64" s="465"/>
      <c r="T64" s="465"/>
      <c r="U64" s="465"/>
      <c r="V64" s="465"/>
      <c r="W64" s="465"/>
      <c r="X64" s="465"/>
      <c r="Y64" s="511">
        <f t="shared" si="0"/>
        <v>1</v>
      </c>
      <c r="Z64" s="512">
        <v>0</v>
      </c>
      <c r="AA64" s="277" t="s">
        <v>1150</v>
      </c>
      <c r="AB64" s="109">
        <f t="shared" si="1"/>
        <v>1</v>
      </c>
      <c r="AC64" s="1460">
        <f t="shared" si="2"/>
        <v>1</v>
      </c>
      <c r="AD64" s="1665">
        <v>0</v>
      </c>
      <c r="AE64" s="1460">
        <f t="shared" si="5"/>
        <v>0</v>
      </c>
      <c r="AF64" s="1460">
        <f t="shared" si="3"/>
        <v>0</v>
      </c>
      <c r="AG64" s="1525">
        <f t="shared" si="4"/>
        <v>0</v>
      </c>
      <c r="AH64" s="110">
        <v>25</v>
      </c>
      <c r="AI64" s="109">
        <v>0</v>
      </c>
      <c r="AJ64" s="110" t="e">
        <v>#DIV/0!</v>
      </c>
      <c r="AK64" s="109" t="s">
        <v>1990</v>
      </c>
      <c r="AL64" s="109"/>
      <c r="AM64" s="111"/>
      <c r="AN64" s="111"/>
      <c r="AO64" s="111"/>
      <c r="AP64" s="111"/>
      <c r="AQ64" s="111"/>
      <c r="AR64" s="111"/>
      <c r="AS64" s="111"/>
      <c r="AT64" s="112"/>
      <c r="AU64" s="112"/>
      <c r="AV64" s="112"/>
      <c r="AW64" s="112"/>
      <c r="AX64" s="112"/>
      <c r="AY64" s="112"/>
      <c r="AZ64" s="112"/>
      <c r="BA64" s="113"/>
      <c r="BB64" s="113"/>
      <c r="BC64" s="113"/>
      <c r="BD64" s="113"/>
      <c r="BE64" s="113"/>
      <c r="BF64" s="113"/>
      <c r="BG64" s="113"/>
      <c r="BH64" s="114"/>
      <c r="BI64" s="114"/>
      <c r="BJ64" s="114"/>
      <c r="BK64" s="114"/>
      <c r="BL64" s="114"/>
      <c r="BM64" s="114"/>
      <c r="BN64" s="114"/>
      <c r="BO64" s="115"/>
      <c r="BP64" s="115"/>
      <c r="BQ64" s="115"/>
      <c r="BR64" s="115"/>
      <c r="BS64" s="115"/>
      <c r="BT64" s="115"/>
      <c r="BU64" s="115"/>
      <c r="BV64" s="513"/>
      <c r="BW64" s="513"/>
      <c r="BX64" s="513"/>
      <c r="BY64" s="513"/>
      <c r="BZ64" s="513"/>
      <c r="CA64" s="513"/>
      <c r="CB64" s="513"/>
      <c r="CC64" s="513"/>
      <c r="CD64" s="513"/>
      <c r="CE64" s="513"/>
      <c r="CF64" s="513"/>
      <c r="CG64" s="513"/>
      <c r="CH64" s="513"/>
      <c r="CI64" s="513"/>
    </row>
    <row r="65" spans="1:87" s="514" customFormat="1" ht="25.5" customHeight="1" thickBot="1">
      <c r="A65" s="2183"/>
      <c r="B65" s="1871"/>
      <c r="C65" s="2190"/>
      <c r="D65" s="277" t="s">
        <v>1121</v>
      </c>
      <c r="E65" s="165" t="s">
        <v>1122</v>
      </c>
      <c r="F65" s="509">
        <v>1</v>
      </c>
      <c r="G65" s="289" t="s">
        <v>1092</v>
      </c>
      <c r="H65" s="165" t="s">
        <v>2015</v>
      </c>
      <c r="I65" s="510">
        <v>0.015873015873015872</v>
      </c>
      <c r="J65" s="289" t="s">
        <v>1123</v>
      </c>
      <c r="K65" s="170">
        <v>42005</v>
      </c>
      <c r="L65" s="170">
        <v>42369</v>
      </c>
      <c r="M65" s="465"/>
      <c r="N65" s="465">
        <v>1</v>
      </c>
      <c r="O65" s="465"/>
      <c r="P65" s="465"/>
      <c r="Q65" s="465"/>
      <c r="R65" s="465"/>
      <c r="S65" s="465"/>
      <c r="T65" s="465"/>
      <c r="U65" s="465"/>
      <c r="V65" s="465"/>
      <c r="W65" s="465"/>
      <c r="X65" s="465"/>
      <c r="Y65" s="511">
        <f t="shared" si="0"/>
        <v>1</v>
      </c>
      <c r="Z65" s="512">
        <v>0</v>
      </c>
      <c r="AA65" s="277" t="s">
        <v>1150</v>
      </c>
      <c r="AB65" s="109">
        <f t="shared" si="1"/>
        <v>1</v>
      </c>
      <c r="AC65" s="1460">
        <f t="shared" si="2"/>
        <v>1</v>
      </c>
      <c r="AD65" s="1665">
        <v>0</v>
      </c>
      <c r="AE65" s="1460">
        <f t="shared" si="5"/>
        <v>0</v>
      </c>
      <c r="AF65" s="1460">
        <f t="shared" si="3"/>
        <v>0</v>
      </c>
      <c r="AG65" s="1525">
        <f t="shared" si="4"/>
        <v>0</v>
      </c>
      <c r="AH65" s="110">
        <v>25</v>
      </c>
      <c r="AI65" s="109">
        <v>0</v>
      </c>
      <c r="AJ65" s="110" t="e">
        <v>#DIV/0!</v>
      </c>
      <c r="AK65" s="109" t="s">
        <v>1991</v>
      </c>
      <c r="AL65" s="109"/>
      <c r="AM65" s="111"/>
      <c r="AN65" s="111"/>
      <c r="AO65" s="111"/>
      <c r="AP65" s="111"/>
      <c r="AQ65" s="111"/>
      <c r="AR65" s="111"/>
      <c r="AS65" s="111"/>
      <c r="AT65" s="112"/>
      <c r="AU65" s="112"/>
      <c r="AV65" s="112"/>
      <c r="AW65" s="112"/>
      <c r="AX65" s="112"/>
      <c r="AY65" s="112"/>
      <c r="AZ65" s="112"/>
      <c r="BA65" s="113"/>
      <c r="BB65" s="113"/>
      <c r="BC65" s="113"/>
      <c r="BD65" s="113"/>
      <c r="BE65" s="113"/>
      <c r="BF65" s="113"/>
      <c r="BG65" s="113"/>
      <c r="BH65" s="114"/>
      <c r="BI65" s="114"/>
      <c r="BJ65" s="114"/>
      <c r="BK65" s="114"/>
      <c r="BL65" s="114"/>
      <c r="BM65" s="114"/>
      <c r="BN65" s="114"/>
      <c r="BO65" s="115"/>
      <c r="BP65" s="115"/>
      <c r="BQ65" s="115"/>
      <c r="BR65" s="115"/>
      <c r="BS65" s="115"/>
      <c r="BT65" s="115"/>
      <c r="BU65" s="115"/>
      <c r="BV65" s="513"/>
      <c r="BW65" s="513"/>
      <c r="BX65" s="513"/>
      <c r="BY65" s="513"/>
      <c r="BZ65" s="513"/>
      <c r="CA65" s="513"/>
      <c r="CB65" s="513"/>
      <c r="CC65" s="513"/>
      <c r="CD65" s="513"/>
      <c r="CE65" s="513"/>
      <c r="CF65" s="513"/>
      <c r="CG65" s="513"/>
      <c r="CH65" s="513"/>
      <c r="CI65" s="513"/>
    </row>
    <row r="66" spans="1:87" s="514" customFormat="1" ht="36.75" thickBot="1">
      <c r="A66" s="2183"/>
      <c r="B66" s="1871"/>
      <c r="C66" s="2190"/>
      <c r="D66" s="277" t="s">
        <v>1124</v>
      </c>
      <c r="E66" s="165" t="s">
        <v>1125</v>
      </c>
      <c r="F66" s="509">
        <v>12</v>
      </c>
      <c r="G66" s="289" t="s">
        <v>1092</v>
      </c>
      <c r="H66" s="165" t="s">
        <v>2015</v>
      </c>
      <c r="I66" s="510">
        <v>0.015873015873015872</v>
      </c>
      <c r="J66" s="289" t="s">
        <v>160</v>
      </c>
      <c r="K66" s="170">
        <v>42005</v>
      </c>
      <c r="L66" s="170">
        <v>42369</v>
      </c>
      <c r="M66" s="465">
        <v>1</v>
      </c>
      <c r="N66" s="465">
        <v>1</v>
      </c>
      <c r="O66" s="465">
        <v>1</v>
      </c>
      <c r="P66" s="465">
        <v>1</v>
      </c>
      <c r="Q66" s="465">
        <v>1</v>
      </c>
      <c r="R66" s="465">
        <v>1</v>
      </c>
      <c r="S66" s="465">
        <v>1</v>
      </c>
      <c r="T66" s="465">
        <v>1</v>
      </c>
      <c r="U66" s="465">
        <v>1</v>
      </c>
      <c r="V66" s="465">
        <v>1</v>
      </c>
      <c r="W66" s="465">
        <v>1</v>
      </c>
      <c r="X66" s="465">
        <v>1</v>
      </c>
      <c r="Y66" s="511">
        <f t="shared" si="0"/>
        <v>12</v>
      </c>
      <c r="Z66" s="512">
        <v>0</v>
      </c>
      <c r="AA66" s="277" t="s">
        <v>1150</v>
      </c>
      <c r="AB66" s="109">
        <f t="shared" si="1"/>
        <v>2</v>
      </c>
      <c r="AC66" s="1460">
        <f t="shared" si="2"/>
        <v>1</v>
      </c>
      <c r="AD66" s="1665">
        <v>0</v>
      </c>
      <c r="AE66" s="1460">
        <f t="shared" si="5"/>
        <v>0</v>
      </c>
      <c r="AF66" s="1460">
        <f t="shared" si="3"/>
        <v>0</v>
      </c>
      <c r="AG66" s="1525">
        <f t="shared" si="4"/>
        <v>0</v>
      </c>
      <c r="AH66" s="110">
        <v>0</v>
      </c>
      <c r="AI66" s="109">
        <v>0</v>
      </c>
      <c r="AJ66" s="110" t="e">
        <v>#DIV/0!</v>
      </c>
      <c r="AK66" s="109" t="s">
        <v>1992</v>
      </c>
      <c r="AL66" s="109"/>
      <c r="AM66" s="111"/>
      <c r="AN66" s="111"/>
      <c r="AO66" s="111"/>
      <c r="AP66" s="111"/>
      <c r="AQ66" s="111"/>
      <c r="AR66" s="111"/>
      <c r="AS66" s="111"/>
      <c r="AT66" s="112"/>
      <c r="AU66" s="112"/>
      <c r="AV66" s="112"/>
      <c r="AW66" s="112"/>
      <c r="AX66" s="112"/>
      <c r="AY66" s="112"/>
      <c r="AZ66" s="112"/>
      <c r="BA66" s="113"/>
      <c r="BB66" s="113"/>
      <c r="BC66" s="113"/>
      <c r="BD66" s="113"/>
      <c r="BE66" s="113"/>
      <c r="BF66" s="113"/>
      <c r="BG66" s="113"/>
      <c r="BH66" s="114"/>
      <c r="BI66" s="114"/>
      <c r="BJ66" s="114"/>
      <c r="BK66" s="114"/>
      <c r="BL66" s="114"/>
      <c r="BM66" s="114"/>
      <c r="BN66" s="114"/>
      <c r="BO66" s="115"/>
      <c r="BP66" s="115"/>
      <c r="BQ66" s="115"/>
      <c r="BR66" s="115"/>
      <c r="BS66" s="115"/>
      <c r="BT66" s="115"/>
      <c r="BU66" s="115"/>
      <c r="BV66" s="513"/>
      <c r="BW66" s="513"/>
      <c r="BX66" s="513"/>
      <c r="BY66" s="513"/>
      <c r="BZ66" s="513"/>
      <c r="CA66" s="513"/>
      <c r="CB66" s="513"/>
      <c r="CC66" s="513"/>
      <c r="CD66" s="513"/>
      <c r="CE66" s="513"/>
      <c r="CF66" s="513"/>
      <c r="CG66" s="513"/>
      <c r="CH66" s="513"/>
      <c r="CI66" s="513"/>
    </row>
    <row r="67" spans="1:87" s="514" customFormat="1" ht="36.75" thickBot="1">
      <c r="A67" s="2183"/>
      <c r="B67" s="1871"/>
      <c r="C67" s="2190"/>
      <c r="D67" s="277" t="s">
        <v>1126</v>
      </c>
      <c r="E67" s="165" t="s">
        <v>1125</v>
      </c>
      <c r="F67" s="509">
        <v>12</v>
      </c>
      <c r="G67" s="289" t="s">
        <v>1092</v>
      </c>
      <c r="H67" s="165" t="s">
        <v>2015</v>
      </c>
      <c r="I67" s="510">
        <v>0.015873015873015872</v>
      </c>
      <c r="J67" s="289" t="s">
        <v>160</v>
      </c>
      <c r="K67" s="170">
        <v>42005</v>
      </c>
      <c r="L67" s="170">
        <v>42369</v>
      </c>
      <c r="M67" s="465">
        <v>1</v>
      </c>
      <c r="N67" s="465">
        <v>1</v>
      </c>
      <c r="O67" s="465">
        <v>1</v>
      </c>
      <c r="P67" s="465">
        <v>1</v>
      </c>
      <c r="Q67" s="465">
        <v>1</v>
      </c>
      <c r="R67" s="465">
        <v>1</v>
      </c>
      <c r="S67" s="465">
        <v>1</v>
      </c>
      <c r="T67" s="465">
        <v>1</v>
      </c>
      <c r="U67" s="465">
        <v>1</v>
      </c>
      <c r="V67" s="465">
        <v>1</v>
      </c>
      <c r="W67" s="465">
        <v>1</v>
      </c>
      <c r="X67" s="465">
        <v>1</v>
      </c>
      <c r="Y67" s="511">
        <f t="shared" si="0"/>
        <v>12</v>
      </c>
      <c r="Z67" s="512">
        <v>0</v>
      </c>
      <c r="AA67" s="277" t="s">
        <v>1150</v>
      </c>
      <c r="AB67" s="109">
        <f t="shared" si="1"/>
        <v>2</v>
      </c>
      <c r="AC67" s="1460">
        <f t="shared" si="2"/>
        <v>1</v>
      </c>
      <c r="AD67" s="1665">
        <v>0</v>
      </c>
      <c r="AE67" s="1460">
        <f t="shared" si="5"/>
        <v>0</v>
      </c>
      <c r="AF67" s="1460">
        <f t="shared" si="3"/>
        <v>0</v>
      </c>
      <c r="AG67" s="1525">
        <f t="shared" si="4"/>
        <v>0</v>
      </c>
      <c r="AH67" s="110">
        <v>0</v>
      </c>
      <c r="AI67" s="109">
        <v>0</v>
      </c>
      <c r="AJ67" s="110" t="e">
        <v>#DIV/0!</v>
      </c>
      <c r="AK67" s="109" t="s">
        <v>1993</v>
      </c>
      <c r="AL67" s="109"/>
      <c r="AM67" s="111"/>
      <c r="AN67" s="111"/>
      <c r="AO67" s="111"/>
      <c r="AP67" s="111"/>
      <c r="AQ67" s="111"/>
      <c r="AR67" s="111"/>
      <c r="AS67" s="111"/>
      <c r="AT67" s="112"/>
      <c r="AU67" s="112"/>
      <c r="AV67" s="112"/>
      <c r="AW67" s="112"/>
      <c r="AX67" s="112"/>
      <c r="AY67" s="112"/>
      <c r="AZ67" s="112"/>
      <c r="BA67" s="113"/>
      <c r="BB67" s="113"/>
      <c r="BC67" s="113"/>
      <c r="BD67" s="113"/>
      <c r="BE67" s="113"/>
      <c r="BF67" s="113"/>
      <c r="BG67" s="113"/>
      <c r="BH67" s="114"/>
      <c r="BI67" s="114"/>
      <c r="BJ67" s="114"/>
      <c r="BK67" s="114"/>
      <c r="BL67" s="114"/>
      <c r="BM67" s="114"/>
      <c r="BN67" s="114"/>
      <c r="BO67" s="115"/>
      <c r="BP67" s="115"/>
      <c r="BQ67" s="115"/>
      <c r="BR67" s="115"/>
      <c r="BS67" s="115"/>
      <c r="BT67" s="115"/>
      <c r="BU67" s="115"/>
      <c r="BV67" s="513"/>
      <c r="BW67" s="513"/>
      <c r="BX67" s="513"/>
      <c r="BY67" s="513"/>
      <c r="BZ67" s="513"/>
      <c r="CA67" s="513"/>
      <c r="CB67" s="513"/>
      <c r="CC67" s="513"/>
      <c r="CD67" s="513"/>
      <c r="CE67" s="513"/>
      <c r="CF67" s="513"/>
      <c r="CG67" s="513"/>
      <c r="CH67" s="513"/>
      <c r="CI67" s="513"/>
    </row>
    <row r="68" spans="1:87" s="514" customFormat="1" ht="36.75" thickBot="1">
      <c r="A68" s="2183"/>
      <c r="B68" s="1871"/>
      <c r="C68" s="2190"/>
      <c r="D68" s="277" t="s">
        <v>1127</v>
      </c>
      <c r="E68" s="165" t="s">
        <v>1125</v>
      </c>
      <c r="F68" s="509">
        <v>4</v>
      </c>
      <c r="G68" s="289" t="s">
        <v>1128</v>
      </c>
      <c r="H68" s="165" t="s">
        <v>2015</v>
      </c>
      <c r="I68" s="510">
        <v>0.015873015873015872</v>
      </c>
      <c r="J68" s="289" t="s">
        <v>160</v>
      </c>
      <c r="K68" s="170">
        <v>42005</v>
      </c>
      <c r="L68" s="170">
        <v>42369</v>
      </c>
      <c r="M68" s="465"/>
      <c r="N68" s="465"/>
      <c r="O68" s="465">
        <v>1</v>
      </c>
      <c r="P68" s="465"/>
      <c r="Q68" s="465"/>
      <c r="R68" s="465">
        <v>1</v>
      </c>
      <c r="S68" s="465"/>
      <c r="T68" s="465"/>
      <c r="U68" s="465">
        <v>1</v>
      </c>
      <c r="V68" s="465"/>
      <c r="W68" s="465"/>
      <c r="X68" s="465">
        <v>1</v>
      </c>
      <c r="Y68" s="511">
        <f t="shared" si="0"/>
        <v>4</v>
      </c>
      <c r="Z68" s="512">
        <v>0</v>
      </c>
      <c r="AA68" s="277" t="s">
        <v>1150</v>
      </c>
      <c r="AB68" s="109">
        <f t="shared" si="1"/>
        <v>0</v>
      </c>
      <c r="AC68" s="1460">
        <f t="shared" si="2"/>
        <v>0</v>
      </c>
      <c r="AD68" s="1665">
        <v>0</v>
      </c>
      <c r="AE68" s="1460" t="s">
        <v>1150</v>
      </c>
      <c r="AF68" s="1460">
        <f t="shared" si="3"/>
        <v>0</v>
      </c>
      <c r="AG68" s="1525">
        <f t="shared" si="4"/>
        <v>0</v>
      </c>
      <c r="AH68" s="110">
        <v>0</v>
      </c>
      <c r="AI68" s="109">
        <v>0</v>
      </c>
      <c r="AJ68" s="110" t="e">
        <v>#DIV/0!</v>
      </c>
      <c r="AK68" s="109" t="s">
        <v>1994</v>
      </c>
      <c r="AL68" s="109"/>
      <c r="AM68" s="111"/>
      <c r="AN68" s="111"/>
      <c r="AO68" s="111"/>
      <c r="AP68" s="111"/>
      <c r="AQ68" s="111"/>
      <c r="AR68" s="111"/>
      <c r="AS68" s="111"/>
      <c r="AT68" s="112"/>
      <c r="AU68" s="112"/>
      <c r="AV68" s="112"/>
      <c r="AW68" s="112"/>
      <c r="AX68" s="112"/>
      <c r="AY68" s="112"/>
      <c r="AZ68" s="112"/>
      <c r="BA68" s="113"/>
      <c r="BB68" s="113"/>
      <c r="BC68" s="113"/>
      <c r="BD68" s="113"/>
      <c r="BE68" s="113"/>
      <c r="BF68" s="113"/>
      <c r="BG68" s="113"/>
      <c r="BH68" s="114"/>
      <c r="BI68" s="114"/>
      <c r="BJ68" s="114"/>
      <c r="BK68" s="114"/>
      <c r="BL68" s="114"/>
      <c r="BM68" s="114"/>
      <c r="BN68" s="114"/>
      <c r="BO68" s="115"/>
      <c r="BP68" s="115"/>
      <c r="BQ68" s="115"/>
      <c r="BR68" s="115"/>
      <c r="BS68" s="115"/>
      <c r="BT68" s="115"/>
      <c r="BU68" s="115"/>
      <c r="BV68" s="513"/>
      <c r="BW68" s="513"/>
      <c r="BX68" s="513"/>
      <c r="BY68" s="513"/>
      <c r="BZ68" s="513"/>
      <c r="CA68" s="513"/>
      <c r="CB68" s="513"/>
      <c r="CC68" s="513"/>
      <c r="CD68" s="513"/>
      <c r="CE68" s="513"/>
      <c r="CF68" s="513"/>
      <c r="CG68" s="513"/>
      <c r="CH68" s="513"/>
      <c r="CI68" s="513"/>
    </row>
    <row r="69" spans="1:87" s="514" customFormat="1" ht="42.75" customHeight="1" thickBot="1">
      <c r="A69" s="2183"/>
      <c r="B69" s="1871"/>
      <c r="C69" s="2190"/>
      <c r="D69" s="277" t="s">
        <v>1130</v>
      </c>
      <c r="E69" s="165" t="s">
        <v>78</v>
      </c>
      <c r="F69" s="509">
        <v>1</v>
      </c>
      <c r="G69" s="289" t="s">
        <v>1129</v>
      </c>
      <c r="H69" s="165" t="s">
        <v>2015</v>
      </c>
      <c r="I69" s="510">
        <v>0.015873015873015872</v>
      </c>
      <c r="J69" s="289" t="s">
        <v>1131</v>
      </c>
      <c r="K69" s="170">
        <v>42005</v>
      </c>
      <c r="L69" s="170">
        <v>42369</v>
      </c>
      <c r="M69" s="465"/>
      <c r="N69" s="465">
        <v>1</v>
      </c>
      <c r="O69" s="465"/>
      <c r="P69" s="465"/>
      <c r="Q69" s="465"/>
      <c r="R69" s="465"/>
      <c r="S69" s="465"/>
      <c r="T69" s="465"/>
      <c r="U69" s="465"/>
      <c r="V69" s="465"/>
      <c r="W69" s="465"/>
      <c r="X69" s="515"/>
      <c r="Y69" s="511">
        <f t="shared" si="0"/>
        <v>1</v>
      </c>
      <c r="Z69" s="516">
        <v>0</v>
      </c>
      <c r="AA69" s="277" t="s">
        <v>1150</v>
      </c>
      <c r="AB69" s="109">
        <f t="shared" si="1"/>
        <v>1</v>
      </c>
      <c r="AC69" s="1460">
        <f t="shared" si="2"/>
        <v>1</v>
      </c>
      <c r="AD69" s="1665">
        <v>0</v>
      </c>
      <c r="AE69" s="1460">
        <f t="shared" si="5"/>
        <v>0</v>
      </c>
      <c r="AF69" s="1460">
        <f t="shared" si="3"/>
        <v>0</v>
      </c>
      <c r="AG69" s="1525">
        <f t="shared" si="4"/>
        <v>0</v>
      </c>
      <c r="AH69" s="110">
        <v>16.666666666666668</v>
      </c>
      <c r="AI69" s="109">
        <v>0</v>
      </c>
      <c r="AJ69" s="110" t="e">
        <v>#DIV/0!</v>
      </c>
      <c r="AK69" s="109"/>
      <c r="AL69" s="109"/>
      <c r="AM69" s="111"/>
      <c r="AN69" s="111"/>
      <c r="AO69" s="111"/>
      <c r="AP69" s="111"/>
      <c r="AQ69" s="111"/>
      <c r="AR69" s="111"/>
      <c r="AS69" s="111"/>
      <c r="AT69" s="112"/>
      <c r="AU69" s="112"/>
      <c r="AV69" s="112"/>
      <c r="AW69" s="112"/>
      <c r="AX69" s="112"/>
      <c r="AY69" s="112"/>
      <c r="AZ69" s="112"/>
      <c r="BA69" s="113"/>
      <c r="BB69" s="113"/>
      <c r="BC69" s="113"/>
      <c r="BD69" s="113"/>
      <c r="BE69" s="113"/>
      <c r="BF69" s="113"/>
      <c r="BG69" s="113"/>
      <c r="BH69" s="114"/>
      <c r="BI69" s="114"/>
      <c r="BJ69" s="114"/>
      <c r="BK69" s="114"/>
      <c r="BL69" s="114"/>
      <c r="BM69" s="114"/>
      <c r="BN69" s="114"/>
      <c r="BO69" s="115"/>
      <c r="BP69" s="115"/>
      <c r="BQ69" s="115"/>
      <c r="BR69" s="115"/>
      <c r="BS69" s="115"/>
      <c r="BT69" s="115"/>
      <c r="BU69" s="115"/>
      <c r="BV69" s="513"/>
      <c r="BW69" s="513"/>
      <c r="BX69" s="513"/>
      <c r="BY69" s="513"/>
      <c r="BZ69" s="513"/>
      <c r="CA69" s="513"/>
      <c r="CB69" s="513"/>
      <c r="CC69" s="513"/>
      <c r="CD69" s="513"/>
      <c r="CE69" s="513"/>
      <c r="CF69" s="513"/>
      <c r="CG69" s="513"/>
      <c r="CH69" s="513"/>
      <c r="CI69" s="513"/>
    </row>
    <row r="70" spans="1:87" s="514" customFormat="1" ht="37.5" customHeight="1" thickBot="1">
      <c r="A70" s="2183"/>
      <c r="B70" s="1871"/>
      <c r="C70" s="2190"/>
      <c r="D70" s="277" t="s">
        <v>1132</v>
      </c>
      <c r="E70" s="165" t="s">
        <v>1133</v>
      </c>
      <c r="F70" s="509">
        <v>1</v>
      </c>
      <c r="G70" s="289" t="s">
        <v>1134</v>
      </c>
      <c r="H70" s="165" t="s">
        <v>2015</v>
      </c>
      <c r="I70" s="510">
        <v>0.015873015873015872</v>
      </c>
      <c r="J70" s="289" t="s">
        <v>1135</v>
      </c>
      <c r="K70" s="170">
        <v>42005</v>
      </c>
      <c r="L70" s="170">
        <v>42369</v>
      </c>
      <c r="M70" s="465"/>
      <c r="N70" s="465"/>
      <c r="O70" s="465"/>
      <c r="P70" s="465"/>
      <c r="Q70" s="465"/>
      <c r="R70" s="465"/>
      <c r="S70" s="465"/>
      <c r="T70" s="465"/>
      <c r="U70" s="465"/>
      <c r="V70" s="465"/>
      <c r="W70" s="465"/>
      <c r="X70" s="515"/>
      <c r="Y70" s="511" t="s">
        <v>106</v>
      </c>
      <c r="Z70" s="516">
        <v>0</v>
      </c>
      <c r="AA70" s="277" t="s">
        <v>1150</v>
      </c>
      <c r="AB70" s="109">
        <f t="shared" si="1"/>
        <v>0</v>
      </c>
      <c r="AC70" s="1460">
        <f t="shared" si="2"/>
        <v>0</v>
      </c>
      <c r="AD70" s="1665">
        <v>0</v>
      </c>
      <c r="AE70" s="1460" t="s">
        <v>1150</v>
      </c>
      <c r="AF70" s="1460" t="s">
        <v>1150</v>
      </c>
      <c r="AG70" s="1525" t="str">
        <f>AF70</f>
        <v>-</v>
      </c>
      <c r="AH70" s="110">
        <v>16.666666666666668</v>
      </c>
      <c r="AI70" s="109">
        <v>0</v>
      </c>
      <c r="AJ70" s="110" t="e">
        <v>#DIV/0!</v>
      </c>
      <c r="AK70" s="109"/>
      <c r="AL70" s="109"/>
      <c r="AM70" s="111"/>
      <c r="AN70" s="111"/>
      <c r="AO70" s="111"/>
      <c r="AP70" s="111"/>
      <c r="AQ70" s="111"/>
      <c r="AR70" s="111"/>
      <c r="AS70" s="111"/>
      <c r="AT70" s="112"/>
      <c r="AU70" s="112"/>
      <c r="AV70" s="112"/>
      <c r="AW70" s="112"/>
      <c r="AX70" s="112"/>
      <c r="AY70" s="112"/>
      <c r="AZ70" s="112"/>
      <c r="BA70" s="113"/>
      <c r="BB70" s="113"/>
      <c r="BC70" s="113"/>
      <c r="BD70" s="113"/>
      <c r="BE70" s="113"/>
      <c r="BF70" s="113"/>
      <c r="BG70" s="113"/>
      <c r="BH70" s="114"/>
      <c r="BI70" s="114"/>
      <c r="BJ70" s="114"/>
      <c r="BK70" s="114"/>
      <c r="BL70" s="114"/>
      <c r="BM70" s="114"/>
      <c r="BN70" s="114"/>
      <c r="BO70" s="115"/>
      <c r="BP70" s="115"/>
      <c r="BQ70" s="115"/>
      <c r="BR70" s="115"/>
      <c r="BS70" s="115"/>
      <c r="BT70" s="115"/>
      <c r="BU70" s="115"/>
      <c r="BV70" s="513"/>
      <c r="BW70" s="513"/>
      <c r="BX70" s="513"/>
      <c r="BY70" s="513"/>
      <c r="BZ70" s="513"/>
      <c r="CA70" s="513"/>
      <c r="CB70" s="513"/>
      <c r="CC70" s="513"/>
      <c r="CD70" s="513"/>
      <c r="CE70" s="513"/>
      <c r="CF70" s="513"/>
      <c r="CG70" s="513"/>
      <c r="CH70" s="513"/>
      <c r="CI70" s="513"/>
    </row>
    <row r="71" spans="1:87" s="514" customFormat="1" ht="47.25" customHeight="1" thickBot="1">
      <c r="A71" s="2183"/>
      <c r="B71" s="1871"/>
      <c r="C71" s="1857" t="s">
        <v>520</v>
      </c>
      <c r="D71" s="117" t="s">
        <v>157</v>
      </c>
      <c r="E71" s="118" t="s">
        <v>158</v>
      </c>
      <c r="F71" s="119">
        <v>12</v>
      </c>
      <c r="G71" s="118" t="s">
        <v>159</v>
      </c>
      <c r="H71" s="165" t="s">
        <v>2010</v>
      </c>
      <c r="I71" s="510">
        <v>0.015873015873015872</v>
      </c>
      <c r="J71" s="47" t="s">
        <v>160</v>
      </c>
      <c r="K71" s="48">
        <v>42006</v>
      </c>
      <c r="L71" s="48">
        <v>42369</v>
      </c>
      <c r="M71" s="49">
        <v>1</v>
      </c>
      <c r="N71" s="49">
        <v>1</v>
      </c>
      <c r="O71" s="49">
        <v>1</v>
      </c>
      <c r="P71" s="49">
        <v>1</v>
      </c>
      <c r="Q71" s="49">
        <v>1</v>
      </c>
      <c r="R71" s="49">
        <v>1</v>
      </c>
      <c r="S71" s="49">
        <v>1</v>
      </c>
      <c r="T71" s="49">
        <v>1</v>
      </c>
      <c r="U71" s="49">
        <v>1</v>
      </c>
      <c r="V71" s="49">
        <v>1</v>
      </c>
      <c r="W71" s="49">
        <v>1</v>
      </c>
      <c r="X71" s="517">
        <v>1</v>
      </c>
      <c r="Y71" s="518">
        <v>12</v>
      </c>
      <c r="Z71" s="519">
        <v>0</v>
      </c>
      <c r="AA71" s="277" t="s">
        <v>1150</v>
      </c>
      <c r="AB71" s="109">
        <f t="shared" si="1"/>
        <v>2</v>
      </c>
      <c r="AC71" s="1460">
        <f t="shared" si="2"/>
        <v>1</v>
      </c>
      <c r="AD71" s="1665">
        <v>2</v>
      </c>
      <c r="AE71" s="1460">
        <f t="shared" si="5"/>
        <v>1</v>
      </c>
      <c r="AF71" s="1460">
        <f t="shared" si="3"/>
        <v>0.16666666666666666</v>
      </c>
      <c r="AG71" s="1525">
        <f t="shared" si="4"/>
        <v>0.16666666666666666</v>
      </c>
      <c r="AH71" s="110" t="e">
        <v>#VALUE!</v>
      </c>
      <c r="AI71" s="109"/>
      <c r="AJ71" s="110" t="e">
        <v>#DIV/0!</v>
      </c>
      <c r="AK71" s="109" t="s">
        <v>1995</v>
      </c>
      <c r="AL71" s="109"/>
      <c r="AM71" s="111"/>
      <c r="AN71" s="111"/>
      <c r="AO71" s="111"/>
      <c r="AP71" s="111"/>
      <c r="AQ71" s="111"/>
      <c r="AR71" s="111"/>
      <c r="AS71" s="111"/>
      <c r="AT71" s="112"/>
      <c r="AU71" s="112"/>
      <c r="AV71" s="112"/>
      <c r="AW71" s="112"/>
      <c r="AX71" s="112"/>
      <c r="AY71" s="112"/>
      <c r="AZ71" s="112"/>
      <c r="BA71" s="113"/>
      <c r="BB71" s="113"/>
      <c r="BC71" s="113"/>
      <c r="BD71" s="113"/>
      <c r="BE71" s="113"/>
      <c r="BF71" s="113"/>
      <c r="BG71" s="113"/>
      <c r="BH71" s="114"/>
      <c r="BI71" s="114"/>
      <c r="BJ71" s="114"/>
      <c r="BK71" s="114"/>
      <c r="BL71" s="114"/>
      <c r="BM71" s="114"/>
      <c r="BN71" s="114"/>
      <c r="BO71" s="115"/>
      <c r="BP71" s="115"/>
      <c r="BQ71" s="115"/>
      <c r="BR71" s="115"/>
      <c r="BS71" s="115"/>
      <c r="BT71" s="115"/>
      <c r="BU71" s="115"/>
      <c r="BV71" s="513"/>
      <c r="BW71" s="513"/>
      <c r="BX71" s="513"/>
      <c r="BY71" s="513"/>
      <c r="BZ71" s="513"/>
      <c r="CA71" s="513"/>
      <c r="CB71" s="513"/>
      <c r="CC71" s="513"/>
      <c r="CD71" s="513"/>
      <c r="CE71" s="513"/>
      <c r="CF71" s="513"/>
      <c r="CG71" s="513"/>
      <c r="CH71" s="513"/>
      <c r="CI71" s="513"/>
    </row>
    <row r="72" spans="1:87" s="514" customFormat="1" ht="71.25" customHeight="1" thickBot="1">
      <c r="A72" s="2183"/>
      <c r="B72" s="1871"/>
      <c r="C72" s="1858"/>
      <c r="D72" s="121" t="s">
        <v>161</v>
      </c>
      <c r="E72" s="122" t="s">
        <v>158</v>
      </c>
      <c r="F72" s="116">
        <v>12</v>
      </c>
      <c r="G72" s="89" t="s">
        <v>159</v>
      </c>
      <c r="H72" s="165" t="s">
        <v>2010</v>
      </c>
      <c r="I72" s="510">
        <v>0.015873015873015872</v>
      </c>
      <c r="J72" s="66" t="s">
        <v>160</v>
      </c>
      <c r="K72" s="67">
        <v>42006</v>
      </c>
      <c r="L72" s="67">
        <v>42369</v>
      </c>
      <c r="M72" s="68">
        <v>1</v>
      </c>
      <c r="N72" s="68">
        <v>1</v>
      </c>
      <c r="O72" s="68">
        <v>1</v>
      </c>
      <c r="P72" s="68">
        <v>1</v>
      </c>
      <c r="Q72" s="68">
        <v>1</v>
      </c>
      <c r="R72" s="68">
        <v>1</v>
      </c>
      <c r="S72" s="68">
        <v>1</v>
      </c>
      <c r="T72" s="68">
        <v>1</v>
      </c>
      <c r="U72" s="68">
        <v>1</v>
      </c>
      <c r="V72" s="68">
        <v>1</v>
      </c>
      <c r="W72" s="68">
        <v>1</v>
      </c>
      <c r="X72" s="520">
        <v>1</v>
      </c>
      <c r="Y72" s="511">
        <v>12</v>
      </c>
      <c r="Z72" s="519">
        <v>0</v>
      </c>
      <c r="AA72" s="277" t="s">
        <v>1150</v>
      </c>
      <c r="AB72" s="109">
        <f t="shared" si="1"/>
        <v>2</v>
      </c>
      <c r="AC72" s="1460">
        <f t="shared" si="2"/>
        <v>1</v>
      </c>
      <c r="AD72" s="1665">
        <v>2</v>
      </c>
      <c r="AE72" s="1460">
        <f t="shared" si="5"/>
        <v>1</v>
      </c>
      <c r="AF72" s="1460">
        <f t="shared" si="3"/>
        <v>0.16666666666666666</v>
      </c>
      <c r="AG72" s="1525">
        <f t="shared" si="4"/>
        <v>0.16666666666666666</v>
      </c>
      <c r="AH72" s="110">
        <v>11.11111111111111</v>
      </c>
      <c r="AI72" s="109">
        <v>0</v>
      </c>
      <c r="AJ72" s="110" t="e">
        <v>#DIV/0!</v>
      </c>
      <c r="AK72" s="109" t="s">
        <v>1996</v>
      </c>
      <c r="AL72" s="109"/>
      <c r="AM72" s="111"/>
      <c r="AN72" s="111"/>
      <c r="AO72" s="111"/>
      <c r="AP72" s="111"/>
      <c r="AQ72" s="111"/>
      <c r="AR72" s="111"/>
      <c r="AS72" s="111"/>
      <c r="AT72" s="112"/>
      <c r="AU72" s="112"/>
      <c r="AV72" s="112"/>
      <c r="AW72" s="112"/>
      <c r="AX72" s="112"/>
      <c r="AY72" s="112"/>
      <c r="AZ72" s="112"/>
      <c r="BA72" s="113"/>
      <c r="BB72" s="113"/>
      <c r="BC72" s="113"/>
      <c r="BD72" s="113"/>
      <c r="BE72" s="113"/>
      <c r="BF72" s="113"/>
      <c r="BG72" s="113"/>
      <c r="BH72" s="114"/>
      <c r="BI72" s="114"/>
      <c r="BJ72" s="114"/>
      <c r="BK72" s="114"/>
      <c r="BL72" s="114"/>
      <c r="BM72" s="114"/>
      <c r="BN72" s="114"/>
      <c r="BO72" s="115"/>
      <c r="BP72" s="115"/>
      <c r="BQ72" s="115"/>
      <c r="BR72" s="115"/>
      <c r="BS72" s="115"/>
      <c r="BT72" s="115"/>
      <c r="BU72" s="115"/>
      <c r="BV72" s="513"/>
      <c r="BW72" s="513"/>
      <c r="BX72" s="513"/>
      <c r="BY72" s="513"/>
      <c r="BZ72" s="513"/>
      <c r="CA72" s="513"/>
      <c r="CB72" s="513"/>
      <c r="CC72" s="513"/>
      <c r="CD72" s="513"/>
      <c r="CE72" s="513"/>
      <c r="CF72" s="513"/>
      <c r="CG72" s="513"/>
      <c r="CH72" s="513"/>
      <c r="CI72" s="513"/>
    </row>
    <row r="73" spans="1:87" s="514" customFormat="1" ht="105.75" customHeight="1" thickBot="1">
      <c r="A73" s="2183"/>
      <c r="B73" s="1871"/>
      <c r="C73" s="1858"/>
      <c r="D73" s="117" t="s">
        <v>162</v>
      </c>
      <c r="E73" s="43" t="s">
        <v>163</v>
      </c>
      <c r="F73" s="124" t="s">
        <v>146</v>
      </c>
      <c r="G73" s="125" t="s">
        <v>147</v>
      </c>
      <c r="H73" s="165" t="s">
        <v>2010</v>
      </c>
      <c r="I73" s="510">
        <v>0.015873015873015872</v>
      </c>
      <c r="J73" s="126" t="s">
        <v>164</v>
      </c>
      <c r="K73" s="127">
        <v>42006</v>
      </c>
      <c r="L73" s="48">
        <v>42369</v>
      </c>
      <c r="M73" s="49"/>
      <c r="N73" s="49"/>
      <c r="O73" s="49"/>
      <c r="P73" s="49"/>
      <c r="Q73" s="49"/>
      <c r="R73" s="49"/>
      <c r="S73" s="49"/>
      <c r="T73" s="49"/>
      <c r="U73" s="49"/>
      <c r="V73" s="49"/>
      <c r="W73" s="49"/>
      <c r="X73" s="517"/>
      <c r="Y73" s="518" t="s">
        <v>146</v>
      </c>
      <c r="Z73" s="519">
        <v>0</v>
      </c>
      <c r="AA73" s="277" t="s">
        <v>1150</v>
      </c>
      <c r="AB73" s="109">
        <f t="shared" si="1"/>
        <v>0</v>
      </c>
      <c r="AC73" s="1460">
        <f t="shared" si="2"/>
        <v>0</v>
      </c>
      <c r="AD73" s="1665">
        <v>1</v>
      </c>
      <c r="AE73" s="1460" t="s">
        <v>1150</v>
      </c>
      <c r="AF73" s="1460" t="s">
        <v>1150</v>
      </c>
      <c r="AG73" s="1525" t="str">
        <f t="shared" si="4"/>
        <v>-</v>
      </c>
      <c r="AH73" s="110" t="e">
        <v>#VALUE!</v>
      </c>
      <c r="AI73" s="109">
        <v>0</v>
      </c>
      <c r="AJ73" s="110" t="e">
        <v>#DIV/0!</v>
      </c>
      <c r="AK73" s="1532" t="s">
        <v>1995</v>
      </c>
      <c r="AL73" s="109"/>
      <c r="AM73" s="111"/>
      <c r="AN73" s="111"/>
      <c r="AO73" s="111"/>
      <c r="AP73" s="111"/>
      <c r="AQ73" s="111"/>
      <c r="AR73" s="111"/>
      <c r="AS73" s="111"/>
      <c r="AT73" s="112"/>
      <c r="AU73" s="112"/>
      <c r="AV73" s="112"/>
      <c r="AW73" s="112"/>
      <c r="AX73" s="112"/>
      <c r="AY73" s="112"/>
      <c r="AZ73" s="112"/>
      <c r="BA73" s="113"/>
      <c r="BB73" s="113"/>
      <c r="BC73" s="113"/>
      <c r="BD73" s="113"/>
      <c r="BE73" s="113"/>
      <c r="BF73" s="113"/>
      <c r="BG73" s="113"/>
      <c r="BH73" s="114"/>
      <c r="BI73" s="114"/>
      <c r="BJ73" s="114"/>
      <c r="BK73" s="114"/>
      <c r="BL73" s="114"/>
      <c r="BM73" s="114"/>
      <c r="BN73" s="114"/>
      <c r="BO73" s="115"/>
      <c r="BP73" s="115"/>
      <c r="BQ73" s="115"/>
      <c r="BR73" s="115"/>
      <c r="BS73" s="115"/>
      <c r="BT73" s="115"/>
      <c r="BU73" s="115"/>
      <c r="BV73" s="513"/>
      <c r="BW73" s="513"/>
      <c r="BX73" s="513"/>
      <c r="BY73" s="513"/>
      <c r="BZ73" s="513"/>
      <c r="CA73" s="513"/>
      <c r="CB73" s="513"/>
      <c r="CC73" s="513"/>
      <c r="CD73" s="513"/>
      <c r="CE73" s="513"/>
      <c r="CF73" s="513"/>
      <c r="CG73" s="513"/>
      <c r="CH73" s="513"/>
      <c r="CI73" s="513"/>
    </row>
    <row r="74" spans="1:87" s="514" customFormat="1" ht="105.75" customHeight="1" thickBot="1">
      <c r="A74" s="2183"/>
      <c r="B74" s="1871"/>
      <c r="C74" s="1858"/>
      <c r="D74" s="117" t="s">
        <v>2152</v>
      </c>
      <c r="E74" s="43" t="s">
        <v>2153</v>
      </c>
      <c r="F74" s="124">
        <v>9</v>
      </c>
      <c r="G74" s="42" t="s">
        <v>2154</v>
      </c>
      <c r="H74" s="560" t="s">
        <v>2150</v>
      </c>
      <c r="I74" s="562"/>
      <c r="J74" s="1518" t="s">
        <v>2155</v>
      </c>
      <c r="K74" s="127">
        <v>42006</v>
      </c>
      <c r="L74" s="48">
        <v>42369</v>
      </c>
      <c r="M74" s="49"/>
      <c r="N74" s="49"/>
      <c r="O74" s="49"/>
      <c r="P74" s="49">
        <v>1</v>
      </c>
      <c r="Q74" s="49">
        <v>1</v>
      </c>
      <c r="R74" s="49">
        <v>1</v>
      </c>
      <c r="S74" s="49">
        <v>1</v>
      </c>
      <c r="T74" s="49">
        <v>1</v>
      </c>
      <c r="U74" s="49">
        <v>1</v>
      </c>
      <c r="V74" s="49">
        <v>1</v>
      </c>
      <c r="W74" s="49">
        <v>1</v>
      </c>
      <c r="X74" s="517">
        <v>1</v>
      </c>
      <c r="Y74" s="518"/>
      <c r="Z74" s="573">
        <v>0</v>
      </c>
      <c r="AA74" s="1471"/>
      <c r="AB74" s="1478">
        <v>0</v>
      </c>
      <c r="AC74" s="1460">
        <f t="shared" si="2"/>
        <v>0</v>
      </c>
      <c r="AD74" s="1699">
        <v>1</v>
      </c>
      <c r="AE74" s="1460" t="s">
        <v>1150</v>
      </c>
      <c r="AF74" s="1460">
        <v>0</v>
      </c>
      <c r="AG74" s="1525">
        <f t="shared" si="4"/>
        <v>0</v>
      </c>
      <c r="AH74" s="319"/>
      <c r="AI74" s="318"/>
      <c r="AJ74" s="319">
        <v>0</v>
      </c>
      <c r="AK74" s="318" t="s">
        <v>1996</v>
      </c>
      <c r="AL74" s="318"/>
      <c r="AM74" s="320"/>
      <c r="AN74" s="320"/>
      <c r="AO74" s="320"/>
      <c r="AP74" s="320"/>
      <c r="AQ74" s="320"/>
      <c r="AR74" s="320"/>
      <c r="AS74" s="320"/>
      <c r="AT74" s="565"/>
      <c r="AU74" s="565"/>
      <c r="AV74" s="565"/>
      <c r="AW74" s="565"/>
      <c r="AX74" s="565"/>
      <c r="AY74" s="565"/>
      <c r="AZ74" s="565"/>
      <c r="BA74" s="566"/>
      <c r="BB74" s="566"/>
      <c r="BC74" s="566"/>
      <c r="BD74" s="566"/>
      <c r="BE74" s="566"/>
      <c r="BF74" s="566"/>
      <c r="BG74" s="566"/>
      <c r="BH74" s="567"/>
      <c r="BI74" s="567"/>
      <c r="BJ74" s="567"/>
      <c r="BK74" s="567"/>
      <c r="BL74" s="567"/>
      <c r="BM74" s="567"/>
      <c r="BN74" s="567"/>
      <c r="BO74" s="568"/>
      <c r="BP74" s="568"/>
      <c r="BQ74" s="568"/>
      <c r="BR74" s="568"/>
      <c r="BS74" s="568"/>
      <c r="BT74" s="568"/>
      <c r="BU74" s="568"/>
      <c r="BV74" s="513"/>
      <c r="BW74" s="513"/>
      <c r="BX74" s="513"/>
      <c r="BY74" s="513"/>
      <c r="BZ74" s="513"/>
      <c r="CA74" s="513"/>
      <c r="CB74" s="513"/>
      <c r="CC74" s="513"/>
      <c r="CD74" s="513"/>
      <c r="CE74" s="513"/>
      <c r="CF74" s="513"/>
      <c r="CG74" s="513"/>
      <c r="CH74" s="513"/>
      <c r="CI74" s="513"/>
    </row>
    <row r="75" spans="1:87" s="514" customFormat="1" ht="32.25" customHeight="1" thickBot="1">
      <c r="A75" s="2182"/>
      <c r="B75" s="1883"/>
      <c r="C75" s="1859"/>
      <c r="D75" s="121" t="s">
        <v>153</v>
      </c>
      <c r="E75" s="43" t="s">
        <v>154</v>
      </c>
      <c r="F75" s="43" t="s">
        <v>155</v>
      </c>
      <c r="G75" s="291" t="s">
        <v>156</v>
      </c>
      <c r="H75" s="560" t="s">
        <v>2010</v>
      </c>
      <c r="I75" s="562">
        <v>0.015873015873015872</v>
      </c>
      <c r="J75" s="47" t="s">
        <v>154</v>
      </c>
      <c r="K75" s="48">
        <v>42006</v>
      </c>
      <c r="L75" s="48">
        <v>42369</v>
      </c>
      <c r="M75" s="49"/>
      <c r="N75" s="49"/>
      <c r="O75" s="49"/>
      <c r="P75" s="49"/>
      <c r="Q75" s="49"/>
      <c r="R75" s="49"/>
      <c r="S75" s="49"/>
      <c r="T75" s="49"/>
      <c r="U75" s="49"/>
      <c r="V75" s="49"/>
      <c r="W75" s="49"/>
      <c r="X75" s="517"/>
      <c r="Y75" s="518" t="s">
        <v>155</v>
      </c>
      <c r="Z75" s="573">
        <v>0</v>
      </c>
      <c r="AA75" s="328" t="s">
        <v>1150</v>
      </c>
      <c r="AB75" s="318" t="s">
        <v>155</v>
      </c>
      <c r="AC75" s="1775">
        <f t="shared" si="2"/>
        <v>1</v>
      </c>
      <c r="AD75" s="1699">
        <v>1</v>
      </c>
      <c r="AE75" s="1775" t="s">
        <v>1150</v>
      </c>
      <c r="AF75" s="1775" t="s">
        <v>1150</v>
      </c>
      <c r="AG75" s="319" t="str">
        <f t="shared" si="4"/>
        <v>-</v>
      </c>
      <c r="AH75" s="319"/>
      <c r="AI75" s="318"/>
      <c r="AJ75" s="319"/>
      <c r="AK75" s="318"/>
      <c r="AL75" s="318"/>
      <c r="AM75" s="320"/>
      <c r="AN75" s="320"/>
      <c r="AO75" s="320"/>
      <c r="AP75" s="320"/>
      <c r="AQ75" s="320"/>
      <c r="AR75" s="320"/>
      <c r="AS75" s="320"/>
      <c r="AT75" s="565"/>
      <c r="AU75" s="565"/>
      <c r="AV75" s="565"/>
      <c r="AW75" s="565"/>
      <c r="AX75" s="565"/>
      <c r="AY75" s="565"/>
      <c r="AZ75" s="565"/>
      <c r="BA75" s="566"/>
      <c r="BB75" s="566"/>
      <c r="BC75" s="566"/>
      <c r="BD75" s="566"/>
      <c r="BE75" s="566"/>
      <c r="BF75" s="566"/>
      <c r="BG75" s="566"/>
      <c r="BH75" s="567"/>
      <c r="BI75" s="567"/>
      <c r="BJ75" s="567"/>
      <c r="BK75" s="567"/>
      <c r="BL75" s="567"/>
      <c r="BM75" s="567"/>
      <c r="BN75" s="567"/>
      <c r="BO75" s="568"/>
      <c r="BP75" s="568"/>
      <c r="BQ75" s="568"/>
      <c r="BR75" s="568"/>
      <c r="BS75" s="568"/>
      <c r="BT75" s="568"/>
      <c r="BU75" s="568"/>
      <c r="BV75" s="513"/>
      <c r="BW75" s="513"/>
      <c r="BX75" s="513"/>
      <c r="BY75" s="513"/>
      <c r="BZ75" s="513"/>
      <c r="CA75" s="513"/>
      <c r="CB75" s="513"/>
      <c r="CC75" s="513"/>
      <c r="CD75" s="513"/>
      <c r="CE75" s="513"/>
      <c r="CF75" s="513"/>
      <c r="CG75" s="513"/>
      <c r="CH75" s="513"/>
      <c r="CI75" s="513"/>
    </row>
    <row r="76" spans="1:87" s="205" customFormat="1" ht="21.75" customHeight="1" thickBot="1">
      <c r="A76" s="1860" t="s">
        <v>1136</v>
      </c>
      <c r="B76" s="1861"/>
      <c r="C76" s="1861"/>
      <c r="D76" s="1861"/>
      <c r="E76" s="572"/>
      <c r="F76" s="472"/>
      <c r="G76" s="1861"/>
      <c r="H76" s="1861"/>
      <c r="I76" s="97">
        <f>+SUM(I16:I75)</f>
        <v>0.936507936507935</v>
      </c>
      <c r="J76" s="97"/>
      <c r="K76" s="532"/>
      <c r="L76" s="532"/>
      <c r="M76" s="473"/>
      <c r="N76" s="473"/>
      <c r="O76" s="473"/>
      <c r="P76" s="473"/>
      <c r="Q76" s="473"/>
      <c r="R76" s="473"/>
      <c r="S76" s="473"/>
      <c r="T76" s="473"/>
      <c r="U76" s="473"/>
      <c r="V76" s="473"/>
      <c r="W76" s="473"/>
      <c r="X76" s="473"/>
      <c r="Y76" s="473"/>
      <c r="Z76" s="474">
        <f>SUM(Z16:Z75)</f>
        <v>0</v>
      </c>
      <c r="AA76" s="532"/>
      <c r="AB76" s="1776"/>
      <c r="AC76" s="1777">
        <f>_xlfn.AVERAGEIF(AC16:AC75,"&gt;0")</f>
        <v>1</v>
      </c>
      <c r="AD76" s="1778"/>
      <c r="AE76" s="1777">
        <f>AVERAGE(AE16:AE75)</f>
        <v>0.925</v>
      </c>
      <c r="AF76" s="1777"/>
      <c r="AG76" s="1779">
        <f>AVERAGE(AG16:AG75)</f>
        <v>0.22106022632338426</v>
      </c>
      <c r="AH76" s="1780"/>
      <c r="AI76" s="1780"/>
      <c r="AJ76" s="1780"/>
      <c r="AK76" s="1780"/>
      <c r="AL76" s="1780"/>
      <c r="AM76" s="532"/>
      <c r="AN76" s="532"/>
      <c r="AO76" s="532"/>
      <c r="AP76" s="532"/>
      <c r="AQ76" s="532"/>
      <c r="AR76" s="532"/>
      <c r="AS76" s="532"/>
      <c r="AT76" s="532"/>
      <c r="AU76" s="532"/>
      <c r="AV76" s="532"/>
      <c r="AW76" s="532"/>
      <c r="AX76" s="532"/>
      <c r="AY76" s="532"/>
      <c r="AZ76" s="532"/>
      <c r="BA76" s="532"/>
      <c r="BB76" s="532"/>
      <c r="BC76" s="532"/>
      <c r="BD76" s="532"/>
      <c r="BE76" s="532"/>
      <c r="BF76" s="532"/>
      <c r="BG76" s="532"/>
      <c r="BH76" s="532"/>
      <c r="BI76" s="532"/>
      <c r="BJ76" s="532"/>
      <c r="BK76" s="532"/>
      <c r="BL76" s="532"/>
      <c r="BM76" s="532"/>
      <c r="BN76" s="532"/>
      <c r="BO76" s="532"/>
      <c r="BP76" s="532"/>
      <c r="BQ76" s="532"/>
      <c r="BR76" s="532"/>
      <c r="BS76" s="532"/>
      <c r="BT76" s="532"/>
      <c r="BU76" s="533"/>
      <c r="BV76" s="506"/>
      <c r="BW76" s="506"/>
      <c r="BX76" s="506"/>
      <c r="BY76" s="506"/>
      <c r="BZ76" s="506"/>
      <c r="CA76" s="506"/>
      <c r="CB76" s="506"/>
      <c r="CC76" s="506"/>
      <c r="CD76" s="506"/>
      <c r="CE76" s="506"/>
      <c r="CF76" s="506"/>
      <c r="CG76" s="506"/>
      <c r="CH76" s="506"/>
      <c r="CI76" s="506"/>
    </row>
    <row r="77" spans="1:87" s="205" customFormat="1" ht="21.75" customHeight="1" thickBot="1">
      <c r="A77" s="1853" t="s">
        <v>297</v>
      </c>
      <c r="B77" s="1854"/>
      <c r="C77" s="1854"/>
      <c r="D77" s="1854"/>
      <c r="E77" s="246"/>
      <c r="F77" s="246"/>
      <c r="G77" s="535"/>
      <c r="H77" s="535"/>
      <c r="I77" s="338">
        <f>+I76</f>
        <v>0.936507936507935</v>
      </c>
      <c r="J77" s="535"/>
      <c r="K77" s="535"/>
      <c r="L77" s="535"/>
      <c r="M77" s="574"/>
      <c r="N77" s="574"/>
      <c r="O77" s="574"/>
      <c r="P77" s="574"/>
      <c r="Q77" s="574"/>
      <c r="R77" s="574"/>
      <c r="S77" s="574"/>
      <c r="T77" s="574"/>
      <c r="U77" s="574"/>
      <c r="V77" s="574"/>
      <c r="W77" s="574"/>
      <c r="X77" s="574"/>
      <c r="Y77" s="574"/>
      <c r="Z77" s="575">
        <f>SUM(Z76)</f>
        <v>0</v>
      </c>
      <c r="AA77" s="535"/>
      <c r="AB77" s="1781"/>
      <c r="AC77" s="1782">
        <f>AVERAGE(AC76)</f>
        <v>1</v>
      </c>
      <c r="AD77" s="1783"/>
      <c r="AE77" s="1782">
        <f>AVERAGE(AE76)</f>
        <v>0.925</v>
      </c>
      <c r="AF77" s="1782"/>
      <c r="AG77" s="1784">
        <f>AVERAGE(AG76)</f>
        <v>0.22106022632338426</v>
      </c>
      <c r="AH77" s="1785"/>
      <c r="AI77" s="1785"/>
      <c r="AJ77" s="1785"/>
      <c r="AK77" s="1785"/>
      <c r="AL77" s="1785"/>
      <c r="AM77" s="535"/>
      <c r="AN77" s="535"/>
      <c r="AO77" s="535"/>
      <c r="AP77" s="535"/>
      <c r="AQ77" s="535"/>
      <c r="AR77" s="535"/>
      <c r="AS77" s="535"/>
      <c r="AT77" s="535"/>
      <c r="AU77" s="535"/>
      <c r="AV77" s="535"/>
      <c r="AW77" s="535"/>
      <c r="AX77" s="535"/>
      <c r="AY77" s="535"/>
      <c r="AZ77" s="535"/>
      <c r="BA77" s="535"/>
      <c r="BB77" s="535"/>
      <c r="BC77" s="535"/>
      <c r="BD77" s="535"/>
      <c r="BE77" s="535"/>
      <c r="BF77" s="535"/>
      <c r="BG77" s="535"/>
      <c r="BH77" s="535"/>
      <c r="BI77" s="535"/>
      <c r="BJ77" s="535"/>
      <c r="BK77" s="535"/>
      <c r="BL77" s="535"/>
      <c r="BM77" s="535"/>
      <c r="BN77" s="535"/>
      <c r="BO77" s="535"/>
      <c r="BP77" s="535"/>
      <c r="BQ77" s="535"/>
      <c r="BR77" s="535"/>
      <c r="BS77" s="535"/>
      <c r="BT77" s="535"/>
      <c r="BU77" s="543"/>
      <c r="BV77" s="506"/>
      <c r="BW77" s="506"/>
      <c r="BX77" s="506"/>
      <c r="BY77" s="506"/>
      <c r="BZ77" s="506"/>
      <c r="CA77" s="506"/>
      <c r="CB77" s="506"/>
      <c r="CC77" s="506"/>
      <c r="CD77" s="506"/>
      <c r="CE77" s="506"/>
      <c r="CF77" s="506"/>
      <c r="CG77" s="506"/>
      <c r="CH77" s="506"/>
      <c r="CI77" s="506"/>
    </row>
    <row r="78" spans="1:32" s="506" customFormat="1" ht="12.75" thickBot="1">
      <c r="A78" s="521"/>
      <c r="B78" s="521"/>
      <c r="C78" s="521"/>
      <c r="D78" s="521"/>
      <c r="E78" s="521"/>
      <c r="F78" s="522"/>
      <c r="G78" s="521"/>
      <c r="H78" s="521"/>
      <c r="I78" s="523"/>
      <c r="J78" s="521"/>
      <c r="K78" s="521"/>
      <c r="L78" s="521"/>
      <c r="M78" s="524"/>
      <c r="N78" s="524"/>
      <c r="O78" s="524"/>
      <c r="P78" s="524"/>
      <c r="Q78" s="524"/>
      <c r="R78" s="524"/>
      <c r="S78" s="524"/>
      <c r="T78" s="524"/>
      <c r="U78" s="524"/>
      <c r="V78" s="524"/>
      <c r="W78" s="524"/>
      <c r="X78" s="524"/>
      <c r="Y78" s="524"/>
      <c r="Z78" s="525"/>
      <c r="AA78" s="521"/>
      <c r="AC78" s="1465"/>
      <c r="AD78" s="1745"/>
      <c r="AE78" s="1465"/>
      <c r="AF78" s="1465"/>
    </row>
    <row r="79" spans="1:87" s="205" customFormat="1" ht="21" customHeight="1" thickBot="1">
      <c r="A79" s="2193" t="s">
        <v>11</v>
      </c>
      <c r="B79" s="2194"/>
      <c r="C79" s="2195"/>
      <c r="D79" s="2168" t="s">
        <v>1137</v>
      </c>
      <c r="E79" s="2169"/>
      <c r="F79" s="2169"/>
      <c r="G79" s="2169"/>
      <c r="H79" s="2169"/>
      <c r="I79" s="2169"/>
      <c r="J79" s="2169"/>
      <c r="K79" s="2169"/>
      <c r="L79" s="2169"/>
      <c r="M79" s="2169"/>
      <c r="N79" s="2169"/>
      <c r="O79" s="2169"/>
      <c r="P79" s="2169"/>
      <c r="Q79" s="2169"/>
      <c r="R79" s="2169"/>
      <c r="S79" s="2169"/>
      <c r="T79" s="2169"/>
      <c r="U79" s="2169"/>
      <c r="V79" s="2169"/>
      <c r="W79" s="2169"/>
      <c r="X79" s="2169"/>
      <c r="Y79" s="2169"/>
      <c r="Z79" s="2169"/>
      <c r="AA79" s="2170"/>
      <c r="AB79" s="1863" t="s">
        <v>991</v>
      </c>
      <c r="AC79" s="1863"/>
      <c r="AD79" s="1863"/>
      <c r="AE79" s="1863"/>
      <c r="AF79" s="1863"/>
      <c r="AG79" s="1863"/>
      <c r="AH79" s="1863"/>
      <c r="AI79" s="1863"/>
      <c r="AJ79" s="1863"/>
      <c r="AK79" s="1863"/>
      <c r="AL79" s="1863"/>
      <c r="AM79" s="1863" t="s">
        <v>991</v>
      </c>
      <c r="AN79" s="1863"/>
      <c r="AO79" s="1863"/>
      <c r="AP79" s="1863"/>
      <c r="AQ79" s="1863"/>
      <c r="AR79" s="1863"/>
      <c r="AS79" s="1863"/>
      <c r="AT79" s="1863" t="s">
        <v>991</v>
      </c>
      <c r="AU79" s="1863"/>
      <c r="AV79" s="1863"/>
      <c r="AW79" s="1863"/>
      <c r="AX79" s="1863"/>
      <c r="AY79" s="1863"/>
      <c r="AZ79" s="1863"/>
      <c r="BA79" s="1863" t="s">
        <v>991</v>
      </c>
      <c r="BB79" s="1863"/>
      <c r="BC79" s="1863"/>
      <c r="BD79" s="1863"/>
      <c r="BE79" s="1863"/>
      <c r="BF79" s="1863"/>
      <c r="BG79" s="1863"/>
      <c r="BH79" s="1863" t="s">
        <v>991</v>
      </c>
      <c r="BI79" s="1863"/>
      <c r="BJ79" s="1863"/>
      <c r="BK79" s="1863"/>
      <c r="BL79" s="1863"/>
      <c r="BM79" s="1863"/>
      <c r="BN79" s="1863"/>
      <c r="BO79" s="1863" t="s">
        <v>991</v>
      </c>
      <c r="BP79" s="1863"/>
      <c r="BQ79" s="1863"/>
      <c r="BR79" s="1863"/>
      <c r="BS79" s="1863"/>
      <c r="BT79" s="1863"/>
      <c r="BU79" s="1863"/>
      <c r="BV79" s="506"/>
      <c r="BW79" s="506"/>
      <c r="BX79" s="506"/>
      <c r="BY79" s="506"/>
      <c r="BZ79" s="506"/>
      <c r="CA79" s="506"/>
      <c r="CB79" s="506"/>
      <c r="CC79" s="506"/>
      <c r="CD79" s="506"/>
      <c r="CE79" s="506"/>
      <c r="CF79" s="506"/>
      <c r="CG79" s="506"/>
      <c r="CH79" s="506"/>
      <c r="CI79" s="506"/>
    </row>
    <row r="80" spans="1:73" ht="15" thickBot="1">
      <c r="A80" s="205"/>
      <c r="B80" s="505"/>
      <c r="C80" s="505"/>
      <c r="D80" s="505"/>
      <c r="E80" s="505"/>
      <c r="F80" s="505"/>
      <c r="G80" s="505"/>
      <c r="H80" s="505"/>
      <c r="I80" s="505"/>
      <c r="J80" s="505"/>
      <c r="K80" s="204"/>
      <c r="L80" s="204"/>
      <c r="M80" s="204"/>
      <c r="N80" s="204"/>
      <c r="O80" s="204"/>
      <c r="P80" s="204"/>
      <c r="Q80" s="204"/>
      <c r="R80" s="204"/>
      <c r="S80" s="204"/>
      <c r="T80" s="204"/>
      <c r="U80" s="204"/>
      <c r="V80" s="204"/>
      <c r="W80" s="204"/>
      <c r="X80" s="204"/>
      <c r="Y80" s="204"/>
      <c r="Z80" s="204"/>
      <c r="AA80" s="505"/>
      <c r="AB80" s="275"/>
      <c r="AC80" s="1456"/>
      <c r="AD80" s="1662"/>
      <c r="AE80" s="1456"/>
      <c r="AF80" s="1456"/>
      <c r="AG80" s="275"/>
      <c r="AH80" s="275"/>
      <c r="AI80" s="275"/>
      <c r="AJ80" s="275"/>
      <c r="AK80" s="275"/>
      <c r="AL80" s="275"/>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row>
    <row r="81" spans="1:73" ht="45" thickBot="1">
      <c r="A81" s="22" t="s">
        <v>13</v>
      </c>
      <c r="B81" s="22" t="s">
        <v>992</v>
      </c>
      <c r="C81" s="22" t="s">
        <v>15</v>
      </c>
      <c r="D81" s="22" t="s">
        <v>16</v>
      </c>
      <c r="E81" s="22" t="s">
        <v>17</v>
      </c>
      <c r="F81" s="507" t="s">
        <v>18</v>
      </c>
      <c r="G81" s="22" t="s">
        <v>19</v>
      </c>
      <c r="H81" s="22" t="s">
        <v>20</v>
      </c>
      <c r="I81" s="508" t="s">
        <v>21</v>
      </c>
      <c r="J81" s="22" t="s">
        <v>22</v>
      </c>
      <c r="K81" s="22" t="s">
        <v>23</v>
      </c>
      <c r="L81" s="22" t="s">
        <v>24</v>
      </c>
      <c r="M81" s="22" t="s">
        <v>25</v>
      </c>
      <c r="N81" s="22" t="s">
        <v>26</v>
      </c>
      <c r="O81" s="22" t="s">
        <v>27</v>
      </c>
      <c r="P81" s="22" t="s">
        <v>28</v>
      </c>
      <c r="Q81" s="22" t="s">
        <v>29</v>
      </c>
      <c r="R81" s="22" t="s">
        <v>30</v>
      </c>
      <c r="S81" s="22" t="s">
        <v>31</v>
      </c>
      <c r="T81" s="22" t="s">
        <v>32</v>
      </c>
      <c r="U81" s="22" t="s">
        <v>33</v>
      </c>
      <c r="V81" s="22" t="s">
        <v>34</v>
      </c>
      <c r="W81" s="22" t="s">
        <v>35</v>
      </c>
      <c r="X81" s="22" t="s">
        <v>36</v>
      </c>
      <c r="Y81" s="22" t="s">
        <v>37</v>
      </c>
      <c r="Z81" s="22" t="s">
        <v>38</v>
      </c>
      <c r="AA81" s="22" t="s">
        <v>39</v>
      </c>
      <c r="AB81" s="712" t="s">
        <v>40</v>
      </c>
      <c r="AC81" s="1771" t="s">
        <v>1938</v>
      </c>
      <c r="AD81" s="1773" t="s">
        <v>41</v>
      </c>
      <c r="AE81" s="1774" t="s">
        <v>1997</v>
      </c>
      <c r="AF81" s="1774" t="s">
        <v>1998</v>
      </c>
      <c r="AG81" s="712" t="s">
        <v>1940</v>
      </c>
      <c r="AH81" s="712" t="s">
        <v>42</v>
      </c>
      <c r="AI81" s="712" t="s">
        <v>43</v>
      </c>
      <c r="AJ81" s="712" t="s">
        <v>44</v>
      </c>
      <c r="AK81" s="712" t="s">
        <v>45</v>
      </c>
      <c r="AL81" s="712" t="s">
        <v>46</v>
      </c>
      <c r="AM81" s="33" t="s">
        <v>47</v>
      </c>
      <c r="AN81" s="33" t="s">
        <v>48</v>
      </c>
      <c r="AO81" s="33" t="s">
        <v>42</v>
      </c>
      <c r="AP81" s="33" t="s">
        <v>43</v>
      </c>
      <c r="AQ81" s="33" t="s">
        <v>44</v>
      </c>
      <c r="AR81" s="33" t="s">
        <v>45</v>
      </c>
      <c r="AS81" s="33" t="s">
        <v>46</v>
      </c>
      <c r="AT81" s="34" t="s">
        <v>49</v>
      </c>
      <c r="AU81" s="34" t="s">
        <v>50</v>
      </c>
      <c r="AV81" s="34" t="s">
        <v>42</v>
      </c>
      <c r="AW81" s="34" t="s">
        <v>43</v>
      </c>
      <c r="AX81" s="34" t="s">
        <v>44</v>
      </c>
      <c r="AY81" s="34" t="s">
        <v>45</v>
      </c>
      <c r="AZ81" s="34" t="s">
        <v>46</v>
      </c>
      <c r="BA81" s="35" t="s">
        <v>51</v>
      </c>
      <c r="BB81" s="35" t="s">
        <v>52</v>
      </c>
      <c r="BC81" s="35" t="s">
        <v>42</v>
      </c>
      <c r="BD81" s="35" t="s">
        <v>43</v>
      </c>
      <c r="BE81" s="35" t="s">
        <v>44</v>
      </c>
      <c r="BF81" s="35" t="s">
        <v>45</v>
      </c>
      <c r="BG81" s="35" t="s">
        <v>46</v>
      </c>
      <c r="BH81" s="36" t="s">
        <v>53</v>
      </c>
      <c r="BI81" s="36" t="s">
        <v>54</v>
      </c>
      <c r="BJ81" s="36" t="s">
        <v>42</v>
      </c>
      <c r="BK81" s="36" t="s">
        <v>43</v>
      </c>
      <c r="BL81" s="36" t="s">
        <v>44</v>
      </c>
      <c r="BM81" s="36" t="s">
        <v>45</v>
      </c>
      <c r="BN81" s="36" t="s">
        <v>46</v>
      </c>
      <c r="BO81" s="37" t="s">
        <v>55</v>
      </c>
      <c r="BP81" s="37" t="s">
        <v>56</v>
      </c>
      <c r="BQ81" s="37" t="s">
        <v>42</v>
      </c>
      <c r="BR81" s="37" t="s">
        <v>43</v>
      </c>
      <c r="BS81" s="37" t="s">
        <v>44</v>
      </c>
      <c r="BT81" s="37" t="s">
        <v>45</v>
      </c>
      <c r="BU81" s="37" t="s">
        <v>46</v>
      </c>
    </row>
    <row r="82" spans="1:87" s="205" customFormat="1" ht="24.75" thickBot="1">
      <c r="A82" s="2196">
        <v>1</v>
      </c>
      <c r="B82" s="2196" t="s">
        <v>1138</v>
      </c>
      <c r="C82" s="2197" t="s">
        <v>1139</v>
      </c>
      <c r="D82" s="121" t="s">
        <v>1140</v>
      </c>
      <c r="E82" s="165" t="s">
        <v>158</v>
      </c>
      <c r="F82" s="170">
        <v>4</v>
      </c>
      <c r="G82" s="289" t="s">
        <v>1141</v>
      </c>
      <c r="H82" s="165" t="s">
        <v>998</v>
      </c>
      <c r="I82" s="510">
        <v>0.33333333333333337</v>
      </c>
      <c r="J82" s="289" t="s">
        <v>1142</v>
      </c>
      <c r="K82" s="170">
        <v>42005</v>
      </c>
      <c r="L82" s="170">
        <v>42369</v>
      </c>
      <c r="M82" s="465"/>
      <c r="N82" s="465"/>
      <c r="O82" s="465">
        <v>1</v>
      </c>
      <c r="P82" s="465"/>
      <c r="Q82" s="465"/>
      <c r="R82" s="465">
        <v>1</v>
      </c>
      <c r="S82" s="465"/>
      <c r="T82" s="465"/>
      <c r="U82" s="465">
        <v>1</v>
      </c>
      <c r="V82" s="465"/>
      <c r="W82" s="465"/>
      <c r="X82" s="465">
        <v>1</v>
      </c>
      <c r="Y82" s="526">
        <f>+SUM(M82:X82)</f>
        <v>4</v>
      </c>
      <c r="Z82" s="512">
        <v>0</v>
      </c>
      <c r="AA82" s="277" t="s">
        <v>1150</v>
      </c>
      <c r="AB82" s="109">
        <f>SUM(M82:N82)</f>
        <v>0</v>
      </c>
      <c r="AC82" s="1460">
        <f>IF(AB82=0,0%,100%)</f>
        <v>0</v>
      </c>
      <c r="AD82" s="1665">
        <v>0</v>
      </c>
      <c r="AE82" s="1460" t="s">
        <v>1150</v>
      </c>
      <c r="AF82" s="1460">
        <f>AD82/Y82</f>
        <v>0</v>
      </c>
      <c r="AG82" s="1525">
        <f>AF82</f>
        <v>0</v>
      </c>
      <c r="AH82" s="110"/>
      <c r="AI82" s="109"/>
      <c r="AJ82" s="110"/>
      <c r="AK82" s="109"/>
      <c r="AL82" s="109"/>
      <c r="AM82" s="111"/>
      <c r="AN82" s="111"/>
      <c r="AO82" s="111"/>
      <c r="AP82" s="111"/>
      <c r="AQ82" s="111"/>
      <c r="AR82" s="111"/>
      <c r="AS82" s="111"/>
      <c r="AT82" s="112"/>
      <c r="AU82" s="112"/>
      <c r="AV82" s="112"/>
      <c r="AW82" s="112"/>
      <c r="AX82" s="112"/>
      <c r="AY82" s="112"/>
      <c r="AZ82" s="112"/>
      <c r="BA82" s="113"/>
      <c r="BB82" s="113"/>
      <c r="BC82" s="113"/>
      <c r="BD82" s="113"/>
      <c r="BE82" s="113"/>
      <c r="BF82" s="113"/>
      <c r="BG82" s="113"/>
      <c r="BH82" s="114"/>
      <c r="BI82" s="114"/>
      <c r="BJ82" s="114"/>
      <c r="BK82" s="114"/>
      <c r="BL82" s="114"/>
      <c r="BM82" s="114"/>
      <c r="BN82" s="114"/>
      <c r="BO82" s="115"/>
      <c r="BP82" s="115"/>
      <c r="BQ82" s="115"/>
      <c r="BR82" s="115"/>
      <c r="BS82" s="115"/>
      <c r="BT82" s="115"/>
      <c r="BU82" s="115"/>
      <c r="BV82" s="506"/>
      <c r="BW82" s="506"/>
      <c r="BX82" s="506"/>
      <c r="BY82" s="506"/>
      <c r="BZ82" s="506"/>
      <c r="CA82" s="506"/>
      <c r="CB82" s="506"/>
      <c r="CC82" s="506"/>
      <c r="CD82" s="506"/>
      <c r="CE82" s="506"/>
      <c r="CF82" s="506"/>
      <c r="CG82" s="506"/>
      <c r="CH82" s="506"/>
      <c r="CI82" s="506"/>
    </row>
    <row r="83" spans="1:87" s="205" customFormat="1" ht="24.75" thickBot="1">
      <c r="A83" s="2196"/>
      <c r="B83" s="2196"/>
      <c r="C83" s="2197"/>
      <c r="D83" s="121" t="s">
        <v>1143</v>
      </c>
      <c r="E83" s="165" t="s">
        <v>1144</v>
      </c>
      <c r="F83" s="170">
        <v>4</v>
      </c>
      <c r="G83" s="289" t="s">
        <v>1141</v>
      </c>
      <c r="H83" s="165" t="s">
        <v>998</v>
      </c>
      <c r="I83" s="510">
        <v>0.33333333333333337</v>
      </c>
      <c r="J83" s="289" t="s">
        <v>1145</v>
      </c>
      <c r="K83" s="170">
        <v>42005</v>
      </c>
      <c r="L83" s="170">
        <v>42369</v>
      </c>
      <c r="M83" s="465"/>
      <c r="N83" s="465"/>
      <c r="O83" s="465">
        <v>1</v>
      </c>
      <c r="P83" s="465"/>
      <c r="Q83" s="465"/>
      <c r="R83" s="465">
        <v>1</v>
      </c>
      <c r="S83" s="465"/>
      <c r="T83" s="465"/>
      <c r="U83" s="465">
        <v>1</v>
      </c>
      <c r="V83" s="465"/>
      <c r="W83" s="465"/>
      <c r="X83" s="465">
        <v>1</v>
      </c>
      <c r="Y83" s="526">
        <f>+SUM(M83:X83)</f>
        <v>4</v>
      </c>
      <c r="Z83" s="512">
        <v>0</v>
      </c>
      <c r="AA83" s="277" t="s">
        <v>1150</v>
      </c>
      <c r="AB83" s="109">
        <f>SUM(M83:N83)</f>
        <v>0</v>
      </c>
      <c r="AC83" s="1460">
        <f>IF(AB83=0,0%,100%)</f>
        <v>0</v>
      </c>
      <c r="AD83" s="1665">
        <v>0</v>
      </c>
      <c r="AE83" s="1460" t="s">
        <v>1150</v>
      </c>
      <c r="AF83" s="1460">
        <f>AD83/Y83</f>
        <v>0</v>
      </c>
      <c r="AG83" s="1525">
        <f>AF83</f>
        <v>0</v>
      </c>
      <c r="AH83" s="110"/>
      <c r="AI83" s="109"/>
      <c r="AJ83" s="110"/>
      <c r="AK83" s="109"/>
      <c r="AL83" s="109"/>
      <c r="AM83" s="111"/>
      <c r="AN83" s="111"/>
      <c r="AO83" s="111"/>
      <c r="AP83" s="111"/>
      <c r="AQ83" s="111"/>
      <c r="AR83" s="111"/>
      <c r="AS83" s="111"/>
      <c r="AT83" s="112"/>
      <c r="AU83" s="112"/>
      <c r="AV83" s="112"/>
      <c r="AW83" s="112"/>
      <c r="AX83" s="112"/>
      <c r="AY83" s="112"/>
      <c r="AZ83" s="112"/>
      <c r="BA83" s="113"/>
      <c r="BB83" s="113"/>
      <c r="BC83" s="113"/>
      <c r="BD83" s="113"/>
      <c r="BE83" s="113"/>
      <c r="BF83" s="113"/>
      <c r="BG83" s="113"/>
      <c r="BH83" s="114"/>
      <c r="BI83" s="114"/>
      <c r="BJ83" s="114"/>
      <c r="BK83" s="114"/>
      <c r="BL83" s="114"/>
      <c r="BM83" s="114"/>
      <c r="BN83" s="114"/>
      <c r="BO83" s="115"/>
      <c r="BP83" s="115"/>
      <c r="BQ83" s="115"/>
      <c r="BR83" s="115"/>
      <c r="BS83" s="115"/>
      <c r="BT83" s="115"/>
      <c r="BU83" s="115"/>
      <c r="BV83" s="506"/>
      <c r="BW83" s="506"/>
      <c r="BX83" s="506"/>
      <c r="BY83" s="506"/>
      <c r="BZ83" s="506"/>
      <c r="CA83" s="506"/>
      <c r="CB83" s="506"/>
      <c r="CC83" s="506"/>
      <c r="CD83" s="506"/>
      <c r="CE83" s="506"/>
      <c r="CF83" s="506"/>
      <c r="CG83" s="506"/>
      <c r="CH83" s="506"/>
      <c r="CI83" s="506"/>
    </row>
    <row r="84" spans="1:87" s="205" customFormat="1" ht="43.5" customHeight="1" thickBot="1">
      <c r="A84" s="1870"/>
      <c r="B84" s="1870"/>
      <c r="C84" s="559" t="s">
        <v>1146</v>
      </c>
      <c r="D84" s="240" t="s">
        <v>1147</v>
      </c>
      <c r="E84" s="560" t="s">
        <v>1144</v>
      </c>
      <c r="F84" s="127">
        <v>4</v>
      </c>
      <c r="G84" s="561" t="s">
        <v>1141</v>
      </c>
      <c r="H84" s="560" t="s">
        <v>998</v>
      </c>
      <c r="I84" s="562">
        <v>0.33333333333333337</v>
      </c>
      <c r="J84" s="561" t="s">
        <v>1145</v>
      </c>
      <c r="K84" s="127">
        <v>42005</v>
      </c>
      <c r="L84" s="127">
        <v>42369</v>
      </c>
      <c r="M84" s="465"/>
      <c r="N84" s="465"/>
      <c r="O84" s="465">
        <v>1</v>
      </c>
      <c r="P84" s="465"/>
      <c r="Q84" s="465"/>
      <c r="R84" s="465">
        <v>1</v>
      </c>
      <c r="S84" s="465"/>
      <c r="T84" s="465"/>
      <c r="U84" s="465">
        <v>1</v>
      </c>
      <c r="V84" s="465"/>
      <c r="W84" s="465"/>
      <c r="X84" s="465">
        <v>1</v>
      </c>
      <c r="Y84" s="563">
        <f>+SUM(M84:X84)</f>
        <v>4</v>
      </c>
      <c r="Z84" s="564">
        <v>0</v>
      </c>
      <c r="AA84" s="328" t="s">
        <v>1150</v>
      </c>
      <c r="AB84" s="318">
        <f>SUM(M84:N84)</f>
        <v>0</v>
      </c>
      <c r="AC84" s="1775">
        <f>IF(AB84=0,0%,100%)</f>
        <v>0</v>
      </c>
      <c r="AD84" s="1699">
        <v>0</v>
      </c>
      <c r="AE84" s="1775" t="s">
        <v>1150</v>
      </c>
      <c r="AF84" s="1775">
        <f>AD84/Y84</f>
        <v>0</v>
      </c>
      <c r="AG84" s="319">
        <f>AF84</f>
        <v>0</v>
      </c>
      <c r="AH84" s="319"/>
      <c r="AI84" s="318"/>
      <c r="AJ84" s="319"/>
      <c r="AK84" s="318"/>
      <c r="AL84" s="318"/>
      <c r="AM84" s="320"/>
      <c r="AN84" s="320"/>
      <c r="AO84" s="320"/>
      <c r="AP84" s="320"/>
      <c r="AQ84" s="320"/>
      <c r="AR84" s="320"/>
      <c r="AS84" s="320"/>
      <c r="AT84" s="565"/>
      <c r="AU84" s="565"/>
      <c r="AV84" s="565"/>
      <c r="AW84" s="565"/>
      <c r="AX84" s="565"/>
      <c r="AY84" s="565"/>
      <c r="AZ84" s="565"/>
      <c r="BA84" s="566"/>
      <c r="BB84" s="566"/>
      <c r="BC84" s="566"/>
      <c r="BD84" s="566"/>
      <c r="BE84" s="566"/>
      <c r="BF84" s="566"/>
      <c r="BG84" s="566"/>
      <c r="BH84" s="567"/>
      <c r="BI84" s="567"/>
      <c r="BJ84" s="567"/>
      <c r="BK84" s="567"/>
      <c r="BL84" s="567"/>
      <c r="BM84" s="567"/>
      <c r="BN84" s="567"/>
      <c r="BO84" s="568"/>
      <c r="BP84" s="568"/>
      <c r="BQ84" s="568"/>
      <c r="BR84" s="568"/>
      <c r="BS84" s="568"/>
      <c r="BT84" s="568"/>
      <c r="BU84" s="568"/>
      <c r="BV84" s="506"/>
      <c r="BW84" s="506"/>
      <c r="BX84" s="506"/>
      <c r="BY84" s="506"/>
      <c r="BZ84" s="506"/>
      <c r="CA84" s="506"/>
      <c r="CB84" s="506"/>
      <c r="CC84" s="506"/>
      <c r="CD84" s="506"/>
      <c r="CE84" s="506"/>
      <c r="CF84" s="506"/>
      <c r="CG84" s="506"/>
      <c r="CH84" s="506"/>
      <c r="CI84" s="506"/>
    </row>
    <row r="85" spans="1:87" s="570" customFormat="1" ht="20.25" customHeight="1" thickBot="1">
      <c r="A85" s="1860" t="s">
        <v>1136</v>
      </c>
      <c r="B85" s="1861"/>
      <c r="C85" s="1861"/>
      <c r="D85" s="1861"/>
      <c r="E85" s="97"/>
      <c r="F85" s="97"/>
      <c r="G85" s="97"/>
      <c r="H85" s="97"/>
      <c r="I85" s="97">
        <f>+SUM(I82:I84)</f>
        <v>1</v>
      </c>
      <c r="J85" s="97"/>
      <c r="K85" s="532"/>
      <c r="L85" s="532"/>
      <c r="M85" s="473"/>
      <c r="N85" s="473"/>
      <c r="O85" s="473"/>
      <c r="P85" s="473"/>
      <c r="Q85" s="473"/>
      <c r="R85" s="473"/>
      <c r="S85" s="473"/>
      <c r="T85" s="473"/>
      <c r="U85" s="473"/>
      <c r="V85" s="473"/>
      <c r="W85" s="473"/>
      <c r="X85" s="473"/>
      <c r="Y85" s="473"/>
      <c r="Z85" s="474">
        <f>SUM(Z82:Z84)</f>
        <v>0</v>
      </c>
      <c r="AA85" s="532"/>
      <c r="AB85" s="1776"/>
      <c r="AC85" s="1777" t="s">
        <v>1150</v>
      </c>
      <c r="AD85" s="1778"/>
      <c r="AE85" s="1777" t="s">
        <v>1150</v>
      </c>
      <c r="AF85" s="1777"/>
      <c r="AG85" s="1779">
        <f>AVERAGE(AG82:AG84)</f>
        <v>0</v>
      </c>
      <c r="AH85" s="1780"/>
      <c r="AI85" s="1780"/>
      <c r="AJ85" s="1780"/>
      <c r="AK85" s="1780"/>
      <c r="AL85" s="1780"/>
      <c r="AM85" s="532"/>
      <c r="AN85" s="532"/>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2"/>
      <c r="BM85" s="532"/>
      <c r="BN85" s="532"/>
      <c r="BO85" s="532"/>
      <c r="BP85" s="532"/>
      <c r="BQ85" s="532"/>
      <c r="BR85" s="532"/>
      <c r="BS85" s="532"/>
      <c r="BT85" s="532"/>
      <c r="BU85" s="533"/>
      <c r="BV85" s="569"/>
      <c r="BW85" s="569"/>
      <c r="BX85" s="569"/>
      <c r="BY85" s="569"/>
      <c r="BZ85" s="569"/>
      <c r="CA85" s="569"/>
      <c r="CB85" s="569"/>
      <c r="CC85" s="569"/>
      <c r="CD85" s="569"/>
      <c r="CE85" s="569"/>
      <c r="CF85" s="569"/>
      <c r="CG85" s="569"/>
      <c r="CH85" s="569"/>
      <c r="CI85" s="569"/>
    </row>
    <row r="86" spans="1:87" s="214" customFormat="1" ht="18" thickBot="1">
      <c r="A86" s="2157" t="s">
        <v>297</v>
      </c>
      <c r="B86" s="2158"/>
      <c r="C86" s="2158"/>
      <c r="D86" s="2158"/>
      <c r="E86" s="2158"/>
      <c r="F86" s="2158"/>
      <c r="G86" s="539"/>
      <c r="H86" s="539"/>
      <c r="I86" s="248">
        <f>+I85</f>
        <v>1</v>
      </c>
      <c r="J86" s="539"/>
      <c r="K86" s="539"/>
      <c r="L86" s="539"/>
      <c r="M86" s="576"/>
      <c r="N86" s="576"/>
      <c r="O86" s="576"/>
      <c r="P86" s="576"/>
      <c r="Q86" s="576"/>
      <c r="R86" s="576"/>
      <c r="S86" s="576"/>
      <c r="T86" s="576"/>
      <c r="U86" s="576"/>
      <c r="V86" s="576"/>
      <c r="W86" s="576"/>
      <c r="X86" s="576"/>
      <c r="Y86" s="576"/>
      <c r="Z86" s="577">
        <f>SUM(Z85)</f>
        <v>0</v>
      </c>
      <c r="AA86" s="539"/>
      <c r="AB86" s="1781"/>
      <c r="AC86" s="1782" t="s">
        <v>1150</v>
      </c>
      <c r="AD86" s="1783"/>
      <c r="AE86" s="1782" t="s">
        <v>1150</v>
      </c>
      <c r="AF86" s="1782"/>
      <c r="AG86" s="1784">
        <f>AVERAGE(AG85)</f>
        <v>0</v>
      </c>
      <c r="AH86" s="1785"/>
      <c r="AI86" s="1785"/>
      <c r="AJ86" s="1785"/>
      <c r="AK86" s="1785"/>
      <c r="AL86" s="1785"/>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539"/>
      <c r="BN86" s="539"/>
      <c r="BO86" s="539"/>
      <c r="BP86" s="539"/>
      <c r="BQ86" s="539"/>
      <c r="BR86" s="539"/>
      <c r="BS86" s="539"/>
      <c r="BT86" s="539"/>
      <c r="BU86" s="540"/>
      <c r="BV86" s="571"/>
      <c r="BW86" s="571"/>
      <c r="BX86" s="571"/>
      <c r="BY86" s="571"/>
      <c r="BZ86" s="571"/>
      <c r="CA86" s="571"/>
      <c r="CB86" s="571"/>
      <c r="CC86" s="571"/>
      <c r="CD86" s="571"/>
      <c r="CE86" s="571"/>
      <c r="CF86" s="571"/>
      <c r="CG86" s="571"/>
      <c r="CH86" s="571"/>
      <c r="CI86" s="571"/>
    </row>
    <row r="87" spans="1:87" s="214" customFormat="1" ht="22.5" customHeight="1" thickBot="1">
      <c r="A87" s="2191" t="s">
        <v>1148</v>
      </c>
      <c r="B87" s="2192"/>
      <c r="C87" s="2192"/>
      <c r="D87" s="2192"/>
      <c r="E87" s="2192"/>
      <c r="F87" s="2192"/>
      <c r="G87" s="2192"/>
      <c r="H87" s="578"/>
      <c r="I87" s="579">
        <f>+(I86+I77)/2</f>
        <v>0.9682539682539675</v>
      </c>
      <c r="J87" s="578"/>
      <c r="K87" s="578"/>
      <c r="L87" s="578"/>
      <c r="M87" s="578"/>
      <c r="N87" s="578"/>
      <c r="O87" s="578"/>
      <c r="P87" s="578"/>
      <c r="Q87" s="578"/>
      <c r="R87" s="578"/>
      <c r="S87" s="578"/>
      <c r="T87" s="578"/>
      <c r="U87" s="578"/>
      <c r="V87" s="578"/>
      <c r="W87" s="578"/>
      <c r="X87" s="580"/>
      <c r="Y87" s="581"/>
      <c r="Z87" s="581">
        <f>SUM(Z86,Z77,)</f>
        <v>0</v>
      </c>
      <c r="AA87" s="578"/>
      <c r="AB87" s="1786"/>
      <c r="AC87" s="1787">
        <f>AVERAGE(AC86,AC77)</f>
        <v>1</v>
      </c>
      <c r="AD87" s="1788"/>
      <c r="AE87" s="1787">
        <f>AVERAGE(AE86,AE77)</f>
        <v>0.925</v>
      </c>
      <c r="AF87" s="1787"/>
      <c r="AG87" s="1789">
        <f>AVERAGE(AG86,AG77)</f>
        <v>0.11053011316169213</v>
      </c>
      <c r="AH87" s="1790"/>
      <c r="AI87" s="1790"/>
      <c r="AJ87" s="1790"/>
      <c r="AK87" s="1790"/>
      <c r="AL87" s="1790"/>
      <c r="AM87" s="578"/>
      <c r="AN87" s="578"/>
      <c r="AO87" s="578"/>
      <c r="AP87" s="578"/>
      <c r="AQ87" s="578"/>
      <c r="AR87" s="578"/>
      <c r="AS87" s="578"/>
      <c r="AT87" s="578"/>
      <c r="AU87" s="578"/>
      <c r="AV87" s="578"/>
      <c r="AW87" s="578"/>
      <c r="AX87" s="578"/>
      <c r="AY87" s="578"/>
      <c r="AZ87" s="578"/>
      <c r="BA87" s="578"/>
      <c r="BB87" s="578"/>
      <c r="BC87" s="578"/>
      <c r="BD87" s="578"/>
      <c r="BE87" s="578"/>
      <c r="BF87" s="578"/>
      <c r="BG87" s="578"/>
      <c r="BH87" s="578"/>
      <c r="BI87" s="578"/>
      <c r="BJ87" s="578"/>
      <c r="BK87" s="578"/>
      <c r="BL87" s="578"/>
      <c r="BM87" s="578"/>
      <c r="BN87" s="578"/>
      <c r="BO87" s="578"/>
      <c r="BP87" s="578"/>
      <c r="BQ87" s="578"/>
      <c r="BR87" s="578"/>
      <c r="BS87" s="578"/>
      <c r="BT87" s="578"/>
      <c r="BU87" s="582"/>
      <c r="BV87" s="571"/>
      <c r="BW87" s="571"/>
      <c r="BX87" s="571"/>
      <c r="BY87" s="571"/>
      <c r="BZ87" s="571"/>
      <c r="CA87" s="571"/>
      <c r="CB87" s="571"/>
      <c r="CC87" s="571"/>
      <c r="CD87" s="571"/>
      <c r="CE87" s="571"/>
      <c r="CF87" s="571"/>
      <c r="CG87" s="571"/>
      <c r="CH87" s="571"/>
      <c r="CI87" s="571"/>
    </row>
  </sheetData>
  <sheetProtection/>
  <mergeCells count="67">
    <mergeCell ref="A86:F86"/>
    <mergeCell ref="A87:G87"/>
    <mergeCell ref="A79:C79"/>
    <mergeCell ref="D79:AA79"/>
    <mergeCell ref="A82:A84"/>
    <mergeCell ref="B82:B84"/>
    <mergeCell ref="C82:C83"/>
    <mergeCell ref="A6:AA6"/>
    <mergeCell ref="A11:C11"/>
    <mergeCell ref="D11:AA11"/>
    <mergeCell ref="G76:H76"/>
    <mergeCell ref="A13:C13"/>
    <mergeCell ref="D13:AA13"/>
    <mergeCell ref="B16:B75"/>
    <mergeCell ref="C16:C19"/>
    <mergeCell ref="C20:C25"/>
    <mergeCell ref="C26:C29"/>
    <mergeCell ref="C30:C36"/>
    <mergeCell ref="C37:C42"/>
    <mergeCell ref="C43:C47"/>
    <mergeCell ref="C48:C58"/>
    <mergeCell ref="C59:C63"/>
    <mergeCell ref="C64:C70"/>
    <mergeCell ref="A1:C4"/>
    <mergeCell ref="D1:BG2"/>
    <mergeCell ref="BH1:BN4"/>
    <mergeCell ref="BO1:BU4"/>
    <mergeCell ref="D3:BG4"/>
    <mergeCell ref="BH7:BN9"/>
    <mergeCell ref="BO7:BU9"/>
    <mergeCell ref="A8:AA8"/>
    <mergeCell ref="A9:AA9"/>
    <mergeCell ref="A5:AA5"/>
    <mergeCell ref="AB5:AL6"/>
    <mergeCell ref="AM5:AS6"/>
    <mergeCell ref="AT5:AZ6"/>
    <mergeCell ref="A7:AA7"/>
    <mergeCell ref="AB7:AL9"/>
    <mergeCell ref="AM7:AS9"/>
    <mergeCell ref="AT7:AZ9"/>
    <mergeCell ref="BA7:BG9"/>
    <mergeCell ref="BA5:BG6"/>
    <mergeCell ref="BH5:BN6"/>
    <mergeCell ref="BO5:BU6"/>
    <mergeCell ref="BO11:BU11"/>
    <mergeCell ref="AB13:AL13"/>
    <mergeCell ref="AM13:AS13"/>
    <mergeCell ref="AT13:AZ13"/>
    <mergeCell ref="BA13:BG13"/>
    <mergeCell ref="BH13:BN13"/>
    <mergeCell ref="BO13:BU13"/>
    <mergeCell ref="AB11:AL11"/>
    <mergeCell ref="AM11:AS11"/>
    <mergeCell ref="AT11:AZ11"/>
    <mergeCell ref="BA11:BG11"/>
    <mergeCell ref="BH11:BN11"/>
    <mergeCell ref="BO79:BU79"/>
    <mergeCell ref="A76:D76"/>
    <mergeCell ref="A77:D77"/>
    <mergeCell ref="A85:D85"/>
    <mergeCell ref="A16:A75"/>
    <mergeCell ref="AB79:AL79"/>
    <mergeCell ref="AM79:AS79"/>
    <mergeCell ref="AT79:AZ79"/>
    <mergeCell ref="BA79:BG79"/>
    <mergeCell ref="BH79:BN79"/>
    <mergeCell ref="C71:C75"/>
  </mergeCells>
  <printOptions/>
  <pageMargins left="0.7" right="0.7" top="0.75" bottom="0.75" header="0.3" footer="0.3"/>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dimension ref="A1:CE92"/>
  <sheetViews>
    <sheetView workbookViewId="0" topLeftCell="A1">
      <pane xSplit="4" ySplit="15" topLeftCell="X16" activePane="bottomRight" state="frozen"/>
      <selection pane="topLeft" activeCell="A1" sqref="A1"/>
      <selection pane="topRight" activeCell="E1" sqref="E1"/>
      <selection pane="bottomLeft" activeCell="A16" sqref="A16"/>
      <selection pane="bottomRight" activeCell="AC91" sqref="AC91:AG91"/>
    </sheetView>
  </sheetViews>
  <sheetFormatPr defaultColWidth="11.421875" defaultRowHeight="15"/>
  <cols>
    <col min="1" max="1" width="6.421875" style="2" customWidth="1"/>
    <col min="2" max="2" width="30.140625" style="1" customWidth="1"/>
    <col min="3" max="3" width="24.421875" style="2" customWidth="1"/>
    <col min="4" max="4" width="31.7109375" style="191" customWidth="1"/>
    <col min="5" max="5" width="10.8515625" style="1" customWidth="1"/>
    <col min="6" max="6" width="13.7109375" style="1" customWidth="1"/>
    <col min="7" max="7" width="27.7109375" style="192" customWidth="1"/>
    <col min="8" max="8" width="18.00390625" style="1" customWidth="1"/>
    <col min="9" max="9" width="11.7109375" style="1" bestFit="1" customWidth="1"/>
    <col min="10" max="10" width="39.140625" style="1" customWidth="1"/>
    <col min="11" max="11" width="10.7109375" style="1" customWidth="1"/>
    <col min="12" max="12" width="11.28125" style="1" customWidth="1"/>
    <col min="13" max="23" width="4.421875" style="1" customWidth="1"/>
    <col min="24" max="24" width="5.8515625" style="1" bestFit="1" customWidth="1"/>
    <col min="25" max="25" width="14.421875" style="193" customWidth="1"/>
    <col min="26" max="26" width="24.00390625" style="194" bestFit="1" customWidth="1"/>
    <col min="27" max="27" width="22.140625" style="1" customWidth="1"/>
    <col min="28" max="28" width="11.421875" style="1" customWidth="1"/>
    <col min="29" max="29" width="15.421875" style="1514" customWidth="1"/>
    <col min="30" max="30" width="11.421875" style="1755" customWidth="1"/>
    <col min="31" max="32" width="11.421875" style="1514" customWidth="1"/>
    <col min="33" max="33" width="16.7109375" style="1" customWidth="1"/>
    <col min="34" max="36" width="11.421875" style="1" customWidth="1"/>
    <col min="37" max="37" width="42.00390625" style="1" customWidth="1"/>
    <col min="38" max="38" width="22.28125" style="1" customWidth="1"/>
    <col min="39" max="43" width="11.421875" style="1" hidden="1" customWidth="1"/>
    <col min="44" max="44" width="25.8515625" style="1" hidden="1" customWidth="1"/>
    <col min="45" max="45" width="26.8515625" style="1" hidden="1" customWidth="1"/>
    <col min="46" max="50" width="11.421875" style="1" hidden="1" customWidth="1"/>
    <col min="51" max="51" width="22.00390625" style="1" hidden="1" customWidth="1"/>
    <col min="52" max="52" width="31.00390625" style="1" hidden="1" customWidth="1"/>
    <col min="53" max="57" width="11.421875" style="1" hidden="1" customWidth="1"/>
    <col min="58" max="58" width="24.421875" style="1" hidden="1" customWidth="1"/>
    <col min="59" max="59" width="23.421875" style="1" hidden="1" customWidth="1"/>
    <col min="60" max="64" width="11.421875" style="1" hidden="1" customWidth="1"/>
    <col min="65" max="65" width="18.140625" style="1" hidden="1" customWidth="1"/>
    <col min="66" max="66" width="26.421875" style="1" hidden="1" customWidth="1"/>
    <col min="67" max="71" width="11.421875" style="1" hidden="1" customWidth="1"/>
    <col min="72" max="72" width="24.140625" style="1" hidden="1" customWidth="1"/>
    <col min="73" max="73" width="23.140625" style="1" hidden="1" customWidth="1"/>
    <col min="74" max="83" width="10.8515625" style="1" customWidth="1"/>
    <col min="84" max="16384" width="10.8515625" style="2" customWidth="1"/>
  </cols>
  <sheetData>
    <row r="1" spans="1:73"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spans="1:73" ht="9" customHeight="1" thickBot="1">
      <c r="A10" s="3"/>
      <c r="B10" s="4"/>
      <c r="C10" s="3"/>
      <c r="D10" s="3"/>
      <c r="E10" s="4"/>
      <c r="F10" s="5"/>
      <c r="G10" s="6"/>
      <c r="H10" s="4"/>
      <c r="I10" s="7"/>
      <c r="J10" s="4"/>
      <c r="K10" s="8"/>
      <c r="L10" s="8"/>
      <c r="M10" s="4"/>
      <c r="N10" s="4"/>
      <c r="O10" s="4"/>
      <c r="P10" s="4"/>
      <c r="Q10" s="4"/>
      <c r="R10" s="4"/>
      <c r="S10" s="4"/>
      <c r="T10" s="4"/>
      <c r="U10" s="4"/>
      <c r="V10" s="4"/>
      <c r="W10" s="4"/>
      <c r="X10" s="4"/>
      <c r="Y10" s="9"/>
      <c r="Z10" s="10"/>
      <c r="AA10" s="4"/>
      <c r="AB10" s="11"/>
      <c r="AC10" s="1512"/>
      <c r="AD10" s="1752"/>
      <c r="AE10" s="1512"/>
      <c r="AF10" s="1512"/>
      <c r="AG10" s="11"/>
      <c r="AH10" s="11"/>
      <c r="AI10" s="11"/>
      <c r="AJ10" s="11"/>
      <c r="AK10" s="11"/>
      <c r="AL10" s="11"/>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row>
    <row r="11" spans="1:83" s="3" customFormat="1" ht="21" customHeight="1" thickBot="1">
      <c r="A11" s="1895" t="s">
        <v>9</v>
      </c>
      <c r="B11" s="1895"/>
      <c r="C11" s="1895"/>
      <c r="D11" s="1895"/>
      <c r="E11" s="1896" t="s">
        <v>10</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10</v>
      </c>
      <c r="AC11" s="1891"/>
      <c r="AD11" s="1891"/>
      <c r="AE11" s="1891"/>
      <c r="AF11" s="1891"/>
      <c r="AG11" s="1891"/>
      <c r="AH11" s="1891"/>
      <c r="AI11" s="1891"/>
      <c r="AJ11" s="1891"/>
      <c r="AK11" s="1891"/>
      <c r="AL11" s="1891"/>
      <c r="AM11" s="1891" t="s">
        <v>10</v>
      </c>
      <c r="AN11" s="1891"/>
      <c r="AO11" s="1891"/>
      <c r="AP11" s="1891"/>
      <c r="AQ11" s="1891"/>
      <c r="AR11" s="1891"/>
      <c r="AS11" s="1891"/>
      <c r="AT11" s="1891" t="s">
        <v>10</v>
      </c>
      <c r="AU11" s="1891"/>
      <c r="AV11" s="1891"/>
      <c r="AW11" s="1891"/>
      <c r="AX11" s="1891"/>
      <c r="AY11" s="1891"/>
      <c r="AZ11" s="1891"/>
      <c r="BA11" s="1891" t="s">
        <v>10</v>
      </c>
      <c r="BB11" s="1891"/>
      <c r="BC11" s="1891"/>
      <c r="BD11" s="1891"/>
      <c r="BE11" s="1891"/>
      <c r="BF11" s="1891"/>
      <c r="BG11" s="1891"/>
      <c r="BH11" s="1891" t="s">
        <v>10</v>
      </c>
      <c r="BI11" s="1891"/>
      <c r="BJ11" s="1891"/>
      <c r="BK11" s="1891"/>
      <c r="BL11" s="1891"/>
      <c r="BM11" s="1891"/>
      <c r="BN11" s="1891"/>
      <c r="BO11" s="1891" t="s">
        <v>10</v>
      </c>
      <c r="BP11" s="1891"/>
      <c r="BQ11" s="1891"/>
      <c r="BR11" s="1891"/>
      <c r="BS11" s="1891"/>
      <c r="BT11" s="1891"/>
      <c r="BU11" s="1891"/>
      <c r="BV11" s="4"/>
      <c r="BW11" s="4"/>
      <c r="BX11" s="4"/>
      <c r="BY11" s="4"/>
      <c r="BZ11" s="4"/>
      <c r="CA11" s="4"/>
      <c r="CB11" s="4"/>
      <c r="CC11" s="4"/>
      <c r="CD11" s="4"/>
      <c r="CE11" s="4"/>
    </row>
    <row r="12" spans="2:83" s="13" customFormat="1" ht="9.75" customHeight="1" thickBot="1">
      <c r="B12" s="14"/>
      <c r="E12" s="14"/>
      <c r="F12" s="15"/>
      <c r="G12" s="16"/>
      <c r="H12" s="14"/>
      <c r="I12" s="17"/>
      <c r="J12" s="14"/>
      <c r="K12" s="18"/>
      <c r="L12" s="18"/>
      <c r="M12" s="14"/>
      <c r="N12" s="14"/>
      <c r="O12" s="14"/>
      <c r="P12" s="14"/>
      <c r="Q12" s="14"/>
      <c r="R12" s="14"/>
      <c r="S12" s="14"/>
      <c r="T12" s="14"/>
      <c r="U12" s="14"/>
      <c r="V12" s="14"/>
      <c r="W12" s="14"/>
      <c r="X12" s="14"/>
      <c r="Y12" s="19"/>
      <c r="Z12" s="20"/>
      <c r="AA12" s="14"/>
      <c r="AB12" s="21"/>
      <c r="AC12" s="1513"/>
      <c r="AD12" s="1753"/>
      <c r="AE12" s="1513"/>
      <c r="AF12" s="1513"/>
      <c r="AG12" s="21"/>
      <c r="AH12" s="21"/>
      <c r="AI12" s="21"/>
      <c r="AJ12" s="21"/>
      <c r="AK12" s="21"/>
      <c r="AL12" s="21"/>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row>
    <row r="13" spans="1:73" s="4" customFormat="1" ht="21" customHeight="1" thickBot="1">
      <c r="A13" s="1886" t="s">
        <v>11</v>
      </c>
      <c r="B13" s="1887"/>
      <c r="C13" s="1887"/>
      <c r="D13" s="1888"/>
      <c r="E13" s="1867" t="s">
        <v>12</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12</v>
      </c>
      <c r="AC13" s="1863"/>
      <c r="AD13" s="1863"/>
      <c r="AE13" s="1863"/>
      <c r="AF13" s="1863"/>
      <c r="AG13" s="1863"/>
      <c r="AH13" s="1863"/>
      <c r="AI13" s="1863"/>
      <c r="AJ13" s="1863"/>
      <c r="AK13" s="1863"/>
      <c r="AL13" s="1863"/>
      <c r="AM13" s="1863" t="s">
        <v>12</v>
      </c>
      <c r="AN13" s="1863"/>
      <c r="AO13" s="1863"/>
      <c r="AP13" s="1863"/>
      <c r="AQ13" s="1863"/>
      <c r="AR13" s="1863"/>
      <c r="AS13" s="1863"/>
      <c r="AT13" s="1863" t="s">
        <v>12</v>
      </c>
      <c r="AU13" s="1863"/>
      <c r="AV13" s="1863"/>
      <c r="AW13" s="1863"/>
      <c r="AX13" s="1863"/>
      <c r="AY13" s="1863"/>
      <c r="AZ13" s="1863"/>
      <c r="BA13" s="1863" t="s">
        <v>12</v>
      </c>
      <c r="BB13" s="1863"/>
      <c r="BC13" s="1863"/>
      <c r="BD13" s="1863"/>
      <c r="BE13" s="1863"/>
      <c r="BF13" s="1863"/>
      <c r="BG13" s="1863"/>
      <c r="BH13" s="1863" t="s">
        <v>12</v>
      </c>
      <c r="BI13" s="1863"/>
      <c r="BJ13" s="1863"/>
      <c r="BK13" s="1863"/>
      <c r="BL13" s="1863"/>
      <c r="BM13" s="1863"/>
      <c r="BN13" s="1863"/>
      <c r="BO13" s="1863" t="s">
        <v>12</v>
      </c>
      <c r="BP13" s="1863"/>
      <c r="BQ13" s="1863"/>
      <c r="BR13" s="1863"/>
      <c r="BS13" s="1863"/>
      <c r="BT13" s="1863"/>
      <c r="BU13" s="1863"/>
    </row>
    <row r="14" spans="2:83" s="13" customFormat="1" ht="9.75" customHeight="1" thickBot="1">
      <c r="B14" s="14"/>
      <c r="E14" s="14"/>
      <c r="F14" s="15"/>
      <c r="G14" s="16"/>
      <c r="H14" s="14"/>
      <c r="I14" s="17"/>
      <c r="J14" s="14"/>
      <c r="K14" s="18"/>
      <c r="L14" s="18"/>
      <c r="M14" s="14"/>
      <c r="N14" s="14"/>
      <c r="O14" s="14"/>
      <c r="P14" s="14"/>
      <c r="Q14" s="14"/>
      <c r="R14" s="14"/>
      <c r="S14" s="14"/>
      <c r="T14" s="14"/>
      <c r="U14" s="14"/>
      <c r="V14" s="14"/>
      <c r="W14" s="14"/>
      <c r="X14" s="14"/>
      <c r="Y14" s="19"/>
      <c r="Z14" s="20"/>
      <c r="AA14" s="14"/>
      <c r="AB14" s="21"/>
      <c r="AC14" s="1513"/>
      <c r="AD14" s="1753"/>
      <c r="AE14" s="1513"/>
      <c r="AF14" s="1513"/>
      <c r="AG14" s="21"/>
      <c r="AH14" s="21"/>
      <c r="AI14" s="21"/>
      <c r="AJ14" s="21"/>
      <c r="AK14" s="21"/>
      <c r="AL14" s="21"/>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row>
    <row r="15" spans="1:83" s="39" customFormat="1" ht="36.75" thickBot="1">
      <c r="A15" s="22" t="s">
        <v>13</v>
      </c>
      <c r="B15" s="23" t="s">
        <v>14</v>
      </c>
      <c r="C15" s="22" t="s">
        <v>15</v>
      </c>
      <c r="D15" s="22" t="s">
        <v>16</v>
      </c>
      <c r="E15" s="24" t="s">
        <v>17</v>
      </c>
      <c r="F15" s="25" t="s">
        <v>18</v>
      </c>
      <c r="G15" s="26" t="s">
        <v>19</v>
      </c>
      <c r="H15" s="26" t="s">
        <v>20</v>
      </c>
      <c r="I15" s="27" t="s">
        <v>21</v>
      </c>
      <c r="J15" s="26" t="s">
        <v>22</v>
      </c>
      <c r="K15" s="26" t="s">
        <v>23</v>
      </c>
      <c r="L15" s="26" t="s">
        <v>24</v>
      </c>
      <c r="M15" s="28" t="s">
        <v>25</v>
      </c>
      <c r="N15" s="28" t="s">
        <v>26</v>
      </c>
      <c r="O15" s="28" t="s">
        <v>27</v>
      </c>
      <c r="P15" s="28" t="s">
        <v>28</v>
      </c>
      <c r="Q15" s="28" t="s">
        <v>29</v>
      </c>
      <c r="R15" s="28" t="s">
        <v>30</v>
      </c>
      <c r="S15" s="28" t="s">
        <v>31</v>
      </c>
      <c r="T15" s="28" t="s">
        <v>32</v>
      </c>
      <c r="U15" s="28" t="s">
        <v>33</v>
      </c>
      <c r="V15" s="28" t="s">
        <v>34</v>
      </c>
      <c r="W15" s="28" t="s">
        <v>35</v>
      </c>
      <c r="X15" s="28" t="s">
        <v>36</v>
      </c>
      <c r="Y15" s="29" t="s">
        <v>37</v>
      </c>
      <c r="Z15" s="30" t="s">
        <v>38</v>
      </c>
      <c r="AA15" s="31" t="s">
        <v>39</v>
      </c>
      <c r="AB15" s="32" t="s">
        <v>40</v>
      </c>
      <c r="AC15" s="1771" t="s">
        <v>1938</v>
      </c>
      <c r="AD15" s="1664" t="s">
        <v>41</v>
      </c>
      <c r="AE15" s="1772" t="s">
        <v>1997</v>
      </c>
      <c r="AF15" s="1772" t="s">
        <v>1998</v>
      </c>
      <c r="AG15" s="712" t="s">
        <v>1940</v>
      </c>
      <c r="AH15" s="32" t="s">
        <v>42</v>
      </c>
      <c r="AI15" s="32" t="s">
        <v>43</v>
      </c>
      <c r="AJ15" s="32" t="s">
        <v>44</v>
      </c>
      <c r="AK15" s="32" t="s">
        <v>45</v>
      </c>
      <c r="AL15" s="3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c r="BV15" s="38"/>
      <c r="BW15" s="38"/>
      <c r="BX15" s="38"/>
      <c r="BY15" s="38"/>
      <c r="BZ15" s="38"/>
      <c r="CA15" s="38"/>
      <c r="CB15" s="38"/>
      <c r="CC15" s="38"/>
      <c r="CD15" s="38"/>
      <c r="CE15" s="38"/>
    </row>
    <row r="16" spans="1:83" s="60" customFormat="1" ht="56.25" customHeight="1" thickBot="1">
      <c r="A16" s="1856">
        <v>1</v>
      </c>
      <c r="B16" s="1856" t="s">
        <v>57</v>
      </c>
      <c r="C16" s="1857" t="s">
        <v>58</v>
      </c>
      <c r="D16" s="41" t="s">
        <v>59</v>
      </c>
      <c r="E16" s="42" t="s">
        <v>60</v>
      </c>
      <c r="F16" s="43">
        <v>1</v>
      </c>
      <c r="G16" s="44" t="s">
        <v>61</v>
      </c>
      <c r="H16" s="45" t="s">
        <v>62</v>
      </c>
      <c r="I16" s="46">
        <f>100%/8</f>
        <v>0.125</v>
      </c>
      <c r="J16" s="47" t="s">
        <v>63</v>
      </c>
      <c r="K16" s="48">
        <v>42005</v>
      </c>
      <c r="L16" s="48">
        <v>42035</v>
      </c>
      <c r="M16" s="49">
        <v>1</v>
      </c>
      <c r="N16" s="49"/>
      <c r="O16" s="49"/>
      <c r="P16" s="49"/>
      <c r="Q16" s="49"/>
      <c r="R16" s="49"/>
      <c r="S16" s="49"/>
      <c r="T16" s="49"/>
      <c r="U16" s="49"/>
      <c r="V16" s="49"/>
      <c r="W16" s="49"/>
      <c r="X16" s="49"/>
      <c r="Y16" s="50">
        <f>SUM(M16:X16)</f>
        <v>1</v>
      </c>
      <c r="Z16" s="51">
        <v>0</v>
      </c>
      <c r="AA16" s="554" t="s">
        <v>1150</v>
      </c>
      <c r="AB16" s="109">
        <f>SUM(M16:N16)</f>
        <v>1</v>
      </c>
      <c r="AC16" s="1791">
        <f>IF(AB16=0,0%,100%)</f>
        <v>1</v>
      </c>
      <c r="AD16" s="1710">
        <v>1</v>
      </c>
      <c r="AE16" s="1791">
        <f>AD16/AB16</f>
        <v>1</v>
      </c>
      <c r="AF16" s="1791">
        <f>AD16/Y16</f>
        <v>1</v>
      </c>
      <c r="AG16" s="1487">
        <f>AF16</f>
        <v>1</v>
      </c>
      <c r="AH16" s="1487">
        <v>1</v>
      </c>
      <c r="AI16" s="109"/>
      <c r="AJ16" s="109"/>
      <c r="AK16" s="109"/>
      <c r="AL16" s="109"/>
      <c r="AM16" s="54"/>
      <c r="AN16" s="54"/>
      <c r="AO16" s="54"/>
      <c r="AP16" s="54"/>
      <c r="AQ16" s="54"/>
      <c r="AR16" s="54"/>
      <c r="AS16" s="54"/>
      <c r="AT16" s="55"/>
      <c r="AU16" s="55"/>
      <c r="AV16" s="55"/>
      <c r="AW16" s="55"/>
      <c r="AX16" s="55"/>
      <c r="AY16" s="55"/>
      <c r="AZ16" s="55"/>
      <c r="BA16" s="56"/>
      <c r="BB16" s="56"/>
      <c r="BC16" s="56"/>
      <c r="BD16" s="56"/>
      <c r="BE16" s="56"/>
      <c r="BF16" s="56"/>
      <c r="BG16" s="56"/>
      <c r="BH16" s="57"/>
      <c r="BI16" s="57"/>
      <c r="BJ16" s="57"/>
      <c r="BK16" s="57"/>
      <c r="BL16" s="57"/>
      <c r="BM16" s="57"/>
      <c r="BN16" s="57"/>
      <c r="BO16" s="58"/>
      <c r="BP16" s="58"/>
      <c r="BQ16" s="58"/>
      <c r="BR16" s="58"/>
      <c r="BS16" s="58"/>
      <c r="BT16" s="58"/>
      <c r="BU16" s="58"/>
      <c r="BV16" s="59"/>
      <c r="BW16" s="59"/>
      <c r="BX16" s="59"/>
      <c r="BY16" s="59"/>
      <c r="BZ16" s="59"/>
      <c r="CA16" s="59"/>
      <c r="CB16" s="59"/>
      <c r="CC16" s="59"/>
      <c r="CD16" s="59"/>
      <c r="CE16" s="59"/>
    </row>
    <row r="17" spans="1:83" s="60" customFormat="1" ht="56.25" customHeight="1" thickBot="1">
      <c r="A17" s="1856"/>
      <c r="B17" s="1856"/>
      <c r="C17" s="1858"/>
      <c r="D17" s="41" t="s">
        <v>64</v>
      </c>
      <c r="E17" s="42" t="s">
        <v>60</v>
      </c>
      <c r="F17" s="43">
        <v>3</v>
      </c>
      <c r="G17" s="44" t="s">
        <v>65</v>
      </c>
      <c r="H17" s="45" t="s">
        <v>62</v>
      </c>
      <c r="I17" s="46">
        <f aca="true" t="shared" si="0" ref="I17:I23">100%/8</f>
        <v>0.125</v>
      </c>
      <c r="J17" s="47" t="s">
        <v>66</v>
      </c>
      <c r="K17" s="48">
        <v>42005</v>
      </c>
      <c r="L17" s="48">
        <v>42035</v>
      </c>
      <c r="M17" s="49"/>
      <c r="N17" s="49"/>
      <c r="O17" s="49"/>
      <c r="P17" s="49">
        <v>1</v>
      </c>
      <c r="Q17" s="49"/>
      <c r="R17" s="49"/>
      <c r="S17" s="49"/>
      <c r="T17" s="49">
        <v>1</v>
      </c>
      <c r="U17" s="49"/>
      <c r="V17" s="49"/>
      <c r="W17" s="49">
        <v>1</v>
      </c>
      <c r="X17" s="49"/>
      <c r="Y17" s="50">
        <f aca="true" t="shared" si="1" ref="Y17:Y23">SUM(M17:X17)</f>
        <v>3</v>
      </c>
      <c r="Z17" s="51">
        <v>0</v>
      </c>
      <c r="AA17" s="554" t="s">
        <v>1150</v>
      </c>
      <c r="AB17" s="109">
        <f aca="true" t="shared" si="2" ref="AB17:AB79">SUM(M17:N17)</f>
        <v>0</v>
      </c>
      <c r="AC17" s="1791">
        <f aca="true" t="shared" si="3" ref="AC17:AC33">IF(AB17=0,0%,100%)</f>
        <v>0</v>
      </c>
      <c r="AD17" s="1710">
        <v>0</v>
      </c>
      <c r="AE17" s="1791" t="s">
        <v>1150</v>
      </c>
      <c r="AF17" s="1791">
        <f aca="true" t="shared" si="4" ref="AF17:AF23">AD17/Y17</f>
        <v>0</v>
      </c>
      <c r="AG17" s="1487">
        <f aca="true" t="shared" si="5" ref="AG17:AG23">AF17</f>
        <v>0</v>
      </c>
      <c r="AH17" s="1487">
        <v>0</v>
      </c>
      <c r="AI17" s="109"/>
      <c r="AJ17" s="109"/>
      <c r="AK17" s="109"/>
      <c r="AL17" s="109"/>
      <c r="AM17" s="54"/>
      <c r="AN17" s="54"/>
      <c r="AO17" s="54"/>
      <c r="AP17" s="54"/>
      <c r="AQ17" s="54"/>
      <c r="AR17" s="54"/>
      <c r="AS17" s="54"/>
      <c r="AT17" s="55"/>
      <c r="AU17" s="55"/>
      <c r="AV17" s="55"/>
      <c r="AW17" s="55"/>
      <c r="AX17" s="55"/>
      <c r="AY17" s="55"/>
      <c r="AZ17" s="55"/>
      <c r="BA17" s="56"/>
      <c r="BB17" s="56"/>
      <c r="BC17" s="56"/>
      <c r="BD17" s="56"/>
      <c r="BE17" s="56"/>
      <c r="BF17" s="56"/>
      <c r="BG17" s="56"/>
      <c r="BH17" s="57"/>
      <c r="BI17" s="57"/>
      <c r="BJ17" s="57"/>
      <c r="BK17" s="57"/>
      <c r="BL17" s="57"/>
      <c r="BM17" s="57"/>
      <c r="BN17" s="57"/>
      <c r="BO17" s="58"/>
      <c r="BP17" s="58"/>
      <c r="BQ17" s="58"/>
      <c r="BR17" s="58"/>
      <c r="BS17" s="58"/>
      <c r="BT17" s="58"/>
      <c r="BU17" s="58"/>
      <c r="BV17" s="59"/>
      <c r="BW17" s="59"/>
      <c r="BX17" s="59"/>
      <c r="BY17" s="59"/>
      <c r="BZ17" s="59"/>
      <c r="CA17" s="59"/>
      <c r="CB17" s="59"/>
      <c r="CC17" s="59"/>
      <c r="CD17" s="59"/>
      <c r="CE17" s="59"/>
    </row>
    <row r="18" spans="1:83" s="60" customFormat="1" ht="56.25" customHeight="1" thickBot="1">
      <c r="A18" s="1856"/>
      <c r="B18" s="1856"/>
      <c r="C18" s="1858"/>
      <c r="D18" s="41" t="s">
        <v>67</v>
      </c>
      <c r="E18" s="42" t="s">
        <v>68</v>
      </c>
      <c r="F18" s="43">
        <v>22</v>
      </c>
      <c r="G18" s="44" t="s">
        <v>69</v>
      </c>
      <c r="H18" s="45" t="s">
        <v>70</v>
      </c>
      <c r="I18" s="46">
        <f t="shared" si="0"/>
        <v>0.125</v>
      </c>
      <c r="J18" s="47" t="s">
        <v>71</v>
      </c>
      <c r="K18" s="48">
        <v>42019</v>
      </c>
      <c r="L18" s="48">
        <v>42369</v>
      </c>
      <c r="M18" s="49">
        <v>4</v>
      </c>
      <c r="N18" s="49">
        <v>2</v>
      </c>
      <c r="O18" s="49">
        <v>9</v>
      </c>
      <c r="P18" s="49">
        <v>4</v>
      </c>
      <c r="Q18" s="49">
        <v>1</v>
      </c>
      <c r="R18" s="49"/>
      <c r="S18" s="49"/>
      <c r="T18" s="49"/>
      <c r="U18" s="49"/>
      <c r="V18" s="49">
        <v>1</v>
      </c>
      <c r="W18" s="49">
        <v>1</v>
      </c>
      <c r="X18" s="49"/>
      <c r="Y18" s="50">
        <f t="shared" si="1"/>
        <v>22</v>
      </c>
      <c r="Z18" s="51">
        <v>0</v>
      </c>
      <c r="AA18" s="554" t="s">
        <v>1150</v>
      </c>
      <c r="AB18" s="109">
        <f t="shared" si="2"/>
        <v>6</v>
      </c>
      <c r="AC18" s="1791">
        <f t="shared" si="3"/>
        <v>1</v>
      </c>
      <c r="AD18" s="1710">
        <v>1</v>
      </c>
      <c r="AE18" s="1791">
        <f>AD18/AB18</f>
        <v>0.16666666666666666</v>
      </c>
      <c r="AF18" s="1791">
        <f t="shared" si="4"/>
        <v>0.045454545454545456</v>
      </c>
      <c r="AG18" s="1487">
        <f t="shared" si="5"/>
        <v>0.045454545454545456</v>
      </c>
      <c r="AH18" s="1487"/>
      <c r="AI18" s="109"/>
      <c r="AJ18" s="109"/>
      <c r="AK18" s="109"/>
      <c r="AL18" s="109"/>
      <c r="AM18" s="54"/>
      <c r="AN18" s="54"/>
      <c r="AO18" s="54"/>
      <c r="AP18" s="54"/>
      <c r="AQ18" s="54"/>
      <c r="AR18" s="54"/>
      <c r="AS18" s="54"/>
      <c r="AT18" s="55"/>
      <c r="AU18" s="55"/>
      <c r="AV18" s="55"/>
      <c r="AW18" s="55"/>
      <c r="AX18" s="55"/>
      <c r="AY18" s="55"/>
      <c r="AZ18" s="55"/>
      <c r="BA18" s="56"/>
      <c r="BB18" s="56"/>
      <c r="BC18" s="56"/>
      <c r="BD18" s="56"/>
      <c r="BE18" s="56"/>
      <c r="BF18" s="56"/>
      <c r="BG18" s="56"/>
      <c r="BH18" s="57"/>
      <c r="BI18" s="57"/>
      <c r="BJ18" s="57"/>
      <c r="BK18" s="57"/>
      <c r="BL18" s="57"/>
      <c r="BM18" s="57"/>
      <c r="BN18" s="57"/>
      <c r="BO18" s="58"/>
      <c r="BP18" s="58"/>
      <c r="BQ18" s="58"/>
      <c r="BR18" s="58"/>
      <c r="BS18" s="58"/>
      <c r="BT18" s="58"/>
      <c r="BU18" s="58"/>
      <c r="BV18" s="59"/>
      <c r="BW18" s="59"/>
      <c r="BX18" s="59"/>
      <c r="BY18" s="59"/>
      <c r="BZ18" s="59"/>
      <c r="CA18" s="59"/>
      <c r="CB18" s="59"/>
      <c r="CC18" s="59"/>
      <c r="CD18" s="59"/>
      <c r="CE18" s="59"/>
    </row>
    <row r="19" spans="1:83" s="60" customFormat="1" ht="66.75" customHeight="1" thickBot="1">
      <c r="A19" s="1856"/>
      <c r="B19" s="1856"/>
      <c r="C19" s="1859"/>
      <c r="D19" s="61" t="s">
        <v>72</v>
      </c>
      <c r="E19" s="62" t="s">
        <v>73</v>
      </c>
      <c r="F19" s="63">
        <v>12</v>
      </c>
      <c r="G19" s="64" t="s">
        <v>74</v>
      </c>
      <c r="H19" s="65" t="s">
        <v>70</v>
      </c>
      <c r="I19" s="46">
        <f t="shared" si="0"/>
        <v>0.125</v>
      </c>
      <c r="J19" s="66" t="s">
        <v>75</v>
      </c>
      <c r="K19" s="67">
        <v>42035</v>
      </c>
      <c r="L19" s="67">
        <v>42369</v>
      </c>
      <c r="M19" s="68">
        <v>1</v>
      </c>
      <c r="N19" s="68">
        <v>1</v>
      </c>
      <c r="O19" s="68">
        <v>1</v>
      </c>
      <c r="P19" s="68">
        <v>1</v>
      </c>
      <c r="Q19" s="68">
        <v>1</v>
      </c>
      <c r="R19" s="68">
        <v>1</v>
      </c>
      <c r="S19" s="68">
        <v>1</v>
      </c>
      <c r="T19" s="68">
        <v>1</v>
      </c>
      <c r="U19" s="68">
        <v>1</v>
      </c>
      <c r="V19" s="68">
        <v>1</v>
      </c>
      <c r="W19" s="68">
        <v>1</v>
      </c>
      <c r="X19" s="68">
        <v>1</v>
      </c>
      <c r="Y19" s="50">
        <f t="shared" si="1"/>
        <v>12</v>
      </c>
      <c r="Z19" s="51">
        <v>0</v>
      </c>
      <c r="AA19" s="554" t="s">
        <v>1150</v>
      </c>
      <c r="AB19" s="109">
        <f t="shared" si="2"/>
        <v>2</v>
      </c>
      <c r="AC19" s="1791">
        <f t="shared" si="3"/>
        <v>1</v>
      </c>
      <c r="AD19" s="1710">
        <v>2</v>
      </c>
      <c r="AE19" s="1791">
        <f>AD19/AB19</f>
        <v>1</v>
      </c>
      <c r="AF19" s="1791">
        <f t="shared" si="4"/>
        <v>0.16666666666666666</v>
      </c>
      <c r="AG19" s="1487">
        <f t="shared" si="5"/>
        <v>0.16666666666666666</v>
      </c>
      <c r="AH19" s="1487">
        <v>1</v>
      </c>
      <c r="AI19" s="109"/>
      <c r="AJ19" s="109"/>
      <c r="AK19" s="109"/>
      <c r="AL19" s="109"/>
      <c r="AM19" s="54"/>
      <c r="AN19" s="54"/>
      <c r="AO19" s="54"/>
      <c r="AP19" s="54"/>
      <c r="AQ19" s="54"/>
      <c r="AR19" s="54"/>
      <c r="AS19" s="54"/>
      <c r="AT19" s="55"/>
      <c r="AU19" s="55"/>
      <c r="AV19" s="55"/>
      <c r="AW19" s="55"/>
      <c r="AX19" s="55"/>
      <c r="AY19" s="55"/>
      <c r="AZ19" s="55"/>
      <c r="BA19" s="56"/>
      <c r="BB19" s="56"/>
      <c r="BC19" s="56"/>
      <c r="BD19" s="56"/>
      <c r="BE19" s="56"/>
      <c r="BF19" s="56"/>
      <c r="BG19" s="56"/>
      <c r="BH19" s="57"/>
      <c r="BI19" s="57"/>
      <c r="BJ19" s="57"/>
      <c r="BK19" s="57"/>
      <c r="BL19" s="57"/>
      <c r="BM19" s="57"/>
      <c r="BN19" s="57"/>
      <c r="BO19" s="58"/>
      <c r="BP19" s="58"/>
      <c r="BQ19" s="58"/>
      <c r="BR19" s="58"/>
      <c r="BS19" s="58"/>
      <c r="BT19" s="58"/>
      <c r="BU19" s="58"/>
      <c r="BV19" s="59"/>
      <c r="BW19" s="59"/>
      <c r="BX19" s="59"/>
      <c r="BY19" s="59"/>
      <c r="BZ19" s="59"/>
      <c r="CA19" s="59"/>
      <c r="CB19" s="59"/>
      <c r="CC19" s="59"/>
      <c r="CD19" s="59"/>
      <c r="CE19" s="59"/>
    </row>
    <row r="20" spans="1:83" s="60" customFormat="1" ht="71.25" customHeight="1" thickBot="1">
      <c r="A20" s="1856"/>
      <c r="B20" s="1856"/>
      <c r="C20" s="1858" t="s">
        <v>76</v>
      </c>
      <c r="D20" s="69" t="s">
        <v>77</v>
      </c>
      <c r="E20" s="70" t="s">
        <v>78</v>
      </c>
      <c r="F20" s="63">
        <v>1</v>
      </c>
      <c r="G20" s="71" t="s">
        <v>79</v>
      </c>
      <c r="H20" s="65" t="s">
        <v>70</v>
      </c>
      <c r="I20" s="46">
        <f t="shared" si="0"/>
        <v>0.125</v>
      </c>
      <c r="J20" s="72" t="s">
        <v>80</v>
      </c>
      <c r="K20" s="73">
        <v>42358</v>
      </c>
      <c r="L20" s="73">
        <v>42019</v>
      </c>
      <c r="M20" s="68">
        <v>1</v>
      </c>
      <c r="N20" s="68"/>
      <c r="O20" s="68"/>
      <c r="P20" s="68"/>
      <c r="Q20" s="68"/>
      <c r="R20" s="68"/>
      <c r="S20" s="68"/>
      <c r="T20" s="68"/>
      <c r="U20" s="68"/>
      <c r="V20" s="68"/>
      <c r="W20" s="68"/>
      <c r="X20" s="68"/>
      <c r="Y20" s="50">
        <f t="shared" si="1"/>
        <v>1</v>
      </c>
      <c r="Z20" s="51">
        <v>0</v>
      </c>
      <c r="AA20" s="554" t="s">
        <v>1150</v>
      </c>
      <c r="AB20" s="109">
        <f t="shared" si="2"/>
        <v>1</v>
      </c>
      <c r="AC20" s="1791">
        <f t="shared" si="3"/>
        <v>1</v>
      </c>
      <c r="AD20" s="1710">
        <v>1</v>
      </c>
      <c r="AE20" s="1791">
        <f>AD20/AB20</f>
        <v>1</v>
      </c>
      <c r="AF20" s="1791">
        <f t="shared" si="4"/>
        <v>1</v>
      </c>
      <c r="AG20" s="1487">
        <f t="shared" si="5"/>
        <v>1</v>
      </c>
      <c r="AH20" s="1487">
        <v>1</v>
      </c>
      <c r="AI20" s="109"/>
      <c r="AJ20" s="109"/>
      <c r="AK20" s="109"/>
      <c r="AL20" s="109"/>
      <c r="AM20" s="54"/>
      <c r="AN20" s="54"/>
      <c r="AO20" s="54"/>
      <c r="AP20" s="54"/>
      <c r="AQ20" s="54"/>
      <c r="AR20" s="54"/>
      <c r="AS20" s="54"/>
      <c r="AT20" s="55"/>
      <c r="AU20" s="55"/>
      <c r="AV20" s="55"/>
      <c r="AW20" s="55"/>
      <c r="AX20" s="55"/>
      <c r="AY20" s="55"/>
      <c r="AZ20" s="55"/>
      <c r="BA20" s="56"/>
      <c r="BB20" s="56"/>
      <c r="BC20" s="56"/>
      <c r="BD20" s="56"/>
      <c r="BE20" s="56"/>
      <c r="BF20" s="56"/>
      <c r="BG20" s="56"/>
      <c r="BH20" s="57"/>
      <c r="BI20" s="57"/>
      <c r="BJ20" s="57"/>
      <c r="BK20" s="57"/>
      <c r="BL20" s="57"/>
      <c r="BM20" s="57"/>
      <c r="BN20" s="57"/>
      <c r="BO20" s="58"/>
      <c r="BP20" s="58"/>
      <c r="BQ20" s="58"/>
      <c r="BR20" s="58"/>
      <c r="BS20" s="58"/>
      <c r="BT20" s="58"/>
      <c r="BU20" s="58"/>
      <c r="BV20" s="59"/>
      <c r="BW20" s="59"/>
      <c r="BX20" s="59"/>
      <c r="BY20" s="59"/>
      <c r="BZ20" s="59"/>
      <c r="CA20" s="59"/>
      <c r="CB20" s="59"/>
      <c r="CC20" s="59"/>
      <c r="CD20" s="59"/>
      <c r="CE20" s="59"/>
    </row>
    <row r="21" spans="1:83" s="60" customFormat="1" ht="56.25" customHeight="1" thickBot="1">
      <c r="A21" s="1856"/>
      <c r="B21" s="1856"/>
      <c r="C21" s="1858"/>
      <c r="D21" s="69" t="s">
        <v>81</v>
      </c>
      <c r="E21" s="74" t="s">
        <v>82</v>
      </c>
      <c r="F21" s="63">
        <v>1</v>
      </c>
      <c r="G21" s="71" t="s">
        <v>83</v>
      </c>
      <c r="H21" s="65" t="s">
        <v>70</v>
      </c>
      <c r="I21" s="46">
        <f t="shared" si="0"/>
        <v>0.125</v>
      </c>
      <c r="J21" s="72" t="s">
        <v>84</v>
      </c>
      <c r="K21" s="73">
        <v>42024</v>
      </c>
      <c r="L21" s="73">
        <v>42035</v>
      </c>
      <c r="M21" s="68">
        <v>1</v>
      </c>
      <c r="N21" s="68"/>
      <c r="O21" s="68"/>
      <c r="P21" s="68"/>
      <c r="Q21" s="68"/>
      <c r="R21" s="68"/>
      <c r="S21" s="68"/>
      <c r="T21" s="68"/>
      <c r="U21" s="68"/>
      <c r="V21" s="68"/>
      <c r="W21" s="68"/>
      <c r="X21" s="68"/>
      <c r="Y21" s="50">
        <f t="shared" si="1"/>
        <v>1</v>
      </c>
      <c r="Z21" s="51">
        <v>0</v>
      </c>
      <c r="AA21" s="554" t="s">
        <v>1150</v>
      </c>
      <c r="AB21" s="109">
        <f t="shared" si="2"/>
        <v>1</v>
      </c>
      <c r="AC21" s="1791">
        <f t="shared" si="3"/>
        <v>1</v>
      </c>
      <c r="AD21" s="1710">
        <v>1</v>
      </c>
      <c r="AE21" s="1791">
        <f>AD21/AB21</f>
        <v>1</v>
      </c>
      <c r="AF21" s="1791">
        <f t="shared" si="4"/>
        <v>1</v>
      </c>
      <c r="AG21" s="1487">
        <f t="shared" si="5"/>
        <v>1</v>
      </c>
      <c r="AH21" s="1487">
        <v>1</v>
      </c>
      <c r="AI21" s="109"/>
      <c r="AJ21" s="109"/>
      <c r="AK21" s="109"/>
      <c r="AL21" s="109"/>
      <c r="AM21" s="54"/>
      <c r="AN21" s="54"/>
      <c r="AO21" s="54"/>
      <c r="AP21" s="54"/>
      <c r="AQ21" s="54"/>
      <c r="AR21" s="54"/>
      <c r="AS21" s="54"/>
      <c r="AT21" s="55"/>
      <c r="AU21" s="55"/>
      <c r="AV21" s="55"/>
      <c r="AW21" s="55"/>
      <c r="AX21" s="55"/>
      <c r="AY21" s="55"/>
      <c r="AZ21" s="55"/>
      <c r="BA21" s="56"/>
      <c r="BB21" s="56"/>
      <c r="BC21" s="56"/>
      <c r="BD21" s="56"/>
      <c r="BE21" s="56"/>
      <c r="BF21" s="56"/>
      <c r="BG21" s="56"/>
      <c r="BH21" s="57"/>
      <c r="BI21" s="57"/>
      <c r="BJ21" s="57"/>
      <c r="BK21" s="57"/>
      <c r="BL21" s="57"/>
      <c r="BM21" s="57"/>
      <c r="BN21" s="57"/>
      <c r="BO21" s="58"/>
      <c r="BP21" s="58"/>
      <c r="BQ21" s="58"/>
      <c r="BR21" s="58"/>
      <c r="BS21" s="58"/>
      <c r="BT21" s="58"/>
      <c r="BU21" s="58"/>
      <c r="BV21" s="59"/>
      <c r="BW21" s="59"/>
      <c r="BX21" s="59"/>
      <c r="BY21" s="59"/>
      <c r="BZ21" s="59"/>
      <c r="CA21" s="59"/>
      <c r="CB21" s="59"/>
      <c r="CC21" s="59"/>
      <c r="CD21" s="59"/>
      <c r="CE21" s="59"/>
    </row>
    <row r="22" spans="1:83" s="60" customFormat="1" ht="56.25" customHeight="1" thickBot="1">
      <c r="A22" s="1856"/>
      <c r="B22" s="1856"/>
      <c r="C22" s="1858"/>
      <c r="D22" s="69" t="s">
        <v>85</v>
      </c>
      <c r="E22" s="74" t="s">
        <v>86</v>
      </c>
      <c r="F22" s="63">
        <v>12</v>
      </c>
      <c r="G22" s="71" t="s">
        <v>83</v>
      </c>
      <c r="H22" s="65" t="s">
        <v>70</v>
      </c>
      <c r="I22" s="46">
        <f t="shared" si="0"/>
        <v>0.125</v>
      </c>
      <c r="J22" s="72" t="s">
        <v>87</v>
      </c>
      <c r="K22" s="73">
        <v>42035</v>
      </c>
      <c r="L22" s="73">
        <v>42358</v>
      </c>
      <c r="M22" s="68">
        <v>1</v>
      </c>
      <c r="N22" s="68">
        <v>1</v>
      </c>
      <c r="O22" s="68">
        <v>1</v>
      </c>
      <c r="P22" s="68">
        <v>1</v>
      </c>
      <c r="Q22" s="68">
        <v>1</v>
      </c>
      <c r="R22" s="68">
        <v>1</v>
      </c>
      <c r="S22" s="68">
        <v>1</v>
      </c>
      <c r="T22" s="68">
        <v>1</v>
      </c>
      <c r="U22" s="68">
        <v>1</v>
      </c>
      <c r="V22" s="68">
        <v>1</v>
      </c>
      <c r="W22" s="68">
        <v>1</v>
      </c>
      <c r="X22" s="68">
        <v>1</v>
      </c>
      <c r="Y22" s="50">
        <f t="shared" si="1"/>
        <v>12</v>
      </c>
      <c r="Z22" s="51">
        <v>0</v>
      </c>
      <c r="AA22" s="554" t="s">
        <v>1150</v>
      </c>
      <c r="AB22" s="109">
        <f t="shared" si="2"/>
        <v>2</v>
      </c>
      <c r="AC22" s="1791">
        <f t="shared" si="3"/>
        <v>1</v>
      </c>
      <c r="AD22" s="1710">
        <v>1</v>
      </c>
      <c r="AE22" s="1791">
        <f>AD22/AB22</f>
        <v>0.5</v>
      </c>
      <c r="AF22" s="1791">
        <f t="shared" si="4"/>
        <v>0.08333333333333333</v>
      </c>
      <c r="AG22" s="1487">
        <f t="shared" si="5"/>
        <v>0.08333333333333333</v>
      </c>
      <c r="AH22" s="1487">
        <v>1</v>
      </c>
      <c r="AI22" s="109"/>
      <c r="AJ22" s="109"/>
      <c r="AK22" s="109"/>
      <c r="AL22" s="109"/>
      <c r="AM22" s="54"/>
      <c r="AN22" s="54"/>
      <c r="AO22" s="54"/>
      <c r="AP22" s="54"/>
      <c r="AQ22" s="54"/>
      <c r="AR22" s="54"/>
      <c r="AS22" s="54"/>
      <c r="AT22" s="55"/>
      <c r="AU22" s="55"/>
      <c r="AV22" s="55"/>
      <c r="AW22" s="55"/>
      <c r="AX22" s="55"/>
      <c r="AY22" s="55"/>
      <c r="AZ22" s="55"/>
      <c r="BA22" s="56"/>
      <c r="BB22" s="56"/>
      <c r="BC22" s="56"/>
      <c r="BD22" s="56"/>
      <c r="BE22" s="56"/>
      <c r="BF22" s="56"/>
      <c r="BG22" s="56"/>
      <c r="BH22" s="57"/>
      <c r="BI22" s="57"/>
      <c r="BJ22" s="57"/>
      <c r="BK22" s="57"/>
      <c r="BL22" s="57"/>
      <c r="BM22" s="57"/>
      <c r="BN22" s="57"/>
      <c r="BO22" s="58"/>
      <c r="BP22" s="58"/>
      <c r="BQ22" s="58"/>
      <c r="BR22" s="58"/>
      <c r="BS22" s="58"/>
      <c r="BT22" s="58"/>
      <c r="BU22" s="58"/>
      <c r="BV22" s="59"/>
      <c r="BW22" s="59"/>
      <c r="BX22" s="59"/>
      <c r="BY22" s="59"/>
      <c r="BZ22" s="59"/>
      <c r="CA22" s="59"/>
      <c r="CB22" s="59"/>
      <c r="CC22" s="59"/>
      <c r="CD22" s="59"/>
      <c r="CE22" s="59"/>
    </row>
    <row r="23" spans="1:83" s="60" customFormat="1" ht="45.75" customHeight="1" thickBot="1">
      <c r="A23" s="2074"/>
      <c r="B23" s="2074"/>
      <c r="C23" s="1859"/>
      <c r="D23" s="69" t="s">
        <v>88</v>
      </c>
      <c r="E23" s="74" t="s">
        <v>82</v>
      </c>
      <c r="F23" s="63">
        <v>1</v>
      </c>
      <c r="G23" s="71" t="s">
        <v>83</v>
      </c>
      <c r="H23" s="65" t="s">
        <v>70</v>
      </c>
      <c r="I23" s="46">
        <f t="shared" si="0"/>
        <v>0.125</v>
      </c>
      <c r="J23" s="72" t="s">
        <v>89</v>
      </c>
      <c r="K23" s="73">
        <v>42358</v>
      </c>
      <c r="L23" s="67">
        <v>42369</v>
      </c>
      <c r="M23" s="68"/>
      <c r="N23" s="68"/>
      <c r="O23" s="68"/>
      <c r="P23" s="68"/>
      <c r="Q23" s="68"/>
      <c r="R23" s="68"/>
      <c r="S23" s="68"/>
      <c r="T23" s="68"/>
      <c r="U23" s="68"/>
      <c r="V23" s="68"/>
      <c r="W23" s="68"/>
      <c r="X23" s="68">
        <v>1</v>
      </c>
      <c r="Y23" s="50">
        <f t="shared" si="1"/>
        <v>1</v>
      </c>
      <c r="Z23" s="51">
        <v>0</v>
      </c>
      <c r="AA23" s="554" t="s">
        <v>1150</v>
      </c>
      <c r="AB23" s="109">
        <f t="shared" si="2"/>
        <v>0</v>
      </c>
      <c r="AC23" s="1791">
        <f t="shared" si="3"/>
        <v>0</v>
      </c>
      <c r="AD23" s="1710">
        <v>0</v>
      </c>
      <c r="AE23" s="1791" t="s">
        <v>1150</v>
      </c>
      <c r="AF23" s="1791">
        <f t="shared" si="4"/>
        <v>0</v>
      </c>
      <c r="AG23" s="1487">
        <f t="shared" si="5"/>
        <v>0</v>
      </c>
      <c r="AH23" s="1487"/>
      <c r="AI23" s="109"/>
      <c r="AJ23" s="109"/>
      <c r="AK23" s="109"/>
      <c r="AL23" s="109"/>
      <c r="AM23" s="54"/>
      <c r="AN23" s="54"/>
      <c r="AO23" s="54"/>
      <c r="AP23" s="54"/>
      <c r="AQ23" s="54"/>
      <c r="AR23" s="54"/>
      <c r="AS23" s="54"/>
      <c r="AT23" s="55"/>
      <c r="AU23" s="55"/>
      <c r="AV23" s="55"/>
      <c r="AW23" s="55"/>
      <c r="AX23" s="55"/>
      <c r="AY23" s="55"/>
      <c r="AZ23" s="55"/>
      <c r="BA23" s="56"/>
      <c r="BB23" s="56"/>
      <c r="BC23" s="56"/>
      <c r="BD23" s="56"/>
      <c r="BE23" s="56"/>
      <c r="BF23" s="56"/>
      <c r="BG23" s="56"/>
      <c r="BH23" s="57"/>
      <c r="BI23" s="57"/>
      <c r="BJ23" s="57"/>
      <c r="BK23" s="57"/>
      <c r="BL23" s="57"/>
      <c r="BM23" s="57"/>
      <c r="BN23" s="57"/>
      <c r="BO23" s="58"/>
      <c r="BP23" s="58"/>
      <c r="BQ23" s="58"/>
      <c r="BR23" s="58"/>
      <c r="BS23" s="58"/>
      <c r="BT23" s="58"/>
      <c r="BU23" s="58"/>
      <c r="BV23" s="59"/>
      <c r="BW23" s="59"/>
      <c r="BX23" s="59"/>
      <c r="BY23" s="59"/>
      <c r="BZ23" s="59"/>
      <c r="CA23" s="59"/>
      <c r="CB23" s="59"/>
      <c r="CC23" s="59"/>
      <c r="CD23" s="59"/>
      <c r="CE23" s="59"/>
    </row>
    <row r="24" spans="1:73" s="38" customFormat="1" ht="19.5" customHeight="1" thickBot="1">
      <c r="A24" s="1860" t="s">
        <v>136</v>
      </c>
      <c r="B24" s="1861"/>
      <c r="C24" s="1861"/>
      <c r="D24" s="1862"/>
      <c r="E24" s="95"/>
      <c r="F24" s="95"/>
      <c r="G24" s="96"/>
      <c r="H24" s="95"/>
      <c r="I24" s="104">
        <f>SUM(I16:I23)</f>
        <v>1</v>
      </c>
      <c r="J24" s="95"/>
      <c r="K24" s="95"/>
      <c r="L24" s="95"/>
      <c r="M24" s="95"/>
      <c r="N24" s="95"/>
      <c r="O24" s="95"/>
      <c r="P24" s="95"/>
      <c r="Q24" s="95"/>
      <c r="R24" s="95"/>
      <c r="S24" s="95"/>
      <c r="T24" s="95"/>
      <c r="U24" s="95"/>
      <c r="V24" s="95"/>
      <c r="W24" s="95"/>
      <c r="X24" s="95"/>
      <c r="Y24" s="98"/>
      <c r="Z24" s="99">
        <f>SUM(Z16:Z23)</f>
        <v>0</v>
      </c>
      <c r="AA24" s="100"/>
      <c r="AB24" s="1359"/>
      <c r="AC24" s="1503">
        <f>_xlfn.AVERAGEIF(AC16:AC23,"&gt;0")</f>
        <v>1</v>
      </c>
      <c r="AD24" s="1675"/>
      <c r="AE24" s="1503">
        <f>AVERAGE(AE16:AE23)</f>
        <v>0.7777777777777778</v>
      </c>
      <c r="AF24" s="1503"/>
      <c r="AG24" s="1472">
        <f>AVERAGE(AG16:AG23)</f>
        <v>0.4119318181818182</v>
      </c>
      <c r="AH24" s="1615"/>
      <c r="AI24" s="1359"/>
      <c r="AJ24" s="1359"/>
      <c r="AK24" s="1359"/>
      <c r="AL24" s="1359"/>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row>
    <row r="25" spans="1:83" s="60" customFormat="1" ht="67.5" customHeight="1" thickBot="1">
      <c r="A25" s="1870">
        <v>2</v>
      </c>
      <c r="B25" s="1870" t="s">
        <v>57</v>
      </c>
      <c r="C25" s="1857" t="s">
        <v>90</v>
      </c>
      <c r="D25" s="61" t="s">
        <v>91</v>
      </c>
      <c r="E25" s="75" t="s">
        <v>92</v>
      </c>
      <c r="F25" s="75">
        <v>2</v>
      </c>
      <c r="G25" s="75" t="s">
        <v>93</v>
      </c>
      <c r="H25" s="76" t="s">
        <v>62</v>
      </c>
      <c r="I25" s="77">
        <v>0.1</v>
      </c>
      <c r="J25" s="76" t="s">
        <v>94</v>
      </c>
      <c r="K25" s="78">
        <v>42156</v>
      </c>
      <c r="L25" s="79">
        <v>42369</v>
      </c>
      <c r="M25" s="80"/>
      <c r="N25" s="81"/>
      <c r="O25" s="81"/>
      <c r="P25" s="81"/>
      <c r="Q25" s="81"/>
      <c r="R25" s="81">
        <v>1</v>
      </c>
      <c r="S25" s="81"/>
      <c r="T25" s="82"/>
      <c r="U25" s="83"/>
      <c r="V25" s="84"/>
      <c r="W25" s="84"/>
      <c r="X25" s="84">
        <v>1</v>
      </c>
      <c r="Y25" s="85">
        <f>SUM(M25:X25)</f>
        <v>2</v>
      </c>
      <c r="Z25" s="86">
        <v>0</v>
      </c>
      <c r="AA25" s="554" t="s">
        <v>1150</v>
      </c>
      <c r="AB25" s="109">
        <f t="shared" si="2"/>
        <v>0</v>
      </c>
      <c r="AC25" s="1791">
        <f t="shared" si="3"/>
        <v>0</v>
      </c>
      <c r="AD25" s="1710">
        <v>0</v>
      </c>
      <c r="AE25" s="1791" t="s">
        <v>1150</v>
      </c>
      <c r="AF25" s="1791">
        <f>AD25/Y25</f>
        <v>0</v>
      </c>
      <c r="AG25" s="1487">
        <f>AF25</f>
        <v>0</v>
      </c>
      <c r="AH25" s="1487"/>
      <c r="AI25" s="109"/>
      <c r="AJ25" s="110"/>
      <c r="AK25" s="109"/>
      <c r="AL25" s="109"/>
      <c r="AM25" s="54"/>
      <c r="AN25" s="54"/>
      <c r="AO25" s="54"/>
      <c r="AP25" s="54"/>
      <c r="AQ25" s="54"/>
      <c r="AR25" s="54"/>
      <c r="AS25" s="54"/>
      <c r="AT25" s="55"/>
      <c r="AU25" s="55"/>
      <c r="AV25" s="55"/>
      <c r="AW25" s="55"/>
      <c r="AX25" s="55"/>
      <c r="AY25" s="55"/>
      <c r="AZ25" s="55"/>
      <c r="BA25" s="56"/>
      <c r="BB25" s="56"/>
      <c r="BC25" s="56"/>
      <c r="BD25" s="56"/>
      <c r="BE25" s="56"/>
      <c r="BF25" s="56"/>
      <c r="BG25" s="56"/>
      <c r="BH25" s="57"/>
      <c r="BI25" s="57"/>
      <c r="BJ25" s="57"/>
      <c r="BK25" s="57"/>
      <c r="BL25" s="57"/>
      <c r="BM25" s="57"/>
      <c r="BN25" s="57"/>
      <c r="BO25" s="58"/>
      <c r="BP25" s="58"/>
      <c r="BQ25" s="58"/>
      <c r="BR25" s="58"/>
      <c r="BS25" s="58"/>
      <c r="BT25" s="58"/>
      <c r="BU25" s="58"/>
      <c r="BV25" s="59"/>
      <c r="BW25" s="59"/>
      <c r="BX25" s="59"/>
      <c r="BY25" s="59"/>
      <c r="BZ25" s="59"/>
      <c r="CA25" s="59"/>
      <c r="CB25" s="59"/>
      <c r="CC25" s="59"/>
      <c r="CD25" s="59"/>
      <c r="CE25" s="59"/>
    </row>
    <row r="26" spans="1:83" s="60" customFormat="1" ht="84.75" thickBot="1">
      <c r="A26" s="1871"/>
      <c r="B26" s="1871"/>
      <c r="C26" s="1858"/>
      <c r="D26" s="61" t="s">
        <v>95</v>
      </c>
      <c r="E26" s="75" t="s">
        <v>96</v>
      </c>
      <c r="F26" s="75">
        <v>1</v>
      </c>
      <c r="G26" s="75" t="s">
        <v>97</v>
      </c>
      <c r="H26" s="76" t="s">
        <v>62</v>
      </c>
      <c r="I26" s="77">
        <v>0.1</v>
      </c>
      <c r="J26" s="76" t="s">
        <v>98</v>
      </c>
      <c r="K26" s="78">
        <v>42036</v>
      </c>
      <c r="L26" s="79">
        <v>42063</v>
      </c>
      <c r="M26" s="80"/>
      <c r="N26" s="81">
        <v>1</v>
      </c>
      <c r="O26" s="81"/>
      <c r="P26" s="81"/>
      <c r="Q26" s="81"/>
      <c r="R26" s="81"/>
      <c r="S26" s="81"/>
      <c r="T26" s="82"/>
      <c r="U26" s="83"/>
      <c r="V26" s="84"/>
      <c r="W26" s="84"/>
      <c r="X26" s="84"/>
      <c r="Y26" s="85">
        <f aca="true" t="shared" si="6" ref="Y26:Y34">SUM(M26:X26)</f>
        <v>1</v>
      </c>
      <c r="Z26" s="86">
        <v>0</v>
      </c>
      <c r="AA26" s="554" t="s">
        <v>1150</v>
      </c>
      <c r="AB26" s="109">
        <f t="shared" si="2"/>
        <v>1</v>
      </c>
      <c r="AC26" s="1791">
        <f t="shared" si="3"/>
        <v>1</v>
      </c>
      <c r="AD26" s="1710">
        <v>0</v>
      </c>
      <c r="AE26" s="1791">
        <f aca="true" t="shared" si="7" ref="AE26:AE33">AD26/AB26</f>
        <v>0</v>
      </c>
      <c r="AF26" s="1791">
        <f aca="true" t="shared" si="8" ref="AF26:AF34">AD26/Y26</f>
        <v>0</v>
      </c>
      <c r="AG26" s="1487">
        <f aca="true" t="shared" si="9" ref="AG26:AG34">AF26</f>
        <v>0</v>
      </c>
      <c r="AH26" s="1487"/>
      <c r="AI26" s="109"/>
      <c r="AJ26" s="110"/>
      <c r="AK26" s="109"/>
      <c r="AL26" s="109"/>
      <c r="AM26" s="54"/>
      <c r="AN26" s="54"/>
      <c r="AO26" s="54"/>
      <c r="AP26" s="54"/>
      <c r="AQ26" s="54"/>
      <c r="AR26" s="54"/>
      <c r="AS26" s="54"/>
      <c r="AT26" s="55"/>
      <c r="AU26" s="55"/>
      <c r="AV26" s="55"/>
      <c r="AW26" s="55"/>
      <c r="AX26" s="55"/>
      <c r="AY26" s="55"/>
      <c r="AZ26" s="55"/>
      <c r="BA26" s="56"/>
      <c r="BB26" s="56"/>
      <c r="BC26" s="56"/>
      <c r="BD26" s="56"/>
      <c r="BE26" s="56"/>
      <c r="BF26" s="56"/>
      <c r="BG26" s="56"/>
      <c r="BH26" s="57"/>
      <c r="BI26" s="57"/>
      <c r="BJ26" s="57"/>
      <c r="BK26" s="57"/>
      <c r="BL26" s="57"/>
      <c r="BM26" s="57"/>
      <c r="BN26" s="57"/>
      <c r="BO26" s="58"/>
      <c r="BP26" s="58"/>
      <c r="BQ26" s="58"/>
      <c r="BR26" s="58"/>
      <c r="BS26" s="58"/>
      <c r="BT26" s="58"/>
      <c r="BU26" s="58"/>
      <c r="BV26" s="59"/>
      <c r="BW26" s="59"/>
      <c r="BX26" s="59"/>
      <c r="BY26" s="59"/>
      <c r="BZ26" s="59"/>
      <c r="CA26" s="59"/>
      <c r="CB26" s="59"/>
      <c r="CC26" s="59"/>
      <c r="CD26" s="59"/>
      <c r="CE26" s="59"/>
    </row>
    <row r="27" spans="1:83" s="60" customFormat="1" ht="46.5" customHeight="1" thickBot="1">
      <c r="A27" s="1871"/>
      <c r="B27" s="1871"/>
      <c r="C27" s="1859"/>
      <c r="D27" s="61" t="s">
        <v>99</v>
      </c>
      <c r="E27" s="75" t="s">
        <v>100</v>
      </c>
      <c r="F27" s="75">
        <v>2</v>
      </c>
      <c r="G27" s="75" t="s">
        <v>101</v>
      </c>
      <c r="H27" s="76" t="s">
        <v>62</v>
      </c>
      <c r="I27" s="77">
        <v>0.1</v>
      </c>
      <c r="J27" s="76" t="s">
        <v>102</v>
      </c>
      <c r="K27" s="78">
        <v>42064</v>
      </c>
      <c r="L27" s="79">
        <v>42247</v>
      </c>
      <c r="M27" s="80"/>
      <c r="N27" s="81"/>
      <c r="O27" s="81">
        <v>1</v>
      </c>
      <c r="P27" s="81"/>
      <c r="Q27" s="81"/>
      <c r="R27" s="81"/>
      <c r="S27" s="81"/>
      <c r="T27" s="82">
        <v>1</v>
      </c>
      <c r="U27" s="83"/>
      <c r="V27" s="84"/>
      <c r="W27" s="84"/>
      <c r="X27" s="84"/>
      <c r="Y27" s="85">
        <f t="shared" si="6"/>
        <v>2</v>
      </c>
      <c r="Z27" s="86">
        <v>0</v>
      </c>
      <c r="AA27" s="554" t="s">
        <v>1150</v>
      </c>
      <c r="AB27" s="109">
        <f t="shared" si="2"/>
        <v>0</v>
      </c>
      <c r="AC27" s="1791">
        <f t="shared" si="3"/>
        <v>0</v>
      </c>
      <c r="AD27" s="1710">
        <v>0</v>
      </c>
      <c r="AE27" s="1791" t="s">
        <v>1150</v>
      </c>
      <c r="AF27" s="1791">
        <f t="shared" si="8"/>
        <v>0</v>
      </c>
      <c r="AG27" s="1487">
        <f t="shared" si="9"/>
        <v>0</v>
      </c>
      <c r="AH27" s="1487"/>
      <c r="AI27" s="109"/>
      <c r="AJ27" s="110"/>
      <c r="AK27" s="109"/>
      <c r="AL27" s="109"/>
      <c r="AM27" s="54"/>
      <c r="AN27" s="54"/>
      <c r="AO27" s="54"/>
      <c r="AP27" s="54"/>
      <c r="AQ27" s="54"/>
      <c r="AR27" s="54"/>
      <c r="AS27" s="54"/>
      <c r="AT27" s="55"/>
      <c r="AU27" s="55"/>
      <c r="AV27" s="55"/>
      <c r="AW27" s="55"/>
      <c r="AX27" s="55"/>
      <c r="AY27" s="55"/>
      <c r="AZ27" s="55"/>
      <c r="BA27" s="56"/>
      <c r="BB27" s="56"/>
      <c r="BC27" s="56"/>
      <c r="BD27" s="56"/>
      <c r="BE27" s="56"/>
      <c r="BF27" s="56"/>
      <c r="BG27" s="56"/>
      <c r="BH27" s="57"/>
      <c r="BI27" s="57"/>
      <c r="BJ27" s="57"/>
      <c r="BK27" s="57"/>
      <c r="BL27" s="57"/>
      <c r="BM27" s="57"/>
      <c r="BN27" s="57"/>
      <c r="BO27" s="58"/>
      <c r="BP27" s="58"/>
      <c r="BQ27" s="58"/>
      <c r="BR27" s="58"/>
      <c r="BS27" s="58"/>
      <c r="BT27" s="58"/>
      <c r="BU27" s="58"/>
      <c r="BV27" s="59"/>
      <c r="BW27" s="59"/>
      <c r="BX27" s="59"/>
      <c r="BY27" s="59"/>
      <c r="BZ27" s="59"/>
      <c r="CA27" s="59"/>
      <c r="CB27" s="59"/>
      <c r="CC27" s="59"/>
      <c r="CD27" s="59"/>
      <c r="CE27" s="59"/>
    </row>
    <row r="28" spans="1:83" s="60" customFormat="1" ht="45.75" customHeight="1" thickBot="1">
      <c r="A28" s="1871"/>
      <c r="B28" s="2020"/>
      <c r="C28" s="2198" t="s">
        <v>103</v>
      </c>
      <c r="D28" s="87" t="s">
        <v>104</v>
      </c>
      <c r="E28" s="88" t="s">
        <v>105</v>
      </c>
      <c r="F28" s="88" t="s">
        <v>106</v>
      </c>
      <c r="G28" s="89" t="s">
        <v>107</v>
      </c>
      <c r="H28" s="76" t="s">
        <v>108</v>
      </c>
      <c r="I28" s="77">
        <v>0.1</v>
      </c>
      <c r="J28" s="76" t="s">
        <v>109</v>
      </c>
      <c r="K28" s="78">
        <v>42035</v>
      </c>
      <c r="L28" s="90">
        <v>42369</v>
      </c>
      <c r="M28" s="91"/>
      <c r="N28" s="91"/>
      <c r="O28" s="91"/>
      <c r="P28" s="91"/>
      <c r="Q28" s="91"/>
      <c r="R28" s="91"/>
      <c r="S28" s="91"/>
      <c r="T28" s="91"/>
      <c r="U28" s="92"/>
      <c r="V28" s="92"/>
      <c r="W28" s="92"/>
      <c r="X28" s="92"/>
      <c r="Y28" s="85">
        <f t="shared" si="6"/>
        <v>0</v>
      </c>
      <c r="Z28" s="86">
        <v>0</v>
      </c>
      <c r="AA28" s="554" t="s">
        <v>1150</v>
      </c>
      <c r="AB28" s="109">
        <f t="shared" si="2"/>
        <v>0</v>
      </c>
      <c r="AC28" s="1791">
        <f t="shared" si="3"/>
        <v>0</v>
      </c>
      <c r="AD28" s="1710">
        <v>0</v>
      </c>
      <c r="AE28" s="1791" t="s">
        <v>1150</v>
      </c>
      <c r="AF28" s="1791" t="s">
        <v>1150</v>
      </c>
      <c r="AG28" s="1487" t="str">
        <f t="shared" si="9"/>
        <v>-</v>
      </c>
      <c r="AH28" s="1487"/>
      <c r="AI28" s="109"/>
      <c r="AJ28" s="110"/>
      <c r="AK28" s="109"/>
      <c r="AL28" s="109"/>
      <c r="AM28" s="54"/>
      <c r="AN28" s="54"/>
      <c r="AO28" s="54"/>
      <c r="AP28" s="54"/>
      <c r="AQ28" s="54"/>
      <c r="AR28" s="54"/>
      <c r="AS28" s="54"/>
      <c r="AT28" s="55"/>
      <c r="AU28" s="55"/>
      <c r="AV28" s="55"/>
      <c r="AW28" s="55"/>
      <c r="AX28" s="55"/>
      <c r="AY28" s="55"/>
      <c r="AZ28" s="55"/>
      <c r="BA28" s="56"/>
      <c r="BB28" s="56"/>
      <c r="BC28" s="56"/>
      <c r="BD28" s="56"/>
      <c r="BE28" s="56"/>
      <c r="BF28" s="56"/>
      <c r="BG28" s="56"/>
      <c r="BH28" s="57"/>
      <c r="BI28" s="57"/>
      <c r="BJ28" s="57"/>
      <c r="BK28" s="57"/>
      <c r="BL28" s="57"/>
      <c r="BM28" s="57"/>
      <c r="BN28" s="57"/>
      <c r="BO28" s="58"/>
      <c r="BP28" s="58"/>
      <c r="BQ28" s="58"/>
      <c r="BR28" s="58"/>
      <c r="BS28" s="58"/>
      <c r="BT28" s="58"/>
      <c r="BU28" s="58"/>
      <c r="BV28" s="59"/>
      <c r="BW28" s="59"/>
      <c r="BX28" s="59"/>
      <c r="BY28" s="59"/>
      <c r="BZ28" s="59"/>
      <c r="CA28" s="59"/>
      <c r="CB28" s="59"/>
      <c r="CC28" s="59"/>
      <c r="CD28" s="59"/>
      <c r="CE28" s="59"/>
    </row>
    <row r="29" spans="1:83" s="60" customFormat="1" ht="60.75" thickBot="1">
      <c r="A29" s="1871"/>
      <c r="B29" s="2020"/>
      <c r="C29" s="2199"/>
      <c r="D29" s="87" t="s">
        <v>110</v>
      </c>
      <c r="E29" s="88" t="s">
        <v>111</v>
      </c>
      <c r="F29" s="88">
        <v>2</v>
      </c>
      <c r="G29" s="89" t="s">
        <v>112</v>
      </c>
      <c r="H29" s="76" t="s">
        <v>113</v>
      </c>
      <c r="I29" s="77">
        <v>0.1</v>
      </c>
      <c r="J29" s="76" t="s">
        <v>114</v>
      </c>
      <c r="K29" s="78">
        <v>42156</v>
      </c>
      <c r="L29" s="90">
        <v>42338</v>
      </c>
      <c r="M29" s="91"/>
      <c r="N29" s="91"/>
      <c r="O29" s="91"/>
      <c r="P29" s="91"/>
      <c r="Q29" s="91"/>
      <c r="R29" s="91">
        <v>1</v>
      </c>
      <c r="S29" s="91"/>
      <c r="T29" s="91"/>
      <c r="U29" s="92"/>
      <c r="V29" s="92"/>
      <c r="W29" s="92">
        <v>1</v>
      </c>
      <c r="X29" s="92"/>
      <c r="Y29" s="85">
        <f t="shared" si="6"/>
        <v>2</v>
      </c>
      <c r="Z29" s="86">
        <v>0</v>
      </c>
      <c r="AA29" s="554" t="s">
        <v>1150</v>
      </c>
      <c r="AB29" s="109">
        <f t="shared" si="2"/>
        <v>0</v>
      </c>
      <c r="AC29" s="1791">
        <f t="shared" si="3"/>
        <v>0</v>
      </c>
      <c r="AD29" s="1710">
        <v>0</v>
      </c>
      <c r="AE29" s="1791" t="s">
        <v>1150</v>
      </c>
      <c r="AF29" s="1791">
        <f t="shared" si="8"/>
        <v>0</v>
      </c>
      <c r="AG29" s="1487">
        <f t="shared" si="9"/>
        <v>0</v>
      </c>
      <c r="AH29" s="1487"/>
      <c r="AI29" s="109"/>
      <c r="AJ29" s="110"/>
      <c r="AK29" s="109"/>
      <c r="AL29" s="109"/>
      <c r="AM29" s="54"/>
      <c r="AN29" s="54"/>
      <c r="AO29" s="54"/>
      <c r="AP29" s="54"/>
      <c r="AQ29" s="54"/>
      <c r="AR29" s="54"/>
      <c r="AS29" s="54"/>
      <c r="AT29" s="55"/>
      <c r="AU29" s="55"/>
      <c r="AV29" s="55"/>
      <c r="AW29" s="55"/>
      <c r="AX29" s="55"/>
      <c r="AY29" s="55"/>
      <c r="AZ29" s="55"/>
      <c r="BA29" s="56"/>
      <c r="BB29" s="56"/>
      <c r="BC29" s="56"/>
      <c r="BD29" s="56"/>
      <c r="BE29" s="56"/>
      <c r="BF29" s="56"/>
      <c r="BG29" s="56"/>
      <c r="BH29" s="57"/>
      <c r="BI29" s="57"/>
      <c r="BJ29" s="57"/>
      <c r="BK29" s="57"/>
      <c r="BL29" s="57"/>
      <c r="BM29" s="57"/>
      <c r="BN29" s="57"/>
      <c r="BO29" s="58"/>
      <c r="BP29" s="58"/>
      <c r="BQ29" s="58"/>
      <c r="BR29" s="58"/>
      <c r="BS29" s="58"/>
      <c r="BT29" s="58"/>
      <c r="BU29" s="58"/>
      <c r="BV29" s="59"/>
      <c r="BW29" s="59"/>
      <c r="BX29" s="59"/>
      <c r="BY29" s="59"/>
      <c r="BZ29" s="59"/>
      <c r="CA29" s="59"/>
      <c r="CB29" s="59"/>
      <c r="CC29" s="59"/>
      <c r="CD29" s="59"/>
      <c r="CE29" s="59"/>
    </row>
    <row r="30" spans="1:83" s="60" customFormat="1" ht="46.5" customHeight="1" thickBot="1">
      <c r="A30" s="1871"/>
      <c r="B30" s="2020"/>
      <c r="C30" s="2199"/>
      <c r="D30" s="87" t="s">
        <v>115</v>
      </c>
      <c r="E30" s="88" t="s">
        <v>116</v>
      </c>
      <c r="F30" s="88">
        <v>2</v>
      </c>
      <c r="G30" s="89" t="s">
        <v>117</v>
      </c>
      <c r="H30" s="76" t="s">
        <v>113</v>
      </c>
      <c r="I30" s="77">
        <v>0.1</v>
      </c>
      <c r="J30" s="76" t="s">
        <v>118</v>
      </c>
      <c r="K30" s="78">
        <v>42156</v>
      </c>
      <c r="L30" s="90">
        <v>42338</v>
      </c>
      <c r="M30" s="91"/>
      <c r="N30" s="91"/>
      <c r="O30" s="91"/>
      <c r="P30" s="91"/>
      <c r="Q30" s="91"/>
      <c r="R30" s="91">
        <v>1</v>
      </c>
      <c r="S30" s="91"/>
      <c r="T30" s="91"/>
      <c r="U30" s="92"/>
      <c r="V30" s="92"/>
      <c r="W30" s="92">
        <v>1</v>
      </c>
      <c r="X30" s="92"/>
      <c r="Y30" s="85">
        <f t="shared" si="6"/>
        <v>2</v>
      </c>
      <c r="Z30" s="86">
        <v>0</v>
      </c>
      <c r="AA30" s="554" t="s">
        <v>1150</v>
      </c>
      <c r="AB30" s="109">
        <f t="shared" si="2"/>
        <v>0</v>
      </c>
      <c r="AC30" s="1791">
        <f t="shared" si="3"/>
        <v>0</v>
      </c>
      <c r="AD30" s="1710">
        <v>0</v>
      </c>
      <c r="AE30" s="1791" t="s">
        <v>1150</v>
      </c>
      <c r="AF30" s="1791">
        <f t="shared" si="8"/>
        <v>0</v>
      </c>
      <c r="AG30" s="1487">
        <f t="shared" si="9"/>
        <v>0</v>
      </c>
      <c r="AH30" s="1487"/>
      <c r="AI30" s="109"/>
      <c r="AJ30" s="110"/>
      <c r="AK30" s="109"/>
      <c r="AL30" s="109"/>
      <c r="AM30" s="54"/>
      <c r="AN30" s="54"/>
      <c r="AO30" s="54"/>
      <c r="AP30" s="54"/>
      <c r="AQ30" s="54"/>
      <c r="AR30" s="54"/>
      <c r="AS30" s="54"/>
      <c r="AT30" s="55"/>
      <c r="AU30" s="55"/>
      <c r="AV30" s="55"/>
      <c r="AW30" s="55"/>
      <c r="AX30" s="55"/>
      <c r="AY30" s="55"/>
      <c r="AZ30" s="55"/>
      <c r="BA30" s="56"/>
      <c r="BB30" s="56"/>
      <c r="BC30" s="56"/>
      <c r="BD30" s="56"/>
      <c r="BE30" s="56"/>
      <c r="BF30" s="56"/>
      <c r="BG30" s="56"/>
      <c r="BH30" s="57"/>
      <c r="BI30" s="57"/>
      <c r="BJ30" s="57"/>
      <c r="BK30" s="57"/>
      <c r="BL30" s="57"/>
      <c r="BM30" s="57"/>
      <c r="BN30" s="57"/>
      <c r="BO30" s="58"/>
      <c r="BP30" s="58"/>
      <c r="BQ30" s="58"/>
      <c r="BR30" s="58"/>
      <c r="BS30" s="58"/>
      <c r="BT30" s="58"/>
      <c r="BU30" s="58"/>
      <c r="BV30" s="59"/>
      <c r="BW30" s="59"/>
      <c r="BX30" s="59"/>
      <c r="BY30" s="59"/>
      <c r="BZ30" s="59"/>
      <c r="CA30" s="59"/>
      <c r="CB30" s="59"/>
      <c r="CC30" s="59"/>
      <c r="CD30" s="59"/>
      <c r="CE30" s="59"/>
    </row>
    <row r="31" spans="1:83" s="60" customFormat="1" ht="71.25" customHeight="1" thickBot="1">
      <c r="A31" s="1871"/>
      <c r="B31" s="2020"/>
      <c r="C31" s="2200"/>
      <c r="D31" s="87" t="s">
        <v>119</v>
      </c>
      <c r="E31" s="88" t="s">
        <v>120</v>
      </c>
      <c r="F31" s="88">
        <v>12</v>
      </c>
      <c r="G31" s="89" t="s">
        <v>121</v>
      </c>
      <c r="H31" s="76" t="s">
        <v>113</v>
      </c>
      <c r="I31" s="77">
        <v>0.1</v>
      </c>
      <c r="J31" s="76" t="s">
        <v>122</v>
      </c>
      <c r="K31" s="78">
        <v>42036</v>
      </c>
      <c r="L31" s="90">
        <v>42347</v>
      </c>
      <c r="M31" s="91"/>
      <c r="N31" s="91">
        <v>1</v>
      </c>
      <c r="O31" s="91">
        <v>1</v>
      </c>
      <c r="P31" s="91">
        <v>1</v>
      </c>
      <c r="Q31" s="91">
        <v>1</v>
      </c>
      <c r="R31" s="91">
        <v>1</v>
      </c>
      <c r="S31" s="91">
        <v>1</v>
      </c>
      <c r="T31" s="91">
        <v>1</v>
      </c>
      <c r="U31" s="92">
        <v>1</v>
      </c>
      <c r="V31" s="92">
        <v>1</v>
      </c>
      <c r="W31" s="92">
        <v>1</v>
      </c>
      <c r="X31" s="92">
        <v>1</v>
      </c>
      <c r="Y31" s="85">
        <f t="shared" si="6"/>
        <v>11</v>
      </c>
      <c r="Z31" s="86">
        <v>0</v>
      </c>
      <c r="AA31" s="554" t="s">
        <v>1150</v>
      </c>
      <c r="AB31" s="109">
        <f t="shared" si="2"/>
        <v>1</v>
      </c>
      <c r="AC31" s="1791">
        <f t="shared" si="3"/>
        <v>1</v>
      </c>
      <c r="AD31" s="1710">
        <v>0</v>
      </c>
      <c r="AE31" s="1791">
        <f t="shared" si="7"/>
        <v>0</v>
      </c>
      <c r="AF31" s="1791">
        <f t="shared" si="8"/>
        <v>0</v>
      </c>
      <c r="AG31" s="1487">
        <f t="shared" si="9"/>
        <v>0</v>
      </c>
      <c r="AH31" s="1487"/>
      <c r="AI31" s="109"/>
      <c r="AJ31" s="110"/>
      <c r="AK31" s="109"/>
      <c r="AL31" s="109"/>
      <c r="AM31" s="54"/>
      <c r="AN31" s="54"/>
      <c r="AO31" s="54"/>
      <c r="AP31" s="54"/>
      <c r="AQ31" s="54"/>
      <c r="AR31" s="54"/>
      <c r="AS31" s="54"/>
      <c r="AT31" s="55"/>
      <c r="AU31" s="55"/>
      <c r="AV31" s="55"/>
      <c r="AW31" s="55"/>
      <c r="AX31" s="55"/>
      <c r="AY31" s="55"/>
      <c r="AZ31" s="55"/>
      <c r="BA31" s="56"/>
      <c r="BB31" s="56"/>
      <c r="BC31" s="56"/>
      <c r="BD31" s="56"/>
      <c r="BE31" s="56"/>
      <c r="BF31" s="56"/>
      <c r="BG31" s="56"/>
      <c r="BH31" s="57"/>
      <c r="BI31" s="57"/>
      <c r="BJ31" s="57"/>
      <c r="BK31" s="57"/>
      <c r="BL31" s="57"/>
      <c r="BM31" s="57"/>
      <c r="BN31" s="57"/>
      <c r="BO31" s="58"/>
      <c r="BP31" s="58"/>
      <c r="BQ31" s="58"/>
      <c r="BR31" s="58"/>
      <c r="BS31" s="58"/>
      <c r="BT31" s="58"/>
      <c r="BU31" s="58"/>
      <c r="BV31" s="59"/>
      <c r="BW31" s="59"/>
      <c r="BX31" s="59"/>
      <c r="BY31" s="59"/>
      <c r="BZ31" s="59"/>
      <c r="CA31" s="59"/>
      <c r="CB31" s="59"/>
      <c r="CC31" s="59"/>
      <c r="CD31" s="59"/>
      <c r="CE31" s="59"/>
    </row>
    <row r="32" spans="1:83" s="60" customFormat="1" ht="36.75" thickBot="1">
      <c r="A32" s="1871"/>
      <c r="B32" s="1871"/>
      <c r="C32" s="1858" t="s">
        <v>123</v>
      </c>
      <c r="D32" s="93" t="s">
        <v>124</v>
      </c>
      <c r="E32" s="88" t="s">
        <v>125</v>
      </c>
      <c r="F32" s="88" t="s">
        <v>106</v>
      </c>
      <c r="G32" s="89" t="s">
        <v>126</v>
      </c>
      <c r="H32" s="76" t="s">
        <v>108</v>
      </c>
      <c r="I32" s="77">
        <v>0.1</v>
      </c>
      <c r="J32" s="76" t="s">
        <v>127</v>
      </c>
      <c r="K32" s="78">
        <v>42005</v>
      </c>
      <c r="L32" s="90">
        <v>42369</v>
      </c>
      <c r="M32" s="91">
        <v>1</v>
      </c>
      <c r="N32" s="91">
        <v>1</v>
      </c>
      <c r="O32" s="91">
        <v>1</v>
      </c>
      <c r="P32" s="91">
        <v>1</v>
      </c>
      <c r="Q32" s="91">
        <v>1</v>
      </c>
      <c r="R32" s="91">
        <v>1</v>
      </c>
      <c r="S32" s="91">
        <v>1</v>
      </c>
      <c r="T32" s="91">
        <v>1</v>
      </c>
      <c r="U32" s="92">
        <v>1</v>
      </c>
      <c r="V32" s="92">
        <v>1</v>
      </c>
      <c r="W32" s="92">
        <v>1</v>
      </c>
      <c r="X32" s="92">
        <v>1</v>
      </c>
      <c r="Y32" s="85">
        <f t="shared" si="6"/>
        <v>12</v>
      </c>
      <c r="Z32" s="86">
        <v>0</v>
      </c>
      <c r="AA32" s="554" t="s">
        <v>1150</v>
      </c>
      <c r="AB32" s="109">
        <f t="shared" si="2"/>
        <v>2</v>
      </c>
      <c r="AC32" s="1791">
        <f t="shared" si="3"/>
        <v>1</v>
      </c>
      <c r="AD32" s="1710">
        <v>0</v>
      </c>
      <c r="AE32" s="1791">
        <f t="shared" si="7"/>
        <v>0</v>
      </c>
      <c r="AF32" s="1791">
        <f t="shared" si="8"/>
        <v>0</v>
      </c>
      <c r="AG32" s="1487">
        <f t="shared" si="9"/>
        <v>0</v>
      </c>
      <c r="AH32" s="1487"/>
      <c r="AI32" s="109"/>
      <c r="AJ32" s="110"/>
      <c r="AK32" s="109"/>
      <c r="AL32" s="109"/>
      <c r="AM32" s="54"/>
      <c r="AN32" s="54"/>
      <c r="AO32" s="54"/>
      <c r="AP32" s="54"/>
      <c r="AQ32" s="54"/>
      <c r="AR32" s="54"/>
      <c r="AS32" s="54"/>
      <c r="AT32" s="55"/>
      <c r="AU32" s="55"/>
      <c r="AV32" s="55"/>
      <c r="AW32" s="55"/>
      <c r="AX32" s="55"/>
      <c r="AY32" s="55"/>
      <c r="AZ32" s="55"/>
      <c r="BA32" s="56"/>
      <c r="BB32" s="56"/>
      <c r="BC32" s="56"/>
      <c r="BD32" s="56"/>
      <c r="BE32" s="56"/>
      <c r="BF32" s="56"/>
      <c r="BG32" s="56"/>
      <c r="BH32" s="57"/>
      <c r="BI32" s="57"/>
      <c r="BJ32" s="57"/>
      <c r="BK32" s="57"/>
      <c r="BL32" s="57"/>
      <c r="BM32" s="57"/>
      <c r="BN32" s="57"/>
      <c r="BO32" s="58"/>
      <c r="BP32" s="58"/>
      <c r="BQ32" s="58"/>
      <c r="BR32" s="58"/>
      <c r="BS32" s="58"/>
      <c r="BT32" s="58"/>
      <c r="BU32" s="58"/>
      <c r="BV32" s="59"/>
      <c r="BW32" s="59"/>
      <c r="BX32" s="59"/>
      <c r="BY32" s="59"/>
      <c r="BZ32" s="59"/>
      <c r="CA32" s="59"/>
      <c r="CB32" s="59"/>
      <c r="CC32" s="59"/>
      <c r="CD32" s="59"/>
      <c r="CE32" s="59"/>
    </row>
    <row r="33" spans="1:83" s="60" customFormat="1" ht="31.5" customHeight="1" thickBot="1">
      <c r="A33" s="1871"/>
      <c r="B33" s="1871"/>
      <c r="C33" s="1858"/>
      <c r="D33" s="93" t="s">
        <v>128</v>
      </c>
      <c r="E33" s="88" t="s">
        <v>129</v>
      </c>
      <c r="F33" s="88">
        <v>6</v>
      </c>
      <c r="G33" s="89" t="s">
        <v>130</v>
      </c>
      <c r="H33" s="76" t="s">
        <v>108</v>
      </c>
      <c r="I33" s="77">
        <v>0.1</v>
      </c>
      <c r="J33" s="76" t="s">
        <v>131</v>
      </c>
      <c r="K33" s="78">
        <v>42005</v>
      </c>
      <c r="L33" s="90">
        <v>42369</v>
      </c>
      <c r="M33" s="91"/>
      <c r="N33" s="91">
        <v>1</v>
      </c>
      <c r="O33" s="91"/>
      <c r="P33" s="91">
        <v>1</v>
      </c>
      <c r="Q33" s="91"/>
      <c r="R33" s="91">
        <v>1</v>
      </c>
      <c r="S33" s="91"/>
      <c r="T33" s="91">
        <v>1</v>
      </c>
      <c r="U33" s="92"/>
      <c r="V33" s="92">
        <v>1</v>
      </c>
      <c r="W33" s="92"/>
      <c r="X33" s="92">
        <v>1</v>
      </c>
      <c r="Y33" s="85">
        <f t="shared" si="6"/>
        <v>6</v>
      </c>
      <c r="Z33" s="86">
        <v>0</v>
      </c>
      <c r="AA33" s="554" t="s">
        <v>1150</v>
      </c>
      <c r="AB33" s="109">
        <f t="shared" si="2"/>
        <v>1</v>
      </c>
      <c r="AC33" s="1791">
        <f t="shared" si="3"/>
        <v>1</v>
      </c>
      <c r="AD33" s="1710">
        <v>0</v>
      </c>
      <c r="AE33" s="1791">
        <f t="shared" si="7"/>
        <v>0</v>
      </c>
      <c r="AF33" s="1791">
        <f t="shared" si="8"/>
        <v>0</v>
      </c>
      <c r="AG33" s="1487">
        <f t="shared" si="9"/>
        <v>0</v>
      </c>
      <c r="AH33" s="1487"/>
      <c r="AI33" s="109"/>
      <c r="AJ33" s="110"/>
      <c r="AK33" s="109"/>
      <c r="AL33" s="109"/>
      <c r="AM33" s="54"/>
      <c r="AN33" s="54"/>
      <c r="AO33" s="54"/>
      <c r="AP33" s="54"/>
      <c r="AQ33" s="54"/>
      <c r="AR33" s="54"/>
      <c r="AS33" s="54"/>
      <c r="AT33" s="55"/>
      <c r="AU33" s="55"/>
      <c r="AV33" s="55"/>
      <c r="AW33" s="55"/>
      <c r="AX33" s="55"/>
      <c r="AY33" s="55"/>
      <c r="AZ33" s="55"/>
      <c r="BA33" s="56"/>
      <c r="BB33" s="56"/>
      <c r="BC33" s="56"/>
      <c r="BD33" s="56"/>
      <c r="BE33" s="56"/>
      <c r="BF33" s="56"/>
      <c r="BG33" s="56"/>
      <c r="BH33" s="57"/>
      <c r="BI33" s="57"/>
      <c r="BJ33" s="57"/>
      <c r="BK33" s="57"/>
      <c r="BL33" s="57"/>
      <c r="BM33" s="57"/>
      <c r="BN33" s="57"/>
      <c r="BO33" s="58"/>
      <c r="BP33" s="58"/>
      <c r="BQ33" s="58"/>
      <c r="BR33" s="58"/>
      <c r="BS33" s="58"/>
      <c r="BT33" s="58"/>
      <c r="BU33" s="58"/>
      <c r="BV33" s="59"/>
      <c r="BW33" s="59"/>
      <c r="BX33" s="59"/>
      <c r="BY33" s="59"/>
      <c r="BZ33" s="59"/>
      <c r="CA33" s="59"/>
      <c r="CB33" s="59"/>
      <c r="CC33" s="59"/>
      <c r="CD33" s="59"/>
      <c r="CE33" s="59"/>
    </row>
    <row r="34" spans="1:83" s="60" customFormat="1" ht="46.5" customHeight="1" thickBot="1">
      <c r="A34" s="1871"/>
      <c r="B34" s="1871"/>
      <c r="C34" s="1858"/>
      <c r="D34" s="93" t="s">
        <v>132</v>
      </c>
      <c r="E34" s="88" t="s">
        <v>133</v>
      </c>
      <c r="F34" s="88">
        <v>3</v>
      </c>
      <c r="G34" s="89" t="s">
        <v>134</v>
      </c>
      <c r="H34" s="76" t="s">
        <v>135</v>
      </c>
      <c r="I34" s="77">
        <v>0.1</v>
      </c>
      <c r="J34" s="76" t="s">
        <v>102</v>
      </c>
      <c r="K34" s="78">
        <v>42005</v>
      </c>
      <c r="L34" s="90">
        <v>42369</v>
      </c>
      <c r="M34" s="91"/>
      <c r="N34" s="91"/>
      <c r="O34" s="91"/>
      <c r="P34" s="91">
        <v>1</v>
      </c>
      <c r="Q34" s="91"/>
      <c r="R34" s="91"/>
      <c r="S34" s="91"/>
      <c r="T34" s="91">
        <v>1</v>
      </c>
      <c r="U34" s="92"/>
      <c r="V34" s="92"/>
      <c r="W34" s="92"/>
      <c r="X34" s="92">
        <v>1</v>
      </c>
      <c r="Y34" s="85">
        <f t="shared" si="6"/>
        <v>3</v>
      </c>
      <c r="Z34" s="86">
        <v>0</v>
      </c>
      <c r="AA34" s="554" t="s">
        <v>1150</v>
      </c>
      <c r="AB34" s="109">
        <f t="shared" si="2"/>
        <v>0</v>
      </c>
      <c r="AC34" s="1791">
        <f>IF(AB34=0,0%,100%)</f>
        <v>0</v>
      </c>
      <c r="AD34" s="1710">
        <v>0</v>
      </c>
      <c r="AE34" s="1791" t="s">
        <v>1150</v>
      </c>
      <c r="AF34" s="1791">
        <f t="shared" si="8"/>
        <v>0</v>
      </c>
      <c r="AG34" s="1487">
        <f t="shared" si="9"/>
        <v>0</v>
      </c>
      <c r="AH34" s="1487"/>
      <c r="AI34" s="109"/>
      <c r="AJ34" s="110"/>
      <c r="AK34" s="109"/>
      <c r="AL34" s="109"/>
      <c r="AM34" s="54"/>
      <c r="AN34" s="54"/>
      <c r="AO34" s="54"/>
      <c r="AP34" s="54"/>
      <c r="AQ34" s="54"/>
      <c r="AR34" s="54"/>
      <c r="AS34" s="54"/>
      <c r="AT34" s="55"/>
      <c r="AU34" s="55"/>
      <c r="AV34" s="55"/>
      <c r="AW34" s="55"/>
      <c r="AX34" s="55"/>
      <c r="AY34" s="55"/>
      <c r="AZ34" s="55"/>
      <c r="BA34" s="56"/>
      <c r="BB34" s="56"/>
      <c r="BC34" s="56"/>
      <c r="BD34" s="56"/>
      <c r="BE34" s="56"/>
      <c r="BF34" s="56"/>
      <c r="BG34" s="56"/>
      <c r="BH34" s="57"/>
      <c r="BI34" s="57"/>
      <c r="BJ34" s="57"/>
      <c r="BK34" s="57"/>
      <c r="BL34" s="57"/>
      <c r="BM34" s="57"/>
      <c r="BN34" s="57"/>
      <c r="BO34" s="58"/>
      <c r="BP34" s="58"/>
      <c r="BQ34" s="58"/>
      <c r="BR34" s="58"/>
      <c r="BS34" s="58"/>
      <c r="BT34" s="58"/>
      <c r="BU34" s="58"/>
      <c r="BV34" s="59"/>
      <c r="BW34" s="59"/>
      <c r="BX34" s="59"/>
      <c r="BY34" s="59"/>
      <c r="BZ34" s="59"/>
      <c r="CA34" s="59"/>
      <c r="CB34" s="59"/>
      <c r="CC34" s="59"/>
      <c r="CD34" s="59"/>
      <c r="CE34" s="59"/>
    </row>
    <row r="35" spans="1:73" s="38" customFormat="1" ht="19.5" customHeight="1" thickBot="1">
      <c r="A35" s="1860" t="s">
        <v>136</v>
      </c>
      <c r="B35" s="1861"/>
      <c r="C35" s="1861"/>
      <c r="D35" s="1862"/>
      <c r="E35" s="94"/>
      <c r="F35" s="95"/>
      <c r="G35" s="96"/>
      <c r="H35" s="95"/>
      <c r="I35" s="97">
        <f>SUM(I25:I34)</f>
        <v>0.9999999999999999</v>
      </c>
      <c r="J35" s="95"/>
      <c r="K35" s="95"/>
      <c r="L35" s="95"/>
      <c r="M35" s="95"/>
      <c r="N35" s="95"/>
      <c r="O35" s="95"/>
      <c r="P35" s="95"/>
      <c r="Q35" s="95"/>
      <c r="R35" s="95"/>
      <c r="S35" s="95"/>
      <c r="T35" s="95"/>
      <c r="U35" s="95"/>
      <c r="V35" s="95"/>
      <c r="W35" s="95"/>
      <c r="X35" s="95"/>
      <c r="Y35" s="98"/>
      <c r="Z35" s="99">
        <f>SUM(Z25:Z34)</f>
        <v>0</v>
      </c>
      <c r="AA35" s="100"/>
      <c r="AB35" s="1717"/>
      <c r="AC35" s="1660">
        <f>_xlfn.AVERAGEIF(AC25:AC34,"&gt;0")</f>
        <v>1</v>
      </c>
      <c r="AD35" s="1667"/>
      <c r="AE35" s="1650">
        <f>AVERAGE(AE25:AE34)</f>
        <v>0</v>
      </c>
      <c r="AF35" s="1650"/>
      <c r="AG35" s="1652">
        <f>AVERAGE(AG25:AG34)</f>
        <v>0</v>
      </c>
      <c r="AH35" s="1746"/>
      <c r="AI35" s="1437"/>
      <c r="AJ35" s="1437"/>
      <c r="AK35" s="1437"/>
      <c r="AL35" s="1437"/>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row>
    <row r="36" spans="1:73" s="60" customFormat="1" ht="72" customHeight="1" thickBot="1">
      <c r="A36" s="1855">
        <v>3</v>
      </c>
      <c r="B36" s="1855" t="s">
        <v>137</v>
      </c>
      <c r="C36" s="1857" t="s">
        <v>138</v>
      </c>
      <c r="D36" s="105" t="s">
        <v>139</v>
      </c>
      <c r="E36" s="89" t="s">
        <v>78</v>
      </c>
      <c r="F36" s="88" t="s">
        <v>106</v>
      </c>
      <c r="G36" s="89" t="s">
        <v>79</v>
      </c>
      <c r="H36" s="76" t="s">
        <v>62</v>
      </c>
      <c r="I36" s="106">
        <f>100%/5</f>
        <v>0.2</v>
      </c>
      <c r="J36" s="76" t="s">
        <v>140</v>
      </c>
      <c r="K36" s="67">
        <v>42005</v>
      </c>
      <c r="L36" s="78">
        <v>42369</v>
      </c>
      <c r="M36" s="68"/>
      <c r="N36" s="68"/>
      <c r="O36" s="68"/>
      <c r="P36" s="68"/>
      <c r="Q36" s="68"/>
      <c r="R36" s="68"/>
      <c r="S36" s="68"/>
      <c r="T36" s="68"/>
      <c r="U36" s="68"/>
      <c r="V36" s="68"/>
      <c r="W36" s="68"/>
      <c r="X36" s="68"/>
      <c r="Y36" s="50" t="s">
        <v>106</v>
      </c>
      <c r="Z36" s="107">
        <v>0</v>
      </c>
      <c r="AA36" s="554" t="s">
        <v>1150</v>
      </c>
      <c r="AB36" s="109" t="s">
        <v>106</v>
      </c>
      <c r="AC36" s="1791">
        <f>IF(AB36=0,0%,100%)</f>
        <v>1</v>
      </c>
      <c r="AD36" s="1710">
        <v>0</v>
      </c>
      <c r="AE36" s="1791" t="s">
        <v>1150</v>
      </c>
      <c r="AF36" s="1791" t="s">
        <v>1150</v>
      </c>
      <c r="AG36" s="1487" t="str">
        <f>AF36</f>
        <v>-</v>
      </c>
      <c r="AH36" s="1487"/>
      <c r="AI36" s="109"/>
      <c r="AJ36" s="109"/>
      <c r="AK36" s="109"/>
      <c r="AL36" s="109"/>
      <c r="AM36" s="111"/>
      <c r="AN36" s="111"/>
      <c r="AO36" s="111"/>
      <c r="AP36" s="111"/>
      <c r="AQ36" s="111"/>
      <c r="AR36" s="111"/>
      <c r="AS36" s="111"/>
      <c r="AT36" s="112"/>
      <c r="AU36" s="112"/>
      <c r="AV36" s="112"/>
      <c r="AW36" s="112"/>
      <c r="AX36" s="112"/>
      <c r="AY36" s="112"/>
      <c r="AZ36" s="112"/>
      <c r="BA36" s="113"/>
      <c r="BB36" s="113"/>
      <c r="BC36" s="113"/>
      <c r="BD36" s="113"/>
      <c r="BE36" s="113"/>
      <c r="BF36" s="113"/>
      <c r="BG36" s="113"/>
      <c r="BH36" s="114"/>
      <c r="BI36" s="114"/>
      <c r="BJ36" s="114"/>
      <c r="BK36" s="114"/>
      <c r="BL36" s="114"/>
      <c r="BM36" s="114"/>
      <c r="BN36" s="114"/>
      <c r="BO36" s="115"/>
      <c r="BP36" s="115"/>
      <c r="BQ36" s="115"/>
      <c r="BR36" s="115"/>
      <c r="BS36" s="115"/>
      <c r="BT36" s="115"/>
      <c r="BU36" s="115"/>
    </row>
    <row r="37" spans="1:73" s="60" customFormat="1" ht="60" customHeight="1" thickBot="1">
      <c r="A37" s="1856"/>
      <c r="B37" s="1856"/>
      <c r="C37" s="1859"/>
      <c r="D37" s="105" t="s">
        <v>141</v>
      </c>
      <c r="E37" s="89" t="s">
        <v>142</v>
      </c>
      <c r="F37" s="116">
        <v>3</v>
      </c>
      <c r="G37" s="89" t="s">
        <v>143</v>
      </c>
      <c r="H37" s="76" t="s">
        <v>62</v>
      </c>
      <c r="I37" s="106">
        <f>100%/5</f>
        <v>0.2</v>
      </c>
      <c r="J37" s="76" t="s">
        <v>144</v>
      </c>
      <c r="K37" s="67">
        <v>42217</v>
      </c>
      <c r="L37" s="78">
        <v>42369</v>
      </c>
      <c r="M37" s="68"/>
      <c r="N37" s="68"/>
      <c r="O37" s="68"/>
      <c r="P37" s="68"/>
      <c r="Q37" s="68"/>
      <c r="R37" s="68"/>
      <c r="S37" s="68"/>
      <c r="T37" s="68">
        <v>1</v>
      </c>
      <c r="U37" s="68"/>
      <c r="V37" s="68">
        <v>1</v>
      </c>
      <c r="W37" s="68"/>
      <c r="X37" s="68">
        <v>1</v>
      </c>
      <c r="Y37" s="50">
        <f>SUM(M37:X37)</f>
        <v>3</v>
      </c>
      <c r="Z37" s="107">
        <v>0</v>
      </c>
      <c r="AA37" s="554" t="s">
        <v>1150</v>
      </c>
      <c r="AB37" s="109">
        <f t="shared" si="2"/>
        <v>0</v>
      </c>
      <c r="AC37" s="1791">
        <f aca="true" t="shared" si="10" ref="AC37:AC88">IF(AB37=0,0%,100%)</f>
        <v>0</v>
      </c>
      <c r="AD37" s="1710">
        <v>0</v>
      </c>
      <c r="AE37" s="1791" t="s">
        <v>1150</v>
      </c>
      <c r="AF37" s="1791">
        <f aca="true" t="shared" si="11" ref="AF37:AF42">AD37/Y37</f>
        <v>0</v>
      </c>
      <c r="AG37" s="1487">
        <f aca="true" t="shared" si="12" ref="AG37:AG44">AF37</f>
        <v>0</v>
      </c>
      <c r="AH37" s="1487"/>
      <c r="AI37" s="109"/>
      <c r="AJ37" s="109"/>
      <c r="AK37" s="109"/>
      <c r="AL37" s="109"/>
      <c r="AM37" s="111"/>
      <c r="AN37" s="111"/>
      <c r="AO37" s="111"/>
      <c r="AP37" s="111"/>
      <c r="AQ37" s="111"/>
      <c r="AR37" s="111"/>
      <c r="AS37" s="111"/>
      <c r="AT37" s="112"/>
      <c r="AU37" s="112"/>
      <c r="AV37" s="112"/>
      <c r="AW37" s="112"/>
      <c r="AX37" s="112"/>
      <c r="AY37" s="112"/>
      <c r="AZ37" s="112"/>
      <c r="BA37" s="113"/>
      <c r="BB37" s="113"/>
      <c r="BC37" s="113"/>
      <c r="BD37" s="113"/>
      <c r="BE37" s="113"/>
      <c r="BF37" s="113"/>
      <c r="BG37" s="113"/>
      <c r="BH37" s="114"/>
      <c r="BI37" s="114"/>
      <c r="BJ37" s="114"/>
      <c r="BK37" s="114"/>
      <c r="BL37" s="114"/>
      <c r="BM37" s="114"/>
      <c r="BN37" s="114"/>
      <c r="BO37" s="115"/>
      <c r="BP37" s="115"/>
      <c r="BQ37" s="115"/>
      <c r="BR37" s="115"/>
      <c r="BS37" s="115"/>
      <c r="BT37" s="115"/>
      <c r="BU37" s="115"/>
    </row>
    <row r="38" spans="1:73" s="60" customFormat="1" ht="105.75" customHeight="1" thickBot="1">
      <c r="A38" s="1856"/>
      <c r="B38" s="1856"/>
      <c r="C38" s="1858" t="s">
        <v>520</v>
      </c>
      <c r="D38" s="105" t="s">
        <v>145</v>
      </c>
      <c r="E38" s="89" t="s">
        <v>142</v>
      </c>
      <c r="F38" s="116" t="s">
        <v>146</v>
      </c>
      <c r="G38" s="89" t="s">
        <v>147</v>
      </c>
      <c r="H38" s="76" t="s">
        <v>62</v>
      </c>
      <c r="I38" s="106">
        <f>100%/5</f>
        <v>0.2</v>
      </c>
      <c r="J38" s="76" t="s">
        <v>148</v>
      </c>
      <c r="K38" s="67">
        <v>42006</v>
      </c>
      <c r="L38" s="78">
        <v>42369</v>
      </c>
      <c r="M38" s="68"/>
      <c r="N38" s="68"/>
      <c r="O38" s="68"/>
      <c r="P38" s="68"/>
      <c r="Q38" s="68"/>
      <c r="R38" s="68"/>
      <c r="S38" s="68"/>
      <c r="T38" s="68"/>
      <c r="U38" s="68"/>
      <c r="V38" s="68"/>
      <c r="W38" s="68"/>
      <c r="X38" s="68"/>
      <c r="Y38" s="50" t="s">
        <v>146</v>
      </c>
      <c r="Z38" s="107">
        <v>0</v>
      </c>
      <c r="AA38" s="554" t="s">
        <v>1150</v>
      </c>
      <c r="AB38" s="109" t="s">
        <v>146</v>
      </c>
      <c r="AC38" s="1791">
        <f t="shared" si="10"/>
        <v>1</v>
      </c>
      <c r="AD38" s="1710">
        <v>0</v>
      </c>
      <c r="AE38" s="1791" t="s">
        <v>1150</v>
      </c>
      <c r="AF38" s="1791" t="s">
        <v>1150</v>
      </c>
      <c r="AG38" s="1487" t="str">
        <f t="shared" si="12"/>
        <v>-</v>
      </c>
      <c r="AH38" s="1487"/>
      <c r="AI38" s="109"/>
      <c r="AJ38" s="109"/>
      <c r="AK38" s="109"/>
      <c r="AL38" s="109"/>
      <c r="AM38" s="111"/>
      <c r="AN38" s="111"/>
      <c r="AO38" s="111"/>
      <c r="AP38" s="111"/>
      <c r="AQ38" s="111"/>
      <c r="AR38" s="111"/>
      <c r="AS38" s="111"/>
      <c r="AT38" s="112"/>
      <c r="AU38" s="112"/>
      <c r="AV38" s="112"/>
      <c r="AW38" s="112"/>
      <c r="AX38" s="112"/>
      <c r="AY38" s="112"/>
      <c r="AZ38" s="112"/>
      <c r="BA38" s="113"/>
      <c r="BB38" s="113"/>
      <c r="BC38" s="113"/>
      <c r="BD38" s="113"/>
      <c r="BE38" s="113"/>
      <c r="BF38" s="113"/>
      <c r="BG38" s="113"/>
      <c r="BH38" s="114"/>
      <c r="BI38" s="114"/>
      <c r="BJ38" s="114"/>
      <c r="BK38" s="114"/>
      <c r="BL38" s="114"/>
      <c r="BM38" s="114"/>
      <c r="BN38" s="114"/>
      <c r="BO38" s="115"/>
      <c r="BP38" s="115"/>
      <c r="BQ38" s="115"/>
      <c r="BR38" s="115"/>
      <c r="BS38" s="115"/>
      <c r="BT38" s="115"/>
      <c r="BU38" s="115"/>
    </row>
    <row r="39" spans="1:73" s="60" customFormat="1" ht="47.25" customHeight="1" thickBot="1">
      <c r="A39" s="1856"/>
      <c r="B39" s="1856"/>
      <c r="C39" s="1858"/>
      <c r="D39" s="93" t="s">
        <v>149</v>
      </c>
      <c r="E39" s="88" t="s">
        <v>150</v>
      </c>
      <c r="F39" s="88">
        <v>4</v>
      </c>
      <c r="G39" s="89" t="s">
        <v>151</v>
      </c>
      <c r="H39" s="76" t="s">
        <v>62</v>
      </c>
      <c r="I39" s="106">
        <f>100%/5</f>
        <v>0.2</v>
      </c>
      <c r="J39" s="76" t="s">
        <v>152</v>
      </c>
      <c r="K39" s="67">
        <v>42064</v>
      </c>
      <c r="L39" s="78">
        <v>42094</v>
      </c>
      <c r="M39" s="68"/>
      <c r="N39" s="68"/>
      <c r="O39" s="68">
        <v>4</v>
      </c>
      <c r="P39" s="68"/>
      <c r="Q39" s="68"/>
      <c r="R39" s="68"/>
      <c r="S39" s="68"/>
      <c r="T39" s="68"/>
      <c r="U39" s="68"/>
      <c r="V39" s="68"/>
      <c r="W39" s="68"/>
      <c r="X39" s="68"/>
      <c r="Y39" s="50">
        <f>SUM(M39:X39)</f>
        <v>4</v>
      </c>
      <c r="Z39" s="107">
        <v>0</v>
      </c>
      <c r="AA39" s="554" t="s">
        <v>1150</v>
      </c>
      <c r="AB39" s="109">
        <f t="shared" si="2"/>
        <v>0</v>
      </c>
      <c r="AC39" s="1791">
        <f t="shared" si="10"/>
        <v>0</v>
      </c>
      <c r="AD39" s="1710">
        <v>0</v>
      </c>
      <c r="AE39" s="1791" t="s">
        <v>1150</v>
      </c>
      <c r="AF39" s="1791">
        <f t="shared" si="11"/>
        <v>0</v>
      </c>
      <c r="AG39" s="1487">
        <f t="shared" si="12"/>
        <v>0</v>
      </c>
      <c r="AH39" s="1487"/>
      <c r="AI39" s="109"/>
      <c r="AJ39" s="109"/>
      <c r="AK39" s="109"/>
      <c r="AL39" s="109"/>
      <c r="AM39" s="111"/>
      <c r="AN39" s="111"/>
      <c r="AO39" s="111"/>
      <c r="AP39" s="111"/>
      <c r="AQ39" s="111"/>
      <c r="AR39" s="111"/>
      <c r="AS39" s="111"/>
      <c r="AT39" s="112"/>
      <c r="AU39" s="112"/>
      <c r="AV39" s="112"/>
      <c r="AW39" s="112"/>
      <c r="AX39" s="112"/>
      <c r="AY39" s="112"/>
      <c r="AZ39" s="112"/>
      <c r="BA39" s="113"/>
      <c r="BB39" s="113"/>
      <c r="BC39" s="113"/>
      <c r="BD39" s="113"/>
      <c r="BE39" s="113"/>
      <c r="BF39" s="113"/>
      <c r="BG39" s="113"/>
      <c r="BH39" s="114"/>
      <c r="BI39" s="114"/>
      <c r="BJ39" s="114"/>
      <c r="BK39" s="114"/>
      <c r="BL39" s="114"/>
      <c r="BM39" s="114"/>
      <c r="BN39" s="114"/>
      <c r="BO39" s="115"/>
      <c r="BP39" s="115"/>
      <c r="BQ39" s="115"/>
      <c r="BR39" s="115"/>
      <c r="BS39" s="115"/>
      <c r="BT39" s="115"/>
      <c r="BU39" s="115"/>
    </row>
    <row r="40" spans="1:73" s="60" customFormat="1" ht="47.25" customHeight="1" thickBot="1">
      <c r="A40" s="1856"/>
      <c r="B40" s="1856"/>
      <c r="C40" s="1858"/>
      <c r="D40" s="105" t="s">
        <v>153</v>
      </c>
      <c r="E40" s="89" t="s">
        <v>154</v>
      </c>
      <c r="F40" s="116" t="s">
        <v>155</v>
      </c>
      <c r="G40" s="89" t="s">
        <v>156</v>
      </c>
      <c r="H40" s="76" t="s">
        <v>62</v>
      </c>
      <c r="I40" s="106">
        <f>100%/5</f>
        <v>0.2</v>
      </c>
      <c r="J40" s="76" t="s">
        <v>154</v>
      </c>
      <c r="K40" s="67">
        <v>42064</v>
      </c>
      <c r="L40" s="78">
        <v>42094</v>
      </c>
      <c r="M40" s="68"/>
      <c r="N40" s="68"/>
      <c r="O40" s="68"/>
      <c r="P40" s="68"/>
      <c r="Q40" s="68"/>
      <c r="R40" s="68"/>
      <c r="S40" s="68"/>
      <c r="T40" s="68"/>
      <c r="U40" s="68"/>
      <c r="V40" s="68"/>
      <c r="W40" s="68"/>
      <c r="X40" s="68"/>
      <c r="Y40" s="50" t="s">
        <v>155</v>
      </c>
      <c r="Z40" s="107">
        <v>0</v>
      </c>
      <c r="AA40" s="554" t="s">
        <v>1150</v>
      </c>
      <c r="AB40" s="109" t="s">
        <v>146</v>
      </c>
      <c r="AC40" s="1791">
        <f t="shared" si="10"/>
        <v>1</v>
      </c>
      <c r="AD40" s="1710">
        <v>0</v>
      </c>
      <c r="AE40" s="1791" t="s">
        <v>1150</v>
      </c>
      <c r="AF40" s="1791" t="s">
        <v>1150</v>
      </c>
      <c r="AG40" s="1487" t="str">
        <f t="shared" si="12"/>
        <v>-</v>
      </c>
      <c r="AH40" s="1487"/>
      <c r="AI40" s="109"/>
      <c r="AJ40" s="109"/>
      <c r="AK40" s="109"/>
      <c r="AL40" s="109"/>
      <c r="AM40" s="111"/>
      <c r="AN40" s="111"/>
      <c r="AO40" s="111"/>
      <c r="AP40" s="111"/>
      <c r="AQ40" s="111"/>
      <c r="AR40" s="111"/>
      <c r="AS40" s="111"/>
      <c r="AT40" s="112"/>
      <c r="AU40" s="112"/>
      <c r="AV40" s="112"/>
      <c r="AW40" s="112"/>
      <c r="AX40" s="112"/>
      <c r="AY40" s="112"/>
      <c r="AZ40" s="112"/>
      <c r="BA40" s="113"/>
      <c r="BB40" s="113"/>
      <c r="BC40" s="113"/>
      <c r="BD40" s="113"/>
      <c r="BE40" s="113"/>
      <c r="BF40" s="113"/>
      <c r="BG40" s="113"/>
      <c r="BH40" s="114"/>
      <c r="BI40" s="114"/>
      <c r="BJ40" s="114"/>
      <c r="BK40" s="114"/>
      <c r="BL40" s="114"/>
      <c r="BM40" s="114"/>
      <c r="BN40" s="114"/>
      <c r="BO40" s="115"/>
      <c r="BP40" s="115"/>
      <c r="BQ40" s="115"/>
      <c r="BR40" s="115"/>
      <c r="BS40" s="115"/>
      <c r="BT40" s="115"/>
      <c r="BU40" s="115"/>
    </row>
    <row r="41" spans="1:73" s="60" customFormat="1" ht="47.25" customHeight="1" thickBot="1">
      <c r="A41" s="1856"/>
      <c r="B41" s="1856"/>
      <c r="C41" s="1858"/>
      <c r="D41" s="117" t="s">
        <v>157</v>
      </c>
      <c r="E41" s="118" t="s">
        <v>158</v>
      </c>
      <c r="F41" s="119">
        <v>12</v>
      </c>
      <c r="G41" s="118" t="s">
        <v>159</v>
      </c>
      <c r="H41" s="76" t="s">
        <v>62</v>
      </c>
      <c r="I41" s="120">
        <v>0.16666666666666669</v>
      </c>
      <c r="J41" s="47" t="s">
        <v>160</v>
      </c>
      <c r="K41" s="48">
        <v>42006</v>
      </c>
      <c r="L41" s="48">
        <v>42369</v>
      </c>
      <c r="M41" s="49">
        <v>1</v>
      </c>
      <c r="N41" s="49">
        <v>1</v>
      </c>
      <c r="O41" s="49">
        <v>1</v>
      </c>
      <c r="P41" s="49">
        <v>1</v>
      </c>
      <c r="Q41" s="49">
        <v>1</v>
      </c>
      <c r="R41" s="49">
        <v>1</v>
      </c>
      <c r="S41" s="49">
        <v>1</v>
      </c>
      <c r="T41" s="49">
        <v>1</v>
      </c>
      <c r="U41" s="49">
        <v>1</v>
      </c>
      <c r="V41" s="49">
        <v>1</v>
      </c>
      <c r="W41" s="49">
        <v>1</v>
      </c>
      <c r="X41" s="49">
        <v>1</v>
      </c>
      <c r="Y41" s="50">
        <v>12</v>
      </c>
      <c r="Z41" s="86">
        <v>0</v>
      </c>
      <c r="AA41" s="554" t="s">
        <v>1150</v>
      </c>
      <c r="AB41" s="109">
        <f t="shared" si="2"/>
        <v>2</v>
      </c>
      <c r="AC41" s="1791">
        <f t="shared" si="10"/>
        <v>1</v>
      </c>
      <c r="AD41" s="1710">
        <v>0</v>
      </c>
      <c r="AE41" s="1791">
        <f>AD41/AB41</f>
        <v>0</v>
      </c>
      <c r="AF41" s="1791">
        <f t="shared" si="11"/>
        <v>0</v>
      </c>
      <c r="AG41" s="1487">
        <f t="shared" si="12"/>
        <v>0</v>
      </c>
      <c r="AH41" s="1487"/>
      <c r="AI41" s="109"/>
      <c r="AJ41" s="109"/>
      <c r="AK41" s="109"/>
      <c r="AL41" s="109"/>
      <c r="AM41" s="111"/>
      <c r="AN41" s="111"/>
      <c r="AO41" s="111"/>
      <c r="AP41" s="111"/>
      <c r="AQ41" s="111"/>
      <c r="AR41" s="111"/>
      <c r="AS41" s="111"/>
      <c r="AT41" s="112"/>
      <c r="AU41" s="112"/>
      <c r="AV41" s="112"/>
      <c r="AW41" s="112"/>
      <c r="AX41" s="112"/>
      <c r="AY41" s="112"/>
      <c r="AZ41" s="112"/>
      <c r="BA41" s="113"/>
      <c r="BB41" s="113"/>
      <c r="BC41" s="113"/>
      <c r="BD41" s="113"/>
      <c r="BE41" s="113"/>
      <c r="BF41" s="113"/>
      <c r="BG41" s="113"/>
      <c r="BH41" s="114"/>
      <c r="BI41" s="114"/>
      <c r="BJ41" s="114"/>
      <c r="BK41" s="114"/>
      <c r="BL41" s="114"/>
      <c r="BM41" s="114"/>
      <c r="BN41" s="114"/>
      <c r="BO41" s="115"/>
      <c r="BP41" s="115"/>
      <c r="BQ41" s="115"/>
      <c r="BR41" s="115"/>
      <c r="BS41" s="115"/>
      <c r="BT41" s="115"/>
      <c r="BU41" s="115"/>
    </row>
    <row r="42" spans="1:73" s="60" customFormat="1" ht="80.25" customHeight="1" thickBot="1">
      <c r="A42" s="1856"/>
      <c r="B42" s="1856"/>
      <c r="C42" s="1858"/>
      <c r="D42" s="121" t="s">
        <v>161</v>
      </c>
      <c r="E42" s="122" t="s">
        <v>158</v>
      </c>
      <c r="F42" s="116">
        <v>12</v>
      </c>
      <c r="G42" s="89" t="s">
        <v>159</v>
      </c>
      <c r="H42" s="76" t="s">
        <v>62</v>
      </c>
      <c r="I42" s="120">
        <v>0.16666666666666669</v>
      </c>
      <c r="J42" s="66" t="s">
        <v>160</v>
      </c>
      <c r="K42" s="67">
        <v>42006</v>
      </c>
      <c r="L42" s="67">
        <v>42369</v>
      </c>
      <c r="M42" s="68">
        <v>1</v>
      </c>
      <c r="N42" s="68">
        <v>1</v>
      </c>
      <c r="O42" s="68">
        <v>1</v>
      </c>
      <c r="P42" s="68">
        <v>1</v>
      </c>
      <c r="Q42" s="68">
        <v>1</v>
      </c>
      <c r="R42" s="68">
        <v>1</v>
      </c>
      <c r="S42" s="68">
        <v>1</v>
      </c>
      <c r="T42" s="68">
        <v>1</v>
      </c>
      <c r="U42" s="68">
        <v>1</v>
      </c>
      <c r="V42" s="68">
        <v>1</v>
      </c>
      <c r="W42" s="68">
        <v>1</v>
      </c>
      <c r="X42" s="68">
        <v>1</v>
      </c>
      <c r="Y42" s="123">
        <v>12</v>
      </c>
      <c r="Z42" s="86">
        <v>0</v>
      </c>
      <c r="AA42" s="554" t="s">
        <v>1150</v>
      </c>
      <c r="AB42" s="109">
        <f t="shared" si="2"/>
        <v>2</v>
      </c>
      <c r="AC42" s="1791">
        <f t="shared" si="10"/>
        <v>1</v>
      </c>
      <c r="AD42" s="1710">
        <v>0</v>
      </c>
      <c r="AE42" s="1791">
        <f>AD42/AB42</f>
        <v>0</v>
      </c>
      <c r="AF42" s="1791">
        <f t="shared" si="11"/>
        <v>0</v>
      </c>
      <c r="AG42" s="1487">
        <f t="shared" si="12"/>
        <v>0</v>
      </c>
      <c r="AH42" s="1487"/>
      <c r="AI42" s="109"/>
      <c r="AJ42" s="109"/>
      <c r="AK42" s="109"/>
      <c r="AL42" s="109"/>
      <c r="AM42" s="111"/>
      <c r="AN42" s="111"/>
      <c r="AO42" s="111"/>
      <c r="AP42" s="111"/>
      <c r="AQ42" s="111"/>
      <c r="AR42" s="111"/>
      <c r="AS42" s="111"/>
      <c r="AT42" s="112"/>
      <c r="AU42" s="112"/>
      <c r="AV42" s="112"/>
      <c r="AW42" s="112"/>
      <c r="AX42" s="112"/>
      <c r="AY42" s="112"/>
      <c r="AZ42" s="112"/>
      <c r="BA42" s="113"/>
      <c r="BB42" s="113"/>
      <c r="BC42" s="113"/>
      <c r="BD42" s="113"/>
      <c r="BE42" s="113"/>
      <c r="BF42" s="113"/>
      <c r="BG42" s="113"/>
      <c r="BH42" s="114"/>
      <c r="BI42" s="114"/>
      <c r="BJ42" s="114"/>
      <c r="BK42" s="114"/>
      <c r="BL42" s="114"/>
      <c r="BM42" s="114"/>
      <c r="BN42" s="114"/>
      <c r="BO42" s="115"/>
      <c r="BP42" s="115"/>
      <c r="BQ42" s="115"/>
      <c r="BR42" s="115"/>
      <c r="BS42" s="115"/>
      <c r="BT42" s="115"/>
      <c r="BU42" s="115"/>
    </row>
    <row r="43" spans="1:73" s="60" customFormat="1" ht="93" customHeight="1" thickBot="1">
      <c r="A43" s="1856"/>
      <c r="B43" s="1856"/>
      <c r="C43" s="1858"/>
      <c r="D43" s="117" t="s">
        <v>162</v>
      </c>
      <c r="E43" s="43" t="s">
        <v>163</v>
      </c>
      <c r="F43" s="124" t="s">
        <v>146</v>
      </c>
      <c r="G43" s="125" t="s">
        <v>147</v>
      </c>
      <c r="H43" s="76" t="s">
        <v>62</v>
      </c>
      <c r="I43" s="120">
        <v>0.16666666666666669</v>
      </c>
      <c r="J43" s="126" t="s">
        <v>164</v>
      </c>
      <c r="K43" s="127">
        <v>42006</v>
      </c>
      <c r="L43" s="48">
        <v>42369</v>
      </c>
      <c r="M43" s="49"/>
      <c r="N43" s="49"/>
      <c r="O43" s="49"/>
      <c r="P43" s="49"/>
      <c r="Q43" s="49"/>
      <c r="R43" s="49"/>
      <c r="S43" s="49"/>
      <c r="T43" s="49"/>
      <c r="U43" s="49"/>
      <c r="V43" s="49"/>
      <c r="W43" s="49"/>
      <c r="X43" s="49"/>
      <c r="Y43" s="50" t="s">
        <v>146</v>
      </c>
      <c r="Z43" s="86">
        <v>0</v>
      </c>
      <c r="AA43" s="554" t="s">
        <v>1150</v>
      </c>
      <c r="AB43" s="109" t="s">
        <v>146</v>
      </c>
      <c r="AC43" s="1791">
        <f t="shared" si="10"/>
        <v>1</v>
      </c>
      <c r="AD43" s="1710">
        <v>0</v>
      </c>
      <c r="AE43" s="1791" t="s">
        <v>1150</v>
      </c>
      <c r="AF43" s="1791" t="s">
        <v>1150</v>
      </c>
      <c r="AG43" s="1487" t="str">
        <f t="shared" si="12"/>
        <v>-</v>
      </c>
      <c r="AH43" s="1487"/>
      <c r="AI43" s="109"/>
      <c r="AJ43" s="109"/>
      <c r="AK43" s="109"/>
      <c r="AL43" s="109"/>
      <c r="AM43" s="111"/>
      <c r="AN43" s="111"/>
      <c r="AO43" s="111"/>
      <c r="AP43" s="111"/>
      <c r="AQ43" s="111"/>
      <c r="AR43" s="111"/>
      <c r="AS43" s="111"/>
      <c r="AT43" s="112"/>
      <c r="AU43" s="112"/>
      <c r="AV43" s="112"/>
      <c r="AW43" s="112"/>
      <c r="AX43" s="112"/>
      <c r="AY43" s="112"/>
      <c r="AZ43" s="112"/>
      <c r="BA43" s="113"/>
      <c r="BB43" s="113"/>
      <c r="BC43" s="113"/>
      <c r="BD43" s="113"/>
      <c r="BE43" s="113"/>
      <c r="BF43" s="113"/>
      <c r="BG43" s="113"/>
      <c r="BH43" s="114"/>
      <c r="BI43" s="114"/>
      <c r="BJ43" s="114"/>
      <c r="BK43" s="114"/>
      <c r="BL43" s="114"/>
      <c r="BM43" s="114"/>
      <c r="BN43" s="114"/>
      <c r="BO43" s="115"/>
      <c r="BP43" s="115"/>
      <c r="BQ43" s="115"/>
      <c r="BR43" s="115"/>
      <c r="BS43" s="115"/>
      <c r="BT43" s="115"/>
      <c r="BU43" s="115"/>
    </row>
    <row r="44" spans="1:73" s="60" customFormat="1" ht="47.25" customHeight="1" thickBot="1">
      <c r="A44" s="1856"/>
      <c r="B44" s="1856"/>
      <c r="C44" s="1859"/>
      <c r="D44" s="121" t="s">
        <v>153</v>
      </c>
      <c r="E44" s="63" t="s">
        <v>154</v>
      </c>
      <c r="F44" s="63" t="s">
        <v>155</v>
      </c>
      <c r="G44" s="89" t="s">
        <v>156</v>
      </c>
      <c r="H44" s="76" t="s">
        <v>62</v>
      </c>
      <c r="I44" s="120">
        <v>0.16666666666666669</v>
      </c>
      <c r="J44" s="66" t="s">
        <v>154</v>
      </c>
      <c r="K44" s="67">
        <v>42006</v>
      </c>
      <c r="L44" s="67">
        <v>42369</v>
      </c>
      <c r="M44" s="68"/>
      <c r="N44" s="68"/>
      <c r="O44" s="68"/>
      <c r="P44" s="68"/>
      <c r="Q44" s="68"/>
      <c r="R44" s="68"/>
      <c r="S44" s="68"/>
      <c r="T44" s="68"/>
      <c r="U44" s="68"/>
      <c r="V44" s="68"/>
      <c r="W44" s="68"/>
      <c r="X44" s="68"/>
      <c r="Y44" s="123" t="s">
        <v>155</v>
      </c>
      <c r="Z44" s="86">
        <v>0</v>
      </c>
      <c r="AA44" s="554" t="s">
        <v>1150</v>
      </c>
      <c r="AB44" s="109" t="s">
        <v>146</v>
      </c>
      <c r="AC44" s="1791">
        <f t="shared" si="10"/>
        <v>1</v>
      </c>
      <c r="AD44" s="1710">
        <v>0</v>
      </c>
      <c r="AE44" s="1791" t="s">
        <v>1150</v>
      </c>
      <c r="AF44" s="1791" t="s">
        <v>1150</v>
      </c>
      <c r="AG44" s="1487" t="str">
        <f t="shared" si="12"/>
        <v>-</v>
      </c>
      <c r="AH44" s="1487"/>
      <c r="AI44" s="109"/>
      <c r="AJ44" s="109"/>
      <c r="AK44" s="109"/>
      <c r="AL44" s="109"/>
      <c r="AM44" s="111"/>
      <c r="AN44" s="111"/>
      <c r="AO44" s="111"/>
      <c r="AP44" s="111"/>
      <c r="AQ44" s="111"/>
      <c r="AR44" s="111"/>
      <c r="AS44" s="111"/>
      <c r="AT44" s="112"/>
      <c r="AU44" s="112"/>
      <c r="AV44" s="112"/>
      <c r="AW44" s="112"/>
      <c r="AX44" s="112"/>
      <c r="AY44" s="112"/>
      <c r="AZ44" s="112"/>
      <c r="BA44" s="113"/>
      <c r="BB44" s="113"/>
      <c r="BC44" s="113"/>
      <c r="BD44" s="113"/>
      <c r="BE44" s="113"/>
      <c r="BF44" s="113"/>
      <c r="BG44" s="113"/>
      <c r="BH44" s="114"/>
      <c r="BI44" s="114"/>
      <c r="BJ44" s="114"/>
      <c r="BK44" s="114"/>
      <c r="BL44" s="114"/>
      <c r="BM44" s="114"/>
      <c r="BN44" s="114"/>
      <c r="BO44" s="115"/>
      <c r="BP44" s="115"/>
      <c r="BQ44" s="115"/>
      <c r="BR44" s="115"/>
      <c r="BS44" s="115"/>
      <c r="BT44" s="115"/>
      <c r="BU44" s="115"/>
    </row>
    <row r="45" spans="1:73" s="38" customFormat="1" ht="19.5" customHeight="1" thickBot="1">
      <c r="A45" s="1860" t="s">
        <v>136</v>
      </c>
      <c r="B45" s="1861"/>
      <c r="C45" s="1861"/>
      <c r="D45" s="1862"/>
      <c r="E45" s="95"/>
      <c r="F45" s="95"/>
      <c r="G45" s="96"/>
      <c r="H45" s="95"/>
      <c r="I45" s="97">
        <f>SUM(I36:I44)</f>
        <v>1.666666666666667</v>
      </c>
      <c r="J45" s="95"/>
      <c r="K45" s="95"/>
      <c r="L45" s="95"/>
      <c r="M45" s="95"/>
      <c r="N45" s="95"/>
      <c r="O45" s="95"/>
      <c r="P45" s="95"/>
      <c r="Q45" s="95"/>
      <c r="R45" s="95"/>
      <c r="S45" s="95"/>
      <c r="T45" s="95"/>
      <c r="U45" s="95"/>
      <c r="V45" s="95"/>
      <c r="W45" s="95"/>
      <c r="X45" s="95"/>
      <c r="Y45" s="98"/>
      <c r="Z45" s="99">
        <f>SUM(Z36:Z44)</f>
        <v>0</v>
      </c>
      <c r="AA45" s="100"/>
      <c r="AB45" s="1655"/>
      <c r="AC45" s="1654">
        <f>_xlfn.AVERAGEIF(AC36:AC44,"&gt;0")</f>
        <v>1</v>
      </c>
      <c r="AD45" s="1668"/>
      <c r="AE45" s="1654">
        <f>AVERAGE(AE36:AE44)</f>
        <v>0</v>
      </c>
      <c r="AF45" s="1654"/>
      <c r="AG45" s="1715">
        <f>AVERAGE(AG36:AG44)</f>
        <v>0</v>
      </c>
      <c r="AH45" s="1747"/>
      <c r="AI45" s="1438"/>
      <c r="AJ45" s="1438"/>
      <c r="AK45" s="1438"/>
      <c r="AL45" s="1438"/>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row>
    <row r="46" spans="1:83" s="60" customFormat="1" ht="110.25" customHeight="1" thickBot="1">
      <c r="A46" s="1870">
        <v>4</v>
      </c>
      <c r="B46" s="1870" t="s">
        <v>165</v>
      </c>
      <c r="C46" s="1857" t="s">
        <v>166</v>
      </c>
      <c r="D46" s="105" t="s">
        <v>167</v>
      </c>
      <c r="E46" s="76" t="s">
        <v>168</v>
      </c>
      <c r="F46" s="76" t="s">
        <v>106</v>
      </c>
      <c r="G46" s="76" t="s">
        <v>169</v>
      </c>
      <c r="H46" s="76" t="s">
        <v>170</v>
      </c>
      <c r="I46" s="77">
        <v>0.04</v>
      </c>
      <c r="J46" s="76" t="s">
        <v>171</v>
      </c>
      <c r="K46" s="78">
        <v>42005</v>
      </c>
      <c r="L46" s="78">
        <v>42369</v>
      </c>
      <c r="M46" s="128"/>
      <c r="N46" s="128"/>
      <c r="O46" s="128"/>
      <c r="P46" s="128"/>
      <c r="Q46" s="128"/>
      <c r="R46" s="129"/>
      <c r="S46" s="129"/>
      <c r="T46" s="128"/>
      <c r="U46" s="129"/>
      <c r="V46" s="129"/>
      <c r="W46" s="129"/>
      <c r="X46" s="129"/>
      <c r="Y46" s="50" t="s">
        <v>155</v>
      </c>
      <c r="Z46" s="86">
        <v>0</v>
      </c>
      <c r="AA46" s="555" t="s">
        <v>1150</v>
      </c>
      <c r="AB46" s="109" t="s">
        <v>155</v>
      </c>
      <c r="AC46" s="1791">
        <f t="shared" si="10"/>
        <v>1</v>
      </c>
      <c r="AD46" s="1710">
        <v>0</v>
      </c>
      <c r="AE46" s="1791" t="s">
        <v>1150</v>
      </c>
      <c r="AF46" s="1791" t="s">
        <v>1150</v>
      </c>
      <c r="AG46" s="1487" t="str">
        <f>AF46</f>
        <v>-</v>
      </c>
      <c r="AH46" s="1487"/>
      <c r="AI46" s="109"/>
      <c r="AJ46" s="110"/>
      <c r="AK46" s="109" t="s">
        <v>2166</v>
      </c>
      <c r="AL46" s="109"/>
      <c r="AM46" s="54"/>
      <c r="AN46" s="54"/>
      <c r="AO46" s="54"/>
      <c r="AP46" s="54"/>
      <c r="AQ46" s="54"/>
      <c r="AR46" s="54"/>
      <c r="AS46" s="54"/>
      <c r="AT46" s="55"/>
      <c r="AU46" s="55"/>
      <c r="AV46" s="55"/>
      <c r="AW46" s="55"/>
      <c r="AX46" s="55"/>
      <c r="AY46" s="55"/>
      <c r="AZ46" s="55"/>
      <c r="BA46" s="56"/>
      <c r="BB46" s="56"/>
      <c r="BC46" s="56"/>
      <c r="BD46" s="56"/>
      <c r="BE46" s="56"/>
      <c r="BF46" s="56"/>
      <c r="BG46" s="56"/>
      <c r="BH46" s="57"/>
      <c r="BI46" s="57"/>
      <c r="BJ46" s="57"/>
      <c r="BK46" s="57"/>
      <c r="BL46" s="57"/>
      <c r="BM46" s="57"/>
      <c r="BN46" s="57"/>
      <c r="BO46" s="58"/>
      <c r="BP46" s="58"/>
      <c r="BQ46" s="58"/>
      <c r="BR46" s="58"/>
      <c r="BS46" s="58"/>
      <c r="BT46" s="58"/>
      <c r="BU46" s="58"/>
      <c r="BV46" s="59"/>
      <c r="BW46" s="59"/>
      <c r="BX46" s="59"/>
      <c r="BY46" s="59"/>
      <c r="BZ46" s="59"/>
      <c r="CA46" s="59"/>
      <c r="CB46" s="59"/>
      <c r="CC46" s="59"/>
      <c r="CD46" s="59"/>
      <c r="CE46" s="59"/>
    </row>
    <row r="47" spans="1:83" s="60" customFormat="1" ht="99.75" customHeight="1" thickBot="1">
      <c r="A47" s="1871"/>
      <c r="B47" s="1871"/>
      <c r="C47" s="1858"/>
      <c r="D47" s="2181" t="s">
        <v>172</v>
      </c>
      <c r="E47" s="76" t="s">
        <v>60</v>
      </c>
      <c r="F47" s="76">
        <v>1</v>
      </c>
      <c r="G47" s="76" t="s">
        <v>173</v>
      </c>
      <c r="H47" s="76" t="s">
        <v>170</v>
      </c>
      <c r="I47" s="77">
        <v>0.04</v>
      </c>
      <c r="J47" s="76" t="s">
        <v>174</v>
      </c>
      <c r="K47" s="131">
        <v>42095</v>
      </c>
      <c r="L47" s="131">
        <v>42124</v>
      </c>
      <c r="M47" s="132"/>
      <c r="N47" s="132"/>
      <c r="O47" s="132"/>
      <c r="P47" s="133">
        <v>1</v>
      </c>
      <c r="Q47" s="132"/>
      <c r="R47" s="134"/>
      <c r="S47" s="134"/>
      <c r="T47" s="132"/>
      <c r="U47" s="134"/>
      <c r="V47" s="134"/>
      <c r="W47" s="134"/>
      <c r="X47" s="134"/>
      <c r="Y47" s="135">
        <f aca="true" t="shared" si="13" ref="Y47:Y63">SUM(M47:X47)</f>
        <v>1</v>
      </c>
      <c r="Z47" s="86">
        <v>216005832</v>
      </c>
      <c r="AA47" s="136" t="s">
        <v>175</v>
      </c>
      <c r="AB47" s="109">
        <f t="shared" si="2"/>
        <v>0</v>
      </c>
      <c r="AC47" s="1791">
        <f t="shared" si="10"/>
        <v>0</v>
      </c>
      <c r="AD47" s="1710">
        <v>0</v>
      </c>
      <c r="AE47" s="1791" t="s">
        <v>1150</v>
      </c>
      <c r="AF47" s="1791">
        <f aca="true" t="shared" si="14" ref="AF47:AF69">AD47/Y47</f>
        <v>0</v>
      </c>
      <c r="AG47" s="1487">
        <f aca="true" t="shared" si="15" ref="AG47:AG70">AF47</f>
        <v>0</v>
      </c>
      <c r="AH47" s="1487"/>
      <c r="AI47" s="109"/>
      <c r="AJ47" s="110"/>
      <c r="AK47" s="109" t="s">
        <v>2167</v>
      </c>
      <c r="AL47" s="109"/>
      <c r="AM47" s="54"/>
      <c r="AN47" s="54"/>
      <c r="AO47" s="54"/>
      <c r="AP47" s="54"/>
      <c r="AQ47" s="54"/>
      <c r="AR47" s="54"/>
      <c r="AS47" s="54"/>
      <c r="AT47" s="55"/>
      <c r="AU47" s="55"/>
      <c r="AV47" s="55"/>
      <c r="AW47" s="55"/>
      <c r="AX47" s="55"/>
      <c r="AY47" s="55"/>
      <c r="AZ47" s="55"/>
      <c r="BA47" s="56"/>
      <c r="BB47" s="56"/>
      <c r="BC47" s="56"/>
      <c r="BD47" s="56"/>
      <c r="BE47" s="56"/>
      <c r="BF47" s="56"/>
      <c r="BG47" s="56"/>
      <c r="BH47" s="57"/>
      <c r="BI47" s="57"/>
      <c r="BJ47" s="57"/>
      <c r="BK47" s="57"/>
      <c r="BL47" s="57"/>
      <c r="BM47" s="57"/>
      <c r="BN47" s="57"/>
      <c r="BO47" s="58"/>
      <c r="BP47" s="58"/>
      <c r="BQ47" s="58"/>
      <c r="BR47" s="58"/>
      <c r="BS47" s="58"/>
      <c r="BT47" s="58"/>
      <c r="BU47" s="58"/>
      <c r="BV47" s="59"/>
      <c r="BW47" s="59"/>
      <c r="BX47" s="59"/>
      <c r="BY47" s="59"/>
      <c r="BZ47" s="59"/>
      <c r="CA47" s="59"/>
      <c r="CB47" s="59"/>
      <c r="CC47" s="59"/>
      <c r="CD47" s="59"/>
      <c r="CE47" s="59"/>
    </row>
    <row r="48" spans="1:83" s="60" customFormat="1" ht="45.75" customHeight="1" thickBot="1">
      <c r="A48" s="1871"/>
      <c r="B48" s="1871"/>
      <c r="C48" s="1858"/>
      <c r="D48" s="2182"/>
      <c r="E48" s="76" t="s">
        <v>60</v>
      </c>
      <c r="F48" s="76">
        <v>1</v>
      </c>
      <c r="G48" s="76" t="s">
        <v>79</v>
      </c>
      <c r="H48" s="76" t="s">
        <v>170</v>
      </c>
      <c r="I48" s="77">
        <v>0.04</v>
      </c>
      <c r="J48" s="76" t="s">
        <v>176</v>
      </c>
      <c r="K48" s="131">
        <v>42156</v>
      </c>
      <c r="L48" s="131">
        <v>42185</v>
      </c>
      <c r="M48" s="132"/>
      <c r="N48" s="132"/>
      <c r="O48" s="132"/>
      <c r="P48" s="132"/>
      <c r="Q48" s="132"/>
      <c r="R48" s="137">
        <v>1</v>
      </c>
      <c r="S48" s="134"/>
      <c r="T48" s="132"/>
      <c r="U48" s="134"/>
      <c r="V48" s="134"/>
      <c r="W48" s="134"/>
      <c r="X48" s="134"/>
      <c r="Y48" s="135">
        <f t="shared" si="13"/>
        <v>1</v>
      </c>
      <c r="Z48" s="86">
        <v>0</v>
      </c>
      <c r="AA48" s="555" t="s">
        <v>1150</v>
      </c>
      <c r="AB48" s="109">
        <f t="shared" si="2"/>
        <v>0</v>
      </c>
      <c r="AC48" s="1791">
        <f t="shared" si="10"/>
        <v>0</v>
      </c>
      <c r="AD48" s="1710">
        <v>0</v>
      </c>
      <c r="AE48" s="1791" t="s">
        <v>1150</v>
      </c>
      <c r="AF48" s="1791">
        <f t="shared" si="14"/>
        <v>0</v>
      </c>
      <c r="AG48" s="1487">
        <f t="shared" si="15"/>
        <v>0</v>
      </c>
      <c r="AH48" s="1487"/>
      <c r="AI48" s="109"/>
      <c r="AJ48" s="110"/>
      <c r="AK48" s="109"/>
      <c r="AL48" s="109"/>
      <c r="AM48" s="54"/>
      <c r="AN48" s="54"/>
      <c r="AO48" s="54"/>
      <c r="AP48" s="54"/>
      <c r="AQ48" s="54"/>
      <c r="AR48" s="54"/>
      <c r="AS48" s="54"/>
      <c r="AT48" s="55"/>
      <c r="AU48" s="55"/>
      <c r="AV48" s="55"/>
      <c r="AW48" s="55"/>
      <c r="AX48" s="55"/>
      <c r="AY48" s="55"/>
      <c r="AZ48" s="55"/>
      <c r="BA48" s="56"/>
      <c r="BB48" s="56"/>
      <c r="BC48" s="56"/>
      <c r="BD48" s="56"/>
      <c r="BE48" s="56"/>
      <c r="BF48" s="56"/>
      <c r="BG48" s="56"/>
      <c r="BH48" s="57"/>
      <c r="BI48" s="57"/>
      <c r="BJ48" s="57"/>
      <c r="BK48" s="57"/>
      <c r="BL48" s="57"/>
      <c r="BM48" s="57"/>
      <c r="BN48" s="57"/>
      <c r="BO48" s="58"/>
      <c r="BP48" s="58"/>
      <c r="BQ48" s="58"/>
      <c r="BR48" s="58"/>
      <c r="BS48" s="58"/>
      <c r="BT48" s="58"/>
      <c r="BU48" s="58"/>
      <c r="BV48" s="59"/>
      <c r="BW48" s="59"/>
      <c r="BX48" s="59"/>
      <c r="BY48" s="59"/>
      <c r="BZ48" s="59"/>
      <c r="CA48" s="59"/>
      <c r="CB48" s="59"/>
      <c r="CC48" s="59"/>
      <c r="CD48" s="59"/>
      <c r="CE48" s="59"/>
    </row>
    <row r="49" spans="1:83" s="60" customFormat="1" ht="96.75" customHeight="1" thickBot="1">
      <c r="A49" s="1871"/>
      <c r="B49" s="1871"/>
      <c r="C49" s="1858"/>
      <c r="D49" s="2181" t="s">
        <v>177</v>
      </c>
      <c r="E49" s="76" t="s">
        <v>60</v>
      </c>
      <c r="F49" s="76">
        <v>1</v>
      </c>
      <c r="G49" s="76" t="s">
        <v>178</v>
      </c>
      <c r="H49" s="76" t="s">
        <v>170</v>
      </c>
      <c r="I49" s="77">
        <v>0.04</v>
      </c>
      <c r="J49" s="76" t="s">
        <v>174</v>
      </c>
      <c r="K49" s="131">
        <v>42125</v>
      </c>
      <c r="L49" s="131">
        <v>42155</v>
      </c>
      <c r="M49" s="132"/>
      <c r="N49" s="132"/>
      <c r="O49" s="132"/>
      <c r="P49" s="132"/>
      <c r="Q49" s="133">
        <v>1</v>
      </c>
      <c r="R49" s="134"/>
      <c r="S49" s="134"/>
      <c r="T49" s="132"/>
      <c r="U49" s="134"/>
      <c r="V49" s="134"/>
      <c r="W49" s="134"/>
      <c r="X49" s="134"/>
      <c r="Y49" s="138">
        <f t="shared" si="13"/>
        <v>1</v>
      </c>
      <c r="Z49" s="86">
        <v>120000000</v>
      </c>
      <c r="AA49" s="136" t="s">
        <v>179</v>
      </c>
      <c r="AB49" s="109">
        <f t="shared" si="2"/>
        <v>0</v>
      </c>
      <c r="AC49" s="1791">
        <f t="shared" si="10"/>
        <v>0</v>
      </c>
      <c r="AD49" s="1710">
        <v>0</v>
      </c>
      <c r="AE49" s="1791" t="s">
        <v>1150</v>
      </c>
      <c r="AF49" s="1791">
        <f t="shared" si="14"/>
        <v>0</v>
      </c>
      <c r="AG49" s="1487">
        <f t="shared" si="15"/>
        <v>0</v>
      </c>
      <c r="AH49" s="1487"/>
      <c r="AI49" s="109"/>
      <c r="AJ49" s="110"/>
      <c r="AK49" s="109"/>
      <c r="AL49" s="109"/>
      <c r="AM49" s="54"/>
      <c r="AN49" s="54"/>
      <c r="AO49" s="54"/>
      <c r="AP49" s="54"/>
      <c r="AQ49" s="54"/>
      <c r="AR49" s="54"/>
      <c r="AS49" s="54"/>
      <c r="AT49" s="55"/>
      <c r="AU49" s="55"/>
      <c r="AV49" s="55"/>
      <c r="AW49" s="55"/>
      <c r="AX49" s="55"/>
      <c r="AY49" s="55"/>
      <c r="AZ49" s="55"/>
      <c r="BA49" s="56"/>
      <c r="BB49" s="56"/>
      <c r="BC49" s="56"/>
      <c r="BD49" s="56"/>
      <c r="BE49" s="56"/>
      <c r="BF49" s="56"/>
      <c r="BG49" s="56"/>
      <c r="BH49" s="57"/>
      <c r="BI49" s="57"/>
      <c r="BJ49" s="57"/>
      <c r="BK49" s="57"/>
      <c r="BL49" s="57"/>
      <c r="BM49" s="57"/>
      <c r="BN49" s="57"/>
      <c r="BO49" s="58"/>
      <c r="BP49" s="58"/>
      <c r="BQ49" s="58"/>
      <c r="BR49" s="58"/>
      <c r="BS49" s="58"/>
      <c r="BT49" s="58"/>
      <c r="BU49" s="58"/>
      <c r="BV49" s="59"/>
      <c r="BW49" s="59"/>
      <c r="BX49" s="59"/>
      <c r="BY49" s="59"/>
      <c r="BZ49" s="59"/>
      <c r="CA49" s="59"/>
      <c r="CB49" s="59"/>
      <c r="CC49" s="59"/>
      <c r="CD49" s="59"/>
      <c r="CE49" s="59"/>
    </row>
    <row r="50" spans="1:83" s="60" customFormat="1" ht="60" customHeight="1" thickBot="1">
      <c r="A50" s="1871"/>
      <c r="B50" s="1871"/>
      <c r="C50" s="1858"/>
      <c r="D50" s="2182"/>
      <c r="E50" s="76" t="s">
        <v>60</v>
      </c>
      <c r="F50" s="76">
        <v>1</v>
      </c>
      <c r="G50" s="76" t="s">
        <v>180</v>
      </c>
      <c r="H50" s="76" t="s">
        <v>170</v>
      </c>
      <c r="I50" s="77">
        <v>0.04</v>
      </c>
      <c r="J50" s="76" t="s">
        <v>181</v>
      </c>
      <c r="K50" s="131">
        <v>42156</v>
      </c>
      <c r="L50" s="131">
        <v>42185</v>
      </c>
      <c r="M50" s="132"/>
      <c r="N50" s="132"/>
      <c r="O50" s="132"/>
      <c r="P50" s="132"/>
      <c r="Q50" s="132"/>
      <c r="R50" s="133">
        <v>1</v>
      </c>
      <c r="S50" s="134"/>
      <c r="T50" s="132"/>
      <c r="U50" s="134"/>
      <c r="V50" s="134"/>
      <c r="W50" s="134"/>
      <c r="X50" s="134"/>
      <c r="Y50" s="138">
        <v>1</v>
      </c>
      <c r="Z50" s="86">
        <v>0</v>
      </c>
      <c r="AA50" s="136" t="s">
        <v>1150</v>
      </c>
      <c r="AB50" s="109">
        <f t="shared" si="2"/>
        <v>0</v>
      </c>
      <c r="AC50" s="1791">
        <f t="shared" si="10"/>
        <v>0</v>
      </c>
      <c r="AD50" s="1710">
        <v>0</v>
      </c>
      <c r="AE50" s="1791" t="s">
        <v>1150</v>
      </c>
      <c r="AF50" s="1791">
        <f t="shared" si="14"/>
        <v>0</v>
      </c>
      <c r="AG50" s="1487">
        <f t="shared" si="15"/>
        <v>0</v>
      </c>
      <c r="AH50" s="1487"/>
      <c r="AI50" s="109"/>
      <c r="AJ50" s="110"/>
      <c r="AK50" s="109"/>
      <c r="AL50" s="109"/>
      <c r="AM50" s="54"/>
      <c r="AN50" s="54"/>
      <c r="AO50" s="54"/>
      <c r="AP50" s="54"/>
      <c r="AQ50" s="54"/>
      <c r="AR50" s="54"/>
      <c r="AS50" s="54"/>
      <c r="AT50" s="55"/>
      <c r="AU50" s="55"/>
      <c r="AV50" s="55"/>
      <c r="AW50" s="55"/>
      <c r="AX50" s="55"/>
      <c r="AY50" s="55"/>
      <c r="AZ50" s="55"/>
      <c r="BA50" s="56"/>
      <c r="BB50" s="56"/>
      <c r="BC50" s="56"/>
      <c r="BD50" s="56"/>
      <c r="BE50" s="56"/>
      <c r="BF50" s="56"/>
      <c r="BG50" s="56"/>
      <c r="BH50" s="57"/>
      <c r="BI50" s="57"/>
      <c r="BJ50" s="57"/>
      <c r="BK50" s="57"/>
      <c r="BL50" s="57"/>
      <c r="BM50" s="57"/>
      <c r="BN50" s="57"/>
      <c r="BO50" s="58"/>
      <c r="BP50" s="58"/>
      <c r="BQ50" s="58"/>
      <c r="BR50" s="58"/>
      <c r="BS50" s="58"/>
      <c r="BT50" s="58"/>
      <c r="BU50" s="58"/>
      <c r="BV50" s="59"/>
      <c r="BW50" s="59"/>
      <c r="BX50" s="59"/>
      <c r="BY50" s="59"/>
      <c r="BZ50" s="59"/>
      <c r="CA50" s="59"/>
      <c r="CB50" s="59"/>
      <c r="CC50" s="59"/>
      <c r="CD50" s="59"/>
      <c r="CE50" s="59"/>
    </row>
    <row r="51" spans="1:83" s="60" customFormat="1" ht="95.25" customHeight="1" thickBot="1">
      <c r="A51" s="1871"/>
      <c r="B51" s="1871"/>
      <c r="C51" s="1858"/>
      <c r="D51" s="2181" t="s">
        <v>182</v>
      </c>
      <c r="E51" s="76" t="s">
        <v>60</v>
      </c>
      <c r="F51" s="76">
        <v>1</v>
      </c>
      <c r="G51" s="76" t="s">
        <v>178</v>
      </c>
      <c r="H51" s="76" t="s">
        <v>170</v>
      </c>
      <c r="I51" s="77">
        <v>0.04</v>
      </c>
      <c r="J51" s="76" t="s">
        <v>174</v>
      </c>
      <c r="K51" s="131">
        <v>42095</v>
      </c>
      <c r="L51" s="131">
        <v>42124</v>
      </c>
      <c r="M51" s="133"/>
      <c r="N51" s="133"/>
      <c r="O51" s="133"/>
      <c r="P51" s="133">
        <v>1</v>
      </c>
      <c r="Q51" s="132"/>
      <c r="R51" s="134"/>
      <c r="S51" s="134"/>
      <c r="T51" s="132"/>
      <c r="U51" s="134"/>
      <c r="V51" s="134"/>
      <c r="W51" s="134"/>
      <c r="X51" s="134"/>
      <c r="Y51" s="135">
        <f>SUM(M51:X51)</f>
        <v>1</v>
      </c>
      <c r="Z51" s="86">
        <v>520000000</v>
      </c>
      <c r="AA51" s="136" t="s">
        <v>179</v>
      </c>
      <c r="AB51" s="109">
        <f t="shared" si="2"/>
        <v>0</v>
      </c>
      <c r="AC51" s="1791">
        <f t="shared" si="10"/>
        <v>0</v>
      </c>
      <c r="AD51" s="1710">
        <v>0</v>
      </c>
      <c r="AE51" s="1791" t="s">
        <v>1150</v>
      </c>
      <c r="AF51" s="1791">
        <f t="shared" si="14"/>
        <v>0</v>
      </c>
      <c r="AG51" s="1487">
        <f t="shared" si="15"/>
        <v>0</v>
      </c>
      <c r="AH51" s="1487"/>
      <c r="AI51" s="109"/>
      <c r="AJ51" s="110"/>
      <c r="AK51" s="109" t="s">
        <v>2168</v>
      </c>
      <c r="AL51" s="109"/>
      <c r="AM51" s="54"/>
      <c r="AN51" s="54"/>
      <c r="AO51" s="54"/>
      <c r="AP51" s="54"/>
      <c r="AQ51" s="54"/>
      <c r="AR51" s="54"/>
      <c r="AS51" s="54"/>
      <c r="AT51" s="55"/>
      <c r="AU51" s="55"/>
      <c r="AV51" s="55"/>
      <c r="AW51" s="55"/>
      <c r="AX51" s="55"/>
      <c r="AY51" s="55"/>
      <c r="AZ51" s="55"/>
      <c r="BA51" s="56"/>
      <c r="BB51" s="56"/>
      <c r="BC51" s="56"/>
      <c r="BD51" s="56"/>
      <c r="BE51" s="56"/>
      <c r="BF51" s="56"/>
      <c r="BG51" s="56"/>
      <c r="BH51" s="57"/>
      <c r="BI51" s="57"/>
      <c r="BJ51" s="57"/>
      <c r="BK51" s="57"/>
      <c r="BL51" s="57"/>
      <c r="BM51" s="57"/>
      <c r="BN51" s="57"/>
      <c r="BO51" s="58"/>
      <c r="BP51" s="58"/>
      <c r="BQ51" s="58"/>
      <c r="BR51" s="58"/>
      <c r="BS51" s="58"/>
      <c r="BT51" s="58"/>
      <c r="BU51" s="58"/>
      <c r="BV51" s="59"/>
      <c r="BW51" s="59"/>
      <c r="BX51" s="59"/>
      <c r="BY51" s="59"/>
      <c r="BZ51" s="59"/>
      <c r="CA51" s="59"/>
      <c r="CB51" s="59"/>
      <c r="CC51" s="59"/>
      <c r="CD51" s="59"/>
      <c r="CE51" s="59"/>
    </row>
    <row r="52" spans="1:83" s="60" customFormat="1" ht="80.25" customHeight="1" thickBot="1">
      <c r="A52" s="1871"/>
      <c r="B52" s="1871"/>
      <c r="C52" s="1858"/>
      <c r="D52" s="2182"/>
      <c r="E52" s="76" t="s">
        <v>183</v>
      </c>
      <c r="F52" s="88" t="s">
        <v>106</v>
      </c>
      <c r="G52" s="76" t="s">
        <v>184</v>
      </c>
      <c r="H52" s="76" t="s">
        <v>185</v>
      </c>
      <c r="I52" s="77">
        <v>0.04</v>
      </c>
      <c r="J52" s="76" t="s">
        <v>186</v>
      </c>
      <c r="K52" s="131">
        <v>42005</v>
      </c>
      <c r="L52" s="131">
        <v>42369</v>
      </c>
      <c r="M52" s="132"/>
      <c r="N52" s="132"/>
      <c r="O52" s="132"/>
      <c r="P52" s="132"/>
      <c r="Q52" s="132"/>
      <c r="R52" s="134"/>
      <c r="S52" s="134"/>
      <c r="T52" s="132"/>
      <c r="U52" s="134"/>
      <c r="V52" s="134"/>
      <c r="W52" s="134"/>
      <c r="X52" s="134"/>
      <c r="Y52" s="50" t="s">
        <v>106</v>
      </c>
      <c r="Z52" s="86">
        <v>0</v>
      </c>
      <c r="AA52" s="136" t="s">
        <v>1150</v>
      </c>
      <c r="AB52" s="109" t="s">
        <v>106</v>
      </c>
      <c r="AC52" s="1791">
        <f t="shared" si="10"/>
        <v>1</v>
      </c>
      <c r="AD52" s="1710">
        <v>0</v>
      </c>
      <c r="AE52" s="1791" t="s">
        <v>1150</v>
      </c>
      <c r="AF52" s="1791" t="s">
        <v>1150</v>
      </c>
      <c r="AG52" s="1487" t="str">
        <f t="shared" si="15"/>
        <v>-</v>
      </c>
      <c r="AH52" s="1487"/>
      <c r="AI52" s="109"/>
      <c r="AJ52" s="110"/>
      <c r="AK52" s="109" t="s">
        <v>2169</v>
      </c>
      <c r="AL52" s="109"/>
      <c r="AM52" s="54"/>
      <c r="AN52" s="54"/>
      <c r="AO52" s="54"/>
      <c r="AP52" s="54"/>
      <c r="AQ52" s="54"/>
      <c r="AR52" s="54"/>
      <c r="AS52" s="54"/>
      <c r="AT52" s="55"/>
      <c r="AU52" s="55"/>
      <c r="AV52" s="55"/>
      <c r="AW52" s="55"/>
      <c r="AX52" s="55"/>
      <c r="AY52" s="55"/>
      <c r="AZ52" s="55"/>
      <c r="BA52" s="56"/>
      <c r="BB52" s="56"/>
      <c r="BC52" s="56"/>
      <c r="BD52" s="56"/>
      <c r="BE52" s="56"/>
      <c r="BF52" s="56"/>
      <c r="BG52" s="56"/>
      <c r="BH52" s="57"/>
      <c r="BI52" s="57"/>
      <c r="BJ52" s="57"/>
      <c r="BK52" s="57"/>
      <c r="BL52" s="57"/>
      <c r="BM52" s="57"/>
      <c r="BN52" s="57"/>
      <c r="BO52" s="58"/>
      <c r="BP52" s="58"/>
      <c r="BQ52" s="58"/>
      <c r="BR52" s="58"/>
      <c r="BS52" s="58"/>
      <c r="BT52" s="58"/>
      <c r="BU52" s="58"/>
      <c r="BV52" s="59"/>
      <c r="BW52" s="59"/>
      <c r="BX52" s="59"/>
      <c r="BY52" s="59"/>
      <c r="BZ52" s="59"/>
      <c r="CA52" s="59"/>
      <c r="CB52" s="59"/>
      <c r="CC52" s="59"/>
      <c r="CD52" s="59"/>
      <c r="CE52" s="59"/>
    </row>
    <row r="53" spans="1:83" s="60" customFormat="1" ht="105" customHeight="1" thickBot="1">
      <c r="A53" s="1871"/>
      <c r="B53" s="1871"/>
      <c r="C53" s="1858"/>
      <c r="D53" s="2181" t="s">
        <v>187</v>
      </c>
      <c r="E53" s="76" t="s">
        <v>60</v>
      </c>
      <c r="F53" s="76">
        <v>1</v>
      </c>
      <c r="G53" s="76" t="s">
        <v>178</v>
      </c>
      <c r="H53" s="76" t="s">
        <v>170</v>
      </c>
      <c r="I53" s="77">
        <v>0.04</v>
      </c>
      <c r="J53" s="76" t="s">
        <v>174</v>
      </c>
      <c r="K53" s="131">
        <v>42095</v>
      </c>
      <c r="L53" s="131">
        <v>42124</v>
      </c>
      <c r="M53" s="132"/>
      <c r="N53" s="132"/>
      <c r="O53" s="132"/>
      <c r="P53" s="133">
        <v>1</v>
      </c>
      <c r="Q53" s="132"/>
      <c r="R53" s="134"/>
      <c r="S53" s="134"/>
      <c r="T53" s="132"/>
      <c r="U53" s="134"/>
      <c r="V53" s="134"/>
      <c r="W53" s="134"/>
      <c r="X53" s="134"/>
      <c r="Y53" s="135">
        <f>SUM(M53:X53)</f>
        <v>1</v>
      </c>
      <c r="Z53" s="86">
        <v>58000000</v>
      </c>
      <c r="AA53" s="136" t="s">
        <v>175</v>
      </c>
      <c r="AB53" s="109">
        <f t="shared" si="2"/>
        <v>0</v>
      </c>
      <c r="AC53" s="1791">
        <f t="shared" si="10"/>
        <v>0</v>
      </c>
      <c r="AD53" s="1710">
        <v>0</v>
      </c>
      <c r="AE53" s="1791" t="s">
        <v>1150</v>
      </c>
      <c r="AF53" s="1791">
        <f t="shared" si="14"/>
        <v>0</v>
      </c>
      <c r="AG53" s="1487">
        <f t="shared" si="15"/>
        <v>0</v>
      </c>
      <c r="AH53" s="1487"/>
      <c r="AI53" s="109"/>
      <c r="AJ53" s="110"/>
      <c r="AK53" s="109" t="s">
        <v>2170</v>
      </c>
      <c r="AL53" s="109"/>
      <c r="AM53" s="54"/>
      <c r="AN53" s="54"/>
      <c r="AO53" s="54"/>
      <c r="AP53" s="54"/>
      <c r="AQ53" s="54"/>
      <c r="AR53" s="54"/>
      <c r="AS53" s="54"/>
      <c r="AT53" s="55"/>
      <c r="AU53" s="55"/>
      <c r="AV53" s="55"/>
      <c r="AW53" s="55"/>
      <c r="AX53" s="55"/>
      <c r="AY53" s="55"/>
      <c r="AZ53" s="55"/>
      <c r="BA53" s="56"/>
      <c r="BB53" s="56"/>
      <c r="BC53" s="56"/>
      <c r="BD53" s="56"/>
      <c r="BE53" s="56"/>
      <c r="BF53" s="56"/>
      <c r="BG53" s="56"/>
      <c r="BH53" s="57"/>
      <c r="BI53" s="57"/>
      <c r="BJ53" s="57"/>
      <c r="BK53" s="57"/>
      <c r="BL53" s="57"/>
      <c r="BM53" s="57"/>
      <c r="BN53" s="57"/>
      <c r="BO53" s="58"/>
      <c r="BP53" s="58"/>
      <c r="BQ53" s="58"/>
      <c r="BR53" s="58"/>
      <c r="BS53" s="58"/>
      <c r="BT53" s="58"/>
      <c r="BU53" s="58"/>
      <c r="BV53" s="59"/>
      <c r="BW53" s="59"/>
      <c r="BX53" s="59"/>
      <c r="BY53" s="59"/>
      <c r="BZ53" s="59"/>
      <c r="CA53" s="59"/>
      <c r="CB53" s="59"/>
      <c r="CC53" s="59"/>
      <c r="CD53" s="59"/>
      <c r="CE53" s="59"/>
    </row>
    <row r="54" spans="1:83" s="60" customFormat="1" ht="72" customHeight="1" thickBot="1">
      <c r="A54" s="1871"/>
      <c r="B54" s="1871"/>
      <c r="C54" s="1858"/>
      <c r="D54" s="2182"/>
      <c r="E54" s="76" t="s">
        <v>183</v>
      </c>
      <c r="F54" s="88" t="s">
        <v>106</v>
      </c>
      <c r="G54" s="76" t="s">
        <v>188</v>
      </c>
      <c r="H54" s="76" t="s">
        <v>170</v>
      </c>
      <c r="I54" s="77">
        <v>0.04</v>
      </c>
      <c r="J54" s="76" t="s">
        <v>189</v>
      </c>
      <c r="K54" s="131">
        <v>42005</v>
      </c>
      <c r="L54" s="131">
        <v>42369</v>
      </c>
      <c r="M54" s="132"/>
      <c r="N54" s="132"/>
      <c r="O54" s="132"/>
      <c r="P54" s="132"/>
      <c r="Q54" s="132"/>
      <c r="R54" s="134"/>
      <c r="S54" s="134"/>
      <c r="T54" s="132"/>
      <c r="U54" s="134"/>
      <c r="V54" s="134"/>
      <c r="W54" s="134"/>
      <c r="X54" s="134"/>
      <c r="Y54" s="135" t="s">
        <v>106</v>
      </c>
      <c r="Z54" s="86">
        <v>0</v>
      </c>
      <c r="AA54" s="136" t="s">
        <v>1150</v>
      </c>
      <c r="AB54" s="109" t="s">
        <v>106</v>
      </c>
      <c r="AC54" s="1791">
        <f t="shared" si="10"/>
        <v>1</v>
      </c>
      <c r="AD54" s="1710">
        <v>0</v>
      </c>
      <c r="AE54" s="1791" t="s">
        <v>1150</v>
      </c>
      <c r="AF54" s="1791" t="s">
        <v>1150</v>
      </c>
      <c r="AG54" s="1487" t="str">
        <f t="shared" si="15"/>
        <v>-</v>
      </c>
      <c r="AH54" s="1487"/>
      <c r="AI54" s="109"/>
      <c r="AJ54" s="110"/>
      <c r="AK54" s="109" t="s">
        <v>2171</v>
      </c>
      <c r="AL54" s="109"/>
      <c r="AM54" s="54"/>
      <c r="AN54" s="54"/>
      <c r="AO54" s="54"/>
      <c r="AP54" s="54"/>
      <c r="AQ54" s="54"/>
      <c r="AR54" s="54"/>
      <c r="AS54" s="54"/>
      <c r="AT54" s="55"/>
      <c r="AU54" s="55"/>
      <c r="AV54" s="55"/>
      <c r="AW54" s="55"/>
      <c r="AX54" s="55"/>
      <c r="AY54" s="55"/>
      <c r="AZ54" s="55"/>
      <c r="BA54" s="56"/>
      <c r="BB54" s="56"/>
      <c r="BC54" s="56"/>
      <c r="BD54" s="56"/>
      <c r="BE54" s="56"/>
      <c r="BF54" s="56"/>
      <c r="BG54" s="56"/>
      <c r="BH54" s="57"/>
      <c r="BI54" s="57"/>
      <c r="BJ54" s="57"/>
      <c r="BK54" s="57"/>
      <c r="BL54" s="57"/>
      <c r="BM54" s="57"/>
      <c r="BN54" s="57"/>
      <c r="BO54" s="58"/>
      <c r="BP54" s="58"/>
      <c r="BQ54" s="58"/>
      <c r="BR54" s="58"/>
      <c r="BS54" s="58"/>
      <c r="BT54" s="58"/>
      <c r="BU54" s="58"/>
      <c r="BV54" s="59"/>
      <c r="BW54" s="59"/>
      <c r="BX54" s="59"/>
      <c r="BY54" s="59"/>
      <c r="BZ54" s="59"/>
      <c r="CA54" s="59"/>
      <c r="CB54" s="59"/>
      <c r="CC54" s="59"/>
      <c r="CD54" s="59"/>
      <c r="CE54" s="59"/>
    </row>
    <row r="55" spans="1:83" s="60" customFormat="1" ht="122.25" customHeight="1" thickBot="1">
      <c r="A55" s="1871"/>
      <c r="B55" s="1871"/>
      <c r="C55" s="1858"/>
      <c r="D55" s="2181" t="s">
        <v>190</v>
      </c>
      <c r="E55" s="76" t="s">
        <v>60</v>
      </c>
      <c r="F55" s="76">
        <v>1</v>
      </c>
      <c r="G55" s="76" t="s">
        <v>178</v>
      </c>
      <c r="H55" s="76" t="s">
        <v>170</v>
      </c>
      <c r="I55" s="77">
        <v>0.04</v>
      </c>
      <c r="J55" s="76" t="s">
        <v>174</v>
      </c>
      <c r="K55" s="131">
        <v>42095</v>
      </c>
      <c r="L55" s="131">
        <v>42124</v>
      </c>
      <c r="M55" s="132"/>
      <c r="N55" s="132"/>
      <c r="O55" s="133">
        <v>1</v>
      </c>
      <c r="P55" s="132"/>
      <c r="Q55" s="132"/>
      <c r="R55" s="134"/>
      <c r="S55" s="134"/>
      <c r="T55" s="132"/>
      <c r="U55" s="134"/>
      <c r="V55" s="134"/>
      <c r="W55" s="134"/>
      <c r="X55" s="134"/>
      <c r="Y55" s="135">
        <f t="shared" si="13"/>
        <v>1</v>
      </c>
      <c r="Z55" s="86">
        <v>320000000</v>
      </c>
      <c r="AA55" s="136" t="s">
        <v>175</v>
      </c>
      <c r="AB55" s="109">
        <f t="shared" si="2"/>
        <v>0</v>
      </c>
      <c r="AC55" s="1791">
        <f t="shared" si="10"/>
        <v>0</v>
      </c>
      <c r="AD55" s="1710">
        <v>0</v>
      </c>
      <c r="AE55" s="1791" t="s">
        <v>1150</v>
      </c>
      <c r="AF55" s="1791">
        <f t="shared" si="14"/>
        <v>0</v>
      </c>
      <c r="AG55" s="1487">
        <f t="shared" si="15"/>
        <v>0</v>
      </c>
      <c r="AH55" s="1487"/>
      <c r="AI55" s="109"/>
      <c r="AJ55" s="110"/>
      <c r="AK55" s="109" t="s">
        <v>2172</v>
      </c>
      <c r="AL55" s="109"/>
      <c r="AM55" s="54"/>
      <c r="AN55" s="54"/>
      <c r="AO55" s="54"/>
      <c r="AP55" s="54"/>
      <c r="AQ55" s="54"/>
      <c r="AR55" s="54"/>
      <c r="AS55" s="54"/>
      <c r="AT55" s="55"/>
      <c r="AU55" s="55"/>
      <c r="AV55" s="55"/>
      <c r="AW55" s="55"/>
      <c r="AX55" s="55"/>
      <c r="AY55" s="55"/>
      <c r="AZ55" s="55"/>
      <c r="BA55" s="56"/>
      <c r="BB55" s="56"/>
      <c r="BC55" s="56"/>
      <c r="BD55" s="56"/>
      <c r="BE55" s="56"/>
      <c r="BF55" s="56"/>
      <c r="BG55" s="56"/>
      <c r="BH55" s="57"/>
      <c r="BI55" s="57"/>
      <c r="BJ55" s="57"/>
      <c r="BK55" s="57"/>
      <c r="BL55" s="57"/>
      <c r="BM55" s="57"/>
      <c r="BN55" s="57"/>
      <c r="BO55" s="58"/>
      <c r="BP55" s="58"/>
      <c r="BQ55" s="58"/>
      <c r="BR55" s="58"/>
      <c r="BS55" s="58"/>
      <c r="BT55" s="58"/>
      <c r="BU55" s="58"/>
      <c r="BV55" s="59"/>
      <c r="BW55" s="59"/>
      <c r="BX55" s="59"/>
      <c r="BY55" s="59"/>
      <c r="BZ55" s="59"/>
      <c r="CA55" s="59"/>
      <c r="CB55" s="59"/>
      <c r="CC55" s="59"/>
      <c r="CD55" s="59"/>
      <c r="CE55" s="59"/>
    </row>
    <row r="56" spans="1:83" s="60" customFormat="1" ht="93" customHeight="1" thickBot="1">
      <c r="A56" s="1871"/>
      <c r="B56" s="1871"/>
      <c r="C56" s="1858"/>
      <c r="D56" s="2182"/>
      <c r="E56" s="76" t="s">
        <v>78</v>
      </c>
      <c r="F56" s="76">
        <v>1</v>
      </c>
      <c r="G56" s="76" t="s">
        <v>180</v>
      </c>
      <c r="H56" s="76" t="s">
        <v>191</v>
      </c>
      <c r="I56" s="77">
        <v>0.04</v>
      </c>
      <c r="J56" s="76" t="s">
        <v>192</v>
      </c>
      <c r="K56" s="131">
        <v>42125</v>
      </c>
      <c r="L56" s="131">
        <v>42155</v>
      </c>
      <c r="M56" s="132"/>
      <c r="N56" s="132"/>
      <c r="O56" s="132"/>
      <c r="P56" s="132"/>
      <c r="Q56" s="133">
        <v>1</v>
      </c>
      <c r="R56" s="134"/>
      <c r="S56" s="134"/>
      <c r="T56" s="132"/>
      <c r="U56" s="134"/>
      <c r="V56" s="134"/>
      <c r="W56" s="134"/>
      <c r="X56" s="134"/>
      <c r="Y56" s="135">
        <f t="shared" si="13"/>
        <v>1</v>
      </c>
      <c r="Z56" s="86">
        <v>0</v>
      </c>
      <c r="AA56" s="136" t="s">
        <v>1150</v>
      </c>
      <c r="AB56" s="109">
        <f t="shared" si="2"/>
        <v>0</v>
      </c>
      <c r="AC56" s="1791">
        <f t="shared" si="10"/>
        <v>0</v>
      </c>
      <c r="AD56" s="1710">
        <v>0</v>
      </c>
      <c r="AE56" s="1791" t="s">
        <v>1150</v>
      </c>
      <c r="AF56" s="1791">
        <f t="shared" si="14"/>
        <v>0</v>
      </c>
      <c r="AG56" s="1487">
        <f t="shared" si="15"/>
        <v>0</v>
      </c>
      <c r="AH56" s="1487"/>
      <c r="AI56" s="109"/>
      <c r="AJ56" s="110"/>
      <c r="AK56" s="109"/>
      <c r="AL56" s="109"/>
      <c r="AM56" s="54"/>
      <c r="AN56" s="54"/>
      <c r="AO56" s="54"/>
      <c r="AP56" s="54"/>
      <c r="AQ56" s="54"/>
      <c r="AR56" s="54"/>
      <c r="AS56" s="54"/>
      <c r="AT56" s="55"/>
      <c r="AU56" s="55"/>
      <c r="AV56" s="55"/>
      <c r="AW56" s="55"/>
      <c r="AX56" s="55"/>
      <c r="AY56" s="55"/>
      <c r="AZ56" s="55"/>
      <c r="BA56" s="56"/>
      <c r="BB56" s="56"/>
      <c r="BC56" s="56"/>
      <c r="BD56" s="56"/>
      <c r="BE56" s="56"/>
      <c r="BF56" s="56"/>
      <c r="BG56" s="56"/>
      <c r="BH56" s="57"/>
      <c r="BI56" s="57"/>
      <c r="BJ56" s="57"/>
      <c r="BK56" s="57"/>
      <c r="BL56" s="57"/>
      <c r="BM56" s="57"/>
      <c r="BN56" s="57"/>
      <c r="BO56" s="58"/>
      <c r="BP56" s="58"/>
      <c r="BQ56" s="58"/>
      <c r="BR56" s="58"/>
      <c r="BS56" s="58"/>
      <c r="BT56" s="58"/>
      <c r="BU56" s="58"/>
      <c r="BV56" s="59"/>
      <c r="BW56" s="59"/>
      <c r="BX56" s="59"/>
      <c r="BY56" s="59"/>
      <c r="BZ56" s="59"/>
      <c r="CA56" s="59"/>
      <c r="CB56" s="59"/>
      <c r="CC56" s="59"/>
      <c r="CD56" s="59"/>
      <c r="CE56" s="59"/>
    </row>
    <row r="57" spans="1:83" s="60" customFormat="1" ht="93" customHeight="1" thickBot="1">
      <c r="A57" s="1871"/>
      <c r="B57" s="1871"/>
      <c r="C57" s="1858"/>
      <c r="D57" s="139" t="s">
        <v>193</v>
      </c>
      <c r="E57" s="76" t="s">
        <v>60</v>
      </c>
      <c r="F57" s="76">
        <v>1</v>
      </c>
      <c r="G57" s="76" t="s">
        <v>178</v>
      </c>
      <c r="H57" s="76" t="s">
        <v>170</v>
      </c>
      <c r="I57" s="77">
        <v>0.04</v>
      </c>
      <c r="J57" s="76" t="s">
        <v>194</v>
      </c>
      <c r="K57" s="131">
        <v>42095</v>
      </c>
      <c r="L57" s="131">
        <v>42124</v>
      </c>
      <c r="M57" s="132"/>
      <c r="N57" s="132"/>
      <c r="O57" s="133"/>
      <c r="P57" s="133">
        <v>1</v>
      </c>
      <c r="Q57" s="132"/>
      <c r="R57" s="134"/>
      <c r="S57" s="134"/>
      <c r="T57" s="132"/>
      <c r="U57" s="134"/>
      <c r="V57" s="134"/>
      <c r="W57" s="134"/>
      <c r="X57" s="134"/>
      <c r="Y57" s="135">
        <f t="shared" si="13"/>
        <v>1</v>
      </c>
      <c r="Z57" s="86">
        <v>200000000</v>
      </c>
      <c r="AA57" s="136" t="s">
        <v>175</v>
      </c>
      <c r="AB57" s="109">
        <f t="shared" si="2"/>
        <v>0</v>
      </c>
      <c r="AC57" s="1791">
        <f t="shared" si="10"/>
        <v>0</v>
      </c>
      <c r="AD57" s="1710">
        <v>0</v>
      </c>
      <c r="AE57" s="1791" t="s">
        <v>1150</v>
      </c>
      <c r="AF57" s="1791">
        <f t="shared" si="14"/>
        <v>0</v>
      </c>
      <c r="AG57" s="1487">
        <f t="shared" si="15"/>
        <v>0</v>
      </c>
      <c r="AH57" s="1487"/>
      <c r="AI57" s="109"/>
      <c r="AJ57" s="110"/>
      <c r="AK57" s="109"/>
      <c r="AL57" s="109"/>
      <c r="AM57" s="54"/>
      <c r="AN57" s="54"/>
      <c r="AO57" s="54"/>
      <c r="AP57" s="54"/>
      <c r="AQ57" s="54"/>
      <c r="AR57" s="54"/>
      <c r="AS57" s="54"/>
      <c r="AT57" s="55"/>
      <c r="AU57" s="55"/>
      <c r="AV57" s="55"/>
      <c r="AW57" s="55"/>
      <c r="AX57" s="55"/>
      <c r="AY57" s="55"/>
      <c r="AZ57" s="55"/>
      <c r="BA57" s="56"/>
      <c r="BB57" s="56"/>
      <c r="BC57" s="56"/>
      <c r="BD57" s="56"/>
      <c r="BE57" s="56"/>
      <c r="BF57" s="56"/>
      <c r="BG57" s="56"/>
      <c r="BH57" s="57"/>
      <c r="BI57" s="57"/>
      <c r="BJ57" s="57"/>
      <c r="BK57" s="57"/>
      <c r="BL57" s="57"/>
      <c r="BM57" s="57"/>
      <c r="BN57" s="57"/>
      <c r="BO57" s="58"/>
      <c r="BP57" s="58"/>
      <c r="BQ57" s="58"/>
      <c r="BR57" s="58"/>
      <c r="BS57" s="58"/>
      <c r="BT57" s="58"/>
      <c r="BU57" s="58"/>
      <c r="BV57" s="59"/>
      <c r="BW57" s="59"/>
      <c r="BX57" s="59"/>
      <c r="BY57" s="59"/>
      <c r="BZ57" s="59"/>
      <c r="CA57" s="59"/>
      <c r="CB57" s="59"/>
      <c r="CC57" s="59"/>
      <c r="CD57" s="59"/>
      <c r="CE57" s="59"/>
    </row>
    <row r="58" spans="1:83" s="60" customFormat="1" ht="93" customHeight="1" thickBot="1">
      <c r="A58" s="1871"/>
      <c r="B58" s="1871"/>
      <c r="C58" s="1858"/>
      <c r="D58" s="139" t="s">
        <v>195</v>
      </c>
      <c r="E58" s="76" t="s">
        <v>60</v>
      </c>
      <c r="F58" s="76">
        <v>1</v>
      </c>
      <c r="G58" s="76" t="s">
        <v>178</v>
      </c>
      <c r="H58" s="76" t="s">
        <v>170</v>
      </c>
      <c r="I58" s="77">
        <v>0.04</v>
      </c>
      <c r="J58" s="76" t="s">
        <v>194</v>
      </c>
      <c r="K58" s="131">
        <v>42064</v>
      </c>
      <c r="L58" s="131">
        <v>42094</v>
      </c>
      <c r="M58" s="132"/>
      <c r="N58" s="132"/>
      <c r="O58" s="133">
        <v>1</v>
      </c>
      <c r="P58" s="132"/>
      <c r="Q58" s="132"/>
      <c r="R58" s="134"/>
      <c r="S58" s="134"/>
      <c r="T58" s="132"/>
      <c r="U58" s="134"/>
      <c r="V58" s="134"/>
      <c r="W58" s="134"/>
      <c r="X58" s="134"/>
      <c r="Y58" s="135">
        <f t="shared" si="13"/>
        <v>1</v>
      </c>
      <c r="Z58" s="86">
        <v>24000000</v>
      </c>
      <c r="AA58" s="136" t="s">
        <v>175</v>
      </c>
      <c r="AB58" s="109">
        <f t="shared" si="2"/>
        <v>0</v>
      </c>
      <c r="AC58" s="1791">
        <f t="shared" si="10"/>
        <v>0</v>
      </c>
      <c r="AD58" s="1710">
        <v>0</v>
      </c>
      <c r="AE58" s="1791" t="s">
        <v>1150</v>
      </c>
      <c r="AF58" s="1791">
        <f t="shared" si="14"/>
        <v>0</v>
      </c>
      <c r="AG58" s="1487">
        <f t="shared" si="15"/>
        <v>0</v>
      </c>
      <c r="AH58" s="1487"/>
      <c r="AI58" s="109"/>
      <c r="AJ58" s="110"/>
      <c r="AK58" s="109"/>
      <c r="AL58" s="109" t="s">
        <v>2173</v>
      </c>
      <c r="AM58" s="54"/>
      <c r="AN58" s="54"/>
      <c r="AO58" s="54"/>
      <c r="AP58" s="54"/>
      <c r="AQ58" s="54"/>
      <c r="AR58" s="54"/>
      <c r="AS58" s="54"/>
      <c r="AT58" s="55"/>
      <c r="AU58" s="55"/>
      <c r="AV58" s="55"/>
      <c r="AW58" s="55"/>
      <c r="AX58" s="55"/>
      <c r="AY58" s="55"/>
      <c r="AZ58" s="55"/>
      <c r="BA58" s="56"/>
      <c r="BB58" s="56"/>
      <c r="BC58" s="56"/>
      <c r="BD58" s="56"/>
      <c r="BE58" s="56"/>
      <c r="BF58" s="56"/>
      <c r="BG58" s="56"/>
      <c r="BH58" s="57"/>
      <c r="BI58" s="57"/>
      <c r="BJ58" s="57"/>
      <c r="BK58" s="57"/>
      <c r="BL58" s="57"/>
      <c r="BM58" s="57"/>
      <c r="BN58" s="57"/>
      <c r="BO58" s="58"/>
      <c r="BP58" s="58"/>
      <c r="BQ58" s="58"/>
      <c r="BR58" s="58"/>
      <c r="BS58" s="58"/>
      <c r="BT58" s="58"/>
      <c r="BU58" s="58"/>
      <c r="BV58" s="59"/>
      <c r="BW58" s="59"/>
      <c r="BX58" s="59"/>
      <c r="BY58" s="59"/>
      <c r="BZ58" s="59"/>
      <c r="CA58" s="59"/>
      <c r="CB58" s="59"/>
      <c r="CC58" s="59"/>
      <c r="CD58" s="59"/>
      <c r="CE58" s="59"/>
    </row>
    <row r="59" spans="1:83" s="60" customFormat="1" ht="93" customHeight="1" thickBot="1">
      <c r="A59" s="1871"/>
      <c r="B59" s="1871"/>
      <c r="C59" s="1858"/>
      <c r="D59" s="139" t="s">
        <v>196</v>
      </c>
      <c r="E59" s="76" t="s">
        <v>60</v>
      </c>
      <c r="F59" s="76">
        <v>1</v>
      </c>
      <c r="G59" s="76" t="s">
        <v>178</v>
      </c>
      <c r="H59" s="76" t="s">
        <v>170</v>
      </c>
      <c r="I59" s="77">
        <v>0.04</v>
      </c>
      <c r="J59" s="76" t="s">
        <v>194</v>
      </c>
      <c r="K59" s="131">
        <v>42095</v>
      </c>
      <c r="L59" s="131">
        <v>42124</v>
      </c>
      <c r="M59" s="132"/>
      <c r="N59" s="132"/>
      <c r="O59" s="133"/>
      <c r="P59" s="133">
        <v>1</v>
      </c>
      <c r="Q59" s="132"/>
      <c r="R59" s="134"/>
      <c r="S59" s="134"/>
      <c r="T59" s="132"/>
      <c r="U59" s="134"/>
      <c r="V59" s="134"/>
      <c r="W59" s="134"/>
      <c r="X59" s="134"/>
      <c r="Y59" s="135">
        <f t="shared" si="13"/>
        <v>1</v>
      </c>
      <c r="Z59" s="86">
        <v>44500000</v>
      </c>
      <c r="AA59" s="136" t="s">
        <v>175</v>
      </c>
      <c r="AB59" s="109">
        <f t="shared" si="2"/>
        <v>0</v>
      </c>
      <c r="AC59" s="1791">
        <f t="shared" si="10"/>
        <v>0</v>
      </c>
      <c r="AD59" s="1710">
        <v>0</v>
      </c>
      <c r="AE59" s="1791" t="s">
        <v>1150</v>
      </c>
      <c r="AF59" s="1791">
        <f t="shared" si="14"/>
        <v>0</v>
      </c>
      <c r="AG59" s="1487">
        <f t="shared" si="15"/>
        <v>0</v>
      </c>
      <c r="AH59" s="1487"/>
      <c r="AI59" s="109"/>
      <c r="AJ59" s="110"/>
      <c r="AK59" s="109"/>
      <c r="AL59" s="109" t="s">
        <v>2174</v>
      </c>
      <c r="AM59" s="54"/>
      <c r="AN59" s="54"/>
      <c r="AO59" s="54"/>
      <c r="AP59" s="54"/>
      <c r="AQ59" s="54"/>
      <c r="AR59" s="54"/>
      <c r="AS59" s="54"/>
      <c r="AT59" s="55"/>
      <c r="AU59" s="55"/>
      <c r="AV59" s="55"/>
      <c r="AW59" s="55"/>
      <c r="AX59" s="55"/>
      <c r="AY59" s="55"/>
      <c r="AZ59" s="55"/>
      <c r="BA59" s="56"/>
      <c r="BB59" s="56"/>
      <c r="BC59" s="56"/>
      <c r="BD59" s="56"/>
      <c r="BE59" s="56"/>
      <c r="BF59" s="56"/>
      <c r="BG59" s="56"/>
      <c r="BH59" s="57"/>
      <c r="BI59" s="57"/>
      <c r="BJ59" s="57"/>
      <c r="BK59" s="57"/>
      <c r="BL59" s="57"/>
      <c r="BM59" s="57"/>
      <c r="BN59" s="57"/>
      <c r="BO59" s="58"/>
      <c r="BP59" s="58"/>
      <c r="BQ59" s="58"/>
      <c r="BR59" s="58"/>
      <c r="BS59" s="58"/>
      <c r="BT59" s="58"/>
      <c r="BU59" s="58"/>
      <c r="BV59" s="59"/>
      <c r="BW59" s="59"/>
      <c r="BX59" s="59"/>
      <c r="BY59" s="59"/>
      <c r="BZ59" s="59"/>
      <c r="CA59" s="59"/>
      <c r="CB59" s="59"/>
      <c r="CC59" s="59"/>
      <c r="CD59" s="59"/>
      <c r="CE59" s="59"/>
    </row>
    <row r="60" spans="1:83" s="60" customFormat="1" ht="64.5" customHeight="1" thickBot="1">
      <c r="A60" s="1871"/>
      <c r="B60" s="1871"/>
      <c r="C60" s="1859"/>
      <c r="D60" s="105" t="s">
        <v>197</v>
      </c>
      <c r="E60" s="76" t="s">
        <v>198</v>
      </c>
      <c r="F60" s="88" t="s">
        <v>106</v>
      </c>
      <c r="G60" s="76" t="s">
        <v>199</v>
      </c>
      <c r="H60" s="76" t="s">
        <v>170</v>
      </c>
      <c r="I60" s="77">
        <v>0.04</v>
      </c>
      <c r="J60" s="76" t="s">
        <v>200</v>
      </c>
      <c r="K60" s="131">
        <v>42005</v>
      </c>
      <c r="L60" s="131">
        <v>42369</v>
      </c>
      <c r="M60" s="140"/>
      <c r="N60" s="140"/>
      <c r="O60" s="140"/>
      <c r="P60" s="140"/>
      <c r="Q60" s="140"/>
      <c r="R60" s="141"/>
      <c r="S60" s="141"/>
      <c r="T60" s="140"/>
      <c r="U60" s="141"/>
      <c r="V60" s="141"/>
      <c r="W60" s="141"/>
      <c r="X60" s="141"/>
      <c r="Y60" s="135" t="s">
        <v>201</v>
      </c>
      <c r="Z60" s="86">
        <v>0</v>
      </c>
      <c r="AA60" s="136" t="s">
        <v>1150</v>
      </c>
      <c r="AB60" s="109" t="s">
        <v>106</v>
      </c>
      <c r="AC60" s="1791">
        <f t="shared" si="10"/>
        <v>1</v>
      </c>
      <c r="AD60" s="1710">
        <v>0</v>
      </c>
      <c r="AE60" s="1791" t="s">
        <v>1150</v>
      </c>
      <c r="AF60" s="1791" t="s">
        <v>1150</v>
      </c>
      <c r="AG60" s="1487" t="str">
        <f t="shared" si="15"/>
        <v>-</v>
      </c>
      <c r="AH60" s="1487"/>
      <c r="AI60" s="109"/>
      <c r="AJ60" s="110"/>
      <c r="AK60" s="109" t="s">
        <v>2175</v>
      </c>
      <c r="AL60" s="109"/>
      <c r="AM60" s="54"/>
      <c r="AN60" s="54"/>
      <c r="AO60" s="54"/>
      <c r="AP60" s="54"/>
      <c r="AQ60" s="54"/>
      <c r="AR60" s="54"/>
      <c r="AS60" s="54"/>
      <c r="AT60" s="55"/>
      <c r="AU60" s="55"/>
      <c r="AV60" s="55"/>
      <c r="AW60" s="55"/>
      <c r="AX60" s="55"/>
      <c r="AY60" s="55"/>
      <c r="AZ60" s="55"/>
      <c r="BA60" s="56"/>
      <c r="BB60" s="56"/>
      <c r="BC60" s="56"/>
      <c r="BD60" s="56"/>
      <c r="BE60" s="56"/>
      <c r="BF60" s="56"/>
      <c r="BG60" s="56"/>
      <c r="BH60" s="57"/>
      <c r="BI60" s="57"/>
      <c r="BJ60" s="57"/>
      <c r="BK60" s="57"/>
      <c r="BL60" s="57"/>
      <c r="BM60" s="57"/>
      <c r="BN60" s="57"/>
      <c r="BO60" s="58"/>
      <c r="BP60" s="58"/>
      <c r="BQ60" s="58"/>
      <c r="BR60" s="58"/>
      <c r="BS60" s="58"/>
      <c r="BT60" s="58"/>
      <c r="BU60" s="58"/>
      <c r="BV60" s="59"/>
      <c r="BW60" s="59"/>
      <c r="BX60" s="59"/>
      <c r="BY60" s="59"/>
      <c r="BZ60" s="59"/>
      <c r="CA60" s="59"/>
      <c r="CB60" s="59"/>
      <c r="CC60" s="59"/>
      <c r="CD60" s="59"/>
      <c r="CE60" s="59"/>
    </row>
    <row r="61" spans="1:83" s="60" customFormat="1" ht="80.25" customHeight="1" thickBot="1">
      <c r="A61" s="1871"/>
      <c r="B61" s="1871"/>
      <c r="C61" s="1857" t="s">
        <v>202</v>
      </c>
      <c r="D61" s="142" t="s">
        <v>203</v>
      </c>
      <c r="E61" s="76" t="s">
        <v>204</v>
      </c>
      <c r="F61" s="88" t="s">
        <v>106</v>
      </c>
      <c r="G61" s="76" t="s">
        <v>205</v>
      </c>
      <c r="H61" s="76" t="s">
        <v>191</v>
      </c>
      <c r="I61" s="77">
        <v>0.04</v>
      </c>
      <c r="J61" s="76" t="s">
        <v>206</v>
      </c>
      <c r="K61" s="131">
        <v>42005</v>
      </c>
      <c r="L61" s="131">
        <v>42369</v>
      </c>
      <c r="M61" s="140"/>
      <c r="N61" s="140"/>
      <c r="O61" s="140"/>
      <c r="P61" s="140"/>
      <c r="Q61" s="140"/>
      <c r="R61" s="141"/>
      <c r="S61" s="141"/>
      <c r="T61" s="140"/>
      <c r="U61" s="141"/>
      <c r="V61" s="141"/>
      <c r="W61" s="141"/>
      <c r="X61" s="141"/>
      <c r="Y61" s="135" t="s">
        <v>201</v>
      </c>
      <c r="Z61" s="86">
        <v>0</v>
      </c>
      <c r="AA61" s="136" t="s">
        <v>1150</v>
      </c>
      <c r="AB61" s="109" t="s">
        <v>106</v>
      </c>
      <c r="AC61" s="1791">
        <f t="shared" si="10"/>
        <v>1</v>
      </c>
      <c r="AD61" s="1710">
        <v>0</v>
      </c>
      <c r="AE61" s="1791" t="s">
        <v>1150</v>
      </c>
      <c r="AF61" s="1791" t="s">
        <v>1150</v>
      </c>
      <c r="AG61" s="1487" t="str">
        <f t="shared" si="15"/>
        <v>-</v>
      </c>
      <c r="AH61" s="1487"/>
      <c r="AI61" s="109"/>
      <c r="AJ61" s="110"/>
      <c r="AK61" s="109" t="s">
        <v>2176</v>
      </c>
      <c r="AL61" s="109"/>
      <c r="AM61" s="54"/>
      <c r="AN61" s="54"/>
      <c r="AO61" s="54"/>
      <c r="AP61" s="54"/>
      <c r="AQ61" s="54"/>
      <c r="AR61" s="54"/>
      <c r="AS61" s="54"/>
      <c r="AT61" s="55"/>
      <c r="AU61" s="55"/>
      <c r="AV61" s="55"/>
      <c r="AW61" s="55"/>
      <c r="AX61" s="55"/>
      <c r="AY61" s="55"/>
      <c r="AZ61" s="55"/>
      <c r="BA61" s="56"/>
      <c r="BB61" s="56"/>
      <c r="BC61" s="56"/>
      <c r="BD61" s="56"/>
      <c r="BE61" s="56"/>
      <c r="BF61" s="56"/>
      <c r="BG61" s="56"/>
      <c r="BH61" s="57"/>
      <c r="BI61" s="57"/>
      <c r="BJ61" s="57"/>
      <c r="BK61" s="57"/>
      <c r="BL61" s="57"/>
      <c r="BM61" s="57"/>
      <c r="BN61" s="57"/>
      <c r="BO61" s="58"/>
      <c r="BP61" s="58"/>
      <c r="BQ61" s="58"/>
      <c r="BR61" s="58"/>
      <c r="BS61" s="58"/>
      <c r="BT61" s="58"/>
      <c r="BU61" s="58"/>
      <c r="BV61" s="59"/>
      <c r="BW61" s="59"/>
      <c r="BX61" s="59"/>
      <c r="BY61" s="59"/>
      <c r="BZ61" s="59"/>
      <c r="CA61" s="59"/>
      <c r="CB61" s="59"/>
      <c r="CC61" s="59"/>
      <c r="CD61" s="59"/>
      <c r="CE61" s="59"/>
    </row>
    <row r="62" spans="1:83" s="60" customFormat="1" ht="36.75" customHeight="1" thickBot="1">
      <c r="A62" s="1871"/>
      <c r="B62" s="1871"/>
      <c r="C62" s="1858"/>
      <c r="D62" s="142" t="s">
        <v>207</v>
      </c>
      <c r="E62" s="76" t="s">
        <v>208</v>
      </c>
      <c r="F62" s="76">
        <v>24</v>
      </c>
      <c r="G62" s="76" t="s">
        <v>209</v>
      </c>
      <c r="H62" s="76" t="s">
        <v>191</v>
      </c>
      <c r="I62" s="77">
        <v>0.04</v>
      </c>
      <c r="J62" s="76" t="s">
        <v>210</v>
      </c>
      <c r="K62" s="131">
        <v>42005</v>
      </c>
      <c r="L62" s="131">
        <v>42369</v>
      </c>
      <c r="M62" s="140">
        <v>2</v>
      </c>
      <c r="N62" s="140">
        <v>2</v>
      </c>
      <c r="O62" s="140">
        <v>2</v>
      </c>
      <c r="P62" s="140">
        <v>2</v>
      </c>
      <c r="Q62" s="140">
        <v>2</v>
      </c>
      <c r="R62" s="141">
        <v>2</v>
      </c>
      <c r="S62" s="141">
        <v>2</v>
      </c>
      <c r="T62" s="140">
        <v>2</v>
      </c>
      <c r="U62" s="141">
        <v>2</v>
      </c>
      <c r="V62" s="141">
        <v>2</v>
      </c>
      <c r="W62" s="141">
        <v>2</v>
      </c>
      <c r="X62" s="141">
        <v>2</v>
      </c>
      <c r="Y62" s="135">
        <f t="shared" si="13"/>
        <v>24</v>
      </c>
      <c r="Z62" s="86">
        <v>0</v>
      </c>
      <c r="AA62" s="136" t="s">
        <v>1150</v>
      </c>
      <c r="AB62" s="109">
        <f t="shared" si="2"/>
        <v>4</v>
      </c>
      <c r="AC62" s="1791">
        <f t="shared" si="10"/>
        <v>1</v>
      </c>
      <c r="AD62" s="1710">
        <v>0</v>
      </c>
      <c r="AE62" s="1791">
        <f aca="true" t="shared" si="16" ref="AE62:AE69">AD62/AB62</f>
        <v>0</v>
      </c>
      <c r="AF62" s="1791">
        <f t="shared" si="14"/>
        <v>0</v>
      </c>
      <c r="AG62" s="1487">
        <f t="shared" si="15"/>
        <v>0</v>
      </c>
      <c r="AH62" s="1487"/>
      <c r="AI62" s="109"/>
      <c r="AJ62" s="110"/>
      <c r="AK62" s="109" t="s">
        <v>2177</v>
      </c>
      <c r="AL62" s="109"/>
      <c r="AM62" s="54"/>
      <c r="AN62" s="54"/>
      <c r="AO62" s="54"/>
      <c r="AP62" s="54"/>
      <c r="AQ62" s="54"/>
      <c r="AR62" s="54"/>
      <c r="AS62" s="54"/>
      <c r="AT62" s="55"/>
      <c r="AU62" s="55"/>
      <c r="AV62" s="55"/>
      <c r="AW62" s="55"/>
      <c r="AX62" s="55"/>
      <c r="AY62" s="55"/>
      <c r="AZ62" s="55"/>
      <c r="BA62" s="56"/>
      <c r="BB62" s="56"/>
      <c r="BC62" s="56"/>
      <c r="BD62" s="56"/>
      <c r="BE62" s="56"/>
      <c r="BF62" s="56"/>
      <c r="BG62" s="56"/>
      <c r="BH62" s="57"/>
      <c r="BI62" s="57"/>
      <c r="BJ62" s="57"/>
      <c r="BK62" s="57"/>
      <c r="BL62" s="57"/>
      <c r="BM62" s="57"/>
      <c r="BN62" s="57"/>
      <c r="BO62" s="58"/>
      <c r="BP62" s="58"/>
      <c r="BQ62" s="58"/>
      <c r="BR62" s="58"/>
      <c r="BS62" s="58"/>
      <c r="BT62" s="58"/>
      <c r="BU62" s="58"/>
      <c r="BV62" s="59"/>
      <c r="BW62" s="59"/>
      <c r="BX62" s="59"/>
      <c r="BY62" s="59"/>
      <c r="BZ62" s="59"/>
      <c r="CA62" s="59"/>
      <c r="CB62" s="59"/>
      <c r="CC62" s="59"/>
      <c r="CD62" s="59"/>
      <c r="CE62" s="59"/>
    </row>
    <row r="63" spans="1:83" s="60" customFormat="1" ht="39" customHeight="1" thickBot="1">
      <c r="A63" s="1871"/>
      <c r="B63" s="1871"/>
      <c r="C63" s="1858"/>
      <c r="D63" s="142" t="s">
        <v>211</v>
      </c>
      <c r="E63" s="76" t="s">
        <v>212</v>
      </c>
      <c r="F63" s="76">
        <v>6</v>
      </c>
      <c r="G63" s="76" t="s">
        <v>213</v>
      </c>
      <c r="H63" s="76" t="s">
        <v>191</v>
      </c>
      <c r="I63" s="77">
        <v>0.04</v>
      </c>
      <c r="J63" s="76" t="s">
        <v>210</v>
      </c>
      <c r="K63" s="131">
        <v>42005</v>
      </c>
      <c r="L63" s="131">
        <v>42369</v>
      </c>
      <c r="M63" s="140"/>
      <c r="N63" s="140">
        <v>1</v>
      </c>
      <c r="O63" s="140"/>
      <c r="P63" s="140">
        <v>1</v>
      </c>
      <c r="Q63" s="140"/>
      <c r="R63" s="141">
        <v>1</v>
      </c>
      <c r="S63" s="141"/>
      <c r="T63" s="140">
        <v>1</v>
      </c>
      <c r="U63" s="141"/>
      <c r="V63" s="141">
        <v>1</v>
      </c>
      <c r="W63" s="141"/>
      <c r="X63" s="141">
        <v>1</v>
      </c>
      <c r="Y63" s="135">
        <f t="shared" si="13"/>
        <v>6</v>
      </c>
      <c r="Z63" s="86">
        <v>0</v>
      </c>
      <c r="AA63" s="136" t="s">
        <v>1150</v>
      </c>
      <c r="AB63" s="109">
        <f t="shared" si="2"/>
        <v>1</v>
      </c>
      <c r="AC63" s="1791">
        <f t="shared" si="10"/>
        <v>1</v>
      </c>
      <c r="AD63" s="1710">
        <v>0</v>
      </c>
      <c r="AE63" s="1791">
        <f t="shared" si="16"/>
        <v>0</v>
      </c>
      <c r="AF63" s="1791">
        <f t="shared" si="14"/>
        <v>0</v>
      </c>
      <c r="AG63" s="1487">
        <f t="shared" si="15"/>
        <v>0</v>
      </c>
      <c r="AH63" s="1487"/>
      <c r="AI63" s="109"/>
      <c r="AJ63" s="110"/>
      <c r="AK63" s="109" t="s">
        <v>2178</v>
      </c>
      <c r="AL63" s="109"/>
      <c r="AM63" s="54"/>
      <c r="AN63" s="54"/>
      <c r="AO63" s="54"/>
      <c r="AP63" s="54"/>
      <c r="AQ63" s="54"/>
      <c r="AR63" s="54"/>
      <c r="AS63" s="54"/>
      <c r="AT63" s="55"/>
      <c r="AU63" s="55"/>
      <c r="AV63" s="55"/>
      <c r="AW63" s="55"/>
      <c r="AX63" s="55"/>
      <c r="AY63" s="55"/>
      <c r="AZ63" s="55"/>
      <c r="BA63" s="56"/>
      <c r="BB63" s="56"/>
      <c r="BC63" s="56"/>
      <c r="BD63" s="56"/>
      <c r="BE63" s="56"/>
      <c r="BF63" s="56"/>
      <c r="BG63" s="56"/>
      <c r="BH63" s="57"/>
      <c r="BI63" s="57"/>
      <c r="BJ63" s="57"/>
      <c r="BK63" s="57"/>
      <c r="BL63" s="57"/>
      <c r="BM63" s="57"/>
      <c r="BN63" s="57"/>
      <c r="BO63" s="58"/>
      <c r="BP63" s="58"/>
      <c r="BQ63" s="58"/>
      <c r="BR63" s="58"/>
      <c r="BS63" s="58"/>
      <c r="BT63" s="58"/>
      <c r="BU63" s="58"/>
      <c r="BV63" s="59"/>
      <c r="BW63" s="59"/>
      <c r="BX63" s="59"/>
      <c r="BY63" s="59"/>
      <c r="BZ63" s="59"/>
      <c r="CA63" s="59"/>
      <c r="CB63" s="59"/>
      <c r="CC63" s="59"/>
      <c r="CD63" s="59"/>
      <c r="CE63" s="59"/>
    </row>
    <row r="64" spans="1:83" s="60" customFormat="1" ht="85.5" customHeight="1" thickBot="1">
      <c r="A64" s="1871"/>
      <c r="B64" s="1871"/>
      <c r="C64" s="1858"/>
      <c r="D64" s="142" t="s">
        <v>214</v>
      </c>
      <c r="E64" s="76" t="s">
        <v>168</v>
      </c>
      <c r="F64" s="76" t="s">
        <v>106</v>
      </c>
      <c r="G64" s="76" t="s">
        <v>215</v>
      </c>
      <c r="H64" s="76" t="s">
        <v>191</v>
      </c>
      <c r="I64" s="77">
        <v>0.04</v>
      </c>
      <c r="J64" s="76" t="s">
        <v>216</v>
      </c>
      <c r="K64" s="131">
        <v>42005</v>
      </c>
      <c r="L64" s="131">
        <v>42369</v>
      </c>
      <c r="M64" s="140"/>
      <c r="N64" s="140"/>
      <c r="O64" s="140"/>
      <c r="P64" s="140"/>
      <c r="Q64" s="140"/>
      <c r="R64" s="141"/>
      <c r="S64" s="141"/>
      <c r="T64" s="140"/>
      <c r="U64" s="141"/>
      <c r="V64" s="141"/>
      <c r="W64" s="141"/>
      <c r="X64" s="141"/>
      <c r="Y64" s="50" t="s">
        <v>106</v>
      </c>
      <c r="Z64" s="86">
        <v>0</v>
      </c>
      <c r="AA64" s="136" t="s">
        <v>1150</v>
      </c>
      <c r="AB64" s="109" t="s">
        <v>106</v>
      </c>
      <c r="AC64" s="1791">
        <f t="shared" si="10"/>
        <v>1</v>
      </c>
      <c r="AD64" s="1710">
        <v>0</v>
      </c>
      <c r="AE64" s="1791" t="s">
        <v>1150</v>
      </c>
      <c r="AF64" s="1791" t="s">
        <v>1150</v>
      </c>
      <c r="AG64" s="1487" t="str">
        <f t="shared" si="15"/>
        <v>-</v>
      </c>
      <c r="AH64" s="1487"/>
      <c r="AI64" s="109"/>
      <c r="AJ64" s="110"/>
      <c r="AK64" s="109" t="s">
        <v>2179</v>
      </c>
      <c r="AL64" s="109"/>
      <c r="AM64" s="54"/>
      <c r="AN64" s="54"/>
      <c r="AO64" s="54"/>
      <c r="AP64" s="54"/>
      <c r="AQ64" s="54"/>
      <c r="AR64" s="54"/>
      <c r="AS64" s="54"/>
      <c r="AT64" s="55"/>
      <c r="AU64" s="55"/>
      <c r="AV64" s="55"/>
      <c r="AW64" s="55"/>
      <c r="AX64" s="55"/>
      <c r="AY64" s="55"/>
      <c r="AZ64" s="55"/>
      <c r="BA64" s="56"/>
      <c r="BB64" s="56"/>
      <c r="BC64" s="56"/>
      <c r="BD64" s="56"/>
      <c r="BE64" s="56"/>
      <c r="BF64" s="56"/>
      <c r="BG64" s="56"/>
      <c r="BH64" s="57"/>
      <c r="BI64" s="57"/>
      <c r="BJ64" s="57"/>
      <c r="BK64" s="57"/>
      <c r="BL64" s="57"/>
      <c r="BM64" s="57"/>
      <c r="BN64" s="57"/>
      <c r="BO64" s="58"/>
      <c r="BP64" s="58"/>
      <c r="BQ64" s="58"/>
      <c r="BR64" s="58"/>
      <c r="BS64" s="58"/>
      <c r="BT64" s="58"/>
      <c r="BU64" s="58"/>
      <c r="BV64" s="59"/>
      <c r="BW64" s="59"/>
      <c r="BX64" s="59"/>
      <c r="BY64" s="59"/>
      <c r="BZ64" s="59"/>
      <c r="CA64" s="59"/>
      <c r="CB64" s="59"/>
      <c r="CC64" s="59"/>
      <c r="CD64" s="59"/>
      <c r="CE64" s="59"/>
    </row>
    <row r="65" spans="1:83" s="60" customFormat="1" ht="81.75" customHeight="1" thickBot="1">
      <c r="A65" s="1871"/>
      <c r="B65" s="1871"/>
      <c r="C65" s="1858"/>
      <c r="D65" s="142" t="s">
        <v>217</v>
      </c>
      <c r="E65" s="76" t="s">
        <v>168</v>
      </c>
      <c r="F65" s="76" t="s">
        <v>106</v>
      </c>
      <c r="G65" s="76" t="s">
        <v>215</v>
      </c>
      <c r="H65" s="76" t="s">
        <v>218</v>
      </c>
      <c r="I65" s="77">
        <v>0.04</v>
      </c>
      <c r="J65" s="76" t="s">
        <v>219</v>
      </c>
      <c r="K65" s="131">
        <v>42005</v>
      </c>
      <c r="L65" s="131">
        <v>42369</v>
      </c>
      <c r="M65" s="140"/>
      <c r="N65" s="140"/>
      <c r="O65" s="140"/>
      <c r="P65" s="140"/>
      <c r="Q65" s="140"/>
      <c r="R65" s="141"/>
      <c r="S65" s="141"/>
      <c r="T65" s="140"/>
      <c r="U65" s="141"/>
      <c r="V65" s="141"/>
      <c r="W65" s="141"/>
      <c r="X65" s="141"/>
      <c r="Y65" s="50" t="s">
        <v>106</v>
      </c>
      <c r="Z65" s="86">
        <v>0</v>
      </c>
      <c r="AA65" s="136" t="s">
        <v>1150</v>
      </c>
      <c r="AB65" s="109" t="s">
        <v>106</v>
      </c>
      <c r="AC65" s="1791">
        <f t="shared" si="10"/>
        <v>1</v>
      </c>
      <c r="AD65" s="1710">
        <v>0</v>
      </c>
      <c r="AE65" s="1791" t="s">
        <v>1150</v>
      </c>
      <c r="AF65" s="1791" t="s">
        <v>1150</v>
      </c>
      <c r="AG65" s="1487" t="str">
        <f t="shared" si="15"/>
        <v>-</v>
      </c>
      <c r="AH65" s="1487"/>
      <c r="AI65" s="109"/>
      <c r="AJ65" s="110"/>
      <c r="AK65" s="109" t="s">
        <v>2180</v>
      </c>
      <c r="AL65" s="109"/>
      <c r="AM65" s="54"/>
      <c r="AN65" s="54"/>
      <c r="AO65" s="54"/>
      <c r="AP65" s="54"/>
      <c r="AQ65" s="54"/>
      <c r="AR65" s="54"/>
      <c r="AS65" s="54"/>
      <c r="AT65" s="55"/>
      <c r="AU65" s="55"/>
      <c r="AV65" s="55"/>
      <c r="AW65" s="55"/>
      <c r="AX65" s="55"/>
      <c r="AY65" s="55"/>
      <c r="AZ65" s="55"/>
      <c r="BA65" s="56"/>
      <c r="BB65" s="56"/>
      <c r="BC65" s="56"/>
      <c r="BD65" s="56"/>
      <c r="BE65" s="56"/>
      <c r="BF65" s="56"/>
      <c r="BG65" s="56"/>
      <c r="BH65" s="57"/>
      <c r="BI65" s="57"/>
      <c r="BJ65" s="57"/>
      <c r="BK65" s="57"/>
      <c r="BL65" s="57"/>
      <c r="BM65" s="57"/>
      <c r="BN65" s="57"/>
      <c r="BO65" s="58"/>
      <c r="BP65" s="58"/>
      <c r="BQ65" s="58"/>
      <c r="BR65" s="58"/>
      <c r="BS65" s="58"/>
      <c r="BT65" s="58"/>
      <c r="BU65" s="58"/>
      <c r="BV65" s="59"/>
      <c r="BW65" s="59"/>
      <c r="BX65" s="59"/>
      <c r="BY65" s="59"/>
      <c r="BZ65" s="59"/>
      <c r="CA65" s="59"/>
      <c r="CB65" s="59"/>
      <c r="CC65" s="59"/>
      <c r="CD65" s="59"/>
      <c r="CE65" s="59"/>
    </row>
    <row r="66" spans="1:83" s="60" customFormat="1" ht="64.5" customHeight="1" thickBot="1">
      <c r="A66" s="1871"/>
      <c r="B66" s="1871"/>
      <c r="C66" s="1858"/>
      <c r="D66" s="142" t="s">
        <v>220</v>
      </c>
      <c r="E66" s="76" t="s">
        <v>68</v>
      </c>
      <c r="F66" s="76">
        <v>12</v>
      </c>
      <c r="G66" s="76" t="s">
        <v>221</v>
      </c>
      <c r="H66" s="76" t="s">
        <v>170</v>
      </c>
      <c r="I66" s="77">
        <v>0.04</v>
      </c>
      <c r="J66" s="76" t="s">
        <v>222</v>
      </c>
      <c r="K66" s="131">
        <v>42005</v>
      </c>
      <c r="L66" s="131">
        <v>42369</v>
      </c>
      <c r="M66" s="143">
        <f>1/12</f>
        <v>0.08333333333333333</v>
      </c>
      <c r="N66" s="143">
        <f>1/12+M66</f>
        <v>0.16666666666666666</v>
      </c>
      <c r="O66" s="143">
        <f aca="true" t="shared" si="17" ref="O66:X66">1/12+N66</f>
        <v>0.25</v>
      </c>
      <c r="P66" s="143">
        <f t="shared" si="17"/>
        <v>0.3333333333333333</v>
      </c>
      <c r="Q66" s="143">
        <f t="shared" si="17"/>
        <v>0.41666666666666663</v>
      </c>
      <c r="R66" s="143">
        <f t="shared" si="17"/>
        <v>0.49999999999999994</v>
      </c>
      <c r="S66" s="143">
        <f t="shared" si="17"/>
        <v>0.5833333333333333</v>
      </c>
      <c r="T66" s="143">
        <f t="shared" si="17"/>
        <v>0.6666666666666666</v>
      </c>
      <c r="U66" s="143">
        <f t="shared" si="17"/>
        <v>0.75</v>
      </c>
      <c r="V66" s="143">
        <f t="shared" si="17"/>
        <v>0.8333333333333334</v>
      </c>
      <c r="W66" s="143">
        <f t="shared" si="17"/>
        <v>0.9166666666666667</v>
      </c>
      <c r="X66" s="143">
        <f t="shared" si="17"/>
        <v>1</v>
      </c>
      <c r="Y66" s="135">
        <v>1</v>
      </c>
      <c r="Z66" s="86">
        <v>0</v>
      </c>
      <c r="AA66" s="136" t="s">
        <v>1150</v>
      </c>
      <c r="AB66" s="109">
        <f t="shared" si="2"/>
        <v>0.25</v>
      </c>
      <c r="AC66" s="1791">
        <f t="shared" si="10"/>
        <v>1</v>
      </c>
      <c r="AD66" s="1710">
        <v>0</v>
      </c>
      <c r="AE66" s="1791">
        <f t="shared" si="16"/>
        <v>0</v>
      </c>
      <c r="AF66" s="1791">
        <f t="shared" si="14"/>
        <v>0</v>
      </c>
      <c r="AG66" s="1487">
        <f t="shared" si="15"/>
        <v>0</v>
      </c>
      <c r="AH66" s="1487"/>
      <c r="AI66" s="109"/>
      <c r="AJ66" s="110"/>
      <c r="AK66" s="109" t="s">
        <v>2181</v>
      </c>
      <c r="AL66" s="109"/>
      <c r="AM66" s="54"/>
      <c r="AN66" s="54"/>
      <c r="AO66" s="54"/>
      <c r="AP66" s="54"/>
      <c r="AQ66" s="54"/>
      <c r="AR66" s="54"/>
      <c r="AS66" s="54"/>
      <c r="AT66" s="55"/>
      <c r="AU66" s="55"/>
      <c r="AV66" s="55"/>
      <c r="AW66" s="55"/>
      <c r="AX66" s="55"/>
      <c r="AY66" s="55"/>
      <c r="AZ66" s="55"/>
      <c r="BA66" s="56"/>
      <c r="BB66" s="56"/>
      <c r="BC66" s="56"/>
      <c r="BD66" s="56"/>
      <c r="BE66" s="56"/>
      <c r="BF66" s="56"/>
      <c r="BG66" s="56"/>
      <c r="BH66" s="57"/>
      <c r="BI66" s="57"/>
      <c r="BJ66" s="57"/>
      <c r="BK66" s="57"/>
      <c r="BL66" s="57"/>
      <c r="BM66" s="57"/>
      <c r="BN66" s="57"/>
      <c r="BO66" s="58"/>
      <c r="BP66" s="58"/>
      <c r="BQ66" s="58"/>
      <c r="BR66" s="58"/>
      <c r="BS66" s="58"/>
      <c r="BT66" s="58"/>
      <c r="BU66" s="58"/>
      <c r="BV66" s="59"/>
      <c r="BW66" s="59"/>
      <c r="BX66" s="59"/>
      <c r="BY66" s="59"/>
      <c r="BZ66" s="59"/>
      <c r="CA66" s="59"/>
      <c r="CB66" s="59"/>
      <c r="CC66" s="59"/>
      <c r="CD66" s="59"/>
      <c r="CE66" s="59"/>
    </row>
    <row r="67" spans="1:83" s="60" customFormat="1" ht="57" customHeight="1" thickBot="1">
      <c r="A67" s="1871"/>
      <c r="B67" s="1871"/>
      <c r="C67" s="1858"/>
      <c r="D67" s="142" t="s">
        <v>223</v>
      </c>
      <c r="E67" s="76" t="s">
        <v>224</v>
      </c>
      <c r="F67" s="76" t="s">
        <v>225</v>
      </c>
      <c r="G67" s="76" t="s">
        <v>226</v>
      </c>
      <c r="H67" s="76" t="s">
        <v>170</v>
      </c>
      <c r="I67" s="77">
        <v>0.04</v>
      </c>
      <c r="J67" s="76" t="s">
        <v>222</v>
      </c>
      <c r="K67" s="131">
        <v>42005</v>
      </c>
      <c r="L67" s="131">
        <v>42369</v>
      </c>
      <c r="M67" s="140"/>
      <c r="N67" s="140"/>
      <c r="O67" s="140"/>
      <c r="P67" s="140"/>
      <c r="Q67" s="140"/>
      <c r="R67" s="141"/>
      <c r="S67" s="141"/>
      <c r="T67" s="140"/>
      <c r="U67" s="141"/>
      <c r="V67" s="141"/>
      <c r="W67" s="141"/>
      <c r="X67" s="141"/>
      <c r="Y67" s="50" t="s">
        <v>106</v>
      </c>
      <c r="Z67" s="86">
        <v>0</v>
      </c>
      <c r="AA67" s="136" t="s">
        <v>1150</v>
      </c>
      <c r="AB67" s="109" t="s">
        <v>106</v>
      </c>
      <c r="AC67" s="1791">
        <f t="shared" si="10"/>
        <v>1</v>
      </c>
      <c r="AD67" s="1710">
        <v>0</v>
      </c>
      <c r="AE67" s="1791" t="s">
        <v>1150</v>
      </c>
      <c r="AF67" s="1791" t="s">
        <v>1150</v>
      </c>
      <c r="AG67" s="1487" t="str">
        <f t="shared" si="15"/>
        <v>-</v>
      </c>
      <c r="AH67" s="1487"/>
      <c r="AI67" s="109"/>
      <c r="AJ67" s="110"/>
      <c r="AK67" s="109" t="s">
        <v>2182</v>
      </c>
      <c r="AL67" s="109"/>
      <c r="AM67" s="54"/>
      <c r="AN67" s="54"/>
      <c r="AO67" s="54"/>
      <c r="AP67" s="54"/>
      <c r="AQ67" s="54"/>
      <c r="AR67" s="54"/>
      <c r="AS67" s="54"/>
      <c r="AT67" s="55"/>
      <c r="AU67" s="55"/>
      <c r="AV67" s="55"/>
      <c r="AW67" s="55"/>
      <c r="AX67" s="55"/>
      <c r="AY67" s="55"/>
      <c r="AZ67" s="55"/>
      <c r="BA67" s="56"/>
      <c r="BB67" s="56"/>
      <c r="BC67" s="56"/>
      <c r="BD67" s="56"/>
      <c r="BE67" s="56"/>
      <c r="BF67" s="56"/>
      <c r="BG67" s="56"/>
      <c r="BH67" s="57"/>
      <c r="BI67" s="57"/>
      <c r="BJ67" s="57"/>
      <c r="BK67" s="57"/>
      <c r="BL67" s="57"/>
      <c r="BM67" s="57"/>
      <c r="BN67" s="57"/>
      <c r="BO67" s="58"/>
      <c r="BP67" s="58"/>
      <c r="BQ67" s="58"/>
      <c r="BR67" s="58"/>
      <c r="BS67" s="58"/>
      <c r="BT67" s="58"/>
      <c r="BU67" s="58"/>
      <c r="BV67" s="59"/>
      <c r="BW67" s="59"/>
      <c r="BX67" s="59"/>
      <c r="BY67" s="59"/>
      <c r="BZ67" s="59"/>
      <c r="CA67" s="59"/>
      <c r="CB67" s="59"/>
      <c r="CC67" s="59"/>
      <c r="CD67" s="59"/>
      <c r="CE67" s="59"/>
    </row>
    <row r="68" spans="1:83" s="60" customFormat="1" ht="48" customHeight="1" thickBot="1">
      <c r="A68" s="1871"/>
      <c r="B68" s="1871"/>
      <c r="C68" s="1858"/>
      <c r="D68" s="142" t="s">
        <v>227</v>
      </c>
      <c r="E68" s="76" t="s">
        <v>60</v>
      </c>
      <c r="F68" s="76">
        <v>12</v>
      </c>
      <c r="G68" s="76" t="s">
        <v>79</v>
      </c>
      <c r="H68" s="76" t="s">
        <v>170</v>
      </c>
      <c r="I68" s="77">
        <v>0.04</v>
      </c>
      <c r="J68" s="76" t="s">
        <v>228</v>
      </c>
      <c r="K68" s="131">
        <v>42005</v>
      </c>
      <c r="L68" s="131">
        <v>42369</v>
      </c>
      <c r="M68" s="140">
        <v>1</v>
      </c>
      <c r="N68" s="140">
        <v>1</v>
      </c>
      <c r="O68" s="140">
        <v>1</v>
      </c>
      <c r="P68" s="140">
        <v>1</v>
      </c>
      <c r="Q68" s="140">
        <v>1</v>
      </c>
      <c r="R68" s="140">
        <v>1</v>
      </c>
      <c r="S68" s="140">
        <v>1</v>
      </c>
      <c r="T68" s="140">
        <v>1</v>
      </c>
      <c r="U68" s="140">
        <v>1</v>
      </c>
      <c r="V68" s="140">
        <v>1</v>
      </c>
      <c r="W68" s="140">
        <v>1</v>
      </c>
      <c r="X68" s="140">
        <v>1</v>
      </c>
      <c r="Y68" s="135">
        <f>SUM(M68:X68)</f>
        <v>12</v>
      </c>
      <c r="Z68" s="86">
        <v>0</v>
      </c>
      <c r="AA68" s="136" t="s">
        <v>1150</v>
      </c>
      <c r="AB68" s="109">
        <f t="shared" si="2"/>
        <v>2</v>
      </c>
      <c r="AC68" s="1791">
        <f t="shared" si="10"/>
        <v>1</v>
      </c>
      <c r="AD68" s="1710">
        <v>0</v>
      </c>
      <c r="AE68" s="1791">
        <f t="shared" si="16"/>
        <v>0</v>
      </c>
      <c r="AF68" s="1791">
        <f t="shared" si="14"/>
        <v>0</v>
      </c>
      <c r="AG68" s="1487">
        <f t="shared" si="15"/>
        <v>0</v>
      </c>
      <c r="AH68" s="1487"/>
      <c r="AI68" s="109"/>
      <c r="AJ68" s="110"/>
      <c r="AK68" s="109" t="s">
        <v>2183</v>
      </c>
      <c r="AL68" s="109"/>
      <c r="AM68" s="54"/>
      <c r="AN68" s="54"/>
      <c r="AO68" s="54"/>
      <c r="AP68" s="54"/>
      <c r="AQ68" s="54"/>
      <c r="AR68" s="54"/>
      <c r="AS68" s="54"/>
      <c r="AT68" s="55"/>
      <c r="AU68" s="55"/>
      <c r="AV68" s="55"/>
      <c r="AW68" s="55"/>
      <c r="AX68" s="55"/>
      <c r="AY68" s="55"/>
      <c r="AZ68" s="55"/>
      <c r="BA68" s="56"/>
      <c r="BB68" s="56"/>
      <c r="BC68" s="56"/>
      <c r="BD68" s="56"/>
      <c r="BE68" s="56"/>
      <c r="BF68" s="56"/>
      <c r="BG68" s="56"/>
      <c r="BH68" s="57"/>
      <c r="BI68" s="57"/>
      <c r="BJ68" s="57"/>
      <c r="BK68" s="57"/>
      <c r="BL68" s="57"/>
      <c r="BM68" s="57"/>
      <c r="BN68" s="57"/>
      <c r="BO68" s="58"/>
      <c r="BP68" s="58"/>
      <c r="BQ68" s="58"/>
      <c r="BR68" s="58"/>
      <c r="BS68" s="58"/>
      <c r="BT68" s="58"/>
      <c r="BU68" s="58"/>
      <c r="BV68" s="59"/>
      <c r="BW68" s="59"/>
      <c r="BX68" s="59"/>
      <c r="BY68" s="59"/>
      <c r="BZ68" s="59"/>
      <c r="CA68" s="59"/>
      <c r="CB68" s="59"/>
      <c r="CC68" s="59"/>
      <c r="CD68" s="59"/>
      <c r="CE68" s="59"/>
    </row>
    <row r="69" spans="1:83" s="60" customFormat="1" ht="73.5" customHeight="1" thickBot="1">
      <c r="A69" s="1871"/>
      <c r="B69" s="1871"/>
      <c r="C69" s="1858"/>
      <c r="D69" s="142" t="s">
        <v>229</v>
      </c>
      <c r="E69" s="144" t="s">
        <v>60</v>
      </c>
      <c r="F69" s="76">
        <v>12</v>
      </c>
      <c r="G69" s="76" t="s">
        <v>79</v>
      </c>
      <c r="H69" s="76" t="s">
        <v>170</v>
      </c>
      <c r="I69" s="77">
        <v>0.04</v>
      </c>
      <c r="J69" s="76" t="s">
        <v>230</v>
      </c>
      <c r="K69" s="131">
        <v>42005</v>
      </c>
      <c r="L69" s="131">
        <v>42369</v>
      </c>
      <c r="M69" s="140">
        <v>1</v>
      </c>
      <c r="N69" s="140">
        <v>1</v>
      </c>
      <c r="O69" s="140">
        <v>1</v>
      </c>
      <c r="P69" s="140">
        <v>1</v>
      </c>
      <c r="Q69" s="140">
        <v>1</v>
      </c>
      <c r="R69" s="140">
        <v>1</v>
      </c>
      <c r="S69" s="140">
        <v>1</v>
      </c>
      <c r="T69" s="140">
        <v>1</v>
      </c>
      <c r="U69" s="140">
        <v>1</v>
      </c>
      <c r="V69" s="140">
        <v>1</v>
      </c>
      <c r="W69" s="140">
        <v>1</v>
      </c>
      <c r="X69" s="140">
        <v>1</v>
      </c>
      <c r="Y69" s="135">
        <f>SUM(M69:X69)</f>
        <v>12</v>
      </c>
      <c r="Z69" s="86">
        <v>0</v>
      </c>
      <c r="AA69" s="136" t="s">
        <v>1150</v>
      </c>
      <c r="AB69" s="109">
        <f t="shared" si="2"/>
        <v>2</v>
      </c>
      <c r="AC69" s="1791">
        <f t="shared" si="10"/>
        <v>1</v>
      </c>
      <c r="AD69" s="1710">
        <v>0</v>
      </c>
      <c r="AE69" s="1791">
        <f t="shared" si="16"/>
        <v>0</v>
      </c>
      <c r="AF69" s="1791">
        <f t="shared" si="14"/>
        <v>0</v>
      </c>
      <c r="AG69" s="1487">
        <f t="shared" si="15"/>
        <v>0</v>
      </c>
      <c r="AH69" s="1487"/>
      <c r="AI69" s="109"/>
      <c r="AJ69" s="110"/>
      <c r="AK69" s="109" t="s">
        <v>2184</v>
      </c>
      <c r="AL69" s="109"/>
      <c r="AM69" s="54"/>
      <c r="AN69" s="54"/>
      <c r="AO69" s="54"/>
      <c r="AP69" s="54"/>
      <c r="AQ69" s="54"/>
      <c r="AR69" s="54"/>
      <c r="AS69" s="54"/>
      <c r="AT69" s="55"/>
      <c r="AU69" s="55"/>
      <c r="AV69" s="55"/>
      <c r="AW69" s="55"/>
      <c r="AX69" s="55"/>
      <c r="AY69" s="55"/>
      <c r="AZ69" s="55"/>
      <c r="BA69" s="56"/>
      <c r="BB69" s="56"/>
      <c r="BC69" s="56"/>
      <c r="BD69" s="56"/>
      <c r="BE69" s="56"/>
      <c r="BF69" s="56"/>
      <c r="BG69" s="56"/>
      <c r="BH69" s="57"/>
      <c r="BI69" s="57"/>
      <c r="BJ69" s="57"/>
      <c r="BK69" s="57"/>
      <c r="BL69" s="57"/>
      <c r="BM69" s="57"/>
      <c r="BN69" s="57"/>
      <c r="BO69" s="58"/>
      <c r="BP69" s="58"/>
      <c r="BQ69" s="58"/>
      <c r="BR69" s="58"/>
      <c r="BS69" s="58"/>
      <c r="BT69" s="58"/>
      <c r="BU69" s="58"/>
      <c r="BV69" s="59"/>
      <c r="BW69" s="59"/>
      <c r="BX69" s="59"/>
      <c r="BY69" s="59"/>
      <c r="BZ69" s="59"/>
      <c r="CA69" s="59"/>
      <c r="CB69" s="59"/>
      <c r="CC69" s="59"/>
      <c r="CD69" s="59"/>
      <c r="CE69" s="59"/>
    </row>
    <row r="70" spans="1:83" s="60" customFormat="1" ht="48" customHeight="1" thickBot="1">
      <c r="A70" s="1883"/>
      <c r="B70" s="1883"/>
      <c r="C70" s="1859"/>
      <c r="D70" s="142" t="s">
        <v>231</v>
      </c>
      <c r="E70" s="144" t="s">
        <v>60</v>
      </c>
      <c r="F70" s="76" t="s">
        <v>106</v>
      </c>
      <c r="G70" s="76" t="s">
        <v>232</v>
      </c>
      <c r="H70" s="76" t="s">
        <v>170</v>
      </c>
      <c r="I70" s="77">
        <v>0.04</v>
      </c>
      <c r="J70" s="76" t="s">
        <v>233</v>
      </c>
      <c r="K70" s="131">
        <v>42005</v>
      </c>
      <c r="L70" s="131">
        <v>42369</v>
      </c>
      <c r="M70" s="140"/>
      <c r="N70" s="140"/>
      <c r="O70" s="140"/>
      <c r="P70" s="140"/>
      <c r="Q70" s="140"/>
      <c r="R70" s="140"/>
      <c r="S70" s="140"/>
      <c r="T70" s="140"/>
      <c r="U70" s="140"/>
      <c r="V70" s="140"/>
      <c r="W70" s="140"/>
      <c r="X70" s="140"/>
      <c r="Y70" s="135">
        <f>SUM(M70:X70)</f>
        <v>0</v>
      </c>
      <c r="Z70" s="86">
        <v>0</v>
      </c>
      <c r="AA70" s="136" t="s">
        <v>1150</v>
      </c>
      <c r="AB70" s="109">
        <f t="shared" si="2"/>
        <v>0</v>
      </c>
      <c r="AC70" s="1791">
        <f t="shared" si="10"/>
        <v>0</v>
      </c>
      <c r="AD70" s="1710">
        <v>0</v>
      </c>
      <c r="AE70" s="1791" t="s">
        <v>1150</v>
      </c>
      <c r="AF70" s="1791" t="s">
        <v>1150</v>
      </c>
      <c r="AG70" s="1487" t="str">
        <f t="shared" si="15"/>
        <v>-</v>
      </c>
      <c r="AH70" s="1487"/>
      <c r="AI70" s="109"/>
      <c r="AJ70" s="110"/>
      <c r="AK70" s="109" t="s">
        <v>2185</v>
      </c>
      <c r="AL70" s="109"/>
      <c r="AM70" s="54"/>
      <c r="AN70" s="54"/>
      <c r="AO70" s="54"/>
      <c r="AP70" s="54"/>
      <c r="AQ70" s="54"/>
      <c r="AR70" s="54"/>
      <c r="AS70" s="54"/>
      <c r="AT70" s="55"/>
      <c r="AU70" s="55"/>
      <c r="AV70" s="55"/>
      <c r="AW70" s="55"/>
      <c r="AX70" s="55"/>
      <c r="AY70" s="55"/>
      <c r="AZ70" s="55"/>
      <c r="BA70" s="56"/>
      <c r="BB70" s="56"/>
      <c r="BC70" s="56"/>
      <c r="BD70" s="56"/>
      <c r="BE70" s="56"/>
      <c r="BF70" s="56"/>
      <c r="BG70" s="56"/>
      <c r="BH70" s="57"/>
      <c r="BI70" s="57"/>
      <c r="BJ70" s="57"/>
      <c r="BK70" s="57"/>
      <c r="BL70" s="57"/>
      <c r="BM70" s="57"/>
      <c r="BN70" s="57"/>
      <c r="BO70" s="58"/>
      <c r="BP70" s="58"/>
      <c r="BQ70" s="58"/>
      <c r="BR70" s="58"/>
      <c r="BS70" s="58"/>
      <c r="BT70" s="58"/>
      <c r="BU70" s="58"/>
      <c r="BV70" s="59"/>
      <c r="BW70" s="59"/>
      <c r="BX70" s="59"/>
      <c r="BY70" s="59"/>
      <c r="BZ70" s="59"/>
      <c r="CA70" s="59"/>
      <c r="CB70" s="59"/>
      <c r="CC70" s="59"/>
      <c r="CD70" s="59"/>
      <c r="CE70" s="59"/>
    </row>
    <row r="71" spans="1:73" s="38" customFormat="1" ht="19.5" customHeight="1" thickBot="1">
      <c r="A71" s="1860" t="s">
        <v>136</v>
      </c>
      <c r="B71" s="1861"/>
      <c r="C71" s="1861"/>
      <c r="D71" s="1862"/>
      <c r="E71" s="95"/>
      <c r="F71" s="95"/>
      <c r="G71" s="96"/>
      <c r="H71" s="95"/>
      <c r="I71" s="104">
        <f>SUM(I46:I70)</f>
        <v>1.0000000000000002</v>
      </c>
      <c r="J71" s="95"/>
      <c r="K71" s="95"/>
      <c r="L71" s="95"/>
      <c r="M71" s="95"/>
      <c r="N71" s="95"/>
      <c r="O71" s="95"/>
      <c r="P71" s="95"/>
      <c r="Q71" s="95"/>
      <c r="R71" s="95"/>
      <c r="S71" s="95"/>
      <c r="T71" s="95"/>
      <c r="U71" s="95"/>
      <c r="V71" s="95"/>
      <c r="W71" s="95"/>
      <c r="X71" s="95"/>
      <c r="Y71" s="98"/>
      <c r="Z71" s="99">
        <f>SUM(Z46:Z68)</f>
        <v>1502505832</v>
      </c>
      <c r="AA71" s="100"/>
      <c r="AB71" s="1658"/>
      <c r="AC71" s="1657">
        <f>_xlfn.AVERAGEIF(AC46:AC70,"&gt;0")</f>
        <v>1</v>
      </c>
      <c r="AD71" s="1671"/>
      <c r="AE71" s="1657">
        <f>AVERAGE(AE46:AE70)</f>
        <v>0</v>
      </c>
      <c r="AF71" s="1657"/>
      <c r="AG71" s="1703">
        <f>AVERAGE(AG46:AG70)</f>
        <v>0</v>
      </c>
      <c r="AH71" s="1748"/>
      <c r="AI71" s="1439"/>
      <c r="AJ71" s="1439"/>
      <c r="AK71" s="1439"/>
      <c r="AL71" s="1439"/>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row>
    <row r="72" spans="1:83" s="60" customFormat="1" ht="61.5" customHeight="1" thickBot="1">
      <c r="A72" s="1870">
        <v>5</v>
      </c>
      <c r="B72" s="1870" t="s">
        <v>234</v>
      </c>
      <c r="C72" s="1857" t="s">
        <v>235</v>
      </c>
      <c r="D72" s="105" t="s">
        <v>236</v>
      </c>
      <c r="E72" s="147" t="s">
        <v>237</v>
      </c>
      <c r="F72" s="148">
        <v>2</v>
      </c>
      <c r="G72" s="75" t="s">
        <v>238</v>
      </c>
      <c r="H72" s="149" t="s">
        <v>239</v>
      </c>
      <c r="I72" s="150">
        <f>100%/17</f>
        <v>0.058823529411764705</v>
      </c>
      <c r="J72" s="151" t="s">
        <v>240</v>
      </c>
      <c r="K72" s="73">
        <v>42006</v>
      </c>
      <c r="L72" s="73">
        <v>42024</v>
      </c>
      <c r="M72" s="152">
        <v>2</v>
      </c>
      <c r="N72" s="152"/>
      <c r="O72" s="152"/>
      <c r="P72" s="152"/>
      <c r="Q72" s="152"/>
      <c r="R72" s="152"/>
      <c r="S72" s="152"/>
      <c r="T72" s="152"/>
      <c r="U72" s="153"/>
      <c r="V72" s="153"/>
      <c r="W72" s="153"/>
      <c r="X72" s="153"/>
      <c r="Y72" s="154">
        <f>SUM(M72:X72)</f>
        <v>2</v>
      </c>
      <c r="Z72" s="155">
        <v>0</v>
      </c>
      <c r="AA72" s="136" t="s">
        <v>1150</v>
      </c>
      <c r="AB72" s="109">
        <f t="shared" si="2"/>
        <v>2</v>
      </c>
      <c r="AC72" s="1791">
        <f t="shared" si="10"/>
        <v>1</v>
      </c>
      <c r="AD72" s="1710">
        <v>4</v>
      </c>
      <c r="AE72" s="1791">
        <f>AD72/AB72</f>
        <v>2</v>
      </c>
      <c r="AF72" s="1791">
        <f>AD72/Y72</f>
        <v>2</v>
      </c>
      <c r="AG72" s="1487">
        <f>AF72</f>
        <v>2</v>
      </c>
      <c r="AH72" s="1487"/>
      <c r="AI72" s="109"/>
      <c r="AJ72" s="109"/>
      <c r="AK72" s="109" t="s">
        <v>2193</v>
      </c>
      <c r="AL72" s="109"/>
      <c r="AM72" s="54"/>
      <c r="AN72" s="54"/>
      <c r="AO72" s="54"/>
      <c r="AP72" s="54"/>
      <c r="AQ72" s="54"/>
      <c r="AR72" s="54"/>
      <c r="AS72" s="54"/>
      <c r="AT72" s="55"/>
      <c r="AU72" s="55"/>
      <c r="AV72" s="55"/>
      <c r="AW72" s="55"/>
      <c r="AX72" s="55"/>
      <c r="AY72" s="55"/>
      <c r="AZ72" s="55"/>
      <c r="BA72" s="56"/>
      <c r="BB72" s="56"/>
      <c r="BC72" s="56"/>
      <c r="BD72" s="56"/>
      <c r="BE72" s="56"/>
      <c r="BF72" s="56"/>
      <c r="BG72" s="56"/>
      <c r="BH72" s="57"/>
      <c r="BI72" s="57"/>
      <c r="BJ72" s="57"/>
      <c r="BK72" s="57"/>
      <c r="BL72" s="57"/>
      <c r="BM72" s="57"/>
      <c r="BN72" s="57"/>
      <c r="BO72" s="58"/>
      <c r="BP72" s="58"/>
      <c r="BQ72" s="58"/>
      <c r="BR72" s="58"/>
      <c r="BS72" s="58"/>
      <c r="BT72" s="58"/>
      <c r="BU72" s="58"/>
      <c r="BV72" s="1532" t="s">
        <v>2193</v>
      </c>
      <c r="BW72" s="59"/>
      <c r="BX72" s="59"/>
      <c r="BY72" s="59"/>
      <c r="BZ72" s="59"/>
      <c r="CA72" s="59"/>
      <c r="CB72" s="59"/>
      <c r="CC72" s="59"/>
      <c r="CD72" s="59"/>
      <c r="CE72" s="59"/>
    </row>
    <row r="73" spans="1:83" s="60" customFormat="1" ht="74.25" customHeight="1" thickBot="1">
      <c r="A73" s="1871"/>
      <c r="B73" s="1871"/>
      <c r="C73" s="1859"/>
      <c r="D73" s="69" t="s">
        <v>241</v>
      </c>
      <c r="E73" s="147" t="s">
        <v>78</v>
      </c>
      <c r="F73" s="156">
        <v>1</v>
      </c>
      <c r="G73" s="75" t="s">
        <v>79</v>
      </c>
      <c r="H73" s="149" t="s">
        <v>239</v>
      </c>
      <c r="I73" s="150">
        <f aca="true" t="shared" si="18" ref="I73:I88">100%/17</f>
        <v>0.058823529411764705</v>
      </c>
      <c r="J73" s="151" t="s">
        <v>242</v>
      </c>
      <c r="K73" s="73">
        <v>42025</v>
      </c>
      <c r="L73" s="73">
        <v>42369</v>
      </c>
      <c r="M73" s="152"/>
      <c r="N73" s="152"/>
      <c r="O73" s="152"/>
      <c r="P73" s="152"/>
      <c r="Q73" s="152"/>
      <c r="R73" s="152"/>
      <c r="S73" s="152"/>
      <c r="T73" s="152"/>
      <c r="U73" s="153"/>
      <c r="V73" s="153"/>
      <c r="W73" s="153"/>
      <c r="X73" s="153">
        <v>1</v>
      </c>
      <c r="Y73" s="154">
        <f aca="true" t="shared" si="19" ref="Y73:Y79">SUM(M73:X73)</f>
        <v>1</v>
      </c>
      <c r="Z73" s="86">
        <v>0</v>
      </c>
      <c r="AA73" s="136" t="s">
        <v>1150</v>
      </c>
      <c r="AB73" s="109">
        <f t="shared" si="2"/>
        <v>0</v>
      </c>
      <c r="AC73" s="1791">
        <f t="shared" si="10"/>
        <v>0</v>
      </c>
      <c r="AD73" s="1710">
        <v>0</v>
      </c>
      <c r="AE73" s="1791" t="s">
        <v>1150</v>
      </c>
      <c r="AF73" s="1791">
        <f aca="true" t="shared" si="20" ref="AF73:AF88">AD73/Y73</f>
        <v>0</v>
      </c>
      <c r="AG73" s="1487">
        <f aca="true" t="shared" si="21" ref="AG73:AG88">AF73</f>
        <v>0</v>
      </c>
      <c r="AH73" s="1487"/>
      <c r="AI73" s="109"/>
      <c r="AJ73" s="109"/>
      <c r="AK73" s="109"/>
      <c r="AL73" s="109"/>
      <c r="AM73" s="54"/>
      <c r="AN73" s="54"/>
      <c r="AO73" s="54"/>
      <c r="AP73" s="54"/>
      <c r="AQ73" s="54"/>
      <c r="AR73" s="54"/>
      <c r="AS73" s="54"/>
      <c r="AT73" s="55"/>
      <c r="AU73" s="55"/>
      <c r="AV73" s="55"/>
      <c r="AW73" s="55"/>
      <c r="AX73" s="55"/>
      <c r="AY73" s="55"/>
      <c r="AZ73" s="55"/>
      <c r="BA73" s="56"/>
      <c r="BB73" s="56"/>
      <c r="BC73" s="56"/>
      <c r="BD73" s="56"/>
      <c r="BE73" s="56"/>
      <c r="BF73" s="56"/>
      <c r="BG73" s="56"/>
      <c r="BH73" s="57"/>
      <c r="BI73" s="57"/>
      <c r="BJ73" s="57"/>
      <c r="BK73" s="57"/>
      <c r="BL73" s="57"/>
      <c r="BM73" s="57"/>
      <c r="BN73" s="57"/>
      <c r="BO73" s="58"/>
      <c r="BP73" s="58"/>
      <c r="BQ73" s="58"/>
      <c r="BR73" s="58"/>
      <c r="BS73" s="58"/>
      <c r="BT73" s="58"/>
      <c r="BU73" s="58"/>
      <c r="BV73" s="59"/>
      <c r="BW73" s="59"/>
      <c r="BX73" s="59"/>
      <c r="BY73" s="59"/>
      <c r="BZ73" s="59"/>
      <c r="CA73" s="59"/>
      <c r="CB73" s="59"/>
      <c r="CC73" s="59"/>
      <c r="CD73" s="59"/>
      <c r="CE73" s="59"/>
    </row>
    <row r="74" spans="1:83" s="60" customFormat="1" ht="59.25" customHeight="1" thickBot="1">
      <c r="A74" s="1871"/>
      <c r="B74" s="1871"/>
      <c r="C74" s="1857" t="s">
        <v>243</v>
      </c>
      <c r="D74" s="93" t="s">
        <v>244</v>
      </c>
      <c r="E74" s="157" t="s">
        <v>78</v>
      </c>
      <c r="F74" s="158">
        <v>1</v>
      </c>
      <c r="G74" s="89" t="s">
        <v>245</v>
      </c>
      <c r="H74" s="76" t="s">
        <v>246</v>
      </c>
      <c r="I74" s="150">
        <f t="shared" si="18"/>
        <v>0.058823529411764705</v>
      </c>
      <c r="J74" s="159" t="s">
        <v>247</v>
      </c>
      <c r="K74" s="160">
        <v>42095</v>
      </c>
      <c r="L74" s="160">
        <v>42124</v>
      </c>
      <c r="M74" s="161"/>
      <c r="N74" s="161"/>
      <c r="O74" s="161"/>
      <c r="P74" s="161">
        <v>1</v>
      </c>
      <c r="Q74" s="161"/>
      <c r="R74" s="161"/>
      <c r="S74" s="161"/>
      <c r="T74" s="161"/>
      <c r="U74" s="162"/>
      <c r="V74" s="162"/>
      <c r="W74" s="162"/>
      <c r="X74" s="162"/>
      <c r="Y74" s="154">
        <f t="shared" si="19"/>
        <v>1</v>
      </c>
      <c r="Z74" s="86">
        <v>0</v>
      </c>
      <c r="AA74" s="136" t="s">
        <v>1150</v>
      </c>
      <c r="AB74" s="109">
        <f t="shared" si="2"/>
        <v>0</v>
      </c>
      <c r="AC74" s="1791">
        <f t="shared" si="10"/>
        <v>0</v>
      </c>
      <c r="AD74" s="1710">
        <v>0</v>
      </c>
      <c r="AE74" s="1791" t="s">
        <v>1150</v>
      </c>
      <c r="AF74" s="1791">
        <f t="shared" si="20"/>
        <v>0</v>
      </c>
      <c r="AG74" s="1487">
        <f t="shared" si="21"/>
        <v>0</v>
      </c>
      <c r="AH74" s="1749"/>
      <c r="AI74" s="109"/>
      <c r="AJ74" s="109"/>
      <c r="AK74" s="109" t="s">
        <v>2194</v>
      </c>
      <c r="AL74" s="109"/>
      <c r="AM74" s="54"/>
      <c r="AN74" s="54"/>
      <c r="AO74" s="54"/>
      <c r="AP74" s="54"/>
      <c r="AQ74" s="54"/>
      <c r="AR74" s="54"/>
      <c r="AS74" s="54"/>
      <c r="AT74" s="55"/>
      <c r="AU74" s="55"/>
      <c r="AV74" s="55"/>
      <c r="AW74" s="55"/>
      <c r="AX74" s="55"/>
      <c r="AY74" s="55"/>
      <c r="AZ74" s="55"/>
      <c r="BA74" s="56"/>
      <c r="BB74" s="56"/>
      <c r="BC74" s="56"/>
      <c r="BD74" s="56"/>
      <c r="BE74" s="56"/>
      <c r="BF74" s="56"/>
      <c r="BG74" s="56"/>
      <c r="BH74" s="57"/>
      <c r="BI74" s="57"/>
      <c r="BJ74" s="57"/>
      <c r="BK74" s="57"/>
      <c r="BL74" s="57"/>
      <c r="BM74" s="57"/>
      <c r="BN74" s="57"/>
      <c r="BO74" s="58"/>
      <c r="BP74" s="58"/>
      <c r="BQ74" s="58"/>
      <c r="BR74" s="58"/>
      <c r="BS74" s="58"/>
      <c r="BT74" s="58"/>
      <c r="BU74" s="58"/>
      <c r="BV74" s="59"/>
      <c r="BW74" s="59"/>
      <c r="BX74" s="59"/>
      <c r="BY74" s="59"/>
      <c r="BZ74" s="59"/>
      <c r="CA74" s="59"/>
      <c r="CB74" s="59"/>
      <c r="CC74" s="59"/>
      <c r="CD74" s="59"/>
      <c r="CE74" s="59"/>
    </row>
    <row r="75" spans="1:83" s="60" customFormat="1" ht="36" customHeight="1" thickBot="1">
      <c r="A75" s="1871"/>
      <c r="B75" s="1871"/>
      <c r="C75" s="1858"/>
      <c r="D75" s="93" t="s">
        <v>248</v>
      </c>
      <c r="E75" s="157" t="s">
        <v>249</v>
      </c>
      <c r="F75" s="63">
        <v>2</v>
      </c>
      <c r="G75" s="89" t="s">
        <v>250</v>
      </c>
      <c r="H75" s="76" t="s">
        <v>62</v>
      </c>
      <c r="I75" s="150">
        <f t="shared" si="18"/>
        <v>0.058823529411764705</v>
      </c>
      <c r="J75" s="159" t="s">
        <v>251</v>
      </c>
      <c r="K75" s="160">
        <v>42156</v>
      </c>
      <c r="L75" s="160">
        <v>42338</v>
      </c>
      <c r="M75" s="161"/>
      <c r="N75" s="161"/>
      <c r="O75" s="161"/>
      <c r="P75" s="161"/>
      <c r="Q75" s="161"/>
      <c r="R75" s="161">
        <v>1</v>
      </c>
      <c r="S75" s="161"/>
      <c r="T75" s="161"/>
      <c r="U75" s="162"/>
      <c r="V75" s="162"/>
      <c r="W75" s="162">
        <v>1</v>
      </c>
      <c r="X75" s="162"/>
      <c r="Y75" s="154">
        <f t="shared" si="19"/>
        <v>2</v>
      </c>
      <c r="Z75" s="86">
        <v>0</v>
      </c>
      <c r="AA75" s="136" t="s">
        <v>1150</v>
      </c>
      <c r="AB75" s="109">
        <f t="shared" si="2"/>
        <v>0</v>
      </c>
      <c r="AC75" s="1791">
        <f t="shared" si="10"/>
        <v>0</v>
      </c>
      <c r="AD75" s="1710">
        <v>0</v>
      </c>
      <c r="AE75" s="1791" t="s">
        <v>1150</v>
      </c>
      <c r="AF75" s="1791">
        <f t="shared" si="20"/>
        <v>0</v>
      </c>
      <c r="AG75" s="1487">
        <f t="shared" si="21"/>
        <v>0</v>
      </c>
      <c r="AH75" s="1749"/>
      <c r="AI75" s="109"/>
      <c r="AJ75" s="109"/>
      <c r="AK75" s="109"/>
      <c r="AL75" s="109"/>
      <c r="AM75" s="54"/>
      <c r="AN75" s="54"/>
      <c r="AO75" s="54"/>
      <c r="AP75" s="54"/>
      <c r="AQ75" s="54"/>
      <c r="AR75" s="54"/>
      <c r="AS75" s="54"/>
      <c r="AT75" s="55"/>
      <c r="AU75" s="55"/>
      <c r="AV75" s="55"/>
      <c r="AW75" s="55"/>
      <c r="AX75" s="55"/>
      <c r="AY75" s="55"/>
      <c r="AZ75" s="55"/>
      <c r="BA75" s="56"/>
      <c r="BB75" s="56"/>
      <c r="BC75" s="56"/>
      <c r="BD75" s="56"/>
      <c r="BE75" s="56"/>
      <c r="BF75" s="56"/>
      <c r="BG75" s="56"/>
      <c r="BH75" s="57"/>
      <c r="BI75" s="57"/>
      <c r="BJ75" s="57"/>
      <c r="BK75" s="57"/>
      <c r="BL75" s="57"/>
      <c r="BM75" s="57"/>
      <c r="BN75" s="57"/>
      <c r="BO75" s="58"/>
      <c r="BP75" s="58"/>
      <c r="BQ75" s="58"/>
      <c r="BR75" s="58"/>
      <c r="BS75" s="58"/>
      <c r="BT75" s="58"/>
      <c r="BU75" s="58"/>
      <c r="BV75" s="59"/>
      <c r="BW75" s="59"/>
      <c r="BX75" s="59"/>
      <c r="BY75" s="59"/>
      <c r="BZ75" s="59"/>
      <c r="CA75" s="59"/>
      <c r="CB75" s="59"/>
      <c r="CC75" s="59"/>
      <c r="CD75" s="59"/>
      <c r="CE75" s="59"/>
    </row>
    <row r="76" spans="1:83" s="60" customFormat="1" ht="84.75" thickBot="1">
      <c r="A76" s="1871"/>
      <c r="B76" s="1871"/>
      <c r="C76" s="1858"/>
      <c r="D76" s="93" t="s">
        <v>252</v>
      </c>
      <c r="E76" s="157" t="s">
        <v>253</v>
      </c>
      <c r="F76" s="63">
        <v>1</v>
      </c>
      <c r="G76" s="89" t="s">
        <v>254</v>
      </c>
      <c r="H76" s="76" t="s">
        <v>62</v>
      </c>
      <c r="I76" s="150">
        <f t="shared" si="18"/>
        <v>0.058823529411764705</v>
      </c>
      <c r="J76" s="159" t="s">
        <v>255</v>
      </c>
      <c r="K76" s="160">
        <v>42186</v>
      </c>
      <c r="L76" s="160">
        <v>42215</v>
      </c>
      <c r="M76" s="161"/>
      <c r="N76" s="161"/>
      <c r="O76" s="161"/>
      <c r="P76" s="161"/>
      <c r="Q76" s="161"/>
      <c r="R76" s="161"/>
      <c r="S76" s="161">
        <v>1</v>
      </c>
      <c r="T76" s="161"/>
      <c r="U76" s="162"/>
      <c r="V76" s="162"/>
      <c r="W76" s="162"/>
      <c r="X76" s="162"/>
      <c r="Y76" s="154">
        <f t="shared" si="19"/>
        <v>1</v>
      </c>
      <c r="Z76" s="86">
        <v>0</v>
      </c>
      <c r="AA76" s="136" t="s">
        <v>1150</v>
      </c>
      <c r="AB76" s="109">
        <f t="shared" si="2"/>
        <v>0</v>
      </c>
      <c r="AC76" s="1791">
        <f t="shared" si="10"/>
        <v>0</v>
      </c>
      <c r="AD76" s="1710">
        <v>0</v>
      </c>
      <c r="AE76" s="1791" t="s">
        <v>1150</v>
      </c>
      <c r="AF76" s="1791">
        <f t="shared" si="20"/>
        <v>0</v>
      </c>
      <c r="AG76" s="1487">
        <f t="shared" si="21"/>
        <v>0</v>
      </c>
      <c r="AH76" s="1749"/>
      <c r="AI76" s="109"/>
      <c r="AJ76" s="109"/>
      <c r="AK76" s="109"/>
      <c r="AL76" s="109"/>
      <c r="AM76" s="54"/>
      <c r="AN76" s="54"/>
      <c r="AO76" s="54"/>
      <c r="AP76" s="54"/>
      <c r="AQ76" s="54"/>
      <c r="AR76" s="54"/>
      <c r="AS76" s="54"/>
      <c r="AT76" s="55"/>
      <c r="AU76" s="55"/>
      <c r="AV76" s="55"/>
      <c r="AW76" s="55"/>
      <c r="AX76" s="55"/>
      <c r="AY76" s="55"/>
      <c r="AZ76" s="55"/>
      <c r="BA76" s="56"/>
      <c r="BB76" s="56"/>
      <c r="BC76" s="56"/>
      <c r="BD76" s="56"/>
      <c r="BE76" s="56"/>
      <c r="BF76" s="56"/>
      <c r="BG76" s="56"/>
      <c r="BH76" s="57"/>
      <c r="BI76" s="57"/>
      <c r="BJ76" s="57"/>
      <c r="BK76" s="57"/>
      <c r="BL76" s="57"/>
      <c r="BM76" s="57"/>
      <c r="BN76" s="57"/>
      <c r="BO76" s="58"/>
      <c r="BP76" s="58"/>
      <c r="BQ76" s="58"/>
      <c r="BR76" s="58"/>
      <c r="BS76" s="58"/>
      <c r="BT76" s="58"/>
      <c r="BU76" s="58"/>
      <c r="BV76" s="59"/>
      <c r="BW76" s="59"/>
      <c r="BX76" s="59"/>
      <c r="BY76" s="59"/>
      <c r="BZ76" s="59"/>
      <c r="CA76" s="59"/>
      <c r="CB76" s="59"/>
      <c r="CC76" s="59"/>
      <c r="CD76" s="59"/>
      <c r="CE76" s="59"/>
    </row>
    <row r="77" spans="1:83" s="60" customFormat="1" ht="45.75" customHeight="1" thickBot="1">
      <c r="A77" s="1871"/>
      <c r="B77" s="1871"/>
      <c r="C77" s="1858"/>
      <c r="D77" s="93" t="s">
        <v>256</v>
      </c>
      <c r="E77" s="157" t="s">
        <v>257</v>
      </c>
      <c r="F77" s="63">
        <v>2</v>
      </c>
      <c r="G77" s="89" t="s">
        <v>258</v>
      </c>
      <c r="H77" s="76" t="s">
        <v>62</v>
      </c>
      <c r="I77" s="150">
        <f t="shared" si="18"/>
        <v>0.058823529411764705</v>
      </c>
      <c r="J77" s="159" t="s">
        <v>259</v>
      </c>
      <c r="K77" s="160">
        <v>42036</v>
      </c>
      <c r="L77" s="160">
        <v>42277</v>
      </c>
      <c r="M77" s="161"/>
      <c r="N77" s="161">
        <v>1</v>
      </c>
      <c r="O77" s="161"/>
      <c r="P77" s="161"/>
      <c r="Q77" s="161"/>
      <c r="R77" s="161"/>
      <c r="S77" s="161"/>
      <c r="T77" s="161"/>
      <c r="U77" s="162">
        <v>1</v>
      </c>
      <c r="V77" s="162"/>
      <c r="W77" s="162"/>
      <c r="X77" s="162"/>
      <c r="Y77" s="154">
        <f t="shared" si="19"/>
        <v>2</v>
      </c>
      <c r="Z77" s="86">
        <v>0</v>
      </c>
      <c r="AA77" s="136" t="s">
        <v>1150</v>
      </c>
      <c r="AB77" s="109">
        <f t="shared" si="2"/>
        <v>1</v>
      </c>
      <c r="AC77" s="1791">
        <f t="shared" si="10"/>
        <v>1</v>
      </c>
      <c r="AD77" s="1710">
        <v>0</v>
      </c>
      <c r="AE77" s="1791">
        <f>AD77/AB77</f>
        <v>0</v>
      </c>
      <c r="AF77" s="1791">
        <f t="shared" si="20"/>
        <v>0</v>
      </c>
      <c r="AG77" s="1487">
        <f t="shared" si="21"/>
        <v>0</v>
      </c>
      <c r="AH77" s="1749"/>
      <c r="AI77" s="109"/>
      <c r="AJ77" s="109"/>
      <c r="AK77" s="109"/>
      <c r="AL77" s="109" t="s">
        <v>2186</v>
      </c>
      <c r="AM77" s="54"/>
      <c r="AN77" s="54"/>
      <c r="AO77" s="54"/>
      <c r="AP77" s="54"/>
      <c r="AQ77" s="54"/>
      <c r="AR77" s="54"/>
      <c r="AS77" s="54"/>
      <c r="AT77" s="55"/>
      <c r="AU77" s="55"/>
      <c r="AV77" s="55"/>
      <c r="AW77" s="55"/>
      <c r="AX77" s="55"/>
      <c r="AY77" s="55"/>
      <c r="AZ77" s="55"/>
      <c r="BA77" s="56"/>
      <c r="BB77" s="56"/>
      <c r="BC77" s="56"/>
      <c r="BD77" s="56"/>
      <c r="BE77" s="56"/>
      <c r="BF77" s="56"/>
      <c r="BG77" s="56"/>
      <c r="BH77" s="57"/>
      <c r="BI77" s="57"/>
      <c r="BJ77" s="57"/>
      <c r="BK77" s="57"/>
      <c r="BL77" s="57"/>
      <c r="BM77" s="57"/>
      <c r="BN77" s="57"/>
      <c r="BO77" s="58"/>
      <c r="BP77" s="58"/>
      <c r="BQ77" s="58"/>
      <c r="BR77" s="58"/>
      <c r="BS77" s="58"/>
      <c r="BT77" s="58"/>
      <c r="BU77" s="58"/>
      <c r="BV77" s="59"/>
      <c r="BW77" s="59"/>
      <c r="BX77" s="59"/>
      <c r="BY77" s="59"/>
      <c r="BZ77" s="59"/>
      <c r="CA77" s="59"/>
      <c r="CB77" s="59"/>
      <c r="CC77" s="59"/>
      <c r="CD77" s="59"/>
      <c r="CE77" s="59"/>
    </row>
    <row r="78" spans="1:73" s="60" customFormat="1" ht="46.5" customHeight="1" thickBot="1">
      <c r="A78" s="1871"/>
      <c r="B78" s="1871"/>
      <c r="C78" s="1858"/>
      <c r="D78" s="93" t="s">
        <v>260</v>
      </c>
      <c r="E78" s="157" t="s">
        <v>78</v>
      </c>
      <c r="F78" s="63">
        <v>1</v>
      </c>
      <c r="G78" s="75" t="s">
        <v>79</v>
      </c>
      <c r="H78" s="76" t="s">
        <v>62</v>
      </c>
      <c r="I78" s="150">
        <f t="shared" si="18"/>
        <v>0.058823529411764705</v>
      </c>
      <c r="J78" s="159" t="s">
        <v>261</v>
      </c>
      <c r="K78" s="160">
        <v>42006</v>
      </c>
      <c r="L78" s="160">
        <v>42024</v>
      </c>
      <c r="M78" s="161"/>
      <c r="N78" s="161"/>
      <c r="O78" s="161"/>
      <c r="P78" s="161"/>
      <c r="Q78" s="161"/>
      <c r="R78" s="161"/>
      <c r="S78" s="161"/>
      <c r="T78" s="161"/>
      <c r="U78" s="162"/>
      <c r="V78" s="162"/>
      <c r="W78" s="162"/>
      <c r="X78" s="162"/>
      <c r="Y78" s="154">
        <f t="shared" si="19"/>
        <v>0</v>
      </c>
      <c r="Z78" s="86">
        <v>0</v>
      </c>
      <c r="AA78" s="136" t="s">
        <v>1150</v>
      </c>
      <c r="AB78" s="109">
        <f t="shared" si="2"/>
        <v>0</v>
      </c>
      <c r="AC78" s="1791">
        <f t="shared" si="10"/>
        <v>0</v>
      </c>
      <c r="AD78" s="1710">
        <v>0</v>
      </c>
      <c r="AE78" s="1791" t="s">
        <v>1150</v>
      </c>
      <c r="AF78" s="1791" t="s">
        <v>1150</v>
      </c>
      <c r="AG78" s="1487" t="str">
        <f t="shared" si="21"/>
        <v>-</v>
      </c>
      <c r="AH78" s="1749"/>
      <c r="AI78" s="109"/>
      <c r="AJ78" s="109"/>
      <c r="AK78" s="109"/>
      <c r="AL78" s="109"/>
      <c r="AM78" s="111"/>
      <c r="AN78" s="111"/>
      <c r="AO78" s="111"/>
      <c r="AP78" s="111"/>
      <c r="AQ78" s="111"/>
      <c r="AR78" s="111"/>
      <c r="AS78" s="111"/>
      <c r="AT78" s="112"/>
      <c r="AU78" s="112"/>
      <c r="AV78" s="112"/>
      <c r="AW78" s="112"/>
      <c r="AX78" s="112"/>
      <c r="AY78" s="112"/>
      <c r="AZ78" s="112"/>
      <c r="BA78" s="113"/>
      <c r="BB78" s="113"/>
      <c r="BC78" s="113"/>
      <c r="BD78" s="113"/>
      <c r="BE78" s="113"/>
      <c r="BF78" s="113"/>
      <c r="BG78" s="113"/>
      <c r="BH78" s="114"/>
      <c r="BI78" s="114"/>
      <c r="BJ78" s="114"/>
      <c r="BK78" s="114"/>
      <c r="BL78" s="114"/>
      <c r="BM78" s="114"/>
      <c r="BN78" s="114"/>
      <c r="BO78" s="115"/>
      <c r="BP78" s="115"/>
      <c r="BQ78" s="115"/>
      <c r="BR78" s="115"/>
      <c r="BS78" s="115"/>
      <c r="BT78" s="115"/>
      <c r="BU78" s="115"/>
    </row>
    <row r="79" spans="1:73" s="60" customFormat="1" ht="57" customHeight="1" thickBot="1">
      <c r="A79" s="1871"/>
      <c r="B79" s="1871"/>
      <c r="C79" s="1858"/>
      <c r="D79" s="93" t="s">
        <v>262</v>
      </c>
      <c r="E79" s="165" t="s">
        <v>68</v>
      </c>
      <c r="F79" s="166">
        <v>4</v>
      </c>
      <c r="G79" s="64" t="s">
        <v>263</v>
      </c>
      <c r="H79" s="76" t="s">
        <v>62</v>
      </c>
      <c r="I79" s="150">
        <f t="shared" si="18"/>
        <v>0.058823529411764705</v>
      </c>
      <c r="J79" s="159" t="s">
        <v>264</v>
      </c>
      <c r="K79" s="160">
        <v>42005</v>
      </c>
      <c r="L79" s="160">
        <v>42369</v>
      </c>
      <c r="M79" s="68"/>
      <c r="N79" s="68"/>
      <c r="O79" s="167">
        <v>1</v>
      </c>
      <c r="P79" s="167"/>
      <c r="Q79" s="167"/>
      <c r="R79" s="167">
        <v>1</v>
      </c>
      <c r="S79" s="167"/>
      <c r="T79" s="167"/>
      <c r="U79" s="167">
        <v>1</v>
      </c>
      <c r="V79" s="167"/>
      <c r="W79" s="167"/>
      <c r="X79" s="167">
        <v>1</v>
      </c>
      <c r="Y79" s="154">
        <f t="shared" si="19"/>
        <v>4</v>
      </c>
      <c r="Z79" s="86">
        <v>0</v>
      </c>
      <c r="AA79" s="136" t="s">
        <v>1150</v>
      </c>
      <c r="AB79" s="109">
        <f t="shared" si="2"/>
        <v>0</v>
      </c>
      <c r="AC79" s="1791">
        <f t="shared" si="10"/>
        <v>0</v>
      </c>
      <c r="AD79" s="1710">
        <v>0</v>
      </c>
      <c r="AE79" s="1791" t="s">
        <v>1150</v>
      </c>
      <c r="AF79" s="1791">
        <f t="shared" si="20"/>
        <v>0</v>
      </c>
      <c r="AG79" s="1487">
        <f t="shared" si="21"/>
        <v>0</v>
      </c>
      <c r="AH79" s="1487"/>
      <c r="AI79" s="109"/>
      <c r="AJ79" s="109"/>
      <c r="AK79" s="109"/>
      <c r="AL79" s="109"/>
      <c r="AM79" s="111"/>
      <c r="AN79" s="111"/>
      <c r="AO79" s="111"/>
      <c r="AP79" s="111"/>
      <c r="AQ79" s="111"/>
      <c r="AR79" s="111"/>
      <c r="AS79" s="111"/>
      <c r="AT79" s="112"/>
      <c r="AU79" s="112"/>
      <c r="AV79" s="112"/>
      <c r="AW79" s="112"/>
      <c r="AX79" s="112"/>
      <c r="AY79" s="112"/>
      <c r="AZ79" s="112"/>
      <c r="BA79" s="113"/>
      <c r="BB79" s="113"/>
      <c r="BC79" s="113"/>
      <c r="BD79" s="113"/>
      <c r="BE79" s="113"/>
      <c r="BF79" s="113"/>
      <c r="BG79" s="113"/>
      <c r="BH79" s="114"/>
      <c r="BI79" s="114"/>
      <c r="BJ79" s="114"/>
      <c r="BK79" s="114"/>
      <c r="BL79" s="114"/>
      <c r="BM79" s="114"/>
      <c r="BN79" s="114"/>
      <c r="BO79" s="115"/>
      <c r="BP79" s="115"/>
      <c r="BQ79" s="115"/>
      <c r="BR79" s="115"/>
      <c r="BS79" s="115"/>
      <c r="BT79" s="115"/>
      <c r="BU79" s="115"/>
    </row>
    <row r="80" spans="1:73" s="60" customFormat="1" ht="24.75" thickBot="1">
      <c r="A80" s="1871"/>
      <c r="B80" s="1871"/>
      <c r="C80" s="1858"/>
      <c r="D80" s="168" t="s">
        <v>265</v>
      </c>
      <c r="E80" s="169" t="s">
        <v>154</v>
      </c>
      <c r="F80" s="116" t="s">
        <v>155</v>
      </c>
      <c r="G80" s="89" t="s">
        <v>156</v>
      </c>
      <c r="H80" s="76" t="s">
        <v>62</v>
      </c>
      <c r="I80" s="150">
        <f t="shared" si="18"/>
        <v>0.058823529411764705</v>
      </c>
      <c r="J80" s="89" t="s">
        <v>266</v>
      </c>
      <c r="K80" s="170">
        <v>42006</v>
      </c>
      <c r="L80" s="67">
        <v>42369</v>
      </c>
      <c r="M80" s="171"/>
      <c r="N80" s="171"/>
      <c r="O80" s="171"/>
      <c r="P80" s="171"/>
      <c r="Q80" s="171"/>
      <c r="R80" s="171"/>
      <c r="S80" s="171"/>
      <c r="T80" s="171"/>
      <c r="U80" s="171"/>
      <c r="V80" s="171"/>
      <c r="W80" s="171"/>
      <c r="X80" s="171"/>
      <c r="Y80" s="116" t="s">
        <v>155</v>
      </c>
      <c r="Z80" s="86">
        <v>0</v>
      </c>
      <c r="AA80" s="136" t="s">
        <v>1150</v>
      </c>
      <c r="AB80" s="109" t="s">
        <v>155</v>
      </c>
      <c r="AC80" s="1791">
        <f t="shared" si="10"/>
        <v>1</v>
      </c>
      <c r="AD80" s="1710">
        <v>0</v>
      </c>
      <c r="AE80" s="1791" t="s">
        <v>1150</v>
      </c>
      <c r="AF80" s="1791" t="s">
        <v>1150</v>
      </c>
      <c r="AG80" s="1487" t="str">
        <f t="shared" si="21"/>
        <v>-</v>
      </c>
      <c r="AH80" s="1487"/>
      <c r="AI80" s="109"/>
      <c r="AJ80" s="109"/>
      <c r="AK80" s="109"/>
      <c r="AL80" s="109"/>
      <c r="AM80" s="111"/>
      <c r="AN80" s="111"/>
      <c r="AO80" s="111"/>
      <c r="AP80" s="111"/>
      <c r="AQ80" s="111"/>
      <c r="AR80" s="111"/>
      <c r="AS80" s="111"/>
      <c r="AT80" s="112"/>
      <c r="AU80" s="112"/>
      <c r="AV80" s="112"/>
      <c r="AW80" s="112"/>
      <c r="AX80" s="112"/>
      <c r="AY80" s="112"/>
      <c r="AZ80" s="112"/>
      <c r="BA80" s="113"/>
      <c r="BB80" s="113"/>
      <c r="BC80" s="113"/>
      <c r="BD80" s="113"/>
      <c r="BE80" s="113"/>
      <c r="BF80" s="113"/>
      <c r="BG80" s="113"/>
      <c r="BH80" s="114"/>
      <c r="BI80" s="114"/>
      <c r="BJ80" s="114"/>
      <c r="BK80" s="114"/>
      <c r="BL80" s="114"/>
      <c r="BM80" s="114"/>
      <c r="BN80" s="114"/>
      <c r="BO80" s="115"/>
      <c r="BP80" s="115"/>
      <c r="BQ80" s="115"/>
      <c r="BR80" s="115"/>
      <c r="BS80" s="115"/>
      <c r="BT80" s="115"/>
      <c r="BU80" s="115"/>
    </row>
    <row r="81" spans="1:73" s="60" customFormat="1" ht="24.75" thickBot="1">
      <c r="A81" s="1871"/>
      <c r="B81" s="1871"/>
      <c r="C81" s="1858"/>
      <c r="D81" s="168" t="s">
        <v>267</v>
      </c>
      <c r="E81" s="165" t="s">
        <v>78</v>
      </c>
      <c r="F81" s="166">
        <v>1</v>
      </c>
      <c r="G81" s="64" t="s">
        <v>268</v>
      </c>
      <c r="H81" s="76" t="s">
        <v>269</v>
      </c>
      <c r="I81" s="150">
        <f t="shared" si="18"/>
        <v>0.058823529411764705</v>
      </c>
      <c r="J81" s="89" t="s">
        <v>270</v>
      </c>
      <c r="K81" s="170">
        <v>42036</v>
      </c>
      <c r="L81" s="67">
        <v>42063</v>
      </c>
      <c r="M81" s="171"/>
      <c r="N81" s="171">
        <v>1</v>
      </c>
      <c r="O81" s="171"/>
      <c r="P81" s="171"/>
      <c r="Q81" s="171"/>
      <c r="R81" s="171"/>
      <c r="S81" s="171"/>
      <c r="T81" s="171"/>
      <c r="U81" s="171"/>
      <c r="V81" s="171"/>
      <c r="W81" s="171"/>
      <c r="X81" s="171"/>
      <c r="Y81" s="116">
        <f>SUM(M81:X81)</f>
        <v>1</v>
      </c>
      <c r="Z81" s="86">
        <v>0</v>
      </c>
      <c r="AA81" s="136" t="s">
        <v>1150</v>
      </c>
      <c r="AB81" s="109">
        <f aca="true" t="shared" si="22" ref="AB81:AB88">SUM(M81:N81)</f>
        <v>1</v>
      </c>
      <c r="AC81" s="1791">
        <f t="shared" si="10"/>
        <v>1</v>
      </c>
      <c r="AD81" s="1710">
        <v>0</v>
      </c>
      <c r="AE81" s="1791">
        <f>AD81/AB81</f>
        <v>0</v>
      </c>
      <c r="AF81" s="1791">
        <f t="shared" si="20"/>
        <v>0</v>
      </c>
      <c r="AG81" s="1487">
        <f t="shared" si="21"/>
        <v>0</v>
      </c>
      <c r="AH81" s="1487"/>
      <c r="AI81" s="109"/>
      <c r="AJ81" s="109"/>
      <c r="AK81" s="109"/>
      <c r="AL81" s="109" t="s">
        <v>2187</v>
      </c>
      <c r="AM81" s="111"/>
      <c r="AN81" s="111"/>
      <c r="AO81" s="111"/>
      <c r="AP81" s="111"/>
      <c r="AQ81" s="111"/>
      <c r="AR81" s="111"/>
      <c r="AS81" s="111"/>
      <c r="AT81" s="112"/>
      <c r="AU81" s="112"/>
      <c r="AV81" s="112"/>
      <c r="AW81" s="112"/>
      <c r="AX81" s="112"/>
      <c r="AY81" s="112"/>
      <c r="AZ81" s="112"/>
      <c r="BA81" s="113"/>
      <c r="BB81" s="113"/>
      <c r="BC81" s="113"/>
      <c r="BD81" s="113"/>
      <c r="BE81" s="113"/>
      <c r="BF81" s="113"/>
      <c r="BG81" s="113"/>
      <c r="BH81" s="114"/>
      <c r="BI81" s="114"/>
      <c r="BJ81" s="114"/>
      <c r="BK81" s="114"/>
      <c r="BL81" s="114"/>
      <c r="BM81" s="114"/>
      <c r="BN81" s="114"/>
      <c r="BO81" s="115"/>
      <c r="BP81" s="115"/>
      <c r="BQ81" s="115"/>
      <c r="BR81" s="115"/>
      <c r="BS81" s="115"/>
      <c r="BT81" s="115"/>
      <c r="BU81" s="115"/>
    </row>
    <row r="82" spans="1:73" s="60" customFormat="1" ht="24.75" thickBot="1">
      <c r="A82" s="1871"/>
      <c r="B82" s="1871"/>
      <c r="C82" s="1858"/>
      <c r="D82" s="168" t="s">
        <v>271</v>
      </c>
      <c r="E82" s="165" t="s">
        <v>272</v>
      </c>
      <c r="F82" s="166">
        <v>5</v>
      </c>
      <c r="G82" s="64" t="s">
        <v>273</v>
      </c>
      <c r="H82" s="76" t="s">
        <v>269</v>
      </c>
      <c r="I82" s="150">
        <f t="shared" si="18"/>
        <v>0.058823529411764705</v>
      </c>
      <c r="J82" s="89" t="s">
        <v>274</v>
      </c>
      <c r="K82" s="170">
        <v>42064</v>
      </c>
      <c r="L82" s="67">
        <v>42278</v>
      </c>
      <c r="M82" s="171"/>
      <c r="N82" s="171"/>
      <c r="O82" s="171">
        <v>1</v>
      </c>
      <c r="P82" s="171"/>
      <c r="Q82" s="171"/>
      <c r="R82" s="171"/>
      <c r="S82" s="171"/>
      <c r="T82" s="171"/>
      <c r="U82" s="171"/>
      <c r="V82" s="171">
        <v>1</v>
      </c>
      <c r="W82" s="171"/>
      <c r="X82" s="171"/>
      <c r="Y82" s="116">
        <f aca="true" t="shared" si="23" ref="Y82:Y88">SUM(M82:X82)</f>
        <v>2</v>
      </c>
      <c r="Z82" s="86">
        <v>0</v>
      </c>
      <c r="AA82" s="136" t="s">
        <v>1150</v>
      </c>
      <c r="AB82" s="109">
        <f t="shared" si="22"/>
        <v>0</v>
      </c>
      <c r="AC82" s="1791">
        <f t="shared" si="10"/>
        <v>0</v>
      </c>
      <c r="AD82" s="1710">
        <v>0</v>
      </c>
      <c r="AE82" s="1791" t="s">
        <v>1150</v>
      </c>
      <c r="AF82" s="1791">
        <f t="shared" si="20"/>
        <v>0</v>
      </c>
      <c r="AG82" s="1487">
        <f t="shared" si="21"/>
        <v>0</v>
      </c>
      <c r="AH82" s="1487"/>
      <c r="AI82" s="109"/>
      <c r="AJ82" s="109"/>
      <c r="AK82" s="109"/>
      <c r="AL82" s="109"/>
      <c r="AM82" s="111"/>
      <c r="AN82" s="111"/>
      <c r="AO82" s="111"/>
      <c r="AP82" s="111"/>
      <c r="AQ82" s="111"/>
      <c r="AR82" s="111"/>
      <c r="AS82" s="111"/>
      <c r="AT82" s="112"/>
      <c r="AU82" s="112"/>
      <c r="AV82" s="112"/>
      <c r="AW82" s="112"/>
      <c r="AX82" s="112"/>
      <c r="AY82" s="112"/>
      <c r="AZ82" s="112"/>
      <c r="BA82" s="113"/>
      <c r="BB82" s="113"/>
      <c r="BC82" s="113"/>
      <c r="BD82" s="113"/>
      <c r="BE82" s="113"/>
      <c r="BF82" s="113"/>
      <c r="BG82" s="113"/>
      <c r="BH82" s="114"/>
      <c r="BI82" s="114"/>
      <c r="BJ82" s="114"/>
      <c r="BK82" s="114"/>
      <c r="BL82" s="114"/>
      <c r="BM82" s="114"/>
      <c r="BN82" s="114"/>
      <c r="BO82" s="115"/>
      <c r="BP82" s="115"/>
      <c r="BQ82" s="115"/>
      <c r="BR82" s="115"/>
      <c r="BS82" s="115"/>
      <c r="BT82" s="115"/>
      <c r="BU82" s="115"/>
    </row>
    <row r="83" spans="1:73" s="60" customFormat="1" ht="42" customHeight="1" thickBot="1">
      <c r="A83" s="1871"/>
      <c r="B83" s="1871"/>
      <c r="C83" s="1858"/>
      <c r="D83" s="168" t="s">
        <v>275</v>
      </c>
      <c r="E83" s="165" t="s">
        <v>276</v>
      </c>
      <c r="F83" s="166">
        <v>2</v>
      </c>
      <c r="G83" s="64" t="s">
        <v>277</v>
      </c>
      <c r="H83" s="76" t="s">
        <v>269</v>
      </c>
      <c r="I83" s="150">
        <f t="shared" si="18"/>
        <v>0.058823529411764705</v>
      </c>
      <c r="J83" s="89" t="s">
        <v>278</v>
      </c>
      <c r="K83" s="170">
        <v>42064</v>
      </c>
      <c r="L83" s="67">
        <v>42278</v>
      </c>
      <c r="M83" s="171"/>
      <c r="N83" s="171"/>
      <c r="O83" s="171">
        <v>1</v>
      </c>
      <c r="P83" s="171"/>
      <c r="Q83" s="171"/>
      <c r="R83" s="171"/>
      <c r="S83" s="171"/>
      <c r="T83" s="171"/>
      <c r="U83" s="171"/>
      <c r="V83" s="171">
        <v>1</v>
      </c>
      <c r="W83" s="171"/>
      <c r="X83" s="171"/>
      <c r="Y83" s="116">
        <f t="shared" si="23"/>
        <v>2</v>
      </c>
      <c r="Z83" s="86">
        <v>0</v>
      </c>
      <c r="AA83" s="136" t="s">
        <v>1150</v>
      </c>
      <c r="AB83" s="109">
        <f t="shared" si="22"/>
        <v>0</v>
      </c>
      <c r="AC83" s="1791">
        <f t="shared" si="10"/>
        <v>0</v>
      </c>
      <c r="AD83" s="1710">
        <v>0</v>
      </c>
      <c r="AE83" s="1791" t="s">
        <v>1150</v>
      </c>
      <c r="AF83" s="1791">
        <f t="shared" si="20"/>
        <v>0</v>
      </c>
      <c r="AG83" s="1487">
        <f t="shared" si="21"/>
        <v>0</v>
      </c>
      <c r="AH83" s="1487"/>
      <c r="AI83" s="109"/>
      <c r="AJ83" s="109"/>
      <c r="AK83" s="109"/>
      <c r="AL83" s="109"/>
      <c r="AM83" s="111"/>
      <c r="AN83" s="111"/>
      <c r="AO83" s="111"/>
      <c r="AP83" s="111"/>
      <c r="AQ83" s="111"/>
      <c r="AR83" s="111"/>
      <c r="AS83" s="111"/>
      <c r="AT83" s="112"/>
      <c r="AU83" s="112"/>
      <c r="AV83" s="112"/>
      <c r="AW83" s="112"/>
      <c r="AX83" s="112"/>
      <c r="AY83" s="112"/>
      <c r="AZ83" s="112"/>
      <c r="BA83" s="113"/>
      <c r="BB83" s="113"/>
      <c r="BC83" s="113"/>
      <c r="BD83" s="113"/>
      <c r="BE83" s="113"/>
      <c r="BF83" s="113"/>
      <c r="BG83" s="113"/>
      <c r="BH83" s="114"/>
      <c r="BI83" s="114"/>
      <c r="BJ83" s="114"/>
      <c r="BK83" s="114"/>
      <c r="BL83" s="114"/>
      <c r="BM83" s="114"/>
      <c r="BN83" s="114"/>
      <c r="BO83" s="115"/>
      <c r="BP83" s="115"/>
      <c r="BQ83" s="115"/>
      <c r="BR83" s="115"/>
      <c r="BS83" s="115"/>
      <c r="BT83" s="115"/>
      <c r="BU83" s="115"/>
    </row>
    <row r="84" spans="1:73" s="60" customFormat="1" ht="33" customHeight="1" thickBot="1">
      <c r="A84" s="1871"/>
      <c r="B84" s="1871"/>
      <c r="C84" s="1858"/>
      <c r="D84" s="168" t="s">
        <v>279</v>
      </c>
      <c r="E84" s="165" t="s">
        <v>276</v>
      </c>
      <c r="F84" s="166">
        <v>3</v>
      </c>
      <c r="G84" s="64" t="s">
        <v>280</v>
      </c>
      <c r="H84" s="76" t="s">
        <v>269</v>
      </c>
      <c r="I84" s="150">
        <f t="shared" si="18"/>
        <v>0.058823529411764705</v>
      </c>
      <c r="J84" s="89" t="s">
        <v>281</v>
      </c>
      <c r="K84" s="170">
        <v>42095</v>
      </c>
      <c r="L84" s="67">
        <v>42124</v>
      </c>
      <c r="M84" s="171"/>
      <c r="N84" s="171"/>
      <c r="O84" s="171"/>
      <c r="P84" s="171">
        <v>3</v>
      </c>
      <c r="Q84" s="171"/>
      <c r="R84" s="171"/>
      <c r="S84" s="171"/>
      <c r="T84" s="171"/>
      <c r="U84" s="171"/>
      <c r="V84" s="171"/>
      <c r="W84" s="171"/>
      <c r="X84" s="171"/>
      <c r="Y84" s="116">
        <f t="shared" si="23"/>
        <v>3</v>
      </c>
      <c r="Z84" s="86">
        <v>0</v>
      </c>
      <c r="AA84" s="136" t="s">
        <v>1150</v>
      </c>
      <c r="AB84" s="109">
        <f t="shared" si="22"/>
        <v>0</v>
      </c>
      <c r="AC84" s="1791">
        <f t="shared" si="10"/>
        <v>0</v>
      </c>
      <c r="AD84" s="1710">
        <v>0</v>
      </c>
      <c r="AE84" s="1791" t="s">
        <v>1150</v>
      </c>
      <c r="AF84" s="1791">
        <f t="shared" si="20"/>
        <v>0</v>
      </c>
      <c r="AG84" s="1487">
        <f t="shared" si="21"/>
        <v>0</v>
      </c>
      <c r="AH84" s="1487"/>
      <c r="AI84" s="109"/>
      <c r="AJ84" s="109"/>
      <c r="AK84" s="109"/>
      <c r="AL84" s="109"/>
      <c r="AM84" s="111"/>
      <c r="AN84" s="111"/>
      <c r="AO84" s="111"/>
      <c r="AP84" s="111"/>
      <c r="AQ84" s="111"/>
      <c r="AR84" s="111"/>
      <c r="AS84" s="111"/>
      <c r="AT84" s="112"/>
      <c r="AU84" s="112"/>
      <c r="AV84" s="112"/>
      <c r="AW84" s="112"/>
      <c r="AX84" s="112"/>
      <c r="AY84" s="112"/>
      <c r="AZ84" s="112"/>
      <c r="BA84" s="113"/>
      <c r="BB84" s="113"/>
      <c r="BC84" s="113"/>
      <c r="BD84" s="113"/>
      <c r="BE84" s="113"/>
      <c r="BF84" s="113"/>
      <c r="BG84" s="113"/>
      <c r="BH84" s="114"/>
      <c r="BI84" s="114"/>
      <c r="BJ84" s="114"/>
      <c r="BK84" s="114"/>
      <c r="BL84" s="114"/>
      <c r="BM84" s="114"/>
      <c r="BN84" s="114"/>
      <c r="BO84" s="115"/>
      <c r="BP84" s="115"/>
      <c r="BQ84" s="115"/>
      <c r="BR84" s="115"/>
      <c r="BS84" s="115"/>
      <c r="BT84" s="115"/>
      <c r="BU84" s="115"/>
    </row>
    <row r="85" spans="1:73" s="60" customFormat="1" ht="33" customHeight="1" thickBot="1">
      <c r="A85" s="1871"/>
      <c r="B85" s="1871"/>
      <c r="C85" s="1858"/>
      <c r="D85" s="168" t="s">
        <v>282</v>
      </c>
      <c r="E85" s="165" t="s">
        <v>272</v>
      </c>
      <c r="F85" s="166">
        <v>1</v>
      </c>
      <c r="G85" s="64" t="s">
        <v>283</v>
      </c>
      <c r="H85" s="76" t="s">
        <v>284</v>
      </c>
      <c r="I85" s="150">
        <f t="shared" si="18"/>
        <v>0.058823529411764705</v>
      </c>
      <c r="J85" s="89" t="s">
        <v>285</v>
      </c>
      <c r="K85" s="170">
        <v>42125</v>
      </c>
      <c r="L85" s="67">
        <v>42185</v>
      </c>
      <c r="M85" s="171"/>
      <c r="N85" s="171"/>
      <c r="O85" s="171"/>
      <c r="P85" s="171"/>
      <c r="Q85" s="171">
        <v>1</v>
      </c>
      <c r="R85" s="171"/>
      <c r="S85" s="171"/>
      <c r="T85" s="171"/>
      <c r="U85" s="171"/>
      <c r="V85" s="171"/>
      <c r="W85" s="171"/>
      <c r="X85" s="171"/>
      <c r="Y85" s="116">
        <f t="shared" si="23"/>
        <v>1</v>
      </c>
      <c r="Z85" s="86">
        <v>0</v>
      </c>
      <c r="AA85" s="136" t="s">
        <v>1150</v>
      </c>
      <c r="AB85" s="109">
        <f t="shared" si="22"/>
        <v>0</v>
      </c>
      <c r="AC85" s="1791">
        <f t="shared" si="10"/>
        <v>0</v>
      </c>
      <c r="AD85" s="1710">
        <v>0</v>
      </c>
      <c r="AE85" s="1791" t="s">
        <v>1150</v>
      </c>
      <c r="AF85" s="1791">
        <f t="shared" si="20"/>
        <v>0</v>
      </c>
      <c r="AG85" s="1487">
        <f t="shared" si="21"/>
        <v>0</v>
      </c>
      <c r="AH85" s="1487"/>
      <c r="AI85" s="109"/>
      <c r="AJ85" s="109"/>
      <c r="AK85" s="109"/>
      <c r="AL85" s="109"/>
      <c r="AM85" s="111"/>
      <c r="AN85" s="111"/>
      <c r="AO85" s="111"/>
      <c r="AP85" s="111"/>
      <c r="AQ85" s="111"/>
      <c r="AR85" s="111"/>
      <c r="AS85" s="111"/>
      <c r="AT85" s="112"/>
      <c r="AU85" s="112"/>
      <c r="AV85" s="112"/>
      <c r="AW85" s="112"/>
      <c r="AX85" s="112"/>
      <c r="AY85" s="112"/>
      <c r="AZ85" s="112"/>
      <c r="BA85" s="113"/>
      <c r="BB85" s="113"/>
      <c r="BC85" s="113"/>
      <c r="BD85" s="113"/>
      <c r="BE85" s="113"/>
      <c r="BF85" s="113"/>
      <c r="BG85" s="113"/>
      <c r="BH85" s="114"/>
      <c r="BI85" s="114"/>
      <c r="BJ85" s="114"/>
      <c r="BK85" s="114"/>
      <c r="BL85" s="114"/>
      <c r="BM85" s="114"/>
      <c r="BN85" s="114"/>
      <c r="BO85" s="115"/>
      <c r="BP85" s="115"/>
      <c r="BQ85" s="115"/>
      <c r="BR85" s="115"/>
      <c r="BS85" s="115"/>
      <c r="BT85" s="115"/>
      <c r="BU85" s="115"/>
    </row>
    <row r="86" spans="1:73" s="60" customFormat="1" ht="33" customHeight="1" thickBot="1">
      <c r="A86" s="1871"/>
      <c r="B86" s="1871"/>
      <c r="C86" s="1858"/>
      <c r="D86" s="168" t="s">
        <v>286</v>
      </c>
      <c r="E86" s="165"/>
      <c r="F86" s="166">
        <v>1</v>
      </c>
      <c r="G86" s="64" t="s">
        <v>287</v>
      </c>
      <c r="H86" s="76" t="s">
        <v>284</v>
      </c>
      <c r="I86" s="150">
        <f t="shared" si="18"/>
        <v>0.058823529411764705</v>
      </c>
      <c r="J86" s="89" t="s">
        <v>288</v>
      </c>
      <c r="K86" s="170">
        <v>42125</v>
      </c>
      <c r="L86" s="67">
        <v>42185</v>
      </c>
      <c r="M86" s="171"/>
      <c r="N86" s="171"/>
      <c r="O86" s="171"/>
      <c r="P86" s="171"/>
      <c r="Q86" s="171">
        <v>1</v>
      </c>
      <c r="R86" s="171"/>
      <c r="S86" s="171"/>
      <c r="T86" s="171"/>
      <c r="U86" s="171"/>
      <c r="V86" s="171"/>
      <c r="W86" s="171"/>
      <c r="X86" s="171"/>
      <c r="Y86" s="116">
        <f t="shared" si="23"/>
        <v>1</v>
      </c>
      <c r="Z86" s="86">
        <v>0</v>
      </c>
      <c r="AA86" s="136" t="s">
        <v>1150</v>
      </c>
      <c r="AB86" s="109">
        <f t="shared" si="22"/>
        <v>0</v>
      </c>
      <c r="AC86" s="1791">
        <f t="shared" si="10"/>
        <v>0</v>
      </c>
      <c r="AD86" s="1710">
        <v>0</v>
      </c>
      <c r="AE86" s="1791" t="s">
        <v>1150</v>
      </c>
      <c r="AF86" s="1791">
        <f t="shared" si="20"/>
        <v>0</v>
      </c>
      <c r="AG86" s="1487">
        <f t="shared" si="21"/>
        <v>0</v>
      </c>
      <c r="AH86" s="1487"/>
      <c r="AI86" s="109"/>
      <c r="AJ86" s="109"/>
      <c r="AK86" s="109"/>
      <c r="AL86" s="109"/>
      <c r="AM86" s="111"/>
      <c r="AN86" s="111"/>
      <c r="AO86" s="111"/>
      <c r="AP86" s="111"/>
      <c r="AQ86" s="111"/>
      <c r="AR86" s="111"/>
      <c r="AS86" s="111"/>
      <c r="AT86" s="112"/>
      <c r="AU86" s="112"/>
      <c r="AV86" s="112"/>
      <c r="AW86" s="112"/>
      <c r="AX86" s="112"/>
      <c r="AY86" s="112"/>
      <c r="AZ86" s="112"/>
      <c r="BA86" s="113"/>
      <c r="BB86" s="113"/>
      <c r="BC86" s="113"/>
      <c r="BD86" s="113"/>
      <c r="BE86" s="113"/>
      <c r="BF86" s="113"/>
      <c r="BG86" s="113"/>
      <c r="BH86" s="114"/>
      <c r="BI86" s="114"/>
      <c r="BJ86" s="114"/>
      <c r="BK86" s="114"/>
      <c r="BL86" s="114"/>
      <c r="BM86" s="114"/>
      <c r="BN86" s="114"/>
      <c r="BO86" s="115"/>
      <c r="BP86" s="115"/>
      <c r="BQ86" s="115"/>
      <c r="BR86" s="115"/>
      <c r="BS86" s="115"/>
      <c r="BT86" s="115"/>
      <c r="BU86" s="115"/>
    </row>
    <row r="87" spans="1:73" s="60" customFormat="1" ht="36.75" thickBot="1">
      <c r="A87" s="1871"/>
      <c r="B87" s="1871"/>
      <c r="C87" s="1858"/>
      <c r="D87" s="168" t="s">
        <v>289</v>
      </c>
      <c r="E87" s="165" t="s">
        <v>290</v>
      </c>
      <c r="F87" s="166">
        <v>2</v>
      </c>
      <c r="G87" s="64" t="s">
        <v>291</v>
      </c>
      <c r="H87" s="76" t="s">
        <v>269</v>
      </c>
      <c r="I87" s="150">
        <f t="shared" si="18"/>
        <v>0.058823529411764705</v>
      </c>
      <c r="J87" s="89" t="s">
        <v>292</v>
      </c>
      <c r="K87" s="170">
        <v>42125</v>
      </c>
      <c r="L87" s="67">
        <v>42338</v>
      </c>
      <c r="M87" s="171"/>
      <c r="N87" s="171"/>
      <c r="O87" s="171"/>
      <c r="P87" s="171"/>
      <c r="Q87" s="171">
        <v>1</v>
      </c>
      <c r="R87" s="171"/>
      <c r="S87" s="171"/>
      <c r="T87" s="171"/>
      <c r="U87" s="171"/>
      <c r="V87" s="171"/>
      <c r="W87" s="171">
        <v>1</v>
      </c>
      <c r="X87" s="171"/>
      <c r="Y87" s="116">
        <f t="shared" si="23"/>
        <v>2</v>
      </c>
      <c r="Z87" s="86">
        <v>0</v>
      </c>
      <c r="AA87" s="136" t="s">
        <v>1150</v>
      </c>
      <c r="AB87" s="109">
        <f t="shared" si="22"/>
        <v>0</v>
      </c>
      <c r="AC87" s="1791">
        <f t="shared" si="10"/>
        <v>0</v>
      </c>
      <c r="AD87" s="1710">
        <v>0</v>
      </c>
      <c r="AE87" s="1791" t="s">
        <v>1150</v>
      </c>
      <c r="AF87" s="1791">
        <f t="shared" si="20"/>
        <v>0</v>
      </c>
      <c r="AG87" s="1487">
        <f t="shared" si="21"/>
        <v>0</v>
      </c>
      <c r="AH87" s="1487"/>
      <c r="AI87" s="109"/>
      <c r="AJ87" s="109"/>
      <c r="AK87" s="109"/>
      <c r="AL87" s="109"/>
      <c r="AM87" s="111"/>
      <c r="AN87" s="111"/>
      <c r="AO87" s="111"/>
      <c r="AP87" s="111"/>
      <c r="AQ87" s="111"/>
      <c r="AR87" s="111"/>
      <c r="AS87" s="111"/>
      <c r="AT87" s="112"/>
      <c r="AU87" s="112"/>
      <c r="AV87" s="112"/>
      <c r="AW87" s="112"/>
      <c r="AX87" s="112"/>
      <c r="AY87" s="112"/>
      <c r="AZ87" s="112"/>
      <c r="BA87" s="113"/>
      <c r="BB87" s="113"/>
      <c r="BC87" s="113"/>
      <c r="BD87" s="113"/>
      <c r="BE87" s="113"/>
      <c r="BF87" s="113"/>
      <c r="BG87" s="113"/>
      <c r="BH87" s="114"/>
      <c r="BI87" s="114"/>
      <c r="BJ87" s="114"/>
      <c r="BK87" s="114"/>
      <c r="BL87" s="114"/>
      <c r="BM87" s="114"/>
      <c r="BN87" s="114"/>
      <c r="BO87" s="115"/>
      <c r="BP87" s="115"/>
      <c r="BQ87" s="115"/>
      <c r="BR87" s="115"/>
      <c r="BS87" s="115"/>
      <c r="BT87" s="115"/>
      <c r="BU87" s="115"/>
    </row>
    <row r="88" spans="1:73" s="60" customFormat="1" ht="36.75" thickBot="1">
      <c r="A88" s="1883"/>
      <c r="B88" s="1883"/>
      <c r="C88" s="1859"/>
      <c r="D88" s="168" t="s">
        <v>293</v>
      </c>
      <c r="E88" s="165" t="s">
        <v>294</v>
      </c>
      <c r="F88" s="166">
        <v>4</v>
      </c>
      <c r="G88" s="64" t="s">
        <v>295</v>
      </c>
      <c r="H88" s="76" t="s">
        <v>269</v>
      </c>
      <c r="I88" s="150">
        <f t="shared" si="18"/>
        <v>0.058823529411764705</v>
      </c>
      <c r="J88" s="89" t="s">
        <v>296</v>
      </c>
      <c r="K88" s="170">
        <v>42005</v>
      </c>
      <c r="L88" s="67">
        <v>42369</v>
      </c>
      <c r="M88" s="171"/>
      <c r="N88" s="171"/>
      <c r="O88" s="171">
        <v>1</v>
      </c>
      <c r="P88" s="171"/>
      <c r="Q88" s="171"/>
      <c r="R88" s="171">
        <v>1</v>
      </c>
      <c r="S88" s="171"/>
      <c r="T88" s="171"/>
      <c r="U88" s="171">
        <v>1</v>
      </c>
      <c r="V88" s="171"/>
      <c r="W88" s="171"/>
      <c r="X88" s="171">
        <v>1</v>
      </c>
      <c r="Y88" s="116">
        <f t="shared" si="23"/>
        <v>4</v>
      </c>
      <c r="Z88" s="86">
        <v>0</v>
      </c>
      <c r="AA88" s="136" t="s">
        <v>1150</v>
      </c>
      <c r="AB88" s="109">
        <f t="shared" si="22"/>
        <v>0</v>
      </c>
      <c r="AC88" s="1791">
        <f t="shared" si="10"/>
        <v>0</v>
      </c>
      <c r="AD88" s="1710">
        <v>0</v>
      </c>
      <c r="AE88" s="1791" t="s">
        <v>1150</v>
      </c>
      <c r="AF88" s="1791">
        <f t="shared" si="20"/>
        <v>0</v>
      </c>
      <c r="AG88" s="1487">
        <f t="shared" si="21"/>
        <v>0</v>
      </c>
      <c r="AH88" s="1487"/>
      <c r="AI88" s="109"/>
      <c r="AJ88" s="109"/>
      <c r="AK88" s="109"/>
      <c r="AL88" s="109"/>
      <c r="AM88" s="111"/>
      <c r="AN88" s="111"/>
      <c r="AO88" s="111"/>
      <c r="AP88" s="111"/>
      <c r="AQ88" s="111"/>
      <c r="AR88" s="111"/>
      <c r="AS88" s="111"/>
      <c r="AT88" s="112"/>
      <c r="AU88" s="112"/>
      <c r="AV88" s="112"/>
      <c r="AW88" s="112"/>
      <c r="AX88" s="112"/>
      <c r="AY88" s="112"/>
      <c r="AZ88" s="112"/>
      <c r="BA88" s="113"/>
      <c r="BB88" s="113"/>
      <c r="BC88" s="113"/>
      <c r="BD88" s="113"/>
      <c r="BE88" s="113"/>
      <c r="BF88" s="113"/>
      <c r="BG88" s="113"/>
      <c r="BH88" s="114"/>
      <c r="BI88" s="114"/>
      <c r="BJ88" s="114"/>
      <c r="BK88" s="114"/>
      <c r="BL88" s="114"/>
      <c r="BM88" s="114"/>
      <c r="BN88" s="114"/>
      <c r="BO88" s="115"/>
      <c r="BP88" s="115"/>
      <c r="BQ88" s="115"/>
      <c r="BR88" s="115"/>
      <c r="BS88" s="115"/>
      <c r="BT88" s="115"/>
      <c r="BU88" s="115"/>
    </row>
    <row r="89" spans="1:73" s="38" customFormat="1" ht="19.5" customHeight="1" thickBot="1">
      <c r="A89" s="1860" t="s">
        <v>136</v>
      </c>
      <c r="B89" s="1861"/>
      <c r="C89" s="1861"/>
      <c r="D89" s="1862"/>
      <c r="E89" s="95"/>
      <c r="F89" s="95"/>
      <c r="G89" s="96"/>
      <c r="H89" s="95"/>
      <c r="I89" s="172">
        <f>SUM(I72:I88)</f>
        <v>1</v>
      </c>
      <c r="J89" s="95"/>
      <c r="K89" s="95"/>
      <c r="L89" s="95"/>
      <c r="M89" s="95"/>
      <c r="N89" s="95"/>
      <c r="O89" s="95"/>
      <c r="P89" s="95"/>
      <c r="Q89" s="95"/>
      <c r="R89" s="95"/>
      <c r="S89" s="95"/>
      <c r="T89" s="95"/>
      <c r="U89" s="95"/>
      <c r="V89" s="95"/>
      <c r="W89" s="95"/>
      <c r="X89" s="95"/>
      <c r="Y89" s="98"/>
      <c r="Z89" s="99">
        <f>SUM(Z72:Z81)</f>
        <v>0</v>
      </c>
      <c r="AA89" s="100"/>
      <c r="AB89" s="1651"/>
      <c r="AC89" s="1650">
        <f>_xlfn.AVERAGEIF(AC72:AC88,"&gt;0")</f>
        <v>1</v>
      </c>
      <c r="AD89" s="1667"/>
      <c r="AE89" s="1650">
        <f>AVERAGE(AE72:AE88)</f>
        <v>0.6666666666666666</v>
      </c>
      <c r="AF89" s="1650"/>
      <c r="AG89" s="1652">
        <f>AVERAGE(AG72:AG88)</f>
        <v>0.13333333333333333</v>
      </c>
      <c r="AH89" s="1488"/>
      <c r="AI89" s="102"/>
      <c r="AJ89" s="102"/>
      <c r="AK89" s="102"/>
      <c r="AL89" s="102"/>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row>
    <row r="90" spans="1:73" s="38" customFormat="1" ht="27" customHeight="1" thickBot="1">
      <c r="A90" s="1853" t="s">
        <v>297</v>
      </c>
      <c r="B90" s="1854"/>
      <c r="C90" s="1854"/>
      <c r="D90" s="1854"/>
      <c r="E90" s="173"/>
      <c r="F90" s="174"/>
      <c r="G90" s="175"/>
      <c r="H90" s="174"/>
      <c r="I90" s="176">
        <f>(I89+I35+I71+I45+I24)/5</f>
        <v>1.1333333333333333</v>
      </c>
      <c r="J90" s="174"/>
      <c r="K90" s="174"/>
      <c r="L90" s="174"/>
      <c r="M90" s="174"/>
      <c r="N90" s="174"/>
      <c r="O90" s="174"/>
      <c r="P90" s="174"/>
      <c r="Q90" s="174"/>
      <c r="R90" s="174"/>
      <c r="S90" s="174"/>
      <c r="T90" s="174"/>
      <c r="U90" s="174"/>
      <c r="V90" s="174"/>
      <c r="W90" s="174"/>
      <c r="X90" s="174"/>
      <c r="Y90" s="177"/>
      <c r="Z90" s="178">
        <f>SUM(Z89,Z24,Z45,Z71,Z35)</f>
        <v>1502505832</v>
      </c>
      <c r="AA90" s="179"/>
      <c r="AB90" s="1683"/>
      <c r="AC90" s="1681">
        <f>AVERAGE(AC89,AC71,AC45,AC35,AC24)</f>
        <v>1</v>
      </c>
      <c r="AD90" s="1682"/>
      <c r="AE90" s="1681">
        <f>AVERAGE(AE89,AE71,AE45,AE35,AE24)</f>
        <v>0.28888888888888886</v>
      </c>
      <c r="AF90" s="1681"/>
      <c r="AG90" s="1704">
        <f>AVERAGE(AG89,AG71,AG45,AG35,AG24)</f>
        <v>0.1090530303030303</v>
      </c>
      <c r="AH90" s="1616"/>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row>
    <row r="91" spans="1:83" s="3" customFormat="1" ht="19.5" customHeight="1" thickBot="1">
      <c r="A91" s="181"/>
      <c r="B91" s="182"/>
      <c r="C91" s="183"/>
      <c r="D91" s="183"/>
      <c r="E91" s="182"/>
      <c r="F91" s="184"/>
      <c r="G91" s="185"/>
      <c r="H91" s="182"/>
      <c r="I91" s="186"/>
      <c r="J91" s="182"/>
      <c r="K91" s="187"/>
      <c r="L91" s="187"/>
      <c r="M91" s="182"/>
      <c r="N91" s="182"/>
      <c r="O91" s="182"/>
      <c r="P91" s="182"/>
      <c r="Q91" s="182"/>
      <c r="R91" s="182"/>
      <c r="S91" s="182"/>
      <c r="T91" s="182"/>
      <c r="U91" s="182"/>
      <c r="V91" s="182"/>
      <c r="W91" s="182"/>
      <c r="X91" s="182"/>
      <c r="Y91" s="188"/>
      <c r="Z91" s="189">
        <f>SUM(Z90)</f>
        <v>1502505832</v>
      </c>
      <c r="AA91" s="182"/>
      <c r="AB91" s="190"/>
      <c r="AC91" s="1685">
        <f>AVERAGE(AC90)</f>
        <v>1</v>
      </c>
      <c r="AD91" s="1686"/>
      <c r="AE91" s="1685">
        <f>AVERAGE(AE90)</f>
        <v>0.28888888888888886</v>
      </c>
      <c r="AF91" s="1685"/>
      <c r="AG91" s="1706">
        <f>AVERAGE(AG90)</f>
        <v>0.1090530303030303</v>
      </c>
      <c r="AH91" s="14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4"/>
      <c r="BW91" s="4"/>
      <c r="BX91" s="4"/>
      <c r="BY91" s="4"/>
      <c r="BZ91" s="4"/>
      <c r="CA91" s="4"/>
      <c r="CB91" s="4"/>
      <c r="CC91" s="4"/>
      <c r="CD91" s="4"/>
      <c r="CE91" s="4"/>
    </row>
    <row r="92" spans="29:34" ht="13.5">
      <c r="AC92" s="1750"/>
      <c r="AD92" s="1754"/>
      <c r="AE92" s="1750"/>
      <c r="AF92" s="1750"/>
      <c r="AG92" s="1751"/>
      <c r="AH92" s="1751"/>
    </row>
  </sheetData>
  <sheetProtection/>
  <mergeCells count="70">
    <mergeCell ref="A1:C4"/>
    <mergeCell ref="D1:BG2"/>
    <mergeCell ref="BH1:BN4"/>
    <mergeCell ref="BO1:BU4"/>
    <mergeCell ref="D3:BG4"/>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9:AA9"/>
    <mergeCell ref="A11:D11"/>
    <mergeCell ref="E11:AA11"/>
    <mergeCell ref="AB11:AL11"/>
    <mergeCell ref="AT11:AZ11"/>
    <mergeCell ref="BA11:BG11"/>
    <mergeCell ref="BH11:BN11"/>
    <mergeCell ref="BO11:BU11"/>
    <mergeCell ref="A13:D13"/>
    <mergeCell ref="E13:AA13"/>
    <mergeCell ref="AB13:AL13"/>
    <mergeCell ref="AM13:AS13"/>
    <mergeCell ref="AT13:AZ13"/>
    <mergeCell ref="BA13:BG13"/>
    <mergeCell ref="AM11:AS11"/>
    <mergeCell ref="BH13:BN13"/>
    <mergeCell ref="BO13:BU13"/>
    <mergeCell ref="A16:A23"/>
    <mergeCell ref="B16:B23"/>
    <mergeCell ref="C16:C19"/>
    <mergeCell ref="C20:C23"/>
    <mergeCell ref="A24:D24"/>
    <mergeCell ref="A36:A44"/>
    <mergeCell ref="B36:B44"/>
    <mergeCell ref="A45:D45"/>
    <mergeCell ref="C36:C37"/>
    <mergeCell ref="C38:C44"/>
    <mergeCell ref="A35:D35"/>
    <mergeCell ref="A25:A34"/>
    <mergeCell ref="B25:B34"/>
    <mergeCell ref="C25:C27"/>
    <mergeCell ref="C28:C31"/>
    <mergeCell ref="C32:C34"/>
    <mergeCell ref="A89:D89"/>
    <mergeCell ref="A90:D90"/>
    <mergeCell ref="D51:D52"/>
    <mergeCell ref="D53:D54"/>
    <mergeCell ref="D55:D56"/>
    <mergeCell ref="C61:C70"/>
    <mergeCell ref="A71:D71"/>
    <mergeCell ref="A72:A88"/>
    <mergeCell ref="B72:B88"/>
    <mergeCell ref="C72:C73"/>
    <mergeCell ref="C74:C88"/>
    <mergeCell ref="A46:A70"/>
    <mergeCell ref="B46:B70"/>
    <mergeCell ref="C46:C60"/>
    <mergeCell ref="D47:D48"/>
    <mergeCell ref="D49:D50"/>
  </mergeCells>
  <printOptions/>
  <pageMargins left="0.7" right="0.7" top="0.75" bottom="0.75" header="0.3" footer="0.3"/>
  <pageSetup horizontalDpi="600" verticalDpi="600" orientation="portrait"/>
  <drawing r:id="rId1"/>
</worksheet>
</file>

<file path=xl/worksheets/sheet13.xml><?xml version="1.0" encoding="utf-8"?>
<worksheet xmlns="http://schemas.openxmlformats.org/spreadsheetml/2006/main" xmlns:r="http://schemas.openxmlformats.org/officeDocument/2006/relationships">
  <dimension ref="A1:BS19"/>
  <sheetViews>
    <sheetView workbookViewId="0" topLeftCell="A1">
      <selection activeCell="E39" sqref="E39"/>
    </sheetView>
  </sheetViews>
  <sheetFormatPr defaultColWidth="11.421875" defaultRowHeight="15"/>
  <cols>
    <col min="1" max="1" width="18.421875" style="0" customWidth="1"/>
    <col min="2" max="2" width="36.421875" style="0" customWidth="1"/>
    <col min="3" max="3" width="24.421875" style="0" bestFit="1" customWidth="1"/>
    <col min="4" max="4" width="25.421875" style="0" customWidth="1"/>
    <col min="5" max="5" width="30.421875" style="0" customWidth="1"/>
    <col min="6" max="6" width="19.28125" style="0" bestFit="1" customWidth="1"/>
  </cols>
  <sheetData>
    <row r="1" spans="1:71" s="2" customFormat="1" ht="15" customHeight="1">
      <c r="A1" s="2208"/>
      <c r="B1" s="2209"/>
      <c r="C1" s="2214" t="s">
        <v>0</v>
      </c>
      <c r="D1" s="2215"/>
      <c r="E1" s="2218" t="s">
        <v>1</v>
      </c>
      <c r="F1" s="2221" t="s">
        <v>2</v>
      </c>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2203"/>
      <c r="BE1" s="1996"/>
      <c r="BF1" s="1996"/>
      <c r="BG1" s="1996"/>
      <c r="BH1" s="1996"/>
      <c r="BI1" s="1996"/>
      <c r="BJ1" s="1996"/>
      <c r="BK1" s="1996"/>
      <c r="BL1" s="1996"/>
      <c r="BM1" s="1996"/>
      <c r="BN1" s="1996"/>
      <c r="BO1" s="1996"/>
      <c r="BP1" s="1996"/>
      <c r="BQ1" s="1996"/>
      <c r="BR1" s="538"/>
      <c r="BS1" s="538"/>
    </row>
    <row r="2" spans="1:71" s="2" customFormat="1" ht="20.25" customHeight="1" thickBot="1">
      <c r="A2" s="2210"/>
      <c r="B2" s="2211"/>
      <c r="C2" s="2216"/>
      <c r="D2" s="2217"/>
      <c r="E2" s="2219"/>
      <c r="F2" s="2219"/>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1996"/>
      <c r="BE2" s="1996"/>
      <c r="BF2" s="1996"/>
      <c r="BG2" s="1996"/>
      <c r="BH2" s="1996"/>
      <c r="BI2" s="1996"/>
      <c r="BJ2" s="1996"/>
      <c r="BK2" s="1996"/>
      <c r="BL2" s="1996"/>
      <c r="BM2" s="1996"/>
      <c r="BN2" s="1996"/>
      <c r="BO2" s="1996"/>
      <c r="BP2" s="1996"/>
      <c r="BQ2" s="1996"/>
      <c r="BR2" s="538"/>
      <c r="BS2" s="538"/>
    </row>
    <row r="3" spans="1:71" s="2" customFormat="1" ht="19.5" customHeight="1">
      <c r="A3" s="2210"/>
      <c r="B3" s="2211"/>
      <c r="C3" s="2204" t="s">
        <v>3</v>
      </c>
      <c r="D3" s="2205"/>
      <c r="E3" s="2219"/>
      <c r="F3" s="221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AT3" s="689"/>
      <c r="AU3" s="689"/>
      <c r="AV3" s="689"/>
      <c r="AW3" s="689"/>
      <c r="AX3" s="689"/>
      <c r="AY3" s="689"/>
      <c r="AZ3" s="689"/>
      <c r="BA3" s="689"/>
      <c r="BB3" s="689"/>
      <c r="BC3" s="689"/>
      <c r="BD3" s="1996"/>
      <c r="BE3" s="1996"/>
      <c r="BF3" s="1996"/>
      <c r="BG3" s="1996"/>
      <c r="BH3" s="1996"/>
      <c r="BI3" s="1996"/>
      <c r="BJ3" s="1996"/>
      <c r="BK3" s="1996"/>
      <c r="BL3" s="1996"/>
      <c r="BM3" s="1996"/>
      <c r="BN3" s="1996"/>
      <c r="BO3" s="1996"/>
      <c r="BP3" s="1996"/>
      <c r="BQ3" s="1996"/>
      <c r="BR3" s="538"/>
      <c r="BS3" s="538"/>
    </row>
    <row r="4" spans="1:71" s="2" customFormat="1" ht="21.75" customHeight="1" thickBot="1">
      <c r="A4" s="2212"/>
      <c r="B4" s="2213"/>
      <c r="C4" s="2206"/>
      <c r="D4" s="2207"/>
      <c r="E4" s="2220"/>
      <c r="F4" s="2220"/>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1996"/>
      <c r="BE4" s="1996"/>
      <c r="BF4" s="1996"/>
      <c r="BG4" s="1996"/>
      <c r="BH4" s="1996"/>
      <c r="BI4" s="1996"/>
      <c r="BJ4" s="1996"/>
      <c r="BK4" s="1996"/>
      <c r="BL4" s="1996"/>
      <c r="BM4" s="1996"/>
      <c r="BN4" s="1996"/>
      <c r="BO4" s="1996"/>
      <c r="BP4" s="1996"/>
      <c r="BQ4" s="1996"/>
      <c r="BR4" s="538"/>
      <c r="BS4" s="538"/>
    </row>
    <row r="5" spans="1:6" ht="13.5">
      <c r="A5" s="690"/>
      <c r="B5" s="691"/>
      <c r="C5" s="691"/>
      <c r="D5" s="691"/>
      <c r="E5" s="691"/>
      <c r="F5" s="692"/>
    </row>
    <row r="6" spans="1:6" ht="27.75">
      <c r="A6" s="2222" t="s">
        <v>989</v>
      </c>
      <c r="B6" s="2223"/>
      <c r="C6" s="699" t="s">
        <v>1649</v>
      </c>
      <c r="D6" s="699" t="s">
        <v>1650</v>
      </c>
      <c r="E6" s="699" t="s">
        <v>1651</v>
      </c>
      <c r="F6" s="700" t="s">
        <v>37</v>
      </c>
    </row>
    <row r="7" spans="1:6" ht="13.5">
      <c r="A7" s="2201" t="s">
        <v>1157</v>
      </c>
      <c r="B7" s="2201"/>
      <c r="C7" s="703" t="e">
        <f>#REF!</f>
        <v>#REF!</v>
      </c>
      <c r="D7" s="701" t="e">
        <f>#REF!+#REF!</f>
        <v>#REF!</v>
      </c>
      <c r="E7" s="701">
        <v>0</v>
      </c>
      <c r="F7" s="695" t="e">
        <f>C7</f>
        <v>#REF!</v>
      </c>
    </row>
    <row r="8" spans="1:6" ht="13.5">
      <c r="A8" s="2201" t="s">
        <v>1653</v>
      </c>
      <c r="B8" s="2201"/>
      <c r="C8" s="703">
        <f>CONOCIMIENTO!Z80</f>
        <v>6239000000</v>
      </c>
      <c r="D8" s="701">
        <f>CONOCIMIENTO!Z81</f>
        <v>0</v>
      </c>
      <c r="E8" s="702">
        <v>0</v>
      </c>
      <c r="F8" s="695">
        <f aca="true" t="shared" si="0" ref="F8:F18">C8</f>
        <v>6239000000</v>
      </c>
    </row>
    <row r="9" spans="1:6" ht="13.5">
      <c r="A9" s="2201" t="s">
        <v>1652</v>
      </c>
      <c r="B9" s="2201"/>
      <c r="C9" s="703" t="e">
        <f>#REF!</f>
        <v>#REF!</v>
      </c>
      <c r="D9" s="701" t="e">
        <f>#REF!</f>
        <v>#REF!</v>
      </c>
      <c r="E9" s="702">
        <v>0</v>
      </c>
      <c r="F9" s="695" t="e">
        <f t="shared" si="0"/>
        <v>#REF!</v>
      </c>
    </row>
    <row r="10" spans="1:6" ht="13.5">
      <c r="A10" s="2201" t="s">
        <v>1654</v>
      </c>
      <c r="B10" s="2201"/>
      <c r="C10" s="703" t="e">
        <f>#REF!</f>
        <v>#REF!</v>
      </c>
      <c r="D10" s="694" t="e">
        <f>#REF!</f>
        <v>#REF!</v>
      </c>
      <c r="E10" s="702">
        <v>0</v>
      </c>
      <c r="F10" s="695" t="e">
        <f t="shared" si="0"/>
        <v>#REF!</v>
      </c>
    </row>
    <row r="11" spans="1:6" ht="13.5">
      <c r="A11" s="2201" t="s">
        <v>564</v>
      </c>
      <c r="B11" s="2201"/>
      <c r="C11" s="703">
        <f>'COOPERACIÓN INTERNACIONAL'!Z49</f>
        <v>142000000</v>
      </c>
      <c r="D11" s="694">
        <v>0</v>
      </c>
      <c r="E11" s="702">
        <v>0</v>
      </c>
      <c r="F11" s="695">
        <f t="shared" si="0"/>
        <v>142000000</v>
      </c>
    </row>
    <row r="12" spans="1:6" ht="13.5">
      <c r="A12" s="2201" t="s">
        <v>1655</v>
      </c>
      <c r="B12" s="2201"/>
      <c r="C12" s="703">
        <f>COMUNICACIONES!Z84</f>
        <v>2215000000</v>
      </c>
      <c r="D12" s="694">
        <v>0</v>
      </c>
      <c r="E12" s="702">
        <v>0</v>
      </c>
      <c r="F12" s="695">
        <f t="shared" si="0"/>
        <v>2215000000</v>
      </c>
    </row>
    <row r="13" spans="1:6" ht="13.5">
      <c r="A13" s="2201" t="s">
        <v>1656</v>
      </c>
      <c r="B13" s="2201"/>
      <c r="C13" s="703">
        <f>PLANEACIÓN!Z123</f>
        <v>209456620</v>
      </c>
      <c r="D13" s="694">
        <f>PLANEACIÓN!Z124</f>
        <v>209456620</v>
      </c>
      <c r="E13" s="702">
        <v>0</v>
      </c>
      <c r="F13" s="695">
        <f t="shared" si="0"/>
        <v>209456620</v>
      </c>
    </row>
    <row r="14" spans="1:6" ht="13.5">
      <c r="A14" s="2201" t="s">
        <v>1657</v>
      </c>
      <c r="B14" s="2201"/>
      <c r="C14" s="703">
        <f>JURÍDICA!Z39</f>
        <v>0</v>
      </c>
      <c r="D14" s="694">
        <v>0</v>
      </c>
      <c r="E14" s="702">
        <v>0</v>
      </c>
      <c r="F14" s="695">
        <f t="shared" si="0"/>
        <v>0</v>
      </c>
    </row>
    <row r="15" spans="1:6" ht="13.5">
      <c r="A15" s="2201" t="s">
        <v>10</v>
      </c>
      <c r="B15" s="2201"/>
      <c r="C15" s="703">
        <f>'G. ADMINISTRATIVO'!$Z$91</f>
        <v>1502505832</v>
      </c>
      <c r="D15" s="693">
        <v>0</v>
      </c>
      <c r="E15" s="702">
        <v>0</v>
      </c>
      <c r="F15" s="695">
        <f t="shared" si="0"/>
        <v>1502505832</v>
      </c>
    </row>
    <row r="16" spans="1:6" ht="13.5">
      <c r="A16" s="2201" t="s">
        <v>640</v>
      </c>
      <c r="B16" s="2201"/>
      <c r="C16" s="703">
        <f>'G. FINANCIERO Y CONT.'!Z70</f>
        <v>0</v>
      </c>
      <c r="D16" s="694">
        <v>0</v>
      </c>
      <c r="E16" s="702">
        <v>0</v>
      </c>
      <c r="F16" s="695">
        <f t="shared" si="0"/>
        <v>0</v>
      </c>
    </row>
    <row r="17" spans="1:6" ht="13.5">
      <c r="A17" s="2202" t="s">
        <v>523</v>
      </c>
      <c r="B17" s="2202"/>
      <c r="C17" s="703" t="e">
        <f>#REF!</f>
        <v>#REF!</v>
      </c>
      <c r="D17" s="694">
        <v>0</v>
      </c>
      <c r="E17" s="702">
        <v>0</v>
      </c>
      <c r="F17" s="695" t="e">
        <f t="shared" si="0"/>
        <v>#REF!</v>
      </c>
    </row>
    <row r="18" spans="1:6" ht="13.5">
      <c r="A18" s="2201" t="s">
        <v>1658</v>
      </c>
      <c r="B18" s="2201"/>
      <c r="C18" s="703">
        <f>'G. TALENTO HUMANO'!Z87</f>
        <v>0</v>
      </c>
      <c r="D18" s="702">
        <v>0</v>
      </c>
      <c r="E18" s="702">
        <v>0</v>
      </c>
      <c r="F18" s="695">
        <f t="shared" si="0"/>
        <v>0</v>
      </c>
    </row>
    <row r="19" spans="1:6" ht="15" thickBot="1">
      <c r="A19" s="696"/>
      <c r="B19" s="697"/>
      <c r="C19" s="697"/>
      <c r="D19" s="697"/>
      <c r="E19" s="697"/>
      <c r="F19" s="698"/>
    </row>
  </sheetData>
  <sheetProtection/>
  <mergeCells count="20">
    <mergeCell ref="BD1:BJ4"/>
    <mergeCell ref="BK1:BQ4"/>
    <mergeCell ref="C3:D4"/>
    <mergeCell ref="A11:B11"/>
    <mergeCell ref="A1:B4"/>
    <mergeCell ref="C1:D2"/>
    <mergeCell ref="E1:E4"/>
    <mergeCell ref="F1:F4"/>
    <mergeCell ref="A6:B6"/>
    <mergeCell ref="A7:B7"/>
    <mergeCell ref="A8:B8"/>
    <mergeCell ref="A9:B9"/>
    <mergeCell ref="A10:B10"/>
    <mergeCell ref="A18:B18"/>
    <mergeCell ref="A12:B12"/>
    <mergeCell ref="A13:B13"/>
    <mergeCell ref="A14:B14"/>
    <mergeCell ref="A15:B15"/>
    <mergeCell ref="A16:B16"/>
    <mergeCell ref="A17:B17"/>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BV81"/>
  <sheetViews>
    <sheetView zoomScale="80" zoomScaleNormal="80" workbookViewId="0" topLeftCell="A1">
      <pane xSplit="4" ySplit="15" topLeftCell="E74" activePane="bottomRight" state="frozen"/>
      <selection pane="topLeft" activeCell="A245" sqref="A245:D245"/>
      <selection pane="topRight" activeCell="A245" sqref="A245:D245"/>
      <selection pane="bottomLeft" activeCell="A245" sqref="A245:D245"/>
      <selection pane="bottomRight" activeCell="AE77" activeCellId="1" sqref="AC77 AE77:AG77"/>
    </sheetView>
  </sheetViews>
  <sheetFormatPr defaultColWidth="11.57421875" defaultRowHeight="15"/>
  <cols>
    <col min="1" max="1" width="6.421875" style="2" customWidth="1"/>
    <col min="2" max="2" width="27.28125" style="1" customWidth="1"/>
    <col min="3" max="3" width="41.8515625" style="2" customWidth="1"/>
    <col min="4" max="4" width="38.00390625" style="2" customWidth="1"/>
    <col min="5" max="5" width="20.140625" style="2" bestFit="1" customWidth="1"/>
    <col min="6" max="6" width="9.00390625" style="2" customWidth="1"/>
    <col min="7" max="7" width="16.421875" style="2" customWidth="1"/>
    <col min="8" max="8" width="22.421875" style="2" bestFit="1" customWidth="1"/>
    <col min="9" max="9" width="15.00390625" style="659" bestFit="1" customWidth="1"/>
    <col min="10" max="10" width="22.28125" style="2" customWidth="1"/>
    <col min="11" max="11" width="12.00390625" style="2" bestFit="1" customWidth="1"/>
    <col min="12" max="12" width="17.421875" style="2" customWidth="1"/>
    <col min="13" max="23" width="4.421875" style="2" customWidth="1"/>
    <col min="24" max="24" width="4.421875" style="302" customWidth="1"/>
    <col min="25" max="25" width="14.28125" style="302" customWidth="1"/>
    <col min="26" max="26" width="20.7109375" style="660" customWidth="1"/>
    <col min="27" max="27" width="26.421875" style="2" customWidth="1"/>
    <col min="28" max="28" width="14.421875" style="302" customWidth="1"/>
    <col min="29" max="29" width="14.421875" style="1495" customWidth="1"/>
    <col min="30" max="30" width="11.421875" style="1676" customWidth="1"/>
    <col min="31" max="32" width="11.421875" style="1523" customWidth="1"/>
    <col min="33" max="33" width="14.28125" style="1523" customWidth="1"/>
    <col min="34" max="36" width="11.421875" style="2" customWidth="1"/>
    <col min="37" max="37" width="25.140625" style="2" customWidth="1"/>
    <col min="38" max="38" width="22.28125" style="2" customWidth="1"/>
    <col min="39" max="43" width="11.421875" style="2" hidden="1" customWidth="1"/>
    <col min="44" max="44" width="25.8515625" style="2" hidden="1" customWidth="1"/>
    <col min="45" max="45" width="26.8515625" style="2" hidden="1" customWidth="1"/>
    <col min="46" max="50" width="11.421875" style="2" hidden="1" customWidth="1"/>
    <col min="51" max="51" width="22.00390625" style="2" hidden="1" customWidth="1"/>
    <col min="52" max="52" width="31.00390625" style="2" hidden="1" customWidth="1"/>
    <col min="53" max="57" width="11.421875" style="2" hidden="1" customWidth="1"/>
    <col min="58" max="58" width="24.421875" style="2" hidden="1" customWidth="1"/>
    <col min="59" max="59" width="23.421875" style="2" hidden="1" customWidth="1"/>
    <col min="60" max="64" width="11.421875" style="2" hidden="1" customWidth="1"/>
    <col min="65" max="65" width="18.140625" style="2" hidden="1" customWidth="1"/>
    <col min="66" max="66" width="26.421875" style="2" hidden="1" customWidth="1"/>
    <col min="67" max="71" width="11.421875" style="2" hidden="1" customWidth="1"/>
    <col min="72" max="72" width="24.140625" style="2" hidden="1" customWidth="1"/>
    <col min="73" max="73" width="23.140625" style="2" hidden="1" customWidth="1"/>
    <col min="74" max="74" width="11.421875" style="2" hidden="1" customWidth="1"/>
    <col min="75" max="76" width="11.421875" style="2" customWidth="1"/>
    <col min="77" max="16384" width="11.421875" style="2" customWidth="1"/>
  </cols>
  <sheetData>
    <row r="1" spans="1:73"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spans="1:73" ht="9" customHeight="1" thickBot="1">
      <c r="A10" s="3"/>
      <c r="B10" s="4"/>
      <c r="C10" s="3"/>
      <c r="D10" s="3"/>
      <c r="E10" s="3"/>
      <c r="F10" s="264"/>
      <c r="G10" s="3"/>
      <c r="H10" s="3"/>
      <c r="I10" s="600"/>
      <c r="J10" s="3"/>
      <c r="K10" s="266"/>
      <c r="L10" s="266"/>
      <c r="M10" s="3"/>
      <c r="N10" s="3"/>
      <c r="O10" s="3"/>
      <c r="P10" s="3"/>
      <c r="Q10" s="3"/>
      <c r="R10" s="3"/>
      <c r="S10" s="3"/>
      <c r="T10" s="3"/>
      <c r="U10" s="3"/>
      <c r="V10" s="3"/>
      <c r="W10" s="3"/>
      <c r="X10" s="267"/>
      <c r="Y10" s="267"/>
      <c r="Z10" s="601"/>
      <c r="AA10" s="3"/>
      <c r="AB10" s="1441"/>
      <c r="AC10" s="1455"/>
      <c r="AD10" s="1661"/>
      <c r="AE10" s="1455"/>
      <c r="AF10" s="1455"/>
      <c r="AG10" s="1455"/>
      <c r="AH10" s="269"/>
      <c r="AI10" s="269"/>
      <c r="AJ10" s="269"/>
      <c r="AK10" s="269"/>
      <c r="AL10" s="269"/>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3" customFormat="1" ht="21" customHeight="1" thickBot="1">
      <c r="A11" s="1895" t="s">
        <v>9</v>
      </c>
      <c r="B11" s="1895"/>
      <c r="C11" s="1895"/>
      <c r="D11" s="1895"/>
      <c r="E11" s="1896" t="s">
        <v>1254</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1254</v>
      </c>
      <c r="AC11" s="1891"/>
      <c r="AD11" s="1891"/>
      <c r="AE11" s="1891"/>
      <c r="AF11" s="1891"/>
      <c r="AG11" s="1891"/>
      <c r="AH11" s="1891"/>
      <c r="AI11" s="1891"/>
      <c r="AJ11" s="1891"/>
      <c r="AK11" s="1891"/>
      <c r="AL11" s="1891"/>
      <c r="AM11" s="1891" t="s">
        <v>1254</v>
      </c>
      <c r="AN11" s="1891"/>
      <c r="AO11" s="1891"/>
      <c r="AP11" s="1891"/>
      <c r="AQ11" s="1891"/>
      <c r="AR11" s="1891"/>
      <c r="AS11" s="1891"/>
      <c r="AT11" s="1891" t="s">
        <v>1254</v>
      </c>
      <c r="AU11" s="1891"/>
      <c r="AV11" s="1891"/>
      <c r="AW11" s="1891"/>
      <c r="AX11" s="1891"/>
      <c r="AY11" s="1891"/>
      <c r="AZ11" s="1891"/>
      <c r="BA11" s="1891" t="s">
        <v>1254</v>
      </c>
      <c r="BB11" s="1891"/>
      <c r="BC11" s="1891"/>
      <c r="BD11" s="1891"/>
      <c r="BE11" s="1891"/>
      <c r="BF11" s="1891"/>
      <c r="BG11" s="1891"/>
      <c r="BH11" s="1891" t="s">
        <v>1254</v>
      </c>
      <c r="BI11" s="1891"/>
      <c r="BJ11" s="1891"/>
      <c r="BK11" s="1891"/>
      <c r="BL11" s="1891"/>
      <c r="BM11" s="1891"/>
      <c r="BN11" s="1891"/>
      <c r="BO11" s="1891" t="s">
        <v>1254</v>
      </c>
      <c r="BP11" s="1891"/>
      <c r="BQ11" s="1891"/>
      <c r="BR11" s="1891"/>
      <c r="BS11" s="1891"/>
      <c r="BT11" s="1891"/>
      <c r="BU11" s="1891"/>
    </row>
    <row r="12" spans="2:38" s="13" customFormat="1" ht="9.75" customHeight="1" thickBot="1">
      <c r="B12" s="14"/>
      <c r="F12" s="270"/>
      <c r="I12" s="602"/>
      <c r="K12" s="272"/>
      <c r="L12" s="272"/>
      <c r="X12" s="273"/>
      <c r="Y12" s="273"/>
      <c r="Z12" s="421"/>
      <c r="AB12" s="1442"/>
      <c r="AC12" s="1456"/>
      <c r="AD12" s="1662"/>
      <c r="AE12" s="1456"/>
      <c r="AF12" s="1456"/>
      <c r="AG12" s="1456"/>
      <c r="AH12" s="275"/>
      <c r="AI12" s="275"/>
      <c r="AJ12" s="275"/>
      <c r="AK12" s="275"/>
      <c r="AL12" s="275"/>
    </row>
    <row r="13" spans="1:73" s="4" customFormat="1" ht="21" customHeight="1" thickBot="1">
      <c r="A13" s="1886" t="s">
        <v>11</v>
      </c>
      <c r="B13" s="1887"/>
      <c r="C13" s="1887"/>
      <c r="D13" s="1888"/>
      <c r="E13" s="1867" t="s">
        <v>567</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567</v>
      </c>
      <c r="AC13" s="1863"/>
      <c r="AD13" s="1863"/>
      <c r="AE13" s="1863"/>
      <c r="AF13" s="1863"/>
      <c r="AG13" s="1863"/>
      <c r="AH13" s="1863"/>
      <c r="AI13" s="1863"/>
      <c r="AJ13" s="1863"/>
      <c r="AK13" s="1863"/>
      <c r="AL13" s="1863"/>
      <c r="AM13" s="1863" t="s">
        <v>567</v>
      </c>
      <c r="AN13" s="1863"/>
      <c r="AO13" s="1863"/>
      <c r="AP13" s="1863"/>
      <c r="AQ13" s="1863"/>
      <c r="AR13" s="1863"/>
      <c r="AS13" s="1863"/>
      <c r="AT13" s="1863" t="s">
        <v>567</v>
      </c>
      <c r="AU13" s="1863"/>
      <c r="AV13" s="1863"/>
      <c r="AW13" s="1863"/>
      <c r="AX13" s="1863"/>
      <c r="AY13" s="1863"/>
      <c r="AZ13" s="1863"/>
      <c r="BA13" s="1863" t="s">
        <v>567</v>
      </c>
      <c r="BB13" s="1863"/>
      <c r="BC13" s="1863"/>
      <c r="BD13" s="1863"/>
      <c r="BE13" s="1863"/>
      <c r="BF13" s="1863"/>
      <c r="BG13" s="1863"/>
      <c r="BH13" s="1863" t="s">
        <v>567</v>
      </c>
      <c r="BI13" s="1863"/>
      <c r="BJ13" s="1863"/>
      <c r="BK13" s="1863"/>
      <c r="BL13" s="1863"/>
      <c r="BM13" s="1863"/>
      <c r="BN13" s="1863"/>
      <c r="BO13" s="1863" t="s">
        <v>567</v>
      </c>
      <c r="BP13" s="1863"/>
      <c r="BQ13" s="1863"/>
      <c r="BR13" s="1863"/>
      <c r="BS13" s="1863"/>
      <c r="BT13" s="1863"/>
      <c r="BU13" s="1863"/>
    </row>
    <row r="14" spans="1:73" s="13" customFormat="1" ht="9.75" customHeight="1" thickBot="1">
      <c r="A14" s="544"/>
      <c r="B14" s="214"/>
      <c r="C14" s="544"/>
      <c r="D14" s="544"/>
      <c r="E14" s="544"/>
      <c r="F14" s="215"/>
      <c r="G14" s="544"/>
      <c r="H14" s="544"/>
      <c r="I14" s="603"/>
      <c r="J14" s="544"/>
      <c r="K14" s="544"/>
      <c r="L14" s="544"/>
      <c r="M14" s="544"/>
      <c r="N14" s="544"/>
      <c r="O14" s="544"/>
      <c r="P14" s="544"/>
      <c r="Q14" s="544"/>
      <c r="R14" s="544"/>
      <c r="S14" s="544"/>
      <c r="T14" s="544"/>
      <c r="U14" s="544"/>
      <c r="V14" s="544"/>
      <c r="W14" s="544"/>
      <c r="X14" s="218"/>
      <c r="Y14" s="218"/>
      <c r="Z14" s="604"/>
      <c r="AA14" s="544"/>
      <c r="AB14" s="1443"/>
      <c r="AC14" s="1463"/>
      <c r="AD14" s="1663"/>
      <c r="AE14" s="1463"/>
      <c r="AF14" s="1463"/>
      <c r="AG14" s="1463"/>
      <c r="AH14" s="430"/>
      <c r="AI14" s="430"/>
      <c r="AJ14" s="430"/>
      <c r="AK14" s="430"/>
      <c r="AL14" s="430"/>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row>
    <row r="15" spans="1:73" s="39" customFormat="1" ht="33.75" thickBot="1">
      <c r="A15" s="22" t="s">
        <v>13</v>
      </c>
      <c r="B15" s="432" t="s">
        <v>14</v>
      </c>
      <c r="C15" s="22" t="s">
        <v>15</v>
      </c>
      <c r="D15" s="433" t="s">
        <v>16</v>
      </c>
      <c r="E15" s="349" t="s">
        <v>17</v>
      </c>
      <c r="F15" s="350" t="s">
        <v>18</v>
      </c>
      <c r="G15" s="351" t="s">
        <v>19</v>
      </c>
      <c r="H15" s="351" t="s">
        <v>20</v>
      </c>
      <c r="I15" s="605" t="s">
        <v>21</v>
      </c>
      <c r="J15" s="351" t="s">
        <v>22</v>
      </c>
      <c r="K15" s="351" t="s">
        <v>23</v>
      </c>
      <c r="L15" s="351" t="s">
        <v>24</v>
      </c>
      <c r="M15" s="353" t="s">
        <v>25</v>
      </c>
      <c r="N15" s="353" t="s">
        <v>26</v>
      </c>
      <c r="O15" s="353" t="s">
        <v>27</v>
      </c>
      <c r="P15" s="353" t="s">
        <v>28</v>
      </c>
      <c r="Q15" s="353" t="s">
        <v>29</v>
      </c>
      <c r="R15" s="353" t="s">
        <v>30</v>
      </c>
      <c r="S15" s="353" t="s">
        <v>31</v>
      </c>
      <c r="T15" s="353" t="s">
        <v>32</v>
      </c>
      <c r="U15" s="353" t="s">
        <v>33</v>
      </c>
      <c r="V15" s="353" t="s">
        <v>34</v>
      </c>
      <c r="W15" s="353" t="s">
        <v>35</v>
      </c>
      <c r="X15" s="606" t="s">
        <v>36</v>
      </c>
      <c r="Y15" s="354" t="s">
        <v>37</v>
      </c>
      <c r="Z15" s="607" t="s">
        <v>38</v>
      </c>
      <c r="AA15" s="355" t="s">
        <v>39</v>
      </c>
      <c r="AB15" s="1444" t="s">
        <v>40</v>
      </c>
      <c r="AC15" s="1771" t="s">
        <v>1938</v>
      </c>
      <c r="AD15" s="1664" t="s">
        <v>41</v>
      </c>
      <c r="AE15" s="1772" t="s">
        <v>1997</v>
      </c>
      <c r="AF15" s="1772" t="s">
        <v>1998</v>
      </c>
      <c r="AG15" s="1771" t="s">
        <v>1940</v>
      </c>
      <c r="AH15" s="32" t="s">
        <v>42</v>
      </c>
      <c r="AI15" s="32" t="s">
        <v>43</v>
      </c>
      <c r="AJ15" s="32" t="s">
        <v>44</v>
      </c>
      <c r="AK15" s="32" t="s">
        <v>45</v>
      </c>
      <c r="AL15" s="3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row>
    <row r="16" spans="1:74" s="38" customFormat="1" ht="48.75" thickBot="1">
      <c r="A16" s="1870">
        <v>1</v>
      </c>
      <c r="B16" s="1870" t="s">
        <v>1158</v>
      </c>
      <c r="C16" s="583" t="s">
        <v>1159</v>
      </c>
      <c r="D16" s="121" t="s">
        <v>1255</v>
      </c>
      <c r="E16" s="243" t="s">
        <v>1161</v>
      </c>
      <c r="F16" s="589">
        <v>1</v>
      </c>
      <c r="G16" s="243" t="s">
        <v>1162</v>
      </c>
      <c r="H16" s="65" t="s">
        <v>1256</v>
      </c>
      <c r="I16" s="278">
        <f>100%/8</f>
        <v>0.125</v>
      </c>
      <c r="J16" s="66" t="s">
        <v>1163</v>
      </c>
      <c r="K16" s="67">
        <v>42036</v>
      </c>
      <c r="L16" s="67">
        <v>42369</v>
      </c>
      <c r="M16" s="68"/>
      <c r="N16" s="68"/>
      <c r="O16" s="68"/>
      <c r="P16" s="68"/>
      <c r="Q16" s="68"/>
      <c r="R16" s="68"/>
      <c r="S16" s="68"/>
      <c r="T16" s="68"/>
      <c r="U16" s="68"/>
      <c r="V16" s="68"/>
      <c r="W16" s="68"/>
      <c r="X16" s="68">
        <v>1</v>
      </c>
      <c r="Y16" s="585">
        <f>SUM(M16:X16)</f>
        <v>1</v>
      </c>
      <c r="Z16" s="86">
        <v>0</v>
      </c>
      <c r="AA16" s="108" t="s">
        <v>1164</v>
      </c>
      <c r="AB16" s="1440">
        <f>SUM(M16:N16)</f>
        <v>0</v>
      </c>
      <c r="AC16" s="1460">
        <f>IF(AB16=0,0%,100%)</f>
        <v>0</v>
      </c>
      <c r="AD16" s="1665">
        <v>0</v>
      </c>
      <c r="AE16" s="1460" t="s">
        <v>1150</v>
      </c>
      <c r="AF16" s="1460">
        <f>AD16/Y16</f>
        <v>0</v>
      </c>
      <c r="AG16" s="1460">
        <f>AF16</f>
        <v>0</v>
      </c>
      <c r="AH16" s="110"/>
      <c r="AI16" s="110"/>
      <c r="AJ16" s="110"/>
      <c r="AK16" s="110"/>
      <c r="AL16" s="110"/>
      <c r="AM16" s="33"/>
      <c r="AN16" s="33"/>
      <c r="AO16" s="33"/>
      <c r="AP16" s="33"/>
      <c r="AQ16" s="33"/>
      <c r="AR16" s="33"/>
      <c r="AS16" s="33"/>
      <c r="AT16" s="34"/>
      <c r="AU16" s="34"/>
      <c r="AV16" s="34"/>
      <c r="AW16" s="34"/>
      <c r="AX16" s="34"/>
      <c r="AY16" s="34"/>
      <c r="AZ16" s="34"/>
      <c r="BA16" s="35"/>
      <c r="BB16" s="35"/>
      <c r="BC16" s="35"/>
      <c r="BD16" s="35"/>
      <c r="BE16" s="35"/>
      <c r="BF16" s="35"/>
      <c r="BG16" s="35"/>
      <c r="BH16" s="36"/>
      <c r="BI16" s="36"/>
      <c r="BJ16" s="36"/>
      <c r="BK16" s="36"/>
      <c r="BL16" s="36"/>
      <c r="BM16" s="36"/>
      <c r="BN16" s="36"/>
      <c r="BO16" s="37"/>
      <c r="BP16" s="37"/>
      <c r="BQ16" s="37"/>
      <c r="BR16" s="37"/>
      <c r="BS16" s="37"/>
      <c r="BT16" s="37"/>
      <c r="BU16" s="37"/>
      <c r="BV16" s="38" t="s">
        <v>1165</v>
      </c>
    </row>
    <row r="17" spans="1:74" s="38" customFormat="1" ht="116.25" customHeight="1" thickBot="1">
      <c r="A17" s="1871"/>
      <c r="B17" s="1871"/>
      <c r="C17" s="583" t="s">
        <v>1179</v>
      </c>
      <c r="D17" s="608" t="s">
        <v>1257</v>
      </c>
      <c r="E17" s="70" t="s">
        <v>78</v>
      </c>
      <c r="F17" s="590">
        <v>1</v>
      </c>
      <c r="G17" s="70" t="s">
        <v>180</v>
      </c>
      <c r="H17" s="609" t="s">
        <v>1256</v>
      </c>
      <c r="I17" s="278">
        <f aca="true" t="shared" si="0" ref="I17:I23">100%/8</f>
        <v>0.125</v>
      </c>
      <c r="J17" s="72" t="s">
        <v>1183</v>
      </c>
      <c r="K17" s="73">
        <v>42036</v>
      </c>
      <c r="L17" s="73">
        <v>42369</v>
      </c>
      <c r="M17" s="152"/>
      <c r="N17" s="152"/>
      <c r="O17" s="152"/>
      <c r="P17" s="152"/>
      <c r="Q17" s="152"/>
      <c r="R17" s="152"/>
      <c r="S17" s="152"/>
      <c r="T17" s="152"/>
      <c r="U17" s="152">
        <v>1</v>
      </c>
      <c r="V17" s="152"/>
      <c r="W17" s="152"/>
      <c r="X17" s="152"/>
      <c r="Y17" s="585">
        <f aca="true" t="shared" si="1" ref="Y17:Y23">SUM(M17:X17)</f>
        <v>1</v>
      </c>
      <c r="Z17" s="155">
        <v>0</v>
      </c>
      <c r="AA17" s="244" t="s">
        <v>1150</v>
      </c>
      <c r="AB17" s="1440">
        <f aca="true" t="shared" si="2" ref="AB17:AB35">SUM(M17:N17)</f>
        <v>0</v>
      </c>
      <c r="AC17" s="1460">
        <f aca="true" t="shared" si="3" ref="AC17:AC35">IF(AB17=0,0%,100%)</f>
        <v>0</v>
      </c>
      <c r="AD17" s="1665">
        <v>0</v>
      </c>
      <c r="AE17" s="1460" t="s">
        <v>1150</v>
      </c>
      <c r="AF17" s="1460">
        <f aca="true" t="shared" si="4" ref="AF17:AF23">AD17/Y17</f>
        <v>0</v>
      </c>
      <c r="AG17" s="1460">
        <f aca="true" t="shared" si="5" ref="AG17:AG23">AF17</f>
        <v>0</v>
      </c>
      <c r="AH17" s="110"/>
      <c r="AI17" s="110"/>
      <c r="AJ17" s="110"/>
      <c r="AK17" s="110"/>
      <c r="AL17" s="110"/>
      <c r="AM17" s="33"/>
      <c r="AN17" s="33"/>
      <c r="AO17" s="33"/>
      <c r="AP17" s="33"/>
      <c r="AQ17" s="33"/>
      <c r="AR17" s="33"/>
      <c r="AS17" s="33"/>
      <c r="AT17" s="34"/>
      <c r="AU17" s="34"/>
      <c r="AV17" s="34"/>
      <c r="AW17" s="34"/>
      <c r="AX17" s="34"/>
      <c r="AY17" s="34"/>
      <c r="AZ17" s="34"/>
      <c r="BA17" s="35"/>
      <c r="BB17" s="35"/>
      <c r="BC17" s="35"/>
      <c r="BD17" s="35"/>
      <c r="BE17" s="35"/>
      <c r="BF17" s="35"/>
      <c r="BG17" s="35"/>
      <c r="BH17" s="36"/>
      <c r="BI17" s="36"/>
      <c r="BJ17" s="36"/>
      <c r="BK17" s="36"/>
      <c r="BL17" s="36"/>
      <c r="BM17" s="36"/>
      <c r="BN17" s="36"/>
      <c r="BO17" s="37"/>
      <c r="BP17" s="37"/>
      <c r="BQ17" s="37"/>
      <c r="BR17" s="37"/>
      <c r="BS17" s="37"/>
      <c r="BT17" s="37"/>
      <c r="BU17" s="37"/>
      <c r="BV17" s="38" t="s">
        <v>1165</v>
      </c>
    </row>
    <row r="18" spans="1:73" s="60" customFormat="1" ht="66.75" customHeight="1" thickBot="1">
      <c r="A18" s="1871"/>
      <c r="B18" s="1871"/>
      <c r="C18" s="1889" t="s">
        <v>1206</v>
      </c>
      <c r="D18" s="282" t="s">
        <v>1258</v>
      </c>
      <c r="E18" s="610" t="s">
        <v>1259</v>
      </c>
      <c r="F18" s="611">
        <v>3</v>
      </c>
      <c r="G18" s="611" t="s">
        <v>1260</v>
      </c>
      <c r="H18" s="492" t="s">
        <v>1261</v>
      </c>
      <c r="I18" s="278">
        <f t="shared" si="0"/>
        <v>0.125</v>
      </c>
      <c r="J18" s="72" t="s">
        <v>1262</v>
      </c>
      <c r="K18" s="73">
        <v>42005</v>
      </c>
      <c r="L18" s="73">
        <v>42369</v>
      </c>
      <c r="M18" s="612"/>
      <c r="N18" s="404"/>
      <c r="O18" s="405"/>
      <c r="P18" s="406"/>
      <c r="Q18" s="404"/>
      <c r="R18" s="406"/>
      <c r="S18" s="404"/>
      <c r="T18" s="405"/>
      <c r="U18" s="409"/>
      <c r="V18" s="408"/>
      <c r="W18" s="407"/>
      <c r="X18" s="613">
        <v>3</v>
      </c>
      <c r="Y18" s="585">
        <f t="shared" si="1"/>
        <v>3</v>
      </c>
      <c r="Z18" s="107">
        <v>0</v>
      </c>
      <c r="AA18" s="108" t="s">
        <v>1150</v>
      </c>
      <c r="AB18" s="1440">
        <f t="shared" si="2"/>
        <v>0</v>
      </c>
      <c r="AC18" s="1460">
        <f t="shared" si="3"/>
        <v>0</v>
      </c>
      <c r="AD18" s="1665">
        <v>0</v>
      </c>
      <c r="AE18" s="1460" t="s">
        <v>1150</v>
      </c>
      <c r="AF18" s="1460">
        <f t="shared" si="4"/>
        <v>0</v>
      </c>
      <c r="AG18" s="1460">
        <f t="shared" si="5"/>
        <v>0</v>
      </c>
      <c r="AH18" s="110"/>
      <c r="AI18" s="109"/>
      <c r="AJ18" s="109"/>
      <c r="AK18" s="109"/>
      <c r="AL18" s="109"/>
      <c r="AM18" s="111"/>
      <c r="AN18" s="111"/>
      <c r="AO18" s="111"/>
      <c r="AP18" s="111"/>
      <c r="AQ18" s="111"/>
      <c r="AR18" s="111"/>
      <c r="AS18" s="111"/>
      <c r="AT18" s="112"/>
      <c r="AU18" s="112"/>
      <c r="AV18" s="112"/>
      <c r="AW18" s="112"/>
      <c r="AX18" s="112"/>
      <c r="AY18" s="112"/>
      <c r="AZ18" s="112"/>
      <c r="BA18" s="113"/>
      <c r="BB18" s="113"/>
      <c r="BC18" s="113"/>
      <c r="BD18" s="113"/>
      <c r="BE18" s="113"/>
      <c r="BF18" s="113"/>
      <c r="BG18" s="113"/>
      <c r="BH18" s="114"/>
      <c r="BI18" s="114"/>
      <c r="BJ18" s="114"/>
      <c r="BK18" s="114"/>
      <c r="BL18" s="114"/>
      <c r="BM18" s="114"/>
      <c r="BN18" s="114"/>
      <c r="BO18" s="115"/>
      <c r="BP18" s="115"/>
      <c r="BQ18" s="115"/>
      <c r="BR18" s="115"/>
      <c r="BS18" s="115"/>
      <c r="BT18" s="115"/>
      <c r="BU18" s="115"/>
    </row>
    <row r="19" spans="1:73" s="38" customFormat="1" ht="59.25" customHeight="1" thickBot="1">
      <c r="A19" s="1871"/>
      <c r="B19" s="1871"/>
      <c r="C19" s="1890"/>
      <c r="D19" s="614" t="s">
        <v>1263</v>
      </c>
      <c r="E19" s="70" t="s">
        <v>1264</v>
      </c>
      <c r="F19" s="615">
        <v>2</v>
      </c>
      <c r="G19" s="70" t="s">
        <v>1265</v>
      </c>
      <c r="H19" s="616" t="s">
        <v>1261</v>
      </c>
      <c r="I19" s="278">
        <f t="shared" si="0"/>
        <v>0.125</v>
      </c>
      <c r="J19" s="72" t="s">
        <v>1262</v>
      </c>
      <c r="K19" s="73">
        <v>42005</v>
      </c>
      <c r="L19" s="73">
        <v>42369</v>
      </c>
      <c r="M19" s="152"/>
      <c r="N19" s="152"/>
      <c r="O19" s="152"/>
      <c r="P19" s="152"/>
      <c r="Q19" s="152"/>
      <c r="R19" s="152"/>
      <c r="S19" s="152"/>
      <c r="T19" s="152"/>
      <c r="U19" s="152"/>
      <c r="V19" s="152"/>
      <c r="W19" s="152"/>
      <c r="X19" s="617">
        <v>1</v>
      </c>
      <c r="Y19" s="585">
        <f t="shared" si="1"/>
        <v>1</v>
      </c>
      <c r="Z19" s="155">
        <v>0</v>
      </c>
      <c r="AA19" s="108" t="s">
        <v>1150</v>
      </c>
      <c r="AB19" s="1440">
        <f t="shared" si="2"/>
        <v>0</v>
      </c>
      <c r="AC19" s="1460">
        <f t="shared" si="3"/>
        <v>0</v>
      </c>
      <c r="AD19" s="1666">
        <v>0</v>
      </c>
      <c r="AE19" s="1460" t="s">
        <v>1150</v>
      </c>
      <c r="AF19" s="1460">
        <f t="shared" si="4"/>
        <v>0</v>
      </c>
      <c r="AG19" s="1460">
        <f t="shared" si="5"/>
        <v>0</v>
      </c>
      <c r="AH19" s="53"/>
      <c r="AI19" s="52"/>
      <c r="AJ19" s="52"/>
      <c r="AK19" s="109"/>
      <c r="AL19" s="52"/>
      <c r="AM19" s="471"/>
      <c r="AN19" s="471"/>
      <c r="AO19" s="471"/>
      <c r="AP19" s="471"/>
      <c r="AQ19" s="471"/>
      <c r="AR19" s="471"/>
      <c r="AS19" s="471"/>
      <c r="AT19" s="618"/>
      <c r="AU19" s="618"/>
      <c r="AV19" s="618"/>
      <c r="AW19" s="618"/>
      <c r="AX19" s="618"/>
      <c r="AY19" s="618"/>
      <c r="AZ19" s="618"/>
      <c r="BA19" s="113"/>
      <c r="BB19" s="113"/>
      <c r="BC19" s="113"/>
      <c r="BD19" s="113"/>
      <c r="BE19" s="113"/>
      <c r="BF19" s="113"/>
      <c r="BG19" s="113"/>
      <c r="BH19" s="114"/>
      <c r="BI19" s="114"/>
      <c r="BJ19" s="114"/>
      <c r="BK19" s="114"/>
      <c r="BL19" s="114"/>
      <c r="BM19" s="114"/>
      <c r="BN19" s="114"/>
      <c r="BO19" s="115"/>
      <c r="BP19" s="115"/>
      <c r="BQ19" s="115"/>
      <c r="BR19" s="115"/>
      <c r="BS19" s="115"/>
      <c r="BT19" s="115"/>
      <c r="BU19" s="115"/>
    </row>
    <row r="20" spans="1:74" s="38" customFormat="1" ht="57.75" customHeight="1" thickBot="1">
      <c r="A20" s="1871"/>
      <c r="B20" s="1871"/>
      <c r="C20" s="1857" t="s">
        <v>1266</v>
      </c>
      <c r="D20" s="587" t="s">
        <v>1267</v>
      </c>
      <c r="E20" s="118" t="s">
        <v>1268</v>
      </c>
      <c r="F20" s="126">
        <v>4</v>
      </c>
      <c r="G20" s="118" t="s">
        <v>1269</v>
      </c>
      <c r="H20" s="45" t="s">
        <v>1256</v>
      </c>
      <c r="I20" s="278">
        <f t="shared" si="0"/>
        <v>0.125</v>
      </c>
      <c r="J20" s="47" t="s">
        <v>1270</v>
      </c>
      <c r="K20" s="48">
        <v>42005</v>
      </c>
      <c r="L20" s="48">
        <v>42369</v>
      </c>
      <c r="M20" s="49"/>
      <c r="N20" s="49"/>
      <c r="O20" s="49">
        <v>1</v>
      </c>
      <c r="P20" s="49"/>
      <c r="Q20" s="49"/>
      <c r="R20" s="49">
        <v>1</v>
      </c>
      <c r="S20" s="49"/>
      <c r="T20" s="49"/>
      <c r="U20" s="49">
        <v>1</v>
      </c>
      <c r="V20" s="49"/>
      <c r="W20" s="49"/>
      <c r="X20" s="49">
        <v>1</v>
      </c>
      <c r="Y20" s="585">
        <f t="shared" si="1"/>
        <v>4</v>
      </c>
      <c r="Z20" s="51">
        <v>0</v>
      </c>
      <c r="AA20" s="108" t="s">
        <v>1150</v>
      </c>
      <c r="AB20" s="1440">
        <f t="shared" si="2"/>
        <v>0</v>
      </c>
      <c r="AC20" s="1460">
        <f t="shared" si="3"/>
        <v>0</v>
      </c>
      <c r="AD20" s="1666">
        <v>0</v>
      </c>
      <c r="AE20" s="1460" t="s">
        <v>1150</v>
      </c>
      <c r="AF20" s="1460">
        <f t="shared" si="4"/>
        <v>0</v>
      </c>
      <c r="AG20" s="1460">
        <f t="shared" si="5"/>
        <v>0</v>
      </c>
      <c r="AH20" s="53"/>
      <c r="AI20" s="52"/>
      <c r="AJ20" s="52"/>
      <c r="AK20" s="109"/>
      <c r="AL20" s="52"/>
      <c r="AM20" s="471"/>
      <c r="AN20" s="471"/>
      <c r="AO20" s="471"/>
      <c r="AP20" s="471"/>
      <c r="AQ20" s="471"/>
      <c r="AR20" s="471"/>
      <c r="AS20" s="471"/>
      <c r="AT20" s="618"/>
      <c r="AU20" s="618"/>
      <c r="AV20" s="618"/>
      <c r="AW20" s="618"/>
      <c r="AX20" s="618"/>
      <c r="AY20" s="618"/>
      <c r="AZ20" s="618"/>
      <c r="BA20" s="113"/>
      <c r="BB20" s="113"/>
      <c r="BC20" s="113"/>
      <c r="BD20" s="113"/>
      <c r="BE20" s="113"/>
      <c r="BF20" s="113"/>
      <c r="BG20" s="113"/>
      <c r="BH20" s="114"/>
      <c r="BI20" s="114"/>
      <c r="BJ20" s="114"/>
      <c r="BK20" s="114"/>
      <c r="BL20" s="114"/>
      <c r="BM20" s="114"/>
      <c r="BN20" s="114"/>
      <c r="BO20" s="115"/>
      <c r="BP20" s="115"/>
      <c r="BQ20" s="115"/>
      <c r="BR20" s="115"/>
      <c r="BS20" s="115"/>
      <c r="BT20" s="115"/>
      <c r="BU20" s="115"/>
      <c r="BV20" s="38" t="s">
        <v>1271</v>
      </c>
    </row>
    <row r="21" spans="1:74" s="38" customFormat="1" ht="72.75" thickBot="1">
      <c r="A21" s="1871"/>
      <c r="B21" s="1871"/>
      <c r="C21" s="1858"/>
      <c r="D21" s="598" t="s">
        <v>1272</v>
      </c>
      <c r="E21" s="243" t="s">
        <v>1273</v>
      </c>
      <c r="F21" s="589">
        <v>4</v>
      </c>
      <c r="G21" s="243" t="s">
        <v>1274</v>
      </c>
      <c r="H21" s="45" t="s">
        <v>1256</v>
      </c>
      <c r="I21" s="278">
        <f t="shared" si="0"/>
        <v>0.125</v>
      </c>
      <c r="J21" s="66" t="s">
        <v>1275</v>
      </c>
      <c r="K21" s="67">
        <v>42005</v>
      </c>
      <c r="L21" s="67">
        <v>42369</v>
      </c>
      <c r="M21" s="68"/>
      <c r="N21" s="68"/>
      <c r="O21" s="68">
        <v>1</v>
      </c>
      <c r="P21" s="68"/>
      <c r="Q21" s="68"/>
      <c r="R21" s="68">
        <v>1</v>
      </c>
      <c r="S21" s="68"/>
      <c r="T21" s="68"/>
      <c r="U21" s="68">
        <v>1</v>
      </c>
      <c r="V21" s="68"/>
      <c r="W21" s="68"/>
      <c r="X21" s="68">
        <v>1</v>
      </c>
      <c r="Y21" s="585">
        <f t="shared" si="1"/>
        <v>4</v>
      </c>
      <c r="Z21" s="51">
        <v>0</v>
      </c>
      <c r="AA21" s="108" t="s">
        <v>1150</v>
      </c>
      <c r="AB21" s="1440">
        <f t="shared" si="2"/>
        <v>0</v>
      </c>
      <c r="AC21" s="1460">
        <f t="shared" si="3"/>
        <v>0</v>
      </c>
      <c r="AD21" s="1666">
        <v>0</v>
      </c>
      <c r="AE21" s="1460" t="s">
        <v>1150</v>
      </c>
      <c r="AF21" s="1460">
        <f t="shared" si="4"/>
        <v>0</v>
      </c>
      <c r="AG21" s="1460">
        <f t="shared" si="5"/>
        <v>0</v>
      </c>
      <c r="AH21" s="53"/>
      <c r="AI21" s="52"/>
      <c r="AJ21" s="52"/>
      <c r="AK21" s="109"/>
      <c r="AL21" s="52"/>
      <c r="AM21" s="471"/>
      <c r="AN21" s="471"/>
      <c r="AO21" s="471"/>
      <c r="AP21" s="471"/>
      <c r="AQ21" s="471"/>
      <c r="AR21" s="471"/>
      <c r="AS21" s="471"/>
      <c r="AT21" s="618"/>
      <c r="AU21" s="618"/>
      <c r="AV21" s="618"/>
      <c r="AW21" s="618"/>
      <c r="AX21" s="618"/>
      <c r="AY21" s="618"/>
      <c r="AZ21" s="618"/>
      <c r="BA21" s="113"/>
      <c r="BB21" s="113"/>
      <c r="BC21" s="113"/>
      <c r="BD21" s="113"/>
      <c r="BE21" s="113"/>
      <c r="BF21" s="113"/>
      <c r="BG21" s="113"/>
      <c r="BH21" s="114"/>
      <c r="BI21" s="114"/>
      <c r="BJ21" s="114"/>
      <c r="BK21" s="114"/>
      <c r="BL21" s="114"/>
      <c r="BM21" s="114"/>
      <c r="BN21" s="114"/>
      <c r="BO21" s="115"/>
      <c r="BP21" s="115"/>
      <c r="BQ21" s="115"/>
      <c r="BR21" s="115"/>
      <c r="BS21" s="115"/>
      <c r="BT21" s="115"/>
      <c r="BU21" s="115"/>
      <c r="BV21" s="38" t="s">
        <v>1271</v>
      </c>
    </row>
    <row r="22" spans="1:74" s="38" customFormat="1" ht="60.75" thickBot="1">
      <c r="A22" s="1871"/>
      <c r="B22" s="1871"/>
      <c r="C22" s="1858"/>
      <c r="D22" s="599" t="s">
        <v>1276</v>
      </c>
      <c r="E22" s="118" t="s">
        <v>1268</v>
      </c>
      <c r="F22" s="126">
        <v>12</v>
      </c>
      <c r="G22" s="118" t="s">
        <v>1269</v>
      </c>
      <c r="H22" s="45" t="s">
        <v>1256</v>
      </c>
      <c r="I22" s="278">
        <f t="shared" si="0"/>
        <v>0.125</v>
      </c>
      <c r="J22" s="47" t="s">
        <v>1277</v>
      </c>
      <c r="K22" s="48">
        <v>42005</v>
      </c>
      <c r="L22" s="48">
        <v>42369</v>
      </c>
      <c r="M22" s="49">
        <v>1</v>
      </c>
      <c r="N22" s="49">
        <v>1</v>
      </c>
      <c r="O22" s="49">
        <v>1</v>
      </c>
      <c r="P22" s="49">
        <v>1</v>
      </c>
      <c r="Q22" s="49">
        <v>1</v>
      </c>
      <c r="R22" s="49">
        <v>1</v>
      </c>
      <c r="S22" s="49">
        <v>1</v>
      </c>
      <c r="T22" s="49">
        <v>1</v>
      </c>
      <c r="U22" s="49">
        <v>1</v>
      </c>
      <c r="V22" s="49">
        <v>1</v>
      </c>
      <c r="W22" s="49">
        <v>1</v>
      </c>
      <c r="X22" s="49">
        <v>1</v>
      </c>
      <c r="Y22" s="585">
        <f t="shared" si="1"/>
        <v>12</v>
      </c>
      <c r="Z22" s="51">
        <v>0</v>
      </c>
      <c r="AA22" s="108" t="s">
        <v>1150</v>
      </c>
      <c r="AB22" s="1440">
        <f t="shared" si="2"/>
        <v>2</v>
      </c>
      <c r="AC22" s="1460">
        <f t="shared" si="3"/>
        <v>1</v>
      </c>
      <c r="AD22" s="1666">
        <v>0</v>
      </c>
      <c r="AE22" s="1460">
        <f>AD22/AB22</f>
        <v>0</v>
      </c>
      <c r="AF22" s="1460">
        <f t="shared" si="4"/>
        <v>0</v>
      </c>
      <c r="AG22" s="1460">
        <f t="shared" si="5"/>
        <v>0</v>
      </c>
      <c r="AH22" s="53"/>
      <c r="AI22" s="52"/>
      <c r="AJ22" s="52"/>
      <c r="AK22" s="1519" t="s">
        <v>2156</v>
      </c>
      <c r="AL22" s="1520" t="s">
        <v>2157</v>
      </c>
      <c r="AM22" s="471"/>
      <c r="AN22" s="471"/>
      <c r="AO22" s="471"/>
      <c r="AP22" s="471"/>
      <c r="AQ22" s="471"/>
      <c r="AR22" s="471"/>
      <c r="AS22" s="471"/>
      <c r="AT22" s="618"/>
      <c r="AU22" s="618"/>
      <c r="AV22" s="618"/>
      <c r="AW22" s="618"/>
      <c r="AX22" s="618"/>
      <c r="AY22" s="618"/>
      <c r="AZ22" s="618"/>
      <c r="BA22" s="113"/>
      <c r="BB22" s="113"/>
      <c r="BC22" s="113"/>
      <c r="BD22" s="113"/>
      <c r="BE22" s="113"/>
      <c r="BF22" s="113"/>
      <c r="BG22" s="113"/>
      <c r="BH22" s="114"/>
      <c r="BI22" s="114"/>
      <c r="BJ22" s="114"/>
      <c r="BK22" s="114"/>
      <c r="BL22" s="114"/>
      <c r="BM22" s="114"/>
      <c r="BN22" s="114"/>
      <c r="BO22" s="115"/>
      <c r="BP22" s="115"/>
      <c r="BQ22" s="115"/>
      <c r="BR22" s="115"/>
      <c r="BS22" s="115"/>
      <c r="BT22" s="115"/>
      <c r="BU22" s="115"/>
      <c r="BV22" s="38" t="s">
        <v>1271</v>
      </c>
    </row>
    <row r="23" spans="1:74" s="38" customFormat="1" ht="53.25" customHeight="1" thickBot="1">
      <c r="A23" s="1883"/>
      <c r="B23" s="1883"/>
      <c r="C23" s="1859"/>
      <c r="D23" s="598" t="s">
        <v>1278</v>
      </c>
      <c r="E23" s="243" t="s">
        <v>1273</v>
      </c>
      <c r="F23" s="589">
        <v>12</v>
      </c>
      <c r="G23" s="243" t="s">
        <v>1274</v>
      </c>
      <c r="H23" s="45" t="s">
        <v>1256</v>
      </c>
      <c r="I23" s="278">
        <f t="shared" si="0"/>
        <v>0.125</v>
      </c>
      <c r="J23" s="66" t="s">
        <v>1279</v>
      </c>
      <c r="K23" s="67">
        <v>42005</v>
      </c>
      <c r="L23" s="67">
        <v>42369</v>
      </c>
      <c r="M23" s="49">
        <v>1</v>
      </c>
      <c r="N23" s="49">
        <v>1</v>
      </c>
      <c r="O23" s="49">
        <v>1</v>
      </c>
      <c r="P23" s="49">
        <v>1</v>
      </c>
      <c r="Q23" s="49">
        <v>1</v>
      </c>
      <c r="R23" s="49">
        <v>1</v>
      </c>
      <c r="S23" s="49">
        <v>1</v>
      </c>
      <c r="T23" s="49">
        <v>1</v>
      </c>
      <c r="U23" s="49">
        <v>1</v>
      </c>
      <c r="V23" s="49">
        <v>1</v>
      </c>
      <c r="W23" s="49">
        <v>1</v>
      </c>
      <c r="X23" s="49">
        <v>1</v>
      </c>
      <c r="Y23" s="585">
        <f t="shared" si="1"/>
        <v>12</v>
      </c>
      <c r="Z23" s="51">
        <v>0</v>
      </c>
      <c r="AA23" s="108" t="s">
        <v>1150</v>
      </c>
      <c r="AB23" s="1440">
        <f t="shared" si="2"/>
        <v>2</v>
      </c>
      <c r="AC23" s="1460">
        <f t="shared" si="3"/>
        <v>1</v>
      </c>
      <c r="AD23" s="1666">
        <v>0</v>
      </c>
      <c r="AE23" s="1460">
        <f>AD23/AB23</f>
        <v>0</v>
      </c>
      <c r="AF23" s="1460">
        <f t="shared" si="4"/>
        <v>0</v>
      </c>
      <c r="AG23" s="1460">
        <f t="shared" si="5"/>
        <v>0</v>
      </c>
      <c r="AH23" s="53"/>
      <c r="AI23" s="52"/>
      <c r="AJ23" s="52"/>
      <c r="AK23" s="1521" t="s">
        <v>2156</v>
      </c>
      <c r="AL23" s="1522" t="s">
        <v>2158</v>
      </c>
      <c r="AM23" s="471"/>
      <c r="AN23" s="471"/>
      <c r="AO23" s="471"/>
      <c r="AP23" s="471"/>
      <c r="AQ23" s="471"/>
      <c r="AR23" s="471"/>
      <c r="AS23" s="471"/>
      <c r="AT23" s="618"/>
      <c r="AU23" s="618"/>
      <c r="AV23" s="618"/>
      <c r="AW23" s="618"/>
      <c r="AX23" s="618"/>
      <c r="AY23" s="618"/>
      <c r="AZ23" s="618"/>
      <c r="BA23" s="113"/>
      <c r="BB23" s="113"/>
      <c r="BC23" s="113"/>
      <c r="BD23" s="113"/>
      <c r="BE23" s="113"/>
      <c r="BF23" s="113"/>
      <c r="BG23" s="113"/>
      <c r="BH23" s="114"/>
      <c r="BI23" s="114"/>
      <c r="BJ23" s="114"/>
      <c r="BK23" s="114"/>
      <c r="BL23" s="114"/>
      <c r="BM23" s="114"/>
      <c r="BN23" s="114"/>
      <c r="BO23" s="115"/>
      <c r="BP23" s="115"/>
      <c r="BQ23" s="115"/>
      <c r="BR23" s="115"/>
      <c r="BS23" s="115"/>
      <c r="BT23" s="115"/>
      <c r="BU23" s="115"/>
      <c r="BV23" s="38" t="s">
        <v>1271</v>
      </c>
    </row>
    <row r="24" spans="1:73" s="38" customFormat="1" ht="19.5" customHeight="1" thickBot="1">
      <c r="A24" s="1860" t="s">
        <v>136</v>
      </c>
      <c r="B24" s="1861"/>
      <c r="C24" s="1861"/>
      <c r="D24" s="1862"/>
      <c r="E24" s="532"/>
      <c r="F24" s="532"/>
      <c r="G24" s="532"/>
      <c r="H24" s="532"/>
      <c r="I24" s="97">
        <f>SUM(I16:I23)</f>
        <v>1</v>
      </c>
      <c r="J24" s="532"/>
      <c r="K24" s="532"/>
      <c r="L24" s="532"/>
      <c r="M24" s="532"/>
      <c r="N24" s="532"/>
      <c r="O24" s="532"/>
      <c r="P24" s="532"/>
      <c r="Q24" s="532"/>
      <c r="R24" s="532"/>
      <c r="S24" s="532"/>
      <c r="T24" s="532"/>
      <c r="U24" s="532"/>
      <c r="V24" s="532"/>
      <c r="W24" s="532"/>
      <c r="X24" s="98"/>
      <c r="Y24" s="98"/>
      <c r="Z24" s="99">
        <f>SUM(Z16:Z19)</f>
        <v>0</v>
      </c>
      <c r="AA24" s="533"/>
      <c r="AB24" s="1649"/>
      <c r="AC24" s="1650">
        <f>_xlfn.AVERAGEIF(AC16:AC23,"&gt;0")</f>
        <v>1</v>
      </c>
      <c r="AD24" s="1667"/>
      <c r="AE24" s="1650">
        <f>AVERAGE(AE16:AE23)</f>
        <v>0</v>
      </c>
      <c r="AF24" s="1650"/>
      <c r="AG24" s="1650">
        <f>AVERAGE(AG16:AG23)</f>
        <v>0</v>
      </c>
      <c r="AH24" s="102"/>
      <c r="AI24" s="102"/>
      <c r="AJ24" s="102"/>
      <c r="AK24" s="102"/>
      <c r="AL24" s="102"/>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row>
    <row r="25" spans="1:73" s="60" customFormat="1" ht="39" customHeight="1" thickBot="1">
      <c r="A25" s="1870">
        <v>2</v>
      </c>
      <c r="B25" s="1870" t="s">
        <v>641</v>
      </c>
      <c r="C25" s="542" t="s">
        <v>801</v>
      </c>
      <c r="D25" s="293" t="s">
        <v>1280</v>
      </c>
      <c r="E25" s="147" t="s">
        <v>78</v>
      </c>
      <c r="F25" s="619">
        <v>1</v>
      </c>
      <c r="G25" s="64" t="s">
        <v>1281</v>
      </c>
      <c r="H25" s="76" t="s">
        <v>1282</v>
      </c>
      <c r="I25" s="278">
        <f>100%/9</f>
        <v>0.1111111111111111</v>
      </c>
      <c r="J25" s="76" t="s">
        <v>544</v>
      </c>
      <c r="K25" s="73">
        <v>42005</v>
      </c>
      <c r="L25" s="73">
        <v>42369</v>
      </c>
      <c r="M25" s="152"/>
      <c r="N25" s="152"/>
      <c r="O25" s="152"/>
      <c r="P25" s="152"/>
      <c r="Q25" s="152"/>
      <c r="R25" s="152"/>
      <c r="S25" s="152"/>
      <c r="T25" s="152"/>
      <c r="U25" s="620"/>
      <c r="V25" s="620"/>
      <c r="W25" s="620"/>
      <c r="X25" s="621">
        <v>1</v>
      </c>
      <c r="Y25" s="622">
        <v>1</v>
      </c>
      <c r="Z25" s="155">
        <v>78000000</v>
      </c>
      <c r="AA25" s="244" t="s">
        <v>1150</v>
      </c>
      <c r="AB25" s="1440">
        <f t="shared" si="2"/>
        <v>0</v>
      </c>
      <c r="AC25" s="1460">
        <f t="shared" si="3"/>
        <v>0</v>
      </c>
      <c r="AD25" s="1665">
        <v>0</v>
      </c>
      <c r="AE25" s="1460" t="s">
        <v>1150</v>
      </c>
      <c r="AF25" s="1460">
        <f>AD25/Y25</f>
        <v>0</v>
      </c>
      <c r="AG25" s="1460">
        <f>AF25</f>
        <v>0</v>
      </c>
      <c r="AH25" s="110"/>
      <c r="AI25" s="109"/>
      <c r="AJ25" s="109"/>
      <c r="AK25" s="109"/>
      <c r="AL25" s="109"/>
      <c r="AM25" s="111"/>
      <c r="AN25" s="111"/>
      <c r="AO25" s="111"/>
      <c r="AP25" s="111"/>
      <c r="AQ25" s="111"/>
      <c r="AR25" s="111"/>
      <c r="AS25" s="111"/>
      <c r="AT25" s="112"/>
      <c r="AU25" s="112"/>
      <c r="AV25" s="112"/>
      <c r="AW25" s="112"/>
      <c r="AX25" s="112"/>
      <c r="AY25" s="112"/>
      <c r="AZ25" s="112"/>
      <c r="BA25" s="113"/>
      <c r="BB25" s="113"/>
      <c r="BC25" s="113"/>
      <c r="BD25" s="113"/>
      <c r="BE25" s="113"/>
      <c r="BF25" s="113"/>
      <c r="BG25" s="113"/>
      <c r="BH25" s="114"/>
      <c r="BI25" s="114"/>
      <c r="BJ25" s="114"/>
      <c r="BK25" s="114"/>
      <c r="BL25" s="114"/>
      <c r="BM25" s="114"/>
      <c r="BN25" s="114"/>
      <c r="BO25" s="115"/>
      <c r="BP25" s="115"/>
      <c r="BQ25" s="115"/>
      <c r="BR25" s="115"/>
      <c r="BS25" s="115"/>
      <c r="BT25" s="115"/>
      <c r="BU25" s="115"/>
    </row>
    <row r="26" spans="1:73" s="60" customFormat="1" ht="48.75" thickBot="1">
      <c r="A26" s="1871"/>
      <c r="B26" s="1871"/>
      <c r="C26" s="1857" t="s">
        <v>1149</v>
      </c>
      <c r="D26" s="321" t="s">
        <v>1222</v>
      </c>
      <c r="E26" s="165" t="s">
        <v>1223</v>
      </c>
      <c r="F26" s="284" t="s">
        <v>106</v>
      </c>
      <c r="G26" s="64" t="s">
        <v>1224</v>
      </c>
      <c r="H26" s="76" t="s">
        <v>1283</v>
      </c>
      <c r="I26" s="278">
        <f aca="true" t="shared" si="6" ref="I26:I33">100%/9</f>
        <v>0.1111111111111111</v>
      </c>
      <c r="J26" s="76" t="s">
        <v>1225</v>
      </c>
      <c r="K26" s="67">
        <v>42005</v>
      </c>
      <c r="L26" s="67">
        <v>42369</v>
      </c>
      <c r="M26" s="68"/>
      <c r="N26" s="68"/>
      <c r="O26" s="68"/>
      <c r="P26" s="68"/>
      <c r="Q26" s="68"/>
      <c r="R26" s="68"/>
      <c r="S26" s="68"/>
      <c r="T26" s="68"/>
      <c r="U26" s="286"/>
      <c r="V26" s="286"/>
      <c r="W26" s="286"/>
      <c r="X26" s="550"/>
      <c r="Y26" s="138" t="s">
        <v>106</v>
      </c>
      <c r="Z26" s="155">
        <v>0</v>
      </c>
      <c r="AA26" s="244" t="s">
        <v>1150</v>
      </c>
      <c r="AB26" s="1440">
        <f t="shared" si="2"/>
        <v>0</v>
      </c>
      <c r="AC26" s="1460">
        <f t="shared" si="3"/>
        <v>0</v>
      </c>
      <c r="AD26" s="1665">
        <v>0</v>
      </c>
      <c r="AE26" s="1460" t="s">
        <v>1150</v>
      </c>
      <c r="AF26" s="1460" t="s">
        <v>1150</v>
      </c>
      <c r="AG26" s="1460" t="str">
        <f aca="true" t="shared" si="7" ref="AG26:AG33">AF26</f>
        <v>-</v>
      </c>
      <c r="AH26" s="110"/>
      <c r="AI26" s="109"/>
      <c r="AJ26" s="109"/>
      <c r="AK26" s="109"/>
      <c r="AL26" s="109"/>
      <c r="AM26" s="111"/>
      <c r="AN26" s="111"/>
      <c r="AO26" s="111"/>
      <c r="AP26" s="111"/>
      <c r="AQ26" s="111"/>
      <c r="AR26" s="111"/>
      <c r="AS26" s="111"/>
      <c r="AT26" s="112"/>
      <c r="AU26" s="112"/>
      <c r="AV26" s="112"/>
      <c r="AW26" s="112"/>
      <c r="AX26" s="112"/>
      <c r="AY26" s="112"/>
      <c r="AZ26" s="112"/>
      <c r="BA26" s="113"/>
      <c r="BB26" s="113"/>
      <c r="BC26" s="113"/>
      <c r="BD26" s="113"/>
      <c r="BE26" s="113"/>
      <c r="BF26" s="113"/>
      <c r="BG26" s="113"/>
      <c r="BH26" s="114"/>
      <c r="BI26" s="114"/>
      <c r="BJ26" s="114"/>
      <c r="BK26" s="114"/>
      <c r="BL26" s="114"/>
      <c r="BM26" s="114"/>
      <c r="BN26" s="114"/>
      <c r="BO26" s="115"/>
      <c r="BP26" s="115"/>
      <c r="BQ26" s="115"/>
      <c r="BR26" s="115"/>
      <c r="BS26" s="115"/>
      <c r="BT26" s="115"/>
      <c r="BU26" s="115"/>
    </row>
    <row r="27" spans="1:74" s="60" customFormat="1" ht="72.75" thickBot="1">
      <c r="A27" s="1871"/>
      <c r="B27" s="1871"/>
      <c r="C27" s="1858"/>
      <c r="D27" s="591" t="s">
        <v>1226</v>
      </c>
      <c r="E27" s="592" t="s">
        <v>78</v>
      </c>
      <c r="F27" s="593">
        <v>1</v>
      </c>
      <c r="G27" s="592" t="s">
        <v>79</v>
      </c>
      <c r="H27" s="45" t="s">
        <v>1284</v>
      </c>
      <c r="I27" s="278">
        <f t="shared" si="6"/>
        <v>0.1111111111111111</v>
      </c>
      <c r="J27" s="594" t="s">
        <v>1228</v>
      </c>
      <c r="K27" s="595">
        <v>42036</v>
      </c>
      <c r="L27" s="595">
        <v>42094</v>
      </c>
      <c r="M27" s="596"/>
      <c r="N27" s="596"/>
      <c r="O27" s="596">
        <v>1</v>
      </c>
      <c r="P27" s="596"/>
      <c r="Q27" s="596"/>
      <c r="R27" s="596"/>
      <c r="S27" s="596"/>
      <c r="T27" s="596"/>
      <c r="U27" s="596"/>
      <c r="V27" s="596"/>
      <c r="W27" s="596"/>
      <c r="X27" s="596"/>
      <c r="Y27" s="597">
        <v>1</v>
      </c>
      <c r="Z27" s="155">
        <v>0</v>
      </c>
      <c r="AA27" s="244" t="s">
        <v>1150</v>
      </c>
      <c r="AB27" s="1440">
        <f t="shared" si="2"/>
        <v>0</v>
      </c>
      <c r="AC27" s="1460">
        <f t="shared" si="3"/>
        <v>0</v>
      </c>
      <c r="AD27" s="1665">
        <v>0</v>
      </c>
      <c r="AE27" s="1460" t="s">
        <v>1150</v>
      </c>
      <c r="AF27" s="1460">
        <f aca="true" t="shared" si="8" ref="AF27:AF33">AD27/Y27</f>
        <v>0</v>
      </c>
      <c r="AG27" s="1460">
        <f t="shared" si="7"/>
        <v>0</v>
      </c>
      <c r="AH27" s="110"/>
      <c r="AI27" s="109"/>
      <c r="AJ27" s="109"/>
      <c r="AK27" s="109"/>
      <c r="AL27" s="109"/>
      <c r="AM27" s="111"/>
      <c r="AN27" s="111"/>
      <c r="AO27" s="111"/>
      <c r="AP27" s="111"/>
      <c r="AQ27" s="111"/>
      <c r="AR27" s="111"/>
      <c r="AS27" s="111"/>
      <c r="AT27" s="112"/>
      <c r="AU27" s="112"/>
      <c r="AV27" s="112"/>
      <c r="AW27" s="112"/>
      <c r="AX27" s="112"/>
      <c r="AY27" s="112"/>
      <c r="AZ27" s="112"/>
      <c r="BA27" s="113"/>
      <c r="BB27" s="113"/>
      <c r="BC27" s="113"/>
      <c r="BD27" s="113"/>
      <c r="BE27" s="113"/>
      <c r="BF27" s="113"/>
      <c r="BG27" s="113"/>
      <c r="BH27" s="114"/>
      <c r="BI27" s="114"/>
      <c r="BJ27" s="114"/>
      <c r="BK27" s="114"/>
      <c r="BL27" s="114"/>
      <c r="BM27" s="114"/>
      <c r="BN27" s="114"/>
      <c r="BO27" s="115"/>
      <c r="BP27" s="115"/>
      <c r="BQ27" s="115"/>
      <c r="BR27" s="115"/>
      <c r="BS27" s="115"/>
      <c r="BT27" s="115"/>
      <c r="BU27" s="115"/>
      <c r="BV27" s="60" t="s">
        <v>1285</v>
      </c>
    </row>
    <row r="28" spans="1:74" s="60" customFormat="1" ht="60.75" thickBot="1">
      <c r="A28" s="1871"/>
      <c r="B28" s="1871"/>
      <c r="C28" s="1858"/>
      <c r="D28" s="587" t="s">
        <v>1229</v>
      </c>
      <c r="E28" s="118" t="s">
        <v>1230</v>
      </c>
      <c r="F28" s="126">
        <v>9</v>
      </c>
      <c r="G28" s="118" t="s">
        <v>1231</v>
      </c>
      <c r="H28" s="45" t="s">
        <v>1284</v>
      </c>
      <c r="I28" s="278">
        <f t="shared" si="6"/>
        <v>0.1111111111111111</v>
      </c>
      <c r="J28" s="47" t="s">
        <v>1232</v>
      </c>
      <c r="K28" s="48">
        <v>42095</v>
      </c>
      <c r="L28" s="48">
        <v>42155</v>
      </c>
      <c r="M28" s="49"/>
      <c r="N28" s="49"/>
      <c r="O28" s="49"/>
      <c r="P28" s="49"/>
      <c r="Q28" s="49">
        <v>9</v>
      </c>
      <c r="R28" s="49"/>
      <c r="S28" s="49"/>
      <c r="T28" s="49"/>
      <c r="U28" s="49"/>
      <c r="V28" s="49"/>
      <c r="W28" s="49"/>
      <c r="X28" s="49"/>
      <c r="Y28" s="588">
        <v>9</v>
      </c>
      <c r="Z28" s="155">
        <v>0</v>
      </c>
      <c r="AA28" s="244" t="s">
        <v>1150</v>
      </c>
      <c r="AB28" s="1440">
        <f t="shared" si="2"/>
        <v>0</v>
      </c>
      <c r="AC28" s="1460">
        <f t="shared" si="3"/>
        <v>0</v>
      </c>
      <c r="AD28" s="1665">
        <v>0</v>
      </c>
      <c r="AE28" s="1460" t="s">
        <v>1150</v>
      </c>
      <c r="AF28" s="1460">
        <f t="shared" si="8"/>
        <v>0</v>
      </c>
      <c r="AG28" s="1460">
        <f t="shared" si="7"/>
        <v>0</v>
      </c>
      <c r="AH28" s="110"/>
      <c r="AI28" s="109"/>
      <c r="AJ28" s="109"/>
      <c r="AK28" s="109"/>
      <c r="AL28" s="109"/>
      <c r="AM28" s="111"/>
      <c r="AN28" s="111"/>
      <c r="AO28" s="111"/>
      <c r="AP28" s="111"/>
      <c r="AQ28" s="111"/>
      <c r="AR28" s="111"/>
      <c r="AS28" s="111"/>
      <c r="AT28" s="112"/>
      <c r="AU28" s="112"/>
      <c r="AV28" s="112"/>
      <c r="AW28" s="112"/>
      <c r="AX28" s="112"/>
      <c r="AY28" s="112"/>
      <c r="AZ28" s="112"/>
      <c r="BA28" s="113"/>
      <c r="BB28" s="113"/>
      <c r="BC28" s="113"/>
      <c r="BD28" s="113"/>
      <c r="BE28" s="113"/>
      <c r="BF28" s="113"/>
      <c r="BG28" s="113"/>
      <c r="BH28" s="114"/>
      <c r="BI28" s="114"/>
      <c r="BJ28" s="114"/>
      <c r="BK28" s="114"/>
      <c r="BL28" s="114"/>
      <c r="BM28" s="114"/>
      <c r="BN28" s="114"/>
      <c r="BO28" s="115"/>
      <c r="BP28" s="115"/>
      <c r="BQ28" s="115"/>
      <c r="BR28" s="115"/>
      <c r="BS28" s="115"/>
      <c r="BT28" s="115"/>
      <c r="BU28" s="115"/>
      <c r="BV28" s="60" t="s">
        <v>1285</v>
      </c>
    </row>
    <row r="29" spans="1:74" s="60" customFormat="1" ht="36.75" thickBot="1">
      <c r="A29" s="1871"/>
      <c r="B29" s="1871"/>
      <c r="C29" s="1858"/>
      <c r="D29" s="587" t="s">
        <v>1233</v>
      </c>
      <c r="E29" s="118" t="s">
        <v>1234</v>
      </c>
      <c r="F29" s="126">
        <v>1</v>
      </c>
      <c r="G29" s="118" t="s">
        <v>1235</v>
      </c>
      <c r="H29" s="45" t="s">
        <v>1284</v>
      </c>
      <c r="I29" s="278">
        <f t="shared" si="6"/>
        <v>0.1111111111111111</v>
      </c>
      <c r="J29" s="47" t="s">
        <v>1236</v>
      </c>
      <c r="K29" s="48">
        <v>42156</v>
      </c>
      <c r="L29" s="48">
        <v>42216</v>
      </c>
      <c r="M29" s="49"/>
      <c r="N29" s="49"/>
      <c r="O29" s="49"/>
      <c r="P29" s="49"/>
      <c r="Q29" s="49"/>
      <c r="R29" s="49"/>
      <c r="S29" s="49">
        <v>1</v>
      </c>
      <c r="T29" s="49"/>
      <c r="U29" s="49"/>
      <c r="V29" s="49"/>
      <c r="W29" s="49"/>
      <c r="X29" s="49"/>
      <c r="Y29" s="588">
        <v>1</v>
      </c>
      <c r="Z29" s="155">
        <v>0</v>
      </c>
      <c r="AA29" s="244" t="s">
        <v>1150</v>
      </c>
      <c r="AB29" s="1440">
        <f t="shared" si="2"/>
        <v>0</v>
      </c>
      <c r="AC29" s="1460">
        <f t="shared" si="3"/>
        <v>0</v>
      </c>
      <c r="AD29" s="1665">
        <v>0</v>
      </c>
      <c r="AE29" s="1460" t="s">
        <v>1150</v>
      </c>
      <c r="AF29" s="1460">
        <f t="shared" si="8"/>
        <v>0</v>
      </c>
      <c r="AG29" s="1460">
        <f t="shared" si="7"/>
        <v>0</v>
      </c>
      <c r="AH29" s="110"/>
      <c r="AI29" s="109"/>
      <c r="AJ29" s="109"/>
      <c r="AK29" s="109"/>
      <c r="AL29" s="109"/>
      <c r="AM29" s="111"/>
      <c r="AN29" s="111"/>
      <c r="AO29" s="111"/>
      <c r="AP29" s="111"/>
      <c r="AQ29" s="111"/>
      <c r="AR29" s="111"/>
      <c r="AS29" s="111"/>
      <c r="AT29" s="112"/>
      <c r="AU29" s="112"/>
      <c r="AV29" s="112"/>
      <c r="AW29" s="112"/>
      <c r="AX29" s="112"/>
      <c r="AY29" s="112"/>
      <c r="AZ29" s="112"/>
      <c r="BA29" s="113"/>
      <c r="BB29" s="113"/>
      <c r="BC29" s="113"/>
      <c r="BD29" s="113"/>
      <c r="BE29" s="113"/>
      <c r="BF29" s="113"/>
      <c r="BG29" s="113"/>
      <c r="BH29" s="114"/>
      <c r="BI29" s="114"/>
      <c r="BJ29" s="114"/>
      <c r="BK29" s="114"/>
      <c r="BL29" s="114"/>
      <c r="BM29" s="114"/>
      <c r="BN29" s="114"/>
      <c r="BO29" s="115"/>
      <c r="BP29" s="115"/>
      <c r="BQ29" s="115"/>
      <c r="BR29" s="115"/>
      <c r="BS29" s="115"/>
      <c r="BT29" s="115"/>
      <c r="BU29" s="115"/>
      <c r="BV29" s="60" t="s">
        <v>1285</v>
      </c>
    </row>
    <row r="30" spans="1:74" s="60" customFormat="1" ht="48.75" thickBot="1">
      <c r="A30" s="1871"/>
      <c r="B30" s="1871"/>
      <c r="C30" s="1858"/>
      <c r="D30" s="587" t="s">
        <v>1237</v>
      </c>
      <c r="E30" s="118" t="s">
        <v>1238</v>
      </c>
      <c r="F30" s="126">
        <v>1</v>
      </c>
      <c r="G30" s="118" t="s">
        <v>1239</v>
      </c>
      <c r="H30" s="45" t="s">
        <v>1284</v>
      </c>
      <c r="I30" s="278">
        <f t="shared" si="6"/>
        <v>0.1111111111111111</v>
      </c>
      <c r="J30" s="47" t="s">
        <v>1240</v>
      </c>
      <c r="K30" s="48">
        <v>42217</v>
      </c>
      <c r="L30" s="48">
        <v>42277</v>
      </c>
      <c r="M30" s="49"/>
      <c r="N30" s="49"/>
      <c r="O30" s="49"/>
      <c r="P30" s="49"/>
      <c r="Q30" s="49"/>
      <c r="R30" s="49"/>
      <c r="S30" s="49"/>
      <c r="T30" s="49"/>
      <c r="U30" s="49">
        <v>1</v>
      </c>
      <c r="V30" s="49"/>
      <c r="W30" s="49"/>
      <c r="X30" s="49"/>
      <c r="Y30" s="588">
        <v>1</v>
      </c>
      <c r="Z30" s="155">
        <v>0</v>
      </c>
      <c r="AA30" s="244" t="s">
        <v>1150</v>
      </c>
      <c r="AB30" s="1440">
        <f t="shared" si="2"/>
        <v>0</v>
      </c>
      <c r="AC30" s="1460">
        <f t="shared" si="3"/>
        <v>0</v>
      </c>
      <c r="AD30" s="1665">
        <v>0</v>
      </c>
      <c r="AE30" s="1460" t="s">
        <v>1150</v>
      </c>
      <c r="AF30" s="1460">
        <f t="shared" si="8"/>
        <v>0</v>
      </c>
      <c r="AG30" s="1460">
        <f t="shared" si="7"/>
        <v>0</v>
      </c>
      <c r="AH30" s="110"/>
      <c r="AI30" s="109"/>
      <c r="AJ30" s="109"/>
      <c r="AK30" s="109"/>
      <c r="AL30" s="109"/>
      <c r="AM30" s="111"/>
      <c r="AN30" s="111"/>
      <c r="AO30" s="111"/>
      <c r="AP30" s="111"/>
      <c r="AQ30" s="111"/>
      <c r="AR30" s="111"/>
      <c r="AS30" s="111"/>
      <c r="AT30" s="112"/>
      <c r="AU30" s="112"/>
      <c r="AV30" s="112"/>
      <c r="AW30" s="112"/>
      <c r="AX30" s="112"/>
      <c r="AY30" s="112"/>
      <c r="AZ30" s="112"/>
      <c r="BA30" s="113"/>
      <c r="BB30" s="113"/>
      <c r="BC30" s="113"/>
      <c r="BD30" s="113"/>
      <c r="BE30" s="113"/>
      <c r="BF30" s="113"/>
      <c r="BG30" s="113"/>
      <c r="BH30" s="114"/>
      <c r="BI30" s="114"/>
      <c r="BJ30" s="114"/>
      <c r="BK30" s="114"/>
      <c r="BL30" s="114"/>
      <c r="BM30" s="114"/>
      <c r="BN30" s="114"/>
      <c r="BO30" s="115"/>
      <c r="BP30" s="115"/>
      <c r="BQ30" s="115"/>
      <c r="BR30" s="115"/>
      <c r="BS30" s="115"/>
      <c r="BT30" s="115"/>
      <c r="BU30" s="115"/>
      <c r="BV30" s="60" t="s">
        <v>1285</v>
      </c>
    </row>
    <row r="31" spans="1:74" s="60" customFormat="1" ht="60.75" thickBot="1">
      <c r="A31" s="1871"/>
      <c r="B31" s="1871"/>
      <c r="C31" s="1858"/>
      <c r="D31" s="587" t="s">
        <v>1241</v>
      </c>
      <c r="E31" s="118" t="s">
        <v>1242</v>
      </c>
      <c r="F31" s="126">
        <v>3</v>
      </c>
      <c r="G31" s="118" t="s">
        <v>1243</v>
      </c>
      <c r="H31" s="45" t="s">
        <v>1284</v>
      </c>
      <c r="I31" s="278">
        <f t="shared" si="6"/>
        <v>0.1111111111111111</v>
      </c>
      <c r="J31" s="47" t="s">
        <v>1244</v>
      </c>
      <c r="K31" s="48">
        <v>42278</v>
      </c>
      <c r="L31" s="48">
        <v>42338</v>
      </c>
      <c r="M31" s="49"/>
      <c r="N31" s="49"/>
      <c r="O31" s="49"/>
      <c r="P31" s="49"/>
      <c r="Q31" s="49"/>
      <c r="R31" s="49"/>
      <c r="S31" s="49"/>
      <c r="T31" s="49"/>
      <c r="U31" s="49"/>
      <c r="V31" s="49"/>
      <c r="W31" s="49">
        <v>3</v>
      </c>
      <c r="X31" s="49"/>
      <c r="Y31" s="588">
        <v>3</v>
      </c>
      <c r="Z31" s="155">
        <v>0</v>
      </c>
      <c r="AA31" s="244" t="s">
        <v>1150</v>
      </c>
      <c r="AB31" s="1440">
        <f t="shared" si="2"/>
        <v>0</v>
      </c>
      <c r="AC31" s="1460">
        <f t="shared" si="3"/>
        <v>0</v>
      </c>
      <c r="AD31" s="1665">
        <v>0</v>
      </c>
      <c r="AE31" s="1460" t="s">
        <v>1150</v>
      </c>
      <c r="AF31" s="1460">
        <f t="shared" si="8"/>
        <v>0</v>
      </c>
      <c r="AG31" s="1460">
        <f t="shared" si="7"/>
        <v>0</v>
      </c>
      <c r="AH31" s="110"/>
      <c r="AI31" s="109"/>
      <c r="AJ31" s="109"/>
      <c r="AK31" s="109"/>
      <c r="AL31" s="109"/>
      <c r="AM31" s="111"/>
      <c r="AN31" s="111"/>
      <c r="AO31" s="111"/>
      <c r="AP31" s="111"/>
      <c r="AQ31" s="111"/>
      <c r="AR31" s="111"/>
      <c r="AS31" s="111"/>
      <c r="AT31" s="112"/>
      <c r="AU31" s="112"/>
      <c r="AV31" s="112"/>
      <c r="AW31" s="112"/>
      <c r="AX31" s="112"/>
      <c r="AY31" s="112"/>
      <c r="AZ31" s="112"/>
      <c r="BA31" s="113"/>
      <c r="BB31" s="113"/>
      <c r="BC31" s="113"/>
      <c r="BD31" s="113"/>
      <c r="BE31" s="113"/>
      <c r="BF31" s="113"/>
      <c r="BG31" s="113"/>
      <c r="BH31" s="114"/>
      <c r="BI31" s="114"/>
      <c r="BJ31" s="114"/>
      <c r="BK31" s="114"/>
      <c r="BL31" s="114"/>
      <c r="BM31" s="114"/>
      <c r="BN31" s="114"/>
      <c r="BO31" s="115"/>
      <c r="BP31" s="115"/>
      <c r="BQ31" s="115"/>
      <c r="BR31" s="115"/>
      <c r="BS31" s="115"/>
      <c r="BT31" s="115"/>
      <c r="BU31" s="115"/>
      <c r="BV31" s="60" t="s">
        <v>1285</v>
      </c>
    </row>
    <row r="32" spans="1:74" s="60" customFormat="1" ht="36.75" thickBot="1">
      <c r="A32" s="1871"/>
      <c r="B32" s="1871"/>
      <c r="C32" s="1859"/>
      <c r="D32" s="121" t="s">
        <v>1245</v>
      </c>
      <c r="E32" s="243" t="s">
        <v>1246</v>
      </c>
      <c r="F32" s="589">
        <v>1</v>
      </c>
      <c r="G32" s="243" t="s">
        <v>1286</v>
      </c>
      <c r="H32" s="45" t="s">
        <v>1284</v>
      </c>
      <c r="I32" s="278">
        <f t="shared" si="6"/>
        <v>0.1111111111111111</v>
      </c>
      <c r="J32" s="66" t="s">
        <v>1248</v>
      </c>
      <c r="K32" s="67">
        <v>42338</v>
      </c>
      <c r="L32" s="67">
        <v>42369</v>
      </c>
      <c r="M32" s="68"/>
      <c r="N32" s="68"/>
      <c r="O32" s="68"/>
      <c r="P32" s="68"/>
      <c r="Q32" s="68"/>
      <c r="R32" s="68"/>
      <c r="S32" s="68"/>
      <c r="T32" s="68"/>
      <c r="U32" s="68"/>
      <c r="V32" s="68"/>
      <c r="W32" s="68"/>
      <c r="X32" s="68">
        <v>1</v>
      </c>
      <c r="Y32" s="585">
        <v>1</v>
      </c>
      <c r="Z32" s="155">
        <v>0</v>
      </c>
      <c r="AA32" s="244" t="s">
        <v>1150</v>
      </c>
      <c r="AB32" s="1440">
        <f t="shared" si="2"/>
        <v>0</v>
      </c>
      <c r="AC32" s="1460">
        <f t="shared" si="3"/>
        <v>0</v>
      </c>
      <c r="AD32" s="1665">
        <v>0</v>
      </c>
      <c r="AE32" s="1460" t="s">
        <v>1150</v>
      </c>
      <c r="AF32" s="1460">
        <f t="shared" si="8"/>
        <v>0</v>
      </c>
      <c r="AG32" s="1460">
        <f t="shared" si="7"/>
        <v>0</v>
      </c>
      <c r="AH32" s="110"/>
      <c r="AI32" s="109"/>
      <c r="AJ32" s="109"/>
      <c r="AK32" s="109"/>
      <c r="AL32" s="109"/>
      <c r="AM32" s="111"/>
      <c r="AN32" s="111"/>
      <c r="AO32" s="111"/>
      <c r="AP32" s="111"/>
      <c r="AQ32" s="111"/>
      <c r="AR32" s="111"/>
      <c r="AS32" s="111"/>
      <c r="AT32" s="112"/>
      <c r="AU32" s="112"/>
      <c r="AV32" s="112"/>
      <c r="AW32" s="112"/>
      <c r="AX32" s="112"/>
      <c r="AY32" s="112"/>
      <c r="AZ32" s="112"/>
      <c r="BA32" s="113"/>
      <c r="BB32" s="113"/>
      <c r="BC32" s="113"/>
      <c r="BD32" s="113"/>
      <c r="BE32" s="113"/>
      <c r="BF32" s="113"/>
      <c r="BG32" s="113"/>
      <c r="BH32" s="114"/>
      <c r="BI32" s="114"/>
      <c r="BJ32" s="114"/>
      <c r="BK32" s="114"/>
      <c r="BL32" s="114"/>
      <c r="BM32" s="114"/>
      <c r="BN32" s="114"/>
      <c r="BO32" s="115"/>
      <c r="BP32" s="115"/>
      <c r="BQ32" s="115"/>
      <c r="BR32" s="115"/>
      <c r="BS32" s="115"/>
      <c r="BT32" s="115"/>
      <c r="BU32" s="115"/>
      <c r="BV32" s="60" t="s">
        <v>1285</v>
      </c>
    </row>
    <row r="33" spans="1:73" s="38" customFormat="1" ht="60.75" thickBot="1">
      <c r="A33" s="1883"/>
      <c r="B33" s="1883"/>
      <c r="C33" s="546" t="s">
        <v>1249</v>
      </c>
      <c r="D33" s="598" t="s">
        <v>1287</v>
      </c>
      <c r="E33" s="243" t="s">
        <v>78</v>
      </c>
      <c r="F33" s="589">
        <v>1</v>
      </c>
      <c r="G33" s="243" t="s">
        <v>1250</v>
      </c>
      <c r="H33" s="45" t="s">
        <v>1227</v>
      </c>
      <c r="I33" s="278">
        <f t="shared" si="6"/>
        <v>0.1111111111111111</v>
      </c>
      <c r="J33" s="66" t="s">
        <v>1251</v>
      </c>
      <c r="K33" s="67">
        <v>42005</v>
      </c>
      <c r="L33" s="67">
        <v>42369</v>
      </c>
      <c r="M33" s="68"/>
      <c r="N33" s="68"/>
      <c r="O33" s="68"/>
      <c r="P33" s="68"/>
      <c r="Q33" s="68"/>
      <c r="R33" s="68"/>
      <c r="S33" s="68"/>
      <c r="T33" s="68"/>
      <c r="U33" s="68"/>
      <c r="V33" s="68"/>
      <c r="W33" s="68"/>
      <c r="X33" s="68">
        <v>1</v>
      </c>
      <c r="Y33" s="585">
        <v>1</v>
      </c>
      <c r="Z33" s="155">
        <v>0</v>
      </c>
      <c r="AA33" s="244" t="s">
        <v>1150</v>
      </c>
      <c r="AB33" s="1440">
        <f t="shared" si="2"/>
        <v>0</v>
      </c>
      <c r="AC33" s="1460">
        <f t="shared" si="3"/>
        <v>0</v>
      </c>
      <c r="AD33" s="1665">
        <v>0</v>
      </c>
      <c r="AE33" s="1460" t="s">
        <v>1150</v>
      </c>
      <c r="AF33" s="1460">
        <f t="shared" si="8"/>
        <v>0</v>
      </c>
      <c r="AG33" s="1460">
        <f t="shared" si="7"/>
        <v>0</v>
      </c>
      <c r="AH33" s="110"/>
      <c r="AI33" s="110"/>
      <c r="AJ33" s="110"/>
      <c r="AK33" s="110"/>
      <c r="AL33" s="110"/>
      <c r="AM33" s="33"/>
      <c r="AN33" s="33"/>
      <c r="AO33" s="33"/>
      <c r="AP33" s="33"/>
      <c r="AQ33" s="33"/>
      <c r="AR33" s="33"/>
      <c r="AS33" s="33"/>
      <c r="AT33" s="34"/>
      <c r="AU33" s="34"/>
      <c r="AV33" s="34"/>
      <c r="AW33" s="34"/>
      <c r="AX33" s="34"/>
      <c r="AY33" s="34"/>
      <c r="AZ33" s="34"/>
      <c r="BA33" s="35"/>
      <c r="BB33" s="35"/>
      <c r="BC33" s="35"/>
      <c r="BD33" s="35"/>
      <c r="BE33" s="35"/>
      <c r="BF33" s="35"/>
      <c r="BG33" s="35"/>
      <c r="BH33" s="36"/>
      <c r="BI33" s="36"/>
      <c r="BJ33" s="36"/>
      <c r="BK33" s="36"/>
      <c r="BL33" s="36"/>
      <c r="BM33" s="36"/>
      <c r="BN33" s="36"/>
      <c r="BO33" s="37"/>
      <c r="BP33" s="37"/>
      <c r="BQ33" s="37"/>
      <c r="BR33" s="37"/>
      <c r="BS33" s="37"/>
      <c r="BT33" s="37"/>
      <c r="BU33" s="37"/>
    </row>
    <row r="34" spans="1:73" s="38" customFormat="1" ht="19.5" customHeight="1" thickBot="1">
      <c r="A34" s="1860" t="s">
        <v>136</v>
      </c>
      <c r="B34" s="1861"/>
      <c r="C34" s="1861"/>
      <c r="D34" s="1862"/>
      <c r="E34" s="532"/>
      <c r="F34" s="532"/>
      <c r="G34" s="532"/>
      <c r="H34" s="532"/>
      <c r="I34" s="97">
        <f>SUM(I25:I33)</f>
        <v>1.0000000000000002</v>
      </c>
      <c r="J34" s="532"/>
      <c r="K34" s="532"/>
      <c r="L34" s="532"/>
      <c r="M34" s="532"/>
      <c r="N34" s="532"/>
      <c r="O34" s="532"/>
      <c r="P34" s="532"/>
      <c r="Q34" s="532"/>
      <c r="R34" s="532"/>
      <c r="S34" s="532"/>
      <c r="T34" s="532"/>
      <c r="U34" s="532"/>
      <c r="V34" s="532"/>
      <c r="W34" s="532"/>
      <c r="X34" s="98"/>
      <c r="Y34" s="98"/>
      <c r="Z34" s="552">
        <f>SUM(Z25:Z27)</f>
        <v>78000000</v>
      </c>
      <c r="AA34" s="533"/>
      <c r="AB34" s="1653"/>
      <c r="AC34" s="1654" t="s">
        <v>1150</v>
      </c>
      <c r="AD34" s="1668"/>
      <c r="AE34" s="1654" t="s">
        <v>1150</v>
      </c>
      <c r="AF34" s="1654">
        <v>0</v>
      </c>
      <c r="AG34" s="1654">
        <f>AVERAGE(AG25:AG33)</f>
        <v>0</v>
      </c>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row>
    <row r="35" spans="1:73" s="60" customFormat="1" ht="87" customHeight="1" thickBot="1">
      <c r="A35" s="537">
        <v>3</v>
      </c>
      <c r="B35" s="537" t="s">
        <v>1252</v>
      </c>
      <c r="C35" s="545" t="s">
        <v>1253</v>
      </c>
      <c r="D35" s="121" t="s">
        <v>1288</v>
      </c>
      <c r="E35" s="243" t="s">
        <v>345</v>
      </c>
      <c r="F35" s="242" t="s">
        <v>106</v>
      </c>
      <c r="G35" s="243" t="s">
        <v>1289</v>
      </c>
      <c r="H35" s="65" t="s">
        <v>1290</v>
      </c>
      <c r="I35" s="623">
        <v>1</v>
      </c>
      <c r="J35" s="66" t="s">
        <v>1291</v>
      </c>
      <c r="K35" s="67">
        <v>42005</v>
      </c>
      <c r="L35" s="67">
        <v>42369</v>
      </c>
      <c r="M35" s="68"/>
      <c r="N35" s="68"/>
      <c r="O35" s="68"/>
      <c r="P35" s="68"/>
      <c r="Q35" s="68"/>
      <c r="R35" s="68"/>
      <c r="S35" s="68"/>
      <c r="T35" s="68"/>
      <c r="U35" s="68"/>
      <c r="V35" s="68"/>
      <c r="W35" s="68"/>
      <c r="X35" s="167"/>
      <c r="Y35" s="123" t="s">
        <v>106</v>
      </c>
      <c r="Z35" s="86">
        <v>75000000</v>
      </c>
      <c r="AA35" s="244" t="s">
        <v>1150</v>
      </c>
      <c r="AB35" s="1440">
        <f t="shared" si="2"/>
        <v>0</v>
      </c>
      <c r="AC35" s="1460">
        <f t="shared" si="3"/>
        <v>0</v>
      </c>
      <c r="AD35" s="1665"/>
      <c r="AE35" s="1460" t="s">
        <v>1150</v>
      </c>
      <c r="AF35" s="1460">
        <v>0</v>
      </c>
      <c r="AG35" s="1460">
        <f>AF35</f>
        <v>0</v>
      </c>
      <c r="AH35" s="110"/>
      <c r="AI35" s="109"/>
      <c r="AJ35" s="109"/>
      <c r="AK35" s="109"/>
      <c r="AL35" s="109"/>
      <c r="AM35" s="111"/>
      <c r="AN35" s="111"/>
      <c r="AO35" s="111"/>
      <c r="AP35" s="111"/>
      <c r="AQ35" s="111"/>
      <c r="AR35" s="111"/>
      <c r="AS35" s="111"/>
      <c r="AT35" s="112"/>
      <c r="AU35" s="112"/>
      <c r="AV35" s="112"/>
      <c r="AW35" s="112"/>
      <c r="AX35" s="112"/>
      <c r="AY35" s="112"/>
      <c r="AZ35" s="112"/>
      <c r="BA35" s="113"/>
      <c r="BB35" s="113"/>
      <c r="BC35" s="113"/>
      <c r="BD35" s="113"/>
      <c r="BE35" s="113"/>
      <c r="BF35" s="113"/>
      <c r="BG35" s="113"/>
      <c r="BH35" s="114"/>
      <c r="BI35" s="114"/>
      <c r="BJ35" s="114"/>
      <c r="BK35" s="114"/>
      <c r="BL35" s="114"/>
      <c r="BM35" s="114"/>
      <c r="BN35" s="114"/>
      <c r="BO35" s="115"/>
      <c r="BP35" s="115"/>
      <c r="BQ35" s="115"/>
      <c r="BR35" s="115"/>
      <c r="BS35" s="115"/>
      <c r="BT35" s="115"/>
      <c r="BU35" s="115"/>
    </row>
    <row r="36" spans="1:73" s="38" customFormat="1" ht="19.5" customHeight="1" thickBot="1">
      <c r="A36" s="1860" t="s">
        <v>136</v>
      </c>
      <c r="B36" s="1861"/>
      <c r="C36" s="1861"/>
      <c r="D36" s="1862"/>
      <c r="E36" s="532"/>
      <c r="F36" s="532"/>
      <c r="G36" s="532"/>
      <c r="H36" s="532"/>
      <c r="I36" s="97">
        <f>I35</f>
        <v>1</v>
      </c>
      <c r="J36" s="532"/>
      <c r="K36" s="532"/>
      <c r="L36" s="532"/>
      <c r="M36" s="532"/>
      <c r="N36" s="532"/>
      <c r="O36" s="532"/>
      <c r="P36" s="532"/>
      <c r="Q36" s="532"/>
      <c r="R36" s="532"/>
      <c r="S36" s="532"/>
      <c r="T36" s="532"/>
      <c r="U36" s="532"/>
      <c r="V36" s="532"/>
      <c r="W36" s="532"/>
      <c r="X36" s="98"/>
      <c r="Y36" s="98"/>
      <c r="Z36" s="99">
        <f>SUM(Z35:Z35)</f>
        <v>75000000</v>
      </c>
      <c r="AA36" s="533"/>
      <c r="AB36" s="1649"/>
      <c r="AC36" s="1650" t="s">
        <v>1150</v>
      </c>
      <c r="AD36" s="1667"/>
      <c r="AE36" s="1650" t="s">
        <v>1150</v>
      </c>
      <c r="AF36" s="1650"/>
      <c r="AG36" s="1650">
        <f>AVERAGE(AG35)</f>
        <v>0</v>
      </c>
      <c r="AH36" s="102"/>
      <c r="AI36" s="102"/>
      <c r="AJ36" s="102"/>
      <c r="AK36" s="102"/>
      <c r="AL36" s="102"/>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row>
    <row r="37" spans="1:73" s="38" customFormat="1" ht="19.5" customHeight="1" thickBot="1">
      <c r="A37" s="1853" t="s">
        <v>297</v>
      </c>
      <c r="B37" s="1854"/>
      <c r="C37" s="1854"/>
      <c r="D37" s="1885"/>
      <c r="E37" s="246"/>
      <c r="F37" s="246"/>
      <c r="G37" s="246"/>
      <c r="H37" s="539"/>
      <c r="I37" s="248">
        <f>AVERAGE(I36,I34)</f>
        <v>1</v>
      </c>
      <c r="J37" s="539"/>
      <c r="K37" s="539"/>
      <c r="L37" s="539"/>
      <c r="M37" s="539"/>
      <c r="N37" s="539"/>
      <c r="O37" s="539"/>
      <c r="P37" s="539"/>
      <c r="Q37" s="539"/>
      <c r="R37" s="539"/>
      <c r="S37" s="539"/>
      <c r="T37" s="539"/>
      <c r="U37" s="539"/>
      <c r="V37" s="539"/>
      <c r="W37" s="539"/>
      <c r="X37" s="249"/>
      <c r="Y37" s="249"/>
      <c r="Z37" s="250">
        <f>SUM(Z36,Z34,Z24)</f>
        <v>153000000</v>
      </c>
      <c r="AA37" s="540"/>
      <c r="AB37" s="1680"/>
      <c r="AC37" s="1681">
        <f>AVERAGE(AC36,AC34,AC24)</f>
        <v>1</v>
      </c>
      <c r="AD37" s="1682"/>
      <c r="AE37" s="1681">
        <f>AVERAGE(AE36,AE34,AE24)</f>
        <v>0</v>
      </c>
      <c r="AF37" s="1681"/>
      <c r="AG37" s="1681">
        <f>AVERAGE(AG36,AG34,AG24,)</f>
        <v>0</v>
      </c>
      <c r="AH37" s="541"/>
      <c r="AI37" s="541"/>
      <c r="AJ37" s="541"/>
      <c r="AK37" s="541"/>
      <c r="AL37" s="541"/>
      <c r="AM37" s="541"/>
      <c r="AN37" s="541"/>
      <c r="AO37" s="541"/>
      <c r="AP37" s="541"/>
      <c r="AQ37" s="541"/>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1"/>
      <c r="BT37" s="541"/>
      <c r="BU37" s="541"/>
    </row>
    <row r="38" spans="1:73" s="13" customFormat="1" ht="9.75" customHeight="1" thickBot="1">
      <c r="A38" s="1864"/>
      <c r="B38" s="1864"/>
      <c r="C38" s="1864"/>
      <c r="D38" s="1864"/>
      <c r="E38" s="1864"/>
      <c r="F38" s="1864"/>
      <c r="G38" s="1864"/>
      <c r="H38" s="1864"/>
      <c r="I38" s="1864"/>
      <c r="J38" s="1864"/>
      <c r="K38" s="1864"/>
      <c r="L38" s="1864"/>
      <c r="M38" s="1864"/>
      <c r="N38" s="1864"/>
      <c r="O38" s="1864"/>
      <c r="P38" s="1864"/>
      <c r="Q38" s="1864"/>
      <c r="R38" s="1864"/>
      <c r="S38" s="1864"/>
      <c r="T38" s="1864"/>
      <c r="U38" s="1864"/>
      <c r="V38" s="1864"/>
      <c r="W38" s="1864"/>
      <c r="X38" s="1864"/>
      <c r="Y38" s="1864"/>
      <c r="Z38" s="1864"/>
      <c r="AA38" s="1864"/>
      <c r="AB38" s="1445"/>
      <c r="AC38" s="1459"/>
      <c r="AD38" s="1670"/>
      <c r="AE38" s="1459"/>
      <c r="AF38" s="1459"/>
      <c r="AG38" s="1459"/>
      <c r="AH38" s="346"/>
      <c r="AI38" s="346"/>
      <c r="AJ38" s="346"/>
      <c r="AK38" s="346"/>
      <c r="AL38" s="346"/>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row>
    <row r="39" spans="1:73" s="4" customFormat="1" ht="21" customHeight="1" thickBot="1">
      <c r="A39" s="1886" t="s">
        <v>11</v>
      </c>
      <c r="B39" s="1887"/>
      <c r="C39" s="1887"/>
      <c r="D39" s="1888"/>
      <c r="E39" s="1867" t="s">
        <v>828</v>
      </c>
      <c r="F39" s="1868"/>
      <c r="G39" s="1868"/>
      <c r="H39" s="1868"/>
      <c r="I39" s="1868"/>
      <c r="J39" s="1868"/>
      <c r="K39" s="1868"/>
      <c r="L39" s="1868"/>
      <c r="M39" s="1868"/>
      <c r="N39" s="1868"/>
      <c r="O39" s="1868"/>
      <c r="P39" s="1868"/>
      <c r="Q39" s="1868"/>
      <c r="R39" s="1868"/>
      <c r="S39" s="1868"/>
      <c r="T39" s="1868"/>
      <c r="U39" s="1868"/>
      <c r="V39" s="1868"/>
      <c r="W39" s="1868"/>
      <c r="X39" s="1868"/>
      <c r="Y39" s="1868"/>
      <c r="Z39" s="1868"/>
      <c r="AA39" s="1869"/>
      <c r="AB39" s="1863" t="s">
        <v>828</v>
      </c>
      <c r="AC39" s="1863"/>
      <c r="AD39" s="1863"/>
      <c r="AE39" s="1863"/>
      <c r="AF39" s="1863"/>
      <c r="AG39" s="1863"/>
      <c r="AH39" s="1863"/>
      <c r="AI39" s="1863"/>
      <c r="AJ39" s="1863"/>
      <c r="AK39" s="1863"/>
      <c r="AL39" s="1863"/>
      <c r="AM39" s="1863" t="s">
        <v>828</v>
      </c>
      <c r="AN39" s="1863"/>
      <c r="AO39" s="1863"/>
      <c r="AP39" s="1863"/>
      <c r="AQ39" s="1863"/>
      <c r="AR39" s="1863"/>
      <c r="AS39" s="1863"/>
      <c r="AT39" s="1863" t="s">
        <v>828</v>
      </c>
      <c r="AU39" s="1863"/>
      <c r="AV39" s="1863"/>
      <c r="AW39" s="1863"/>
      <c r="AX39" s="1863"/>
      <c r="AY39" s="1863"/>
      <c r="AZ39" s="1863"/>
      <c r="BA39" s="1863" t="s">
        <v>828</v>
      </c>
      <c r="BB39" s="1863"/>
      <c r="BC39" s="1863"/>
      <c r="BD39" s="1863"/>
      <c r="BE39" s="1863"/>
      <c r="BF39" s="1863"/>
      <c r="BG39" s="1863"/>
      <c r="BH39" s="1863" t="s">
        <v>828</v>
      </c>
      <c r="BI39" s="1863"/>
      <c r="BJ39" s="1863"/>
      <c r="BK39" s="1863"/>
      <c r="BL39" s="1863"/>
      <c r="BM39" s="1863"/>
      <c r="BN39" s="1863"/>
      <c r="BO39" s="1863" t="s">
        <v>1292</v>
      </c>
      <c r="BP39" s="1863"/>
      <c r="BQ39" s="1863"/>
      <c r="BR39" s="1863"/>
      <c r="BS39" s="1863"/>
      <c r="BT39" s="1863"/>
      <c r="BU39" s="1863"/>
    </row>
    <row r="40" spans="2:38" s="13" customFormat="1" ht="9.75" customHeight="1" thickBot="1">
      <c r="B40" s="14"/>
      <c r="F40" s="270"/>
      <c r="I40" s="602"/>
      <c r="K40" s="272"/>
      <c r="L40" s="272"/>
      <c r="X40" s="273"/>
      <c r="Y40" s="273"/>
      <c r="Z40" s="421"/>
      <c r="AB40" s="1442"/>
      <c r="AC40" s="1456"/>
      <c r="AD40" s="1662"/>
      <c r="AE40" s="1456"/>
      <c r="AF40" s="1456"/>
      <c r="AG40" s="1456"/>
      <c r="AH40" s="275"/>
      <c r="AI40" s="275"/>
      <c r="AJ40" s="275"/>
      <c r="AK40" s="275"/>
      <c r="AL40" s="275"/>
    </row>
    <row r="41" spans="1:73" s="39" customFormat="1" ht="33.75" thickBot="1">
      <c r="A41" s="22" t="s">
        <v>13</v>
      </c>
      <c r="B41" s="23" t="s">
        <v>14</v>
      </c>
      <c r="C41" s="22" t="s">
        <v>15</v>
      </c>
      <c r="D41" s="276" t="s">
        <v>16</v>
      </c>
      <c r="E41" s="24" t="s">
        <v>17</v>
      </c>
      <c r="F41" s="25" t="s">
        <v>18</v>
      </c>
      <c r="G41" s="26" t="s">
        <v>19</v>
      </c>
      <c r="H41" s="26" t="s">
        <v>20</v>
      </c>
      <c r="I41" s="624" t="s">
        <v>21</v>
      </c>
      <c r="J41" s="26" t="s">
        <v>22</v>
      </c>
      <c r="K41" s="26" t="s">
        <v>23</v>
      </c>
      <c r="L41" s="26" t="s">
        <v>24</v>
      </c>
      <c r="M41" s="28" t="s">
        <v>25</v>
      </c>
      <c r="N41" s="28" t="s">
        <v>26</v>
      </c>
      <c r="O41" s="28" t="s">
        <v>27</v>
      </c>
      <c r="P41" s="28" t="s">
        <v>28</v>
      </c>
      <c r="Q41" s="28" t="s">
        <v>29</v>
      </c>
      <c r="R41" s="28" t="s">
        <v>30</v>
      </c>
      <c r="S41" s="28" t="s">
        <v>31</v>
      </c>
      <c r="T41" s="28" t="s">
        <v>32</v>
      </c>
      <c r="U41" s="28" t="s">
        <v>33</v>
      </c>
      <c r="V41" s="28" t="s">
        <v>34</v>
      </c>
      <c r="W41" s="28" t="s">
        <v>35</v>
      </c>
      <c r="X41" s="625" t="s">
        <v>36</v>
      </c>
      <c r="Y41" s="29" t="s">
        <v>37</v>
      </c>
      <c r="Z41" s="30" t="s">
        <v>38</v>
      </c>
      <c r="AA41" s="31" t="s">
        <v>39</v>
      </c>
      <c r="AB41" s="1444" t="s">
        <v>40</v>
      </c>
      <c r="AC41" s="1771" t="s">
        <v>1938</v>
      </c>
      <c r="AD41" s="1664" t="s">
        <v>41</v>
      </c>
      <c r="AE41" s="1772" t="s">
        <v>1997</v>
      </c>
      <c r="AF41" s="1772" t="s">
        <v>1998</v>
      </c>
      <c r="AG41" s="1771" t="s">
        <v>1940</v>
      </c>
      <c r="AH41" s="32" t="s">
        <v>42</v>
      </c>
      <c r="AI41" s="32" t="s">
        <v>43</v>
      </c>
      <c r="AJ41" s="32" t="s">
        <v>44</v>
      </c>
      <c r="AK41" s="32" t="s">
        <v>45</v>
      </c>
      <c r="AL41" s="32" t="s">
        <v>46</v>
      </c>
      <c r="AM41" s="33" t="s">
        <v>47</v>
      </c>
      <c r="AN41" s="33" t="s">
        <v>48</v>
      </c>
      <c r="AO41" s="33" t="s">
        <v>42</v>
      </c>
      <c r="AP41" s="33" t="s">
        <v>43</v>
      </c>
      <c r="AQ41" s="33" t="s">
        <v>44</v>
      </c>
      <c r="AR41" s="33" t="s">
        <v>45</v>
      </c>
      <c r="AS41" s="33" t="s">
        <v>46</v>
      </c>
      <c r="AT41" s="34" t="s">
        <v>49</v>
      </c>
      <c r="AU41" s="34" t="s">
        <v>50</v>
      </c>
      <c r="AV41" s="34" t="s">
        <v>42</v>
      </c>
      <c r="AW41" s="34" t="s">
        <v>43</v>
      </c>
      <c r="AX41" s="34" t="s">
        <v>44</v>
      </c>
      <c r="AY41" s="34" t="s">
        <v>45</v>
      </c>
      <c r="AZ41" s="34" t="s">
        <v>46</v>
      </c>
      <c r="BA41" s="35" t="s">
        <v>51</v>
      </c>
      <c r="BB41" s="35" t="s">
        <v>52</v>
      </c>
      <c r="BC41" s="35" t="s">
        <v>42</v>
      </c>
      <c r="BD41" s="35" t="s">
        <v>43</v>
      </c>
      <c r="BE41" s="35" t="s">
        <v>44</v>
      </c>
      <c r="BF41" s="35" t="s">
        <v>45</v>
      </c>
      <c r="BG41" s="35" t="s">
        <v>46</v>
      </c>
      <c r="BH41" s="36" t="s">
        <v>53</v>
      </c>
      <c r="BI41" s="36" t="s">
        <v>54</v>
      </c>
      <c r="BJ41" s="36" t="s">
        <v>42</v>
      </c>
      <c r="BK41" s="36" t="s">
        <v>43</v>
      </c>
      <c r="BL41" s="36" t="s">
        <v>44</v>
      </c>
      <c r="BM41" s="36" t="s">
        <v>45</v>
      </c>
      <c r="BN41" s="36" t="s">
        <v>46</v>
      </c>
      <c r="BO41" s="37" t="s">
        <v>55</v>
      </c>
      <c r="BP41" s="37" t="s">
        <v>56</v>
      </c>
      <c r="BQ41" s="37" t="s">
        <v>42</v>
      </c>
      <c r="BR41" s="37" t="s">
        <v>43</v>
      </c>
      <c r="BS41" s="37" t="s">
        <v>44</v>
      </c>
      <c r="BT41" s="37" t="s">
        <v>45</v>
      </c>
      <c r="BU41" s="37" t="s">
        <v>46</v>
      </c>
    </row>
    <row r="42" spans="1:73" s="60" customFormat="1" ht="76.5" customHeight="1" thickBot="1">
      <c r="A42" s="1870">
        <v>1</v>
      </c>
      <c r="B42" s="1870" t="s">
        <v>1293</v>
      </c>
      <c r="C42" s="1884" t="s">
        <v>1294</v>
      </c>
      <c r="D42" s="277" t="s">
        <v>1295</v>
      </c>
      <c r="E42" s="76" t="s">
        <v>237</v>
      </c>
      <c r="F42" s="76">
        <v>7</v>
      </c>
      <c r="G42" s="76" t="s">
        <v>1296</v>
      </c>
      <c r="H42" s="76" t="s">
        <v>1297</v>
      </c>
      <c r="I42" s="278">
        <v>0.5</v>
      </c>
      <c r="J42" s="76" t="s">
        <v>1298</v>
      </c>
      <c r="K42" s="78">
        <v>42005</v>
      </c>
      <c r="L42" s="78">
        <v>42369</v>
      </c>
      <c r="M42" s="128"/>
      <c r="N42" s="128"/>
      <c r="O42" s="128"/>
      <c r="P42" s="128"/>
      <c r="Q42" s="128"/>
      <c r="R42" s="129"/>
      <c r="S42" s="129"/>
      <c r="T42" s="128"/>
      <c r="U42" s="129"/>
      <c r="V42" s="129"/>
      <c r="W42" s="129"/>
      <c r="X42" s="129">
        <v>7</v>
      </c>
      <c r="Y42" s="135">
        <v>7</v>
      </c>
      <c r="Z42" s="86">
        <v>0</v>
      </c>
      <c r="AA42" s="308" t="s">
        <v>1150</v>
      </c>
      <c r="AB42" s="1440">
        <f aca="true" t="shared" si="9" ref="AB42:AB63">SUM(M42:N42)</f>
        <v>0</v>
      </c>
      <c r="AC42" s="1460">
        <f aca="true" t="shared" si="10" ref="AC42:AC63">IF(AB42=0,0%,100%)</f>
        <v>0</v>
      </c>
      <c r="AD42" s="1665">
        <v>0</v>
      </c>
      <c r="AE42" s="1460" t="s">
        <v>1150</v>
      </c>
      <c r="AF42" s="1460">
        <f>AD42/Y42</f>
        <v>0</v>
      </c>
      <c r="AG42" s="1460">
        <f>AF42</f>
        <v>0</v>
      </c>
      <c r="AH42" s="110"/>
      <c r="AI42" s="109"/>
      <c r="AJ42" s="110"/>
      <c r="AK42" s="109"/>
      <c r="AL42" s="109"/>
      <c r="AM42" s="111"/>
      <c r="AN42" s="111"/>
      <c r="AO42" s="111"/>
      <c r="AP42" s="111"/>
      <c r="AQ42" s="111"/>
      <c r="AR42" s="111"/>
      <c r="AS42" s="111"/>
      <c r="AT42" s="112"/>
      <c r="AU42" s="112"/>
      <c r="AV42" s="112"/>
      <c r="AW42" s="112"/>
      <c r="AX42" s="112"/>
      <c r="AY42" s="112"/>
      <c r="AZ42" s="112"/>
      <c r="BA42" s="113"/>
      <c r="BB42" s="113"/>
      <c r="BC42" s="113"/>
      <c r="BD42" s="113"/>
      <c r="BE42" s="113"/>
      <c r="BF42" s="113"/>
      <c r="BG42" s="113"/>
      <c r="BH42" s="114"/>
      <c r="BI42" s="114"/>
      <c r="BJ42" s="114"/>
      <c r="BK42" s="114"/>
      <c r="BL42" s="114"/>
      <c r="BM42" s="114"/>
      <c r="BN42" s="114"/>
      <c r="BO42" s="115"/>
      <c r="BP42" s="115"/>
      <c r="BQ42" s="115"/>
      <c r="BR42" s="115"/>
      <c r="BS42" s="115"/>
      <c r="BT42" s="115"/>
      <c r="BU42" s="115"/>
    </row>
    <row r="43" spans="1:73" s="60" customFormat="1" ht="55.5" customHeight="1" thickBot="1">
      <c r="A43" s="1883"/>
      <c r="B43" s="1883"/>
      <c r="C43" s="1858"/>
      <c r="D43" s="277" t="s">
        <v>1299</v>
      </c>
      <c r="E43" s="76" t="s">
        <v>1300</v>
      </c>
      <c r="F43" s="76" t="s">
        <v>225</v>
      </c>
      <c r="G43" s="76" t="s">
        <v>1225</v>
      </c>
      <c r="H43" s="76" t="s">
        <v>1301</v>
      </c>
      <c r="I43" s="278">
        <v>0.5</v>
      </c>
      <c r="J43" s="76" t="s">
        <v>1302</v>
      </c>
      <c r="K43" s="78">
        <v>42005</v>
      </c>
      <c r="L43" s="279">
        <v>42369</v>
      </c>
      <c r="M43" s="314"/>
      <c r="N43" s="314"/>
      <c r="O43" s="314"/>
      <c r="P43" s="314"/>
      <c r="Q43" s="314"/>
      <c r="R43" s="314"/>
      <c r="S43" s="314"/>
      <c r="T43" s="315"/>
      <c r="U43" s="316"/>
      <c r="V43" s="317"/>
      <c r="W43" s="317"/>
      <c r="X43" s="317"/>
      <c r="Y43" s="626" t="s">
        <v>106</v>
      </c>
      <c r="Z43" s="86">
        <v>0</v>
      </c>
      <c r="AA43" s="280" t="s">
        <v>1150</v>
      </c>
      <c r="AB43" s="1440">
        <f t="shared" si="9"/>
        <v>0</v>
      </c>
      <c r="AC43" s="1460">
        <f t="shared" si="10"/>
        <v>0</v>
      </c>
      <c r="AD43" s="1665">
        <v>0</v>
      </c>
      <c r="AE43" s="1460" t="s">
        <v>1150</v>
      </c>
      <c r="AF43" s="1460" t="s">
        <v>1150</v>
      </c>
      <c r="AG43" s="1460" t="str">
        <f>AF43</f>
        <v>-</v>
      </c>
      <c r="AH43" s="110"/>
      <c r="AI43" s="109"/>
      <c r="AJ43" s="110"/>
      <c r="AK43" s="109"/>
      <c r="AL43" s="109"/>
      <c r="AM43" s="111"/>
      <c r="AN43" s="111"/>
      <c r="AO43" s="111"/>
      <c r="AP43" s="111"/>
      <c r="AQ43" s="111"/>
      <c r="AR43" s="111"/>
      <c r="AS43" s="111"/>
      <c r="AT43" s="112"/>
      <c r="AU43" s="112"/>
      <c r="AV43" s="112"/>
      <c r="AW43" s="112"/>
      <c r="AX43" s="112"/>
      <c r="AY43" s="112"/>
      <c r="AZ43" s="112"/>
      <c r="BA43" s="113"/>
      <c r="BB43" s="113"/>
      <c r="BC43" s="113"/>
      <c r="BD43" s="113"/>
      <c r="BE43" s="113"/>
      <c r="BF43" s="113"/>
      <c r="BG43" s="113"/>
      <c r="BH43" s="114"/>
      <c r="BI43" s="114"/>
      <c r="BJ43" s="114"/>
      <c r="BK43" s="114"/>
      <c r="BL43" s="114"/>
      <c r="BM43" s="114"/>
      <c r="BN43" s="114"/>
      <c r="BO43" s="115"/>
      <c r="BP43" s="115"/>
      <c r="BQ43" s="115"/>
      <c r="BR43" s="115"/>
      <c r="BS43" s="115"/>
      <c r="BT43" s="115"/>
      <c r="BU43" s="115"/>
    </row>
    <row r="44" spans="1:73" s="38" customFormat="1" ht="19.5" customHeight="1" thickBot="1">
      <c r="A44" s="1860" t="s">
        <v>136</v>
      </c>
      <c r="B44" s="1861"/>
      <c r="C44" s="1861"/>
      <c r="D44" s="1862"/>
      <c r="E44" s="532"/>
      <c r="F44" s="532"/>
      <c r="G44" s="532"/>
      <c r="H44" s="532"/>
      <c r="I44" s="97">
        <f>SUM(I42:I43)</f>
        <v>1</v>
      </c>
      <c r="J44" s="532"/>
      <c r="K44" s="532"/>
      <c r="L44" s="532"/>
      <c r="M44" s="532"/>
      <c r="N44" s="532"/>
      <c r="O44" s="532"/>
      <c r="P44" s="532"/>
      <c r="Q44" s="532"/>
      <c r="R44" s="532"/>
      <c r="S44" s="532"/>
      <c r="T44" s="532"/>
      <c r="U44" s="532"/>
      <c r="V44" s="532"/>
      <c r="W44" s="532"/>
      <c r="X44" s="98"/>
      <c r="Y44" s="98" t="e">
        <f>SUM(#REF!)</f>
        <v>#REF!</v>
      </c>
      <c r="Z44" s="99">
        <f>SUM(Z42:Z43)</f>
        <v>0</v>
      </c>
      <c r="AA44" s="533"/>
      <c r="AB44" s="1656"/>
      <c r="AC44" s="1657" t="s">
        <v>1150</v>
      </c>
      <c r="AD44" s="1671"/>
      <c r="AE44" s="1657" t="s">
        <v>1150</v>
      </c>
      <c r="AF44" s="1657"/>
      <c r="AG44" s="1657">
        <f>AVERAGE(AG42:AG43)</f>
        <v>0</v>
      </c>
      <c r="AH44" s="1658"/>
      <c r="AI44" s="145"/>
      <c r="AJ44" s="145"/>
      <c r="AK44" s="145"/>
      <c r="AL44" s="145"/>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row>
    <row r="45" spans="1:73" s="60" customFormat="1" ht="51.75" customHeight="1" thickBot="1">
      <c r="A45" s="1870">
        <v>2</v>
      </c>
      <c r="B45" s="1870" t="s">
        <v>1303</v>
      </c>
      <c r="C45" s="1857" t="s">
        <v>1304</v>
      </c>
      <c r="D45" s="282" t="s">
        <v>1305</v>
      </c>
      <c r="E45" s="75" t="s">
        <v>1306</v>
      </c>
      <c r="F45" s="75" t="s">
        <v>1307</v>
      </c>
      <c r="G45" s="75" t="s">
        <v>1306</v>
      </c>
      <c r="H45" s="76" t="s">
        <v>1308</v>
      </c>
      <c r="I45" s="278">
        <f>100%/4</f>
        <v>0.25</v>
      </c>
      <c r="J45" s="76" t="s">
        <v>1298</v>
      </c>
      <c r="K45" s="78">
        <v>42005</v>
      </c>
      <c r="L45" s="79">
        <v>42369</v>
      </c>
      <c r="M45" s="80"/>
      <c r="N45" s="81"/>
      <c r="O45" s="81"/>
      <c r="P45" s="81"/>
      <c r="Q45" s="81"/>
      <c r="R45" s="81"/>
      <c r="S45" s="81"/>
      <c r="T45" s="82"/>
      <c r="U45" s="83"/>
      <c r="V45" s="84"/>
      <c r="W45" s="84"/>
      <c r="X45" s="84"/>
      <c r="Y45" s="85" t="s">
        <v>106</v>
      </c>
      <c r="Z45" s="51">
        <v>5052000000</v>
      </c>
      <c r="AA45" s="232" t="s">
        <v>1150</v>
      </c>
      <c r="AB45" s="1440">
        <f t="shared" si="9"/>
        <v>0</v>
      </c>
      <c r="AC45" s="1460">
        <f t="shared" si="10"/>
        <v>0</v>
      </c>
      <c r="AD45" s="1665">
        <v>0</v>
      </c>
      <c r="AE45" s="1460" t="s">
        <v>1150</v>
      </c>
      <c r="AF45" s="1460" t="s">
        <v>1150</v>
      </c>
      <c r="AG45" s="1460" t="str">
        <f>AF45</f>
        <v>-</v>
      </c>
      <c r="AH45" s="110"/>
      <c r="AI45" s="109"/>
      <c r="AJ45" s="110"/>
      <c r="AK45" s="109"/>
      <c r="AL45" s="109"/>
      <c r="AM45" s="111"/>
      <c r="AN45" s="111"/>
      <c r="AO45" s="111"/>
      <c r="AP45" s="111"/>
      <c r="AQ45" s="111"/>
      <c r="AR45" s="111"/>
      <c r="AS45" s="111"/>
      <c r="AT45" s="112"/>
      <c r="AU45" s="112"/>
      <c r="AV45" s="112"/>
      <c r="AW45" s="112"/>
      <c r="AX45" s="112"/>
      <c r="AY45" s="112"/>
      <c r="AZ45" s="112"/>
      <c r="BA45" s="113"/>
      <c r="BB45" s="113"/>
      <c r="BC45" s="113"/>
      <c r="BD45" s="113"/>
      <c r="BE45" s="113"/>
      <c r="BF45" s="113"/>
      <c r="BG45" s="113"/>
      <c r="BH45" s="114"/>
      <c r="BI45" s="114"/>
      <c r="BJ45" s="114"/>
      <c r="BK45" s="114"/>
      <c r="BL45" s="114"/>
      <c r="BM45" s="114"/>
      <c r="BN45" s="114"/>
      <c r="BO45" s="115"/>
      <c r="BP45" s="115"/>
      <c r="BQ45" s="115"/>
      <c r="BR45" s="115"/>
      <c r="BS45" s="115"/>
      <c r="BT45" s="115"/>
      <c r="BU45" s="115"/>
    </row>
    <row r="46" spans="1:73" s="60" customFormat="1" ht="87.75" customHeight="1" thickBot="1">
      <c r="A46" s="1871"/>
      <c r="B46" s="1871"/>
      <c r="C46" s="1859"/>
      <c r="D46" s="418" t="s">
        <v>1309</v>
      </c>
      <c r="E46" s="88" t="s">
        <v>1306</v>
      </c>
      <c r="F46" s="88" t="s">
        <v>1307</v>
      </c>
      <c r="G46" s="88" t="s">
        <v>1306</v>
      </c>
      <c r="H46" s="76" t="s">
        <v>1310</v>
      </c>
      <c r="I46" s="278">
        <f>100%/4</f>
        <v>0.25</v>
      </c>
      <c r="J46" s="76" t="s">
        <v>1298</v>
      </c>
      <c r="K46" s="78">
        <v>42005</v>
      </c>
      <c r="L46" s="78">
        <v>42369</v>
      </c>
      <c r="M46" s="333"/>
      <c r="N46" s="310"/>
      <c r="O46" s="310"/>
      <c r="P46" s="310"/>
      <c r="Q46" s="310"/>
      <c r="R46" s="310"/>
      <c r="S46" s="310"/>
      <c r="T46" s="311"/>
      <c r="U46" s="312"/>
      <c r="V46" s="129"/>
      <c r="W46" s="129"/>
      <c r="X46" s="334"/>
      <c r="Y46" s="306" t="s">
        <v>106</v>
      </c>
      <c r="Z46" s="86">
        <v>78000000</v>
      </c>
      <c r="AA46" s="232" t="s">
        <v>1150</v>
      </c>
      <c r="AB46" s="1440">
        <f t="shared" si="9"/>
        <v>0</v>
      </c>
      <c r="AC46" s="1460">
        <f t="shared" si="10"/>
        <v>0</v>
      </c>
      <c r="AD46" s="1665">
        <v>0</v>
      </c>
      <c r="AE46" s="1460" t="s">
        <v>1150</v>
      </c>
      <c r="AF46" s="1460" t="s">
        <v>1150</v>
      </c>
      <c r="AG46" s="1460" t="str">
        <f>AF46</f>
        <v>-</v>
      </c>
      <c r="AH46" s="110"/>
      <c r="AI46" s="109"/>
      <c r="AJ46" s="110"/>
      <c r="AK46" s="109"/>
      <c r="AL46" s="109"/>
      <c r="AM46" s="111"/>
      <c r="AN46" s="111"/>
      <c r="AO46" s="111"/>
      <c r="AP46" s="111"/>
      <c r="AQ46" s="111"/>
      <c r="AR46" s="111"/>
      <c r="AS46" s="111"/>
      <c r="AT46" s="112"/>
      <c r="AU46" s="112"/>
      <c r="AV46" s="112"/>
      <c r="AW46" s="112"/>
      <c r="AX46" s="112"/>
      <c r="AY46" s="112"/>
      <c r="AZ46" s="112"/>
      <c r="BA46" s="113"/>
      <c r="BB46" s="113"/>
      <c r="BC46" s="113"/>
      <c r="BD46" s="113"/>
      <c r="BE46" s="113"/>
      <c r="BF46" s="113"/>
      <c r="BG46" s="113"/>
      <c r="BH46" s="114"/>
      <c r="BI46" s="114"/>
      <c r="BJ46" s="114"/>
      <c r="BK46" s="114"/>
      <c r="BL46" s="114"/>
      <c r="BM46" s="114"/>
      <c r="BN46" s="114"/>
      <c r="BO46" s="115"/>
      <c r="BP46" s="115"/>
      <c r="BQ46" s="115"/>
      <c r="BR46" s="115"/>
      <c r="BS46" s="115"/>
      <c r="BT46" s="115"/>
      <c r="BU46" s="115"/>
    </row>
    <row r="47" spans="1:73" s="60" customFormat="1" ht="90" customHeight="1" thickBot="1">
      <c r="A47" s="1871"/>
      <c r="B47" s="1871"/>
      <c r="C47" s="1857" t="s">
        <v>1311</v>
      </c>
      <c r="D47" s="418" t="s">
        <v>1312</v>
      </c>
      <c r="E47" s="88" t="s">
        <v>78</v>
      </c>
      <c r="F47" s="88">
        <v>1</v>
      </c>
      <c r="G47" s="76" t="s">
        <v>1296</v>
      </c>
      <c r="H47" s="76" t="s">
        <v>1313</v>
      </c>
      <c r="I47" s="278">
        <f>100%/4</f>
        <v>0.25</v>
      </c>
      <c r="J47" s="76" t="s">
        <v>1298</v>
      </c>
      <c r="K47" s="78">
        <v>42005</v>
      </c>
      <c r="L47" s="78">
        <v>42369</v>
      </c>
      <c r="M47" s="333"/>
      <c r="N47" s="310"/>
      <c r="O47" s="310"/>
      <c r="P47" s="310"/>
      <c r="Q47" s="310"/>
      <c r="R47" s="310"/>
      <c r="S47" s="310"/>
      <c r="T47" s="311"/>
      <c r="U47" s="312"/>
      <c r="V47" s="129"/>
      <c r="W47" s="129"/>
      <c r="X47" s="334">
        <v>1</v>
      </c>
      <c r="Y47" s="306">
        <v>1</v>
      </c>
      <c r="Z47" s="86">
        <v>0</v>
      </c>
      <c r="AA47" s="232" t="s">
        <v>1150</v>
      </c>
      <c r="AB47" s="1440">
        <f t="shared" si="9"/>
        <v>0</v>
      </c>
      <c r="AC47" s="1460">
        <f t="shared" si="10"/>
        <v>0</v>
      </c>
      <c r="AD47" s="1665">
        <v>0</v>
      </c>
      <c r="AE47" s="1460" t="s">
        <v>1150</v>
      </c>
      <c r="AF47" s="1460">
        <f>AD47/Y47</f>
        <v>0</v>
      </c>
      <c r="AG47" s="1460">
        <f>AF47</f>
        <v>0</v>
      </c>
      <c r="AH47" s="110"/>
      <c r="AI47" s="109"/>
      <c r="AJ47" s="110"/>
      <c r="AK47" s="109"/>
      <c r="AL47" s="109"/>
      <c r="AM47" s="111"/>
      <c r="AN47" s="111"/>
      <c r="AO47" s="111"/>
      <c r="AP47" s="111"/>
      <c r="AQ47" s="111"/>
      <c r="AR47" s="111"/>
      <c r="AS47" s="111"/>
      <c r="AT47" s="112"/>
      <c r="AU47" s="112"/>
      <c r="AV47" s="112"/>
      <c r="AW47" s="112"/>
      <c r="AX47" s="112"/>
      <c r="AY47" s="112"/>
      <c r="AZ47" s="112"/>
      <c r="BA47" s="113"/>
      <c r="BB47" s="113"/>
      <c r="BC47" s="113"/>
      <c r="BD47" s="113"/>
      <c r="BE47" s="113"/>
      <c r="BF47" s="113"/>
      <c r="BG47" s="113"/>
      <c r="BH47" s="114"/>
      <c r="BI47" s="114"/>
      <c r="BJ47" s="114"/>
      <c r="BK47" s="114"/>
      <c r="BL47" s="114"/>
      <c r="BM47" s="114"/>
      <c r="BN47" s="114"/>
      <c r="BO47" s="115"/>
      <c r="BP47" s="115"/>
      <c r="BQ47" s="115"/>
      <c r="BR47" s="115"/>
      <c r="BS47" s="115"/>
      <c r="BT47" s="115"/>
      <c r="BU47" s="115"/>
    </row>
    <row r="48" spans="1:73" s="60" customFormat="1" ht="36.75" thickBot="1">
      <c r="A48" s="1883"/>
      <c r="B48" s="1883"/>
      <c r="C48" s="1859"/>
      <c r="D48" s="418" t="s">
        <v>1314</v>
      </c>
      <c r="E48" s="88" t="s">
        <v>1315</v>
      </c>
      <c r="F48" s="88" t="s">
        <v>106</v>
      </c>
      <c r="G48" s="76" t="s">
        <v>1225</v>
      </c>
      <c r="H48" s="76" t="s">
        <v>1313</v>
      </c>
      <c r="I48" s="278">
        <f>100%/4</f>
        <v>0.25</v>
      </c>
      <c r="J48" s="76" t="s">
        <v>1316</v>
      </c>
      <c r="K48" s="78">
        <v>42005</v>
      </c>
      <c r="L48" s="78">
        <v>42369</v>
      </c>
      <c r="M48" s="333"/>
      <c r="N48" s="310"/>
      <c r="O48" s="310"/>
      <c r="P48" s="310"/>
      <c r="Q48" s="310"/>
      <c r="R48" s="310"/>
      <c r="S48" s="310"/>
      <c r="T48" s="311"/>
      <c r="U48" s="312"/>
      <c r="V48" s="129"/>
      <c r="W48" s="129"/>
      <c r="X48" s="334"/>
      <c r="Y48" s="306" t="s">
        <v>106</v>
      </c>
      <c r="Z48" s="86">
        <v>50000000</v>
      </c>
      <c r="AA48" s="232" t="s">
        <v>1150</v>
      </c>
      <c r="AB48" s="1440">
        <f t="shared" si="9"/>
        <v>0</v>
      </c>
      <c r="AC48" s="1460">
        <f t="shared" si="10"/>
        <v>0</v>
      </c>
      <c r="AD48" s="1665">
        <v>0</v>
      </c>
      <c r="AE48" s="1460" t="s">
        <v>1150</v>
      </c>
      <c r="AF48" s="1460" t="s">
        <v>1150</v>
      </c>
      <c r="AG48" s="1460" t="str">
        <f>AF48</f>
        <v>-</v>
      </c>
      <c r="AH48" s="110"/>
      <c r="AI48" s="109"/>
      <c r="AJ48" s="110"/>
      <c r="AK48" s="109"/>
      <c r="AL48" s="109"/>
      <c r="AM48" s="111"/>
      <c r="AN48" s="111"/>
      <c r="AO48" s="111"/>
      <c r="AP48" s="111"/>
      <c r="AQ48" s="111"/>
      <c r="AR48" s="111"/>
      <c r="AS48" s="111"/>
      <c r="AT48" s="112"/>
      <c r="AU48" s="112"/>
      <c r="AV48" s="112"/>
      <c r="AW48" s="112"/>
      <c r="AX48" s="112"/>
      <c r="AY48" s="112"/>
      <c r="AZ48" s="112"/>
      <c r="BA48" s="113"/>
      <c r="BB48" s="113"/>
      <c r="BC48" s="113"/>
      <c r="BD48" s="113"/>
      <c r="BE48" s="113"/>
      <c r="BF48" s="113"/>
      <c r="BG48" s="113"/>
      <c r="BH48" s="114"/>
      <c r="BI48" s="114"/>
      <c r="BJ48" s="114"/>
      <c r="BK48" s="114"/>
      <c r="BL48" s="114"/>
      <c r="BM48" s="114"/>
      <c r="BN48" s="114"/>
      <c r="BO48" s="115"/>
      <c r="BP48" s="115"/>
      <c r="BQ48" s="115"/>
      <c r="BR48" s="115"/>
      <c r="BS48" s="115"/>
      <c r="BT48" s="115"/>
      <c r="BU48" s="115"/>
    </row>
    <row r="49" spans="1:73" s="38" customFormat="1" ht="19.5" customHeight="1" thickBot="1">
      <c r="A49" s="1860" t="s">
        <v>136</v>
      </c>
      <c r="B49" s="1861"/>
      <c r="C49" s="1861"/>
      <c r="D49" s="1862"/>
      <c r="E49" s="531"/>
      <c r="F49" s="532"/>
      <c r="G49" s="532"/>
      <c r="H49" s="532"/>
      <c r="I49" s="97">
        <f>SUM(I45:I48)</f>
        <v>1</v>
      </c>
      <c r="J49" s="532"/>
      <c r="K49" s="532"/>
      <c r="L49" s="532"/>
      <c r="M49" s="532"/>
      <c r="N49" s="532"/>
      <c r="O49" s="532"/>
      <c r="P49" s="532"/>
      <c r="Q49" s="532"/>
      <c r="R49" s="532"/>
      <c r="S49" s="532"/>
      <c r="T49" s="532"/>
      <c r="U49" s="532"/>
      <c r="V49" s="532"/>
      <c r="W49" s="532"/>
      <c r="X49" s="98"/>
      <c r="Y49" s="98"/>
      <c r="Z49" s="99">
        <f>SUM(Z45:Z48)</f>
        <v>5180000000</v>
      </c>
      <c r="AA49" s="533"/>
      <c r="AB49" s="1659"/>
      <c r="AC49" s="1660" t="s">
        <v>1150</v>
      </c>
      <c r="AD49" s="1667"/>
      <c r="AE49" s="1650" t="s">
        <v>1150</v>
      </c>
      <c r="AF49" s="1650"/>
      <c r="AG49" s="1650">
        <f>AVERAGE(AG45:AG48)</f>
        <v>0</v>
      </c>
      <c r="AH49" s="102"/>
      <c r="AI49" s="102"/>
      <c r="AJ49" s="102"/>
      <c r="AK49" s="102"/>
      <c r="AL49" s="102"/>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row>
    <row r="50" spans="1:73" s="60" customFormat="1" ht="24.75" thickBot="1">
      <c r="A50" s="1870">
        <v>3</v>
      </c>
      <c r="B50" s="1870" t="s">
        <v>1317</v>
      </c>
      <c r="C50" s="1872" t="s">
        <v>1318</v>
      </c>
      <c r="D50" s="277" t="s">
        <v>1319</v>
      </c>
      <c r="E50" s="76" t="s">
        <v>1161</v>
      </c>
      <c r="F50" s="76">
        <v>1</v>
      </c>
      <c r="G50" s="76" t="s">
        <v>1320</v>
      </c>
      <c r="H50" s="76" t="s">
        <v>1321</v>
      </c>
      <c r="I50" s="278">
        <v>0.5</v>
      </c>
      <c r="J50" s="76" t="s">
        <v>1298</v>
      </c>
      <c r="K50" s="78">
        <v>42156</v>
      </c>
      <c r="L50" s="78">
        <v>42368</v>
      </c>
      <c r="M50" s="128"/>
      <c r="N50" s="128"/>
      <c r="O50" s="128"/>
      <c r="P50" s="128"/>
      <c r="Q50" s="128"/>
      <c r="R50" s="129"/>
      <c r="S50" s="129"/>
      <c r="T50" s="128"/>
      <c r="U50" s="129"/>
      <c r="V50" s="129"/>
      <c r="W50" s="129"/>
      <c r="X50" s="129">
        <v>1</v>
      </c>
      <c r="Y50" s="135">
        <v>1</v>
      </c>
      <c r="Z50" s="86">
        <v>40000000</v>
      </c>
      <c r="AA50" s="232" t="s">
        <v>1150</v>
      </c>
      <c r="AB50" s="1440">
        <f t="shared" si="9"/>
        <v>0</v>
      </c>
      <c r="AC50" s="1460">
        <f t="shared" si="10"/>
        <v>0</v>
      </c>
      <c r="AD50" s="1665">
        <v>0</v>
      </c>
      <c r="AE50" s="1460" t="s">
        <v>1150</v>
      </c>
      <c r="AF50" s="1460">
        <f>AD50/Y50</f>
        <v>0</v>
      </c>
      <c r="AG50" s="1460">
        <f>AF50</f>
        <v>0</v>
      </c>
      <c r="AH50" s="1525"/>
      <c r="AI50" s="109"/>
      <c r="AJ50" s="110"/>
      <c r="AK50" s="109"/>
      <c r="AL50" s="109"/>
      <c r="AM50" s="111"/>
      <c r="AN50" s="111"/>
      <c r="AO50" s="111"/>
      <c r="AP50" s="111"/>
      <c r="AQ50" s="111"/>
      <c r="AR50" s="111"/>
      <c r="AS50" s="111"/>
      <c r="AT50" s="112"/>
      <c r="AU50" s="112"/>
      <c r="AV50" s="112"/>
      <c r="AW50" s="112"/>
      <c r="AX50" s="112"/>
      <c r="AY50" s="112"/>
      <c r="AZ50" s="112"/>
      <c r="BA50" s="113"/>
      <c r="BB50" s="113"/>
      <c r="BC50" s="113"/>
      <c r="BD50" s="113"/>
      <c r="BE50" s="113"/>
      <c r="BF50" s="113"/>
      <c r="BG50" s="113"/>
      <c r="BH50" s="114"/>
      <c r="BI50" s="114"/>
      <c r="BJ50" s="114"/>
      <c r="BK50" s="114"/>
      <c r="BL50" s="114"/>
      <c r="BM50" s="114"/>
      <c r="BN50" s="114"/>
      <c r="BO50" s="115"/>
      <c r="BP50" s="115"/>
      <c r="BQ50" s="115"/>
      <c r="BR50" s="115"/>
      <c r="BS50" s="115"/>
      <c r="BT50" s="115"/>
      <c r="BU50" s="115"/>
    </row>
    <row r="51" spans="1:73" s="60" customFormat="1" ht="36.75" thickBot="1">
      <c r="A51" s="1871"/>
      <c r="B51" s="1871"/>
      <c r="C51" s="1858"/>
      <c r="D51" s="277" t="s">
        <v>1322</v>
      </c>
      <c r="E51" s="76" t="s">
        <v>78</v>
      </c>
      <c r="F51" s="76">
        <v>1</v>
      </c>
      <c r="G51" s="76" t="s">
        <v>78</v>
      </c>
      <c r="H51" s="76" t="s">
        <v>1323</v>
      </c>
      <c r="I51" s="278">
        <v>0.5</v>
      </c>
      <c r="J51" s="76" t="s">
        <v>544</v>
      </c>
      <c r="K51" s="131">
        <v>42005</v>
      </c>
      <c r="L51" s="131">
        <v>42369</v>
      </c>
      <c r="M51" s="140"/>
      <c r="N51" s="140"/>
      <c r="O51" s="140"/>
      <c r="P51" s="140"/>
      <c r="Q51" s="140"/>
      <c r="R51" s="141"/>
      <c r="S51" s="141"/>
      <c r="T51" s="140"/>
      <c r="U51" s="141"/>
      <c r="V51" s="141"/>
      <c r="W51" s="141"/>
      <c r="X51" s="141">
        <v>1</v>
      </c>
      <c r="Y51" s="154">
        <v>1</v>
      </c>
      <c r="Z51" s="155">
        <v>0</v>
      </c>
      <c r="AA51" s="232" t="s">
        <v>1150</v>
      </c>
      <c r="AB51" s="1440">
        <f t="shared" si="9"/>
        <v>0</v>
      </c>
      <c r="AC51" s="1460">
        <f t="shared" si="10"/>
        <v>0</v>
      </c>
      <c r="AD51" s="1665">
        <v>0</v>
      </c>
      <c r="AE51" s="1460" t="s">
        <v>1150</v>
      </c>
      <c r="AF51" s="1460">
        <f>AD51/Y51</f>
        <v>0</v>
      </c>
      <c r="AG51" s="1460">
        <f>AF51</f>
        <v>0</v>
      </c>
      <c r="AH51" s="1525"/>
      <c r="AI51" s="109"/>
      <c r="AJ51" s="110"/>
      <c r="AK51" s="109"/>
      <c r="AL51" s="109"/>
      <c r="AM51" s="111"/>
      <c r="AN51" s="111"/>
      <c r="AO51" s="111"/>
      <c r="AP51" s="111"/>
      <c r="AQ51" s="111"/>
      <c r="AR51" s="111"/>
      <c r="AS51" s="111"/>
      <c r="AT51" s="112"/>
      <c r="AU51" s="112"/>
      <c r="AV51" s="112"/>
      <c r="AW51" s="112"/>
      <c r="AX51" s="112"/>
      <c r="AY51" s="112"/>
      <c r="AZ51" s="112"/>
      <c r="BA51" s="113"/>
      <c r="BB51" s="113"/>
      <c r="BC51" s="113"/>
      <c r="BD51" s="113"/>
      <c r="BE51" s="113"/>
      <c r="BF51" s="113"/>
      <c r="BG51" s="113"/>
      <c r="BH51" s="114"/>
      <c r="BI51" s="114"/>
      <c r="BJ51" s="114"/>
      <c r="BK51" s="114"/>
      <c r="BL51" s="114"/>
      <c r="BM51" s="114"/>
      <c r="BN51" s="114"/>
      <c r="BO51" s="115"/>
      <c r="BP51" s="115"/>
      <c r="BQ51" s="115"/>
      <c r="BR51" s="115"/>
      <c r="BS51" s="115"/>
      <c r="BT51" s="115"/>
      <c r="BU51" s="115"/>
    </row>
    <row r="52" spans="1:73" s="38" customFormat="1" ht="19.5" customHeight="1" thickBot="1">
      <c r="A52" s="1860" t="s">
        <v>136</v>
      </c>
      <c r="B52" s="1861"/>
      <c r="C52" s="1861"/>
      <c r="D52" s="1862"/>
      <c r="E52" s="532"/>
      <c r="F52" s="532"/>
      <c r="G52" s="532"/>
      <c r="H52" s="532"/>
      <c r="I52" s="97">
        <f>SUM(I50:I51)</f>
        <v>1</v>
      </c>
      <c r="J52" s="532"/>
      <c r="K52" s="532"/>
      <c r="L52" s="532"/>
      <c r="M52" s="532"/>
      <c r="N52" s="532"/>
      <c r="O52" s="532"/>
      <c r="P52" s="532"/>
      <c r="Q52" s="532"/>
      <c r="R52" s="532"/>
      <c r="S52" s="532"/>
      <c r="T52" s="532"/>
      <c r="U52" s="532"/>
      <c r="V52" s="532"/>
      <c r="W52" s="532"/>
      <c r="X52" s="98"/>
      <c r="Y52" s="98"/>
      <c r="Z52" s="99">
        <f>SUM(Z50:Z51)</f>
        <v>40000000</v>
      </c>
      <c r="AA52" s="533"/>
      <c r="AB52" s="1656"/>
      <c r="AC52" s="1657" t="s">
        <v>1150</v>
      </c>
      <c r="AD52" s="1671"/>
      <c r="AE52" s="1657" t="s">
        <v>1150</v>
      </c>
      <c r="AF52" s="1657"/>
      <c r="AG52" s="1657">
        <f>AVERAGE(AG50:AG51)</f>
        <v>0</v>
      </c>
      <c r="AH52" s="1658"/>
      <c r="AI52" s="145"/>
      <c r="AJ52" s="145"/>
      <c r="AK52" s="145"/>
      <c r="AL52" s="145"/>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row>
    <row r="53" spans="1:73" s="60" customFormat="1" ht="51.75" customHeight="1" thickBot="1">
      <c r="A53" s="1870">
        <v>4</v>
      </c>
      <c r="B53" s="1870" t="s">
        <v>829</v>
      </c>
      <c r="C53" s="1873" t="s">
        <v>830</v>
      </c>
      <c r="D53" s="282" t="s">
        <v>1324</v>
      </c>
      <c r="E53" s="75" t="s">
        <v>1325</v>
      </c>
      <c r="F53" s="75" t="s">
        <v>106</v>
      </c>
      <c r="G53" s="75" t="s">
        <v>1326</v>
      </c>
      <c r="H53" s="76" t="s">
        <v>1327</v>
      </c>
      <c r="I53" s="278">
        <f>100%/11</f>
        <v>0.09090909090909091</v>
      </c>
      <c r="J53" s="76" t="s">
        <v>1298</v>
      </c>
      <c r="K53" s="78">
        <v>42005</v>
      </c>
      <c r="L53" s="79">
        <v>42369</v>
      </c>
      <c r="M53" s="80"/>
      <c r="N53" s="81"/>
      <c r="O53" s="81"/>
      <c r="P53" s="81"/>
      <c r="Q53" s="81"/>
      <c r="R53" s="81"/>
      <c r="S53" s="81"/>
      <c r="T53" s="82"/>
      <c r="U53" s="83"/>
      <c r="V53" s="84"/>
      <c r="W53" s="84"/>
      <c r="X53" s="84"/>
      <c r="Y53" s="85" t="s">
        <v>106</v>
      </c>
      <c r="Z53" s="51">
        <v>0</v>
      </c>
      <c r="AA53" s="232" t="s">
        <v>1150</v>
      </c>
      <c r="AB53" s="1440">
        <f t="shared" si="9"/>
        <v>0</v>
      </c>
      <c r="AC53" s="1460">
        <f t="shared" si="10"/>
        <v>0</v>
      </c>
      <c r="AD53" s="1665">
        <v>0</v>
      </c>
      <c r="AE53" s="1460" t="s">
        <v>1150</v>
      </c>
      <c r="AF53" s="1460" t="s">
        <v>1150</v>
      </c>
      <c r="AG53" s="1460" t="str">
        <f>AF53</f>
        <v>-</v>
      </c>
      <c r="AH53" s="110"/>
      <c r="AI53" s="109"/>
      <c r="AJ53" s="110"/>
      <c r="AK53" s="109"/>
      <c r="AL53" s="109"/>
      <c r="AM53" s="111"/>
      <c r="AN53" s="111"/>
      <c r="AO53" s="111"/>
      <c r="AP53" s="111"/>
      <c r="AQ53" s="111"/>
      <c r="AR53" s="111"/>
      <c r="AS53" s="111"/>
      <c r="AT53" s="112"/>
      <c r="AU53" s="112"/>
      <c r="AV53" s="112"/>
      <c r="AW53" s="112"/>
      <c r="AX53" s="112"/>
      <c r="AY53" s="112"/>
      <c r="AZ53" s="112"/>
      <c r="BA53" s="113"/>
      <c r="BB53" s="113"/>
      <c r="BC53" s="113"/>
      <c r="BD53" s="113"/>
      <c r="BE53" s="113"/>
      <c r="BF53" s="113"/>
      <c r="BG53" s="113"/>
      <c r="BH53" s="114"/>
      <c r="BI53" s="114"/>
      <c r="BJ53" s="114"/>
      <c r="BK53" s="114"/>
      <c r="BL53" s="114"/>
      <c r="BM53" s="114"/>
      <c r="BN53" s="114"/>
      <c r="BO53" s="115"/>
      <c r="BP53" s="115"/>
      <c r="BQ53" s="115"/>
      <c r="BR53" s="115"/>
      <c r="BS53" s="115"/>
      <c r="BT53" s="115"/>
      <c r="BU53" s="115"/>
    </row>
    <row r="54" spans="1:73" s="60" customFormat="1" ht="64.5" customHeight="1" thickBot="1">
      <c r="A54" s="1871"/>
      <c r="B54" s="1871"/>
      <c r="C54" s="1874"/>
      <c r="D54" s="1876" t="s">
        <v>1328</v>
      </c>
      <c r="E54" s="88" t="s">
        <v>1329</v>
      </c>
      <c r="F54" s="88">
        <v>5</v>
      </c>
      <c r="G54" s="88" t="s">
        <v>1330</v>
      </c>
      <c r="H54" s="76" t="s">
        <v>1327</v>
      </c>
      <c r="I54" s="278">
        <f aca="true" t="shared" si="11" ref="I54:I63">100%/11</f>
        <v>0.09090909090909091</v>
      </c>
      <c r="J54" s="76" t="s">
        <v>1298</v>
      </c>
      <c r="K54" s="78">
        <v>42262</v>
      </c>
      <c r="L54" s="78">
        <v>42139</v>
      </c>
      <c r="M54" s="310">
        <v>1</v>
      </c>
      <c r="N54" s="310">
        <v>1</v>
      </c>
      <c r="O54" s="310">
        <v>1</v>
      </c>
      <c r="P54" s="310">
        <v>1</v>
      </c>
      <c r="Q54" s="310">
        <v>1</v>
      </c>
      <c r="R54" s="310"/>
      <c r="S54" s="310"/>
      <c r="T54" s="311"/>
      <c r="U54" s="312"/>
      <c r="V54" s="129"/>
      <c r="W54" s="129"/>
      <c r="X54" s="334"/>
      <c r="Y54" s="306">
        <f>SUM(M54:X54)</f>
        <v>5</v>
      </c>
      <c r="Z54" s="86">
        <v>0</v>
      </c>
      <c r="AA54" s="232" t="s">
        <v>1150</v>
      </c>
      <c r="AB54" s="1440">
        <f t="shared" si="9"/>
        <v>2</v>
      </c>
      <c r="AC54" s="1460">
        <f t="shared" si="10"/>
        <v>1</v>
      </c>
      <c r="AD54" s="1665">
        <v>2</v>
      </c>
      <c r="AE54" s="1460">
        <f>AD54/AB54</f>
        <v>1</v>
      </c>
      <c r="AF54" s="1460">
        <f aca="true" t="shared" si="12" ref="AF54:AF61">AD54/Y54</f>
        <v>0.4</v>
      </c>
      <c r="AG54" s="1460">
        <f aca="true" t="shared" si="13" ref="AG54:AG63">AF54</f>
        <v>0.4</v>
      </c>
      <c r="AH54" s="110">
        <v>1</v>
      </c>
      <c r="AI54" s="1524" t="s">
        <v>2159</v>
      </c>
      <c r="AJ54" s="1525" t="s">
        <v>2160</v>
      </c>
      <c r="AK54" s="1526" t="s">
        <v>2161</v>
      </c>
      <c r="AL54" s="1527" t="s">
        <v>2162</v>
      </c>
      <c r="AM54" s="111"/>
      <c r="AN54" s="111"/>
      <c r="AO54" s="111"/>
      <c r="AP54" s="111"/>
      <c r="AQ54" s="111"/>
      <c r="AR54" s="111"/>
      <c r="AS54" s="111"/>
      <c r="AT54" s="112"/>
      <c r="AU54" s="112"/>
      <c r="AV54" s="112"/>
      <c r="AW54" s="112"/>
      <c r="AX54" s="112"/>
      <c r="AY54" s="112"/>
      <c r="AZ54" s="112"/>
      <c r="BA54" s="113"/>
      <c r="BB54" s="113"/>
      <c r="BC54" s="113"/>
      <c r="BD54" s="113"/>
      <c r="BE54" s="113"/>
      <c r="BF54" s="113"/>
      <c r="BG54" s="113"/>
      <c r="BH54" s="114"/>
      <c r="BI54" s="114"/>
      <c r="BJ54" s="114"/>
      <c r="BK54" s="114"/>
      <c r="BL54" s="114"/>
      <c r="BM54" s="114"/>
      <c r="BN54" s="114"/>
      <c r="BO54" s="115"/>
      <c r="BP54" s="115"/>
      <c r="BQ54" s="115"/>
      <c r="BR54" s="115"/>
      <c r="BS54" s="115"/>
      <c r="BT54" s="115"/>
      <c r="BU54" s="115"/>
    </row>
    <row r="55" spans="1:73" s="60" customFormat="1" ht="36.75" thickBot="1">
      <c r="A55" s="1871"/>
      <c r="B55" s="1871"/>
      <c r="C55" s="1874"/>
      <c r="D55" s="1877"/>
      <c r="E55" s="75" t="s">
        <v>1331</v>
      </c>
      <c r="F55" s="75" t="s">
        <v>225</v>
      </c>
      <c r="G55" s="75" t="s">
        <v>1331</v>
      </c>
      <c r="H55" s="76" t="s">
        <v>1327</v>
      </c>
      <c r="I55" s="278">
        <f t="shared" si="11"/>
        <v>0.09090909090909091</v>
      </c>
      <c r="J55" s="76" t="s">
        <v>1302</v>
      </c>
      <c r="K55" s="78">
        <v>42005</v>
      </c>
      <c r="L55" s="131">
        <v>42369</v>
      </c>
      <c r="M55" s="627"/>
      <c r="N55" s="628"/>
      <c r="O55" s="628"/>
      <c r="P55" s="628"/>
      <c r="Q55" s="628"/>
      <c r="R55" s="628"/>
      <c r="S55" s="628"/>
      <c r="T55" s="629"/>
      <c r="U55" s="630"/>
      <c r="V55" s="137"/>
      <c r="W55" s="137"/>
      <c r="X55" s="137"/>
      <c r="Y55" s="631" t="s">
        <v>106</v>
      </c>
      <c r="Z55" s="551">
        <v>0</v>
      </c>
      <c r="AA55" s="232" t="s">
        <v>1150</v>
      </c>
      <c r="AB55" s="1440">
        <f t="shared" si="9"/>
        <v>0</v>
      </c>
      <c r="AC55" s="1460">
        <f t="shared" si="10"/>
        <v>0</v>
      </c>
      <c r="AD55" s="1665">
        <v>0</v>
      </c>
      <c r="AE55" s="1460" t="s">
        <v>1150</v>
      </c>
      <c r="AF55" s="1460" t="s">
        <v>1150</v>
      </c>
      <c r="AG55" s="1460" t="str">
        <f t="shared" si="13"/>
        <v>-</v>
      </c>
      <c r="AH55" s="109"/>
      <c r="AI55" s="109"/>
      <c r="AJ55" s="109"/>
      <c r="AK55" s="109"/>
      <c r="AL55" s="109"/>
      <c r="AM55" s="111"/>
      <c r="AN55" s="111"/>
      <c r="AO55" s="111"/>
      <c r="AP55" s="111"/>
      <c r="AQ55" s="111"/>
      <c r="AR55" s="111"/>
      <c r="AS55" s="111"/>
      <c r="AT55" s="112"/>
      <c r="AU55" s="112"/>
      <c r="AV55" s="112"/>
      <c r="AW55" s="112"/>
      <c r="AX55" s="112"/>
      <c r="AY55" s="112"/>
      <c r="AZ55" s="112"/>
      <c r="BA55" s="113"/>
      <c r="BB55" s="113"/>
      <c r="BC55" s="113"/>
      <c r="BD55" s="113"/>
      <c r="BE55" s="113"/>
      <c r="BF55" s="113"/>
      <c r="BG55" s="113"/>
      <c r="BH55" s="114"/>
      <c r="BI55" s="114"/>
      <c r="BJ55" s="114"/>
      <c r="BK55" s="114"/>
      <c r="BL55" s="114"/>
      <c r="BM55" s="114"/>
      <c r="BN55" s="114"/>
      <c r="BO55" s="115"/>
      <c r="BP55" s="115"/>
      <c r="BQ55" s="115"/>
      <c r="BR55" s="115"/>
      <c r="BS55" s="115"/>
      <c r="BT55" s="115"/>
      <c r="BU55" s="115"/>
    </row>
    <row r="56" spans="1:73" s="60" customFormat="1" ht="36.75" thickBot="1">
      <c r="A56" s="1871"/>
      <c r="B56" s="1871"/>
      <c r="C56" s="1874"/>
      <c r="D56" s="1878"/>
      <c r="E56" s="75" t="s">
        <v>1332</v>
      </c>
      <c r="F56" s="75">
        <v>4</v>
      </c>
      <c r="G56" s="75" t="s">
        <v>1333</v>
      </c>
      <c r="H56" s="76" t="s">
        <v>1327</v>
      </c>
      <c r="I56" s="278">
        <f t="shared" si="11"/>
        <v>0.09090909090909091</v>
      </c>
      <c r="J56" s="76" t="s">
        <v>1334</v>
      </c>
      <c r="K56" s="78">
        <v>42005</v>
      </c>
      <c r="L56" s="632">
        <v>42369</v>
      </c>
      <c r="M56" s="633"/>
      <c r="N56" s="633"/>
      <c r="O56" s="633"/>
      <c r="P56" s="633"/>
      <c r="Q56" s="633"/>
      <c r="R56" s="633"/>
      <c r="S56" s="633"/>
      <c r="T56" s="633"/>
      <c r="U56" s="634"/>
      <c r="V56" s="634"/>
      <c r="W56" s="634"/>
      <c r="X56" s="635">
        <v>4</v>
      </c>
      <c r="Y56" s="636">
        <v>4</v>
      </c>
      <c r="Z56" s="573">
        <v>0</v>
      </c>
      <c r="AA56" s="232" t="s">
        <v>1150</v>
      </c>
      <c r="AB56" s="1440">
        <f t="shared" si="9"/>
        <v>0</v>
      </c>
      <c r="AC56" s="1460">
        <f t="shared" si="10"/>
        <v>0</v>
      </c>
      <c r="AD56" s="1665">
        <v>0</v>
      </c>
      <c r="AE56" s="1460" t="s">
        <v>1150</v>
      </c>
      <c r="AF56" s="1460">
        <f t="shared" si="12"/>
        <v>0</v>
      </c>
      <c r="AG56" s="1460">
        <f t="shared" si="13"/>
        <v>0</v>
      </c>
      <c r="AH56" s="110"/>
      <c r="AI56" s="109"/>
      <c r="AJ56" s="110"/>
      <c r="AK56" s="109"/>
      <c r="AL56" s="109"/>
      <c r="AM56" s="111"/>
      <c r="AN56" s="111"/>
      <c r="AO56" s="111"/>
      <c r="AP56" s="111"/>
      <c r="AQ56" s="111"/>
      <c r="AR56" s="111"/>
      <c r="AS56" s="111"/>
      <c r="AT56" s="112"/>
      <c r="AU56" s="112"/>
      <c r="AV56" s="112"/>
      <c r="AW56" s="112"/>
      <c r="AX56" s="112"/>
      <c r="AY56" s="112"/>
      <c r="AZ56" s="112"/>
      <c r="BA56" s="113"/>
      <c r="BB56" s="113"/>
      <c r="BC56" s="113"/>
      <c r="BD56" s="113"/>
      <c r="BE56" s="113"/>
      <c r="BF56" s="113"/>
      <c r="BG56" s="113"/>
      <c r="BH56" s="114"/>
      <c r="BI56" s="114"/>
      <c r="BJ56" s="114"/>
      <c r="BK56" s="114"/>
      <c r="BL56" s="114"/>
      <c r="BM56" s="114"/>
      <c r="BN56" s="114"/>
      <c r="BO56" s="115"/>
      <c r="BP56" s="115"/>
      <c r="BQ56" s="115"/>
      <c r="BR56" s="115"/>
      <c r="BS56" s="115"/>
      <c r="BT56" s="115"/>
      <c r="BU56" s="115"/>
    </row>
    <row r="57" spans="1:73" s="60" customFormat="1" ht="45.75" customHeight="1" thickBot="1">
      <c r="A57" s="1871"/>
      <c r="B57" s="1871"/>
      <c r="C57" s="1874"/>
      <c r="D57" s="484" t="s">
        <v>1335</v>
      </c>
      <c r="E57" s="75" t="s">
        <v>1332</v>
      </c>
      <c r="F57" s="75">
        <v>4</v>
      </c>
      <c r="G57" s="75" t="s">
        <v>1333</v>
      </c>
      <c r="H57" s="76" t="s">
        <v>1327</v>
      </c>
      <c r="I57" s="278">
        <f t="shared" si="11"/>
        <v>0.09090909090909091</v>
      </c>
      <c r="J57" s="76" t="s">
        <v>1334</v>
      </c>
      <c r="K57" s="78">
        <v>42005</v>
      </c>
      <c r="L57" s="632">
        <v>42369</v>
      </c>
      <c r="M57" s="376"/>
      <c r="N57" s="161"/>
      <c r="O57" s="161"/>
      <c r="P57" s="161"/>
      <c r="Q57" s="161"/>
      <c r="R57" s="161"/>
      <c r="S57" s="161"/>
      <c r="T57" s="637"/>
      <c r="U57" s="638"/>
      <c r="V57" s="162"/>
      <c r="W57" s="162"/>
      <c r="X57" s="639">
        <v>4</v>
      </c>
      <c r="Y57" s="640">
        <v>4</v>
      </c>
      <c r="Z57" s="641">
        <v>0</v>
      </c>
      <c r="AA57" s="232" t="s">
        <v>1150</v>
      </c>
      <c r="AB57" s="1440">
        <f t="shared" si="9"/>
        <v>0</v>
      </c>
      <c r="AC57" s="1460">
        <f t="shared" si="10"/>
        <v>0</v>
      </c>
      <c r="AD57" s="1665">
        <v>0</v>
      </c>
      <c r="AE57" s="1460" t="s">
        <v>1150</v>
      </c>
      <c r="AF57" s="1460">
        <f t="shared" si="12"/>
        <v>0</v>
      </c>
      <c r="AG57" s="1460">
        <f t="shared" si="13"/>
        <v>0</v>
      </c>
      <c r="AH57" s="110"/>
      <c r="AI57" s="109"/>
      <c r="AJ57" s="110"/>
      <c r="AK57" s="109"/>
      <c r="AL57" s="109"/>
      <c r="AM57" s="111"/>
      <c r="AN57" s="111"/>
      <c r="AO57" s="111"/>
      <c r="AP57" s="111"/>
      <c r="AQ57" s="111"/>
      <c r="AR57" s="111"/>
      <c r="AS57" s="111"/>
      <c r="AT57" s="112"/>
      <c r="AU57" s="112"/>
      <c r="AV57" s="112"/>
      <c r="AW57" s="112"/>
      <c r="AX57" s="112"/>
      <c r="AY57" s="112"/>
      <c r="AZ57" s="112"/>
      <c r="BA57" s="113"/>
      <c r="BB57" s="113"/>
      <c r="BC57" s="113"/>
      <c r="BD57" s="113"/>
      <c r="BE57" s="113"/>
      <c r="BF57" s="113"/>
      <c r="BG57" s="113"/>
      <c r="BH57" s="114"/>
      <c r="BI57" s="114"/>
      <c r="BJ57" s="114"/>
      <c r="BK57" s="114"/>
      <c r="BL57" s="114"/>
      <c r="BM57" s="114"/>
      <c r="BN57" s="114"/>
      <c r="BO57" s="115"/>
      <c r="BP57" s="115"/>
      <c r="BQ57" s="115"/>
      <c r="BR57" s="115"/>
      <c r="BS57" s="115"/>
      <c r="BT57" s="115"/>
      <c r="BU57" s="115"/>
    </row>
    <row r="58" spans="1:73" s="60" customFormat="1" ht="24.75" thickBot="1">
      <c r="A58" s="1871"/>
      <c r="B58" s="1871"/>
      <c r="C58" s="1874"/>
      <c r="D58" s="277" t="s">
        <v>1336</v>
      </c>
      <c r="E58" s="89" t="s">
        <v>78</v>
      </c>
      <c r="F58" s="89">
        <v>1</v>
      </c>
      <c r="G58" s="89" t="s">
        <v>1337</v>
      </c>
      <c r="H58" s="76" t="s">
        <v>1338</v>
      </c>
      <c r="I58" s="278">
        <f t="shared" si="11"/>
        <v>0.09090909090909091</v>
      </c>
      <c r="J58" s="76" t="s">
        <v>1298</v>
      </c>
      <c r="K58" s="78">
        <v>42005</v>
      </c>
      <c r="L58" s="632">
        <v>42369</v>
      </c>
      <c r="M58" s="642"/>
      <c r="N58" s="171"/>
      <c r="O58" s="171"/>
      <c r="P58" s="171"/>
      <c r="Q58" s="171"/>
      <c r="R58" s="171"/>
      <c r="S58" s="171"/>
      <c r="T58" s="378"/>
      <c r="U58" s="379"/>
      <c r="V58" s="153"/>
      <c r="W58" s="153"/>
      <c r="X58" s="643">
        <v>1</v>
      </c>
      <c r="Y58" s="644">
        <v>1</v>
      </c>
      <c r="Z58" s="551">
        <v>66000000</v>
      </c>
      <c r="AA58" s="232" t="s">
        <v>1150</v>
      </c>
      <c r="AB58" s="1440">
        <f t="shared" si="9"/>
        <v>0</v>
      </c>
      <c r="AC58" s="1460">
        <f t="shared" si="10"/>
        <v>0</v>
      </c>
      <c r="AD58" s="1665">
        <v>0</v>
      </c>
      <c r="AE58" s="1460" t="s">
        <v>1150</v>
      </c>
      <c r="AF58" s="1460">
        <f t="shared" si="12"/>
        <v>0</v>
      </c>
      <c r="AG58" s="1460">
        <f t="shared" si="13"/>
        <v>0</v>
      </c>
      <c r="AH58" s="110"/>
      <c r="AI58" s="109"/>
      <c r="AJ58" s="110"/>
      <c r="AK58" s="109"/>
      <c r="AL58" s="109"/>
      <c r="AM58" s="111"/>
      <c r="AN58" s="111"/>
      <c r="AO58" s="111"/>
      <c r="AP58" s="111"/>
      <c r="AQ58" s="111"/>
      <c r="AR58" s="111"/>
      <c r="AS58" s="111"/>
      <c r="AT58" s="112"/>
      <c r="AU58" s="112"/>
      <c r="AV58" s="112"/>
      <c r="AW58" s="112"/>
      <c r="AX58" s="112"/>
      <c r="AY58" s="112"/>
      <c r="AZ58" s="112"/>
      <c r="BA58" s="113"/>
      <c r="BB58" s="113"/>
      <c r="BC58" s="113"/>
      <c r="BD58" s="113"/>
      <c r="BE58" s="113"/>
      <c r="BF58" s="113"/>
      <c r="BG58" s="113"/>
      <c r="BH58" s="114"/>
      <c r="BI58" s="114"/>
      <c r="BJ58" s="114"/>
      <c r="BK58" s="114"/>
      <c r="BL58" s="114"/>
      <c r="BM58" s="114"/>
      <c r="BN58" s="114"/>
      <c r="BO58" s="115"/>
      <c r="BP58" s="115"/>
      <c r="BQ58" s="115"/>
      <c r="BR58" s="115"/>
      <c r="BS58" s="115"/>
      <c r="BT58" s="115"/>
      <c r="BU58" s="115"/>
    </row>
    <row r="59" spans="1:73" s="60" customFormat="1" ht="36.75" thickBot="1">
      <c r="A59" s="1871"/>
      <c r="B59" s="1871"/>
      <c r="C59" s="1875"/>
      <c r="D59" s="277" t="s">
        <v>1339</v>
      </c>
      <c r="E59" s="88" t="s">
        <v>573</v>
      </c>
      <c r="F59" s="88">
        <v>1</v>
      </c>
      <c r="G59" s="76" t="s">
        <v>1296</v>
      </c>
      <c r="H59" s="76" t="s">
        <v>1327</v>
      </c>
      <c r="I59" s="278">
        <f t="shared" si="11"/>
        <v>0.09090909090909091</v>
      </c>
      <c r="J59" s="76" t="s">
        <v>1298</v>
      </c>
      <c r="K59" s="78">
        <v>42005</v>
      </c>
      <c r="L59" s="417">
        <v>42369</v>
      </c>
      <c r="M59" s="642"/>
      <c r="N59" s="171"/>
      <c r="O59" s="171"/>
      <c r="P59" s="171"/>
      <c r="Q59" s="171"/>
      <c r="R59" s="171"/>
      <c r="S59" s="171"/>
      <c r="T59" s="378"/>
      <c r="U59" s="379"/>
      <c r="V59" s="153"/>
      <c r="W59" s="153"/>
      <c r="X59" s="643">
        <v>1</v>
      </c>
      <c r="Y59" s="645">
        <v>1</v>
      </c>
      <c r="Z59" s="551">
        <v>0</v>
      </c>
      <c r="AA59" s="232" t="s">
        <v>1150</v>
      </c>
      <c r="AB59" s="1440">
        <f t="shared" si="9"/>
        <v>0</v>
      </c>
      <c r="AC59" s="1460">
        <f t="shared" si="10"/>
        <v>0</v>
      </c>
      <c r="AD59" s="1665">
        <v>0</v>
      </c>
      <c r="AE59" s="1460" t="s">
        <v>1150</v>
      </c>
      <c r="AF59" s="1460">
        <f t="shared" si="12"/>
        <v>0</v>
      </c>
      <c r="AG59" s="1460">
        <f t="shared" si="13"/>
        <v>0</v>
      </c>
      <c r="AH59" s="110"/>
      <c r="AI59" s="109"/>
      <c r="AJ59" s="110"/>
      <c r="AK59" s="109"/>
      <c r="AL59" s="109"/>
      <c r="AM59" s="111"/>
      <c r="AN59" s="111"/>
      <c r="AO59" s="111"/>
      <c r="AP59" s="111"/>
      <c r="AQ59" s="111"/>
      <c r="AR59" s="111"/>
      <c r="AS59" s="111"/>
      <c r="AT59" s="112"/>
      <c r="AU59" s="112"/>
      <c r="AV59" s="112"/>
      <c r="AW59" s="112"/>
      <c r="AX59" s="112"/>
      <c r="AY59" s="112"/>
      <c r="AZ59" s="112"/>
      <c r="BA59" s="113"/>
      <c r="BB59" s="113"/>
      <c r="BC59" s="113"/>
      <c r="BD59" s="113"/>
      <c r="BE59" s="113"/>
      <c r="BF59" s="113"/>
      <c r="BG59" s="113"/>
      <c r="BH59" s="114"/>
      <c r="BI59" s="114"/>
      <c r="BJ59" s="114"/>
      <c r="BK59" s="114"/>
      <c r="BL59" s="114"/>
      <c r="BM59" s="114"/>
      <c r="BN59" s="114"/>
      <c r="BO59" s="115"/>
      <c r="BP59" s="115"/>
      <c r="BQ59" s="115"/>
      <c r="BR59" s="115"/>
      <c r="BS59" s="115"/>
      <c r="BT59" s="115"/>
      <c r="BU59" s="115"/>
    </row>
    <row r="60" spans="1:73" s="60" customFormat="1" ht="115.5" customHeight="1" thickBot="1">
      <c r="A60" s="1871"/>
      <c r="B60" s="1871"/>
      <c r="C60" s="1879" t="s">
        <v>832</v>
      </c>
      <c r="D60" s="282" t="s">
        <v>1340</v>
      </c>
      <c r="E60" s="88" t="s">
        <v>1341</v>
      </c>
      <c r="F60" s="88">
        <v>4</v>
      </c>
      <c r="G60" s="88" t="s">
        <v>1265</v>
      </c>
      <c r="H60" s="76" t="s">
        <v>1327</v>
      </c>
      <c r="I60" s="278">
        <f t="shared" si="11"/>
        <v>0.09090909090909091</v>
      </c>
      <c r="J60" s="76" t="s">
        <v>1262</v>
      </c>
      <c r="K60" s="78">
        <v>42005</v>
      </c>
      <c r="L60" s="489">
        <v>42369</v>
      </c>
      <c r="M60" s="171"/>
      <c r="N60" s="171"/>
      <c r="O60" s="171"/>
      <c r="P60" s="171"/>
      <c r="Q60" s="171"/>
      <c r="R60" s="171"/>
      <c r="S60" s="171"/>
      <c r="T60" s="378"/>
      <c r="U60" s="379"/>
      <c r="V60" s="153"/>
      <c r="W60" s="153"/>
      <c r="X60" s="643">
        <v>4</v>
      </c>
      <c r="Y60" s="646">
        <v>4</v>
      </c>
      <c r="Z60" s="551">
        <v>0</v>
      </c>
      <c r="AA60" s="232" t="s">
        <v>1150</v>
      </c>
      <c r="AB60" s="1440">
        <f t="shared" si="9"/>
        <v>0</v>
      </c>
      <c r="AC60" s="1460">
        <f t="shared" si="10"/>
        <v>0</v>
      </c>
      <c r="AD60" s="1665">
        <v>0</v>
      </c>
      <c r="AE60" s="1460" t="s">
        <v>1150</v>
      </c>
      <c r="AF60" s="1460">
        <f t="shared" si="12"/>
        <v>0</v>
      </c>
      <c r="AG60" s="1460">
        <f t="shared" si="13"/>
        <v>0</v>
      </c>
      <c r="AH60" s="110"/>
      <c r="AI60" s="109"/>
      <c r="AJ60" s="110"/>
      <c r="AK60" s="109"/>
      <c r="AL60" s="109"/>
      <c r="AM60" s="111"/>
      <c r="AN60" s="111"/>
      <c r="AO60" s="111"/>
      <c r="AP60" s="111"/>
      <c r="AQ60" s="111"/>
      <c r="AR60" s="111"/>
      <c r="AS60" s="111"/>
      <c r="AT60" s="112"/>
      <c r="AU60" s="112"/>
      <c r="AV60" s="112"/>
      <c r="AW60" s="112"/>
      <c r="AX60" s="112"/>
      <c r="AY60" s="112"/>
      <c r="AZ60" s="112"/>
      <c r="BA60" s="113"/>
      <c r="BB60" s="113"/>
      <c r="BC60" s="113"/>
      <c r="BD60" s="113"/>
      <c r="BE60" s="113"/>
      <c r="BF60" s="113"/>
      <c r="BG60" s="113"/>
      <c r="BH60" s="114"/>
      <c r="BI60" s="114"/>
      <c r="BJ60" s="114"/>
      <c r="BK60" s="114"/>
      <c r="BL60" s="114"/>
      <c r="BM60" s="114"/>
      <c r="BN60" s="114"/>
      <c r="BO60" s="115"/>
      <c r="BP60" s="115"/>
      <c r="BQ60" s="115"/>
      <c r="BR60" s="115"/>
      <c r="BS60" s="115"/>
      <c r="BT60" s="115"/>
      <c r="BU60" s="115"/>
    </row>
    <row r="61" spans="1:73" s="60" customFormat="1" ht="87.75" customHeight="1" thickBot="1">
      <c r="A61" s="1871"/>
      <c r="B61" s="1871"/>
      <c r="C61" s="1880"/>
      <c r="D61" s="647" t="s">
        <v>1342</v>
      </c>
      <c r="E61" s="648" t="s">
        <v>1343</v>
      </c>
      <c r="F61" s="648">
        <v>1</v>
      </c>
      <c r="G61" s="648" t="s">
        <v>78</v>
      </c>
      <c r="H61" s="76" t="s">
        <v>1327</v>
      </c>
      <c r="I61" s="278">
        <f t="shared" si="11"/>
        <v>0.09090909090909091</v>
      </c>
      <c r="J61" s="76" t="s">
        <v>1344</v>
      </c>
      <c r="K61" s="78">
        <v>42005</v>
      </c>
      <c r="L61" s="489">
        <v>42369</v>
      </c>
      <c r="M61" s="649"/>
      <c r="N61" s="649"/>
      <c r="O61" s="649"/>
      <c r="P61" s="649"/>
      <c r="Q61" s="649"/>
      <c r="R61" s="649"/>
      <c r="S61" s="649"/>
      <c r="T61" s="650"/>
      <c r="U61" s="378"/>
      <c r="V61" s="379"/>
      <c r="W61" s="364"/>
      <c r="X61" s="651">
        <v>1</v>
      </c>
      <c r="Y61" s="652">
        <v>1</v>
      </c>
      <c r="Z61" s="551">
        <v>0</v>
      </c>
      <c r="AA61" s="232" t="s">
        <v>1150</v>
      </c>
      <c r="AB61" s="1440">
        <f t="shared" si="9"/>
        <v>0</v>
      </c>
      <c r="AC61" s="1460">
        <f t="shared" si="10"/>
        <v>0</v>
      </c>
      <c r="AD61" s="1665">
        <v>0</v>
      </c>
      <c r="AE61" s="1460" t="s">
        <v>1150</v>
      </c>
      <c r="AF61" s="1460">
        <f t="shared" si="12"/>
        <v>0</v>
      </c>
      <c r="AG61" s="1460">
        <f t="shared" si="13"/>
        <v>0</v>
      </c>
      <c r="AH61" s="110"/>
      <c r="AI61" s="109"/>
      <c r="AJ61" s="110"/>
      <c r="AK61" s="109"/>
      <c r="AL61" s="109"/>
      <c r="AM61" s="111"/>
      <c r="AN61" s="111"/>
      <c r="AO61" s="111"/>
      <c r="AP61" s="111"/>
      <c r="AQ61" s="111"/>
      <c r="AR61" s="111"/>
      <c r="AS61" s="111"/>
      <c r="AT61" s="112"/>
      <c r="AU61" s="112"/>
      <c r="AV61" s="112"/>
      <c r="AW61" s="112"/>
      <c r="AX61" s="112"/>
      <c r="AY61" s="112"/>
      <c r="AZ61" s="112"/>
      <c r="BA61" s="113"/>
      <c r="BB61" s="113"/>
      <c r="BC61" s="113"/>
      <c r="BD61" s="113"/>
      <c r="BE61" s="113"/>
      <c r="BF61" s="113"/>
      <c r="BG61" s="113"/>
      <c r="BH61" s="114"/>
      <c r="BI61" s="114"/>
      <c r="BJ61" s="114"/>
      <c r="BK61" s="114"/>
      <c r="BL61" s="114"/>
      <c r="BM61" s="114"/>
      <c r="BN61" s="114"/>
      <c r="BO61" s="115"/>
      <c r="BP61" s="115"/>
      <c r="BQ61" s="115"/>
      <c r="BR61" s="115"/>
      <c r="BS61" s="115"/>
      <c r="BT61" s="115"/>
      <c r="BU61" s="115"/>
    </row>
    <row r="62" spans="1:73" s="60" customFormat="1" ht="24.75" thickBot="1">
      <c r="A62" s="1871"/>
      <c r="B62" s="1871"/>
      <c r="C62" s="1880"/>
      <c r="D62" s="1881" t="s">
        <v>1345</v>
      </c>
      <c r="E62" s="648" t="s">
        <v>78</v>
      </c>
      <c r="F62" s="648" t="s">
        <v>225</v>
      </c>
      <c r="G62" s="648" t="s">
        <v>1337</v>
      </c>
      <c r="H62" s="76" t="s">
        <v>1346</v>
      </c>
      <c r="I62" s="278">
        <f t="shared" si="11"/>
        <v>0.09090909090909091</v>
      </c>
      <c r="J62" s="76" t="s">
        <v>1298</v>
      </c>
      <c r="K62" s="78">
        <v>42005</v>
      </c>
      <c r="L62" s="653">
        <v>42369</v>
      </c>
      <c r="M62" s="49"/>
      <c r="N62" s="49"/>
      <c r="O62" s="49"/>
      <c r="P62" s="49"/>
      <c r="Q62" s="49"/>
      <c r="R62" s="49"/>
      <c r="S62" s="49"/>
      <c r="T62" s="49"/>
      <c r="U62" s="49"/>
      <c r="V62" s="49"/>
      <c r="W62" s="49"/>
      <c r="X62" s="456"/>
      <c r="Y62" s="654" t="s">
        <v>106</v>
      </c>
      <c r="Z62" s="51">
        <v>700000000</v>
      </c>
      <c r="AA62" s="232" t="s">
        <v>1150</v>
      </c>
      <c r="AB62" s="1440">
        <f t="shared" si="9"/>
        <v>0</v>
      </c>
      <c r="AC62" s="1460">
        <f t="shared" si="10"/>
        <v>0</v>
      </c>
      <c r="AD62" s="1665">
        <v>0</v>
      </c>
      <c r="AE62" s="1460" t="s">
        <v>1150</v>
      </c>
      <c r="AF62" s="1460" t="s">
        <v>1150</v>
      </c>
      <c r="AG62" s="1460" t="str">
        <f t="shared" si="13"/>
        <v>-</v>
      </c>
      <c r="AH62" s="110"/>
      <c r="AI62" s="109"/>
      <c r="AJ62" s="110"/>
      <c r="AK62" s="109"/>
      <c r="AL62" s="109"/>
      <c r="AM62" s="111"/>
      <c r="AN62" s="111"/>
      <c r="AO62" s="111"/>
      <c r="AP62" s="111"/>
      <c r="AQ62" s="111"/>
      <c r="AR62" s="111"/>
      <c r="AS62" s="111"/>
      <c r="AT62" s="112"/>
      <c r="AU62" s="112"/>
      <c r="AV62" s="112"/>
      <c r="AW62" s="112"/>
      <c r="AX62" s="112"/>
      <c r="AY62" s="112"/>
      <c r="AZ62" s="112"/>
      <c r="BA62" s="113"/>
      <c r="BB62" s="113"/>
      <c r="BC62" s="113"/>
      <c r="BD62" s="113"/>
      <c r="BE62" s="113"/>
      <c r="BF62" s="113"/>
      <c r="BG62" s="113"/>
      <c r="BH62" s="114"/>
      <c r="BI62" s="114"/>
      <c r="BJ62" s="114"/>
      <c r="BK62" s="114"/>
      <c r="BL62" s="114"/>
      <c r="BM62" s="114"/>
      <c r="BN62" s="114"/>
      <c r="BO62" s="115"/>
      <c r="BP62" s="115"/>
      <c r="BQ62" s="115"/>
      <c r="BR62" s="115"/>
      <c r="BS62" s="115"/>
      <c r="BT62" s="115"/>
      <c r="BU62" s="115"/>
    </row>
    <row r="63" spans="1:73" s="60" customFormat="1" ht="36.75" thickBot="1">
      <c r="A63" s="1871"/>
      <c r="B63" s="1871"/>
      <c r="C63" s="1880"/>
      <c r="D63" s="1882"/>
      <c r="E63" s="412" t="s">
        <v>1347</v>
      </c>
      <c r="F63" s="88" t="s">
        <v>225</v>
      </c>
      <c r="G63" s="88" t="s">
        <v>1348</v>
      </c>
      <c r="H63" s="76" t="s">
        <v>1290</v>
      </c>
      <c r="I63" s="278">
        <f t="shared" si="11"/>
        <v>0.09090909090909091</v>
      </c>
      <c r="J63" s="76" t="s">
        <v>1349</v>
      </c>
      <c r="K63" s="78">
        <v>42005</v>
      </c>
      <c r="L63" s="285">
        <v>42369</v>
      </c>
      <c r="M63" s="68"/>
      <c r="N63" s="68"/>
      <c r="O63" s="68"/>
      <c r="P63" s="68"/>
      <c r="Q63" s="68"/>
      <c r="R63" s="68"/>
      <c r="S63" s="68"/>
      <c r="T63" s="68"/>
      <c r="U63" s="68"/>
      <c r="V63" s="68"/>
      <c r="W63" s="68"/>
      <c r="X63" s="167"/>
      <c r="Y63" s="138" t="s">
        <v>106</v>
      </c>
      <c r="Z63" s="86">
        <v>100000000</v>
      </c>
      <c r="AA63" s="232" t="s">
        <v>1150</v>
      </c>
      <c r="AB63" s="1440">
        <f t="shared" si="9"/>
        <v>0</v>
      </c>
      <c r="AC63" s="1460">
        <f t="shared" si="10"/>
        <v>0</v>
      </c>
      <c r="AD63" s="1665">
        <v>0</v>
      </c>
      <c r="AE63" s="1460" t="s">
        <v>1150</v>
      </c>
      <c r="AF63" s="1460" t="s">
        <v>1150</v>
      </c>
      <c r="AG63" s="1460" t="str">
        <f t="shared" si="13"/>
        <v>-</v>
      </c>
      <c r="AH63" s="110"/>
      <c r="AI63" s="109"/>
      <c r="AJ63" s="110"/>
      <c r="AK63" s="109"/>
      <c r="AL63" s="109"/>
      <c r="AM63" s="111"/>
      <c r="AN63" s="111"/>
      <c r="AO63" s="111"/>
      <c r="AP63" s="111"/>
      <c r="AQ63" s="111"/>
      <c r="AR63" s="111"/>
      <c r="AS63" s="111"/>
      <c r="AT63" s="112"/>
      <c r="AU63" s="112"/>
      <c r="AV63" s="112"/>
      <c r="AW63" s="112"/>
      <c r="AX63" s="112"/>
      <c r="AY63" s="112"/>
      <c r="AZ63" s="112"/>
      <c r="BA63" s="113"/>
      <c r="BB63" s="113"/>
      <c r="BC63" s="113"/>
      <c r="BD63" s="113"/>
      <c r="BE63" s="113"/>
      <c r="BF63" s="113"/>
      <c r="BG63" s="113"/>
      <c r="BH63" s="114"/>
      <c r="BI63" s="114"/>
      <c r="BJ63" s="114"/>
      <c r="BK63" s="114"/>
      <c r="BL63" s="114"/>
      <c r="BM63" s="114"/>
      <c r="BN63" s="114"/>
      <c r="BO63" s="115"/>
      <c r="BP63" s="115"/>
      <c r="BQ63" s="115"/>
      <c r="BR63" s="115"/>
      <c r="BS63" s="115"/>
      <c r="BT63" s="115"/>
      <c r="BU63" s="115"/>
    </row>
    <row r="64" spans="1:73" s="38" customFormat="1" ht="19.5" customHeight="1" thickBot="1">
      <c r="A64" s="1860" t="s">
        <v>136</v>
      </c>
      <c r="B64" s="1861"/>
      <c r="C64" s="1861"/>
      <c r="D64" s="1862"/>
      <c r="E64" s="531"/>
      <c r="F64" s="532"/>
      <c r="G64" s="532"/>
      <c r="H64" s="532"/>
      <c r="I64" s="97">
        <f>SUM(I53:I63)</f>
        <v>1.0000000000000002</v>
      </c>
      <c r="J64" s="532"/>
      <c r="K64" s="532"/>
      <c r="L64" s="532"/>
      <c r="M64" s="532"/>
      <c r="N64" s="532"/>
      <c r="O64" s="532"/>
      <c r="P64" s="532"/>
      <c r="Q64" s="532"/>
      <c r="R64" s="532"/>
      <c r="S64" s="532"/>
      <c r="T64" s="532"/>
      <c r="U64" s="532"/>
      <c r="V64" s="532"/>
      <c r="W64" s="532"/>
      <c r="X64" s="98"/>
      <c r="Y64" s="98"/>
      <c r="Z64" s="99">
        <f>SUM(Z53:Z63)</f>
        <v>866000000</v>
      </c>
      <c r="AA64" s="533"/>
      <c r="AB64" s="1659"/>
      <c r="AC64" s="1660">
        <f>_xlfn.AVERAGEIF(AC53:AC63,"&gt;0")</f>
        <v>1</v>
      </c>
      <c r="AD64" s="1667"/>
      <c r="AE64" s="1650">
        <f>AVERAGE(AE53:AE63)</f>
        <v>1</v>
      </c>
      <c r="AF64" s="1650"/>
      <c r="AG64" s="1650">
        <f>AVERAGE(AG53:AG63)</f>
        <v>0.05714285714285715</v>
      </c>
      <c r="AH64" s="102"/>
      <c r="AI64" s="102"/>
      <c r="AJ64" s="102"/>
      <c r="AK64" s="102"/>
      <c r="AL64" s="102"/>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row>
    <row r="65" spans="1:73" s="38" customFormat="1" ht="19.5" customHeight="1" thickBot="1">
      <c r="A65" s="1865" t="s">
        <v>297</v>
      </c>
      <c r="B65" s="1865"/>
      <c r="C65" s="1865"/>
      <c r="D65" s="1865"/>
      <c r="E65" s="246"/>
      <c r="F65" s="246"/>
      <c r="G65" s="246"/>
      <c r="H65" s="539"/>
      <c r="I65" s="248"/>
      <c r="J65" s="539"/>
      <c r="K65" s="539"/>
      <c r="L65" s="539"/>
      <c r="M65" s="539"/>
      <c r="N65" s="539"/>
      <c r="O65" s="539"/>
      <c r="P65" s="539"/>
      <c r="Q65" s="539"/>
      <c r="R65" s="539"/>
      <c r="S65" s="539"/>
      <c r="T65" s="539"/>
      <c r="U65" s="539"/>
      <c r="V65" s="539"/>
      <c r="W65" s="539"/>
      <c r="X65" s="249"/>
      <c r="Y65" s="249"/>
      <c r="Z65" s="250">
        <f>SUM(Z44,Z49,Z64,Z52)</f>
        <v>6086000000</v>
      </c>
      <c r="AA65" s="540"/>
      <c r="AB65" s="1680"/>
      <c r="AC65" s="1681">
        <f>AVERAGE(AC64,AC52,AC49,AC44)</f>
        <v>1</v>
      </c>
      <c r="AD65" s="1682"/>
      <c r="AE65" s="1681">
        <f>AVERAGE(AE64,AE52,AE49,AE44)</f>
        <v>1</v>
      </c>
      <c r="AF65" s="1681"/>
      <c r="AG65" s="1681">
        <f>AVERAGE(AG64,AG52,AG49,AG44)</f>
        <v>0.014285714285714287</v>
      </c>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row>
    <row r="66" spans="1:73" s="13" customFormat="1" ht="9.75" customHeight="1" thickBot="1">
      <c r="A66" s="1864"/>
      <c r="B66" s="1864"/>
      <c r="C66" s="1864"/>
      <c r="D66" s="1864"/>
      <c r="E66" s="1864"/>
      <c r="F66" s="1864"/>
      <c r="G66" s="1864"/>
      <c r="H66" s="1864"/>
      <c r="I66" s="1864"/>
      <c r="J66" s="1864"/>
      <c r="K66" s="1864"/>
      <c r="L66" s="1864"/>
      <c r="M66" s="1864"/>
      <c r="N66" s="1864"/>
      <c r="O66" s="1864"/>
      <c r="P66" s="1864"/>
      <c r="Q66" s="1864"/>
      <c r="R66" s="1864"/>
      <c r="S66" s="1864"/>
      <c r="T66" s="1864"/>
      <c r="U66" s="1864"/>
      <c r="V66" s="1864"/>
      <c r="W66" s="1864"/>
      <c r="X66" s="1864"/>
      <c r="Y66" s="1864"/>
      <c r="Z66" s="1864"/>
      <c r="AA66" s="1864"/>
      <c r="AB66" s="1445"/>
      <c r="AC66" s="1459"/>
      <c r="AD66" s="1670"/>
      <c r="AE66" s="1459"/>
      <c r="AF66" s="1459"/>
      <c r="AG66" s="1459"/>
      <c r="AH66" s="346"/>
      <c r="AI66" s="346"/>
      <c r="AJ66" s="346"/>
      <c r="AK66" s="346"/>
      <c r="AL66" s="346"/>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row>
    <row r="67" spans="1:73" s="4" customFormat="1" ht="21" customHeight="1" thickBot="1">
      <c r="A67" s="1866" t="s">
        <v>11</v>
      </c>
      <c r="B67" s="1866"/>
      <c r="C67" s="1866"/>
      <c r="D67" s="1866"/>
      <c r="E67" s="1867" t="s">
        <v>299</v>
      </c>
      <c r="F67" s="1868"/>
      <c r="G67" s="1868"/>
      <c r="H67" s="1868"/>
      <c r="I67" s="1868"/>
      <c r="J67" s="1868"/>
      <c r="K67" s="1868"/>
      <c r="L67" s="1868"/>
      <c r="M67" s="1868"/>
      <c r="N67" s="1868"/>
      <c r="O67" s="1868"/>
      <c r="P67" s="1868"/>
      <c r="Q67" s="1868"/>
      <c r="R67" s="1868"/>
      <c r="S67" s="1868"/>
      <c r="T67" s="1868"/>
      <c r="U67" s="1868"/>
      <c r="V67" s="1868"/>
      <c r="W67" s="1868"/>
      <c r="X67" s="1868"/>
      <c r="Y67" s="1868"/>
      <c r="Z67" s="1868"/>
      <c r="AA67" s="1869"/>
      <c r="AB67" s="1863" t="s">
        <v>299</v>
      </c>
      <c r="AC67" s="1863"/>
      <c r="AD67" s="1863"/>
      <c r="AE67" s="1863"/>
      <c r="AF67" s="1863"/>
      <c r="AG67" s="1863"/>
      <c r="AH67" s="1863"/>
      <c r="AI67" s="1863"/>
      <c r="AJ67" s="1863"/>
      <c r="AK67" s="1863"/>
      <c r="AL67" s="1863"/>
      <c r="AM67" s="1863" t="s">
        <v>299</v>
      </c>
      <c r="AN67" s="1863"/>
      <c r="AO67" s="1863"/>
      <c r="AP67" s="1863"/>
      <c r="AQ67" s="1863"/>
      <c r="AR67" s="1863"/>
      <c r="AS67" s="1863"/>
      <c r="AT67" s="1863" t="s">
        <v>299</v>
      </c>
      <c r="AU67" s="1863"/>
      <c r="AV67" s="1863"/>
      <c r="AW67" s="1863"/>
      <c r="AX67" s="1863"/>
      <c r="AY67" s="1863"/>
      <c r="AZ67" s="1863"/>
      <c r="BA67" s="1863" t="s">
        <v>299</v>
      </c>
      <c r="BB67" s="1863"/>
      <c r="BC67" s="1863"/>
      <c r="BD67" s="1863"/>
      <c r="BE67" s="1863"/>
      <c r="BF67" s="1863"/>
      <c r="BG67" s="1863"/>
      <c r="BH67" s="1863" t="s">
        <v>299</v>
      </c>
      <c r="BI67" s="1863"/>
      <c r="BJ67" s="1863"/>
      <c r="BK67" s="1863"/>
      <c r="BL67" s="1863"/>
      <c r="BM67" s="1863"/>
      <c r="BN67" s="1863"/>
      <c r="BO67" s="1863" t="s">
        <v>299</v>
      </c>
      <c r="BP67" s="1863"/>
      <c r="BQ67" s="1863"/>
      <c r="BR67" s="1863"/>
      <c r="BS67" s="1863"/>
      <c r="BT67" s="1863"/>
      <c r="BU67" s="1863"/>
    </row>
    <row r="68" spans="1:73" s="13" customFormat="1" ht="9.75" customHeight="1" thickBot="1">
      <c r="A68" s="1864"/>
      <c r="B68" s="1864"/>
      <c r="C68" s="1864"/>
      <c r="D68" s="1864"/>
      <c r="E68" s="1864"/>
      <c r="F68" s="1864"/>
      <c r="G68" s="1864"/>
      <c r="H68" s="1864"/>
      <c r="I68" s="1864"/>
      <c r="J68" s="1864"/>
      <c r="K68" s="1864"/>
      <c r="L68" s="1864"/>
      <c r="M68" s="1864"/>
      <c r="N68" s="1864"/>
      <c r="O68" s="1864"/>
      <c r="P68" s="1864"/>
      <c r="Q68" s="1864"/>
      <c r="R68" s="1864"/>
      <c r="S68" s="1864"/>
      <c r="T68" s="1864"/>
      <c r="U68" s="1864"/>
      <c r="V68" s="1864"/>
      <c r="W68" s="1864"/>
      <c r="X68" s="1864"/>
      <c r="Y68" s="1864"/>
      <c r="Z68" s="1864"/>
      <c r="AA68" s="1864"/>
      <c r="AB68" s="1447"/>
      <c r="AC68" s="1462"/>
      <c r="AD68" s="1674"/>
      <c r="AE68" s="1462"/>
      <c r="AF68" s="1462"/>
      <c r="AG68" s="1462"/>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7"/>
      <c r="BH68" s="427"/>
      <c r="BI68" s="427"/>
      <c r="BJ68" s="427"/>
      <c r="BK68" s="427"/>
      <c r="BL68" s="427"/>
      <c r="BM68" s="427"/>
      <c r="BN68" s="427"/>
      <c r="BO68" s="427"/>
      <c r="BP68" s="427"/>
      <c r="BQ68" s="427"/>
      <c r="BR68" s="427"/>
      <c r="BS68" s="427"/>
      <c r="BT68" s="427"/>
      <c r="BU68" s="427"/>
    </row>
    <row r="69" spans="1:73" s="39" customFormat="1" ht="33.75" thickBot="1">
      <c r="A69" s="22" t="s">
        <v>13</v>
      </c>
      <c r="B69" s="432" t="s">
        <v>14</v>
      </c>
      <c r="C69" s="22" t="s">
        <v>15</v>
      </c>
      <c r="D69" s="355" t="s">
        <v>16</v>
      </c>
      <c r="E69" s="355" t="s">
        <v>17</v>
      </c>
      <c r="F69" s="355" t="s">
        <v>18</v>
      </c>
      <c r="G69" s="355" t="s">
        <v>19</v>
      </c>
      <c r="H69" s="355" t="s">
        <v>20</v>
      </c>
      <c r="I69" s="655" t="s">
        <v>21</v>
      </c>
      <c r="J69" s="355" t="s">
        <v>22</v>
      </c>
      <c r="K69" s="355" t="s">
        <v>23</v>
      </c>
      <c r="L69" s="355" t="s">
        <v>24</v>
      </c>
      <c r="M69" s="547" t="s">
        <v>25</v>
      </c>
      <c r="N69" s="547" t="s">
        <v>26</v>
      </c>
      <c r="O69" s="547" t="s">
        <v>27</v>
      </c>
      <c r="P69" s="547" t="s">
        <v>28</v>
      </c>
      <c r="Q69" s="547" t="s">
        <v>29</v>
      </c>
      <c r="R69" s="547" t="s">
        <v>30</v>
      </c>
      <c r="S69" s="547" t="s">
        <v>31</v>
      </c>
      <c r="T69" s="547" t="s">
        <v>32</v>
      </c>
      <c r="U69" s="547" t="s">
        <v>33</v>
      </c>
      <c r="V69" s="547" t="s">
        <v>34</v>
      </c>
      <c r="W69" s="547" t="s">
        <v>35</v>
      </c>
      <c r="X69" s="656" t="s">
        <v>36</v>
      </c>
      <c r="Y69" s="657" t="s">
        <v>37</v>
      </c>
      <c r="Z69" s="548" t="s">
        <v>38</v>
      </c>
      <c r="AA69" s="355" t="s">
        <v>39</v>
      </c>
      <c r="AB69" s="1444" t="s">
        <v>40</v>
      </c>
      <c r="AC69" s="1771" t="s">
        <v>1938</v>
      </c>
      <c r="AD69" s="1664" t="s">
        <v>41</v>
      </c>
      <c r="AE69" s="1772" t="s">
        <v>1997</v>
      </c>
      <c r="AF69" s="1772" t="s">
        <v>1998</v>
      </c>
      <c r="AG69" s="1771" t="s">
        <v>1940</v>
      </c>
      <c r="AH69" s="32" t="s">
        <v>42</v>
      </c>
      <c r="AI69" s="32" t="s">
        <v>43</v>
      </c>
      <c r="AJ69" s="32" t="s">
        <v>44</v>
      </c>
      <c r="AK69" s="32" t="s">
        <v>45</v>
      </c>
      <c r="AL69" s="32" t="s">
        <v>46</v>
      </c>
      <c r="AM69" s="33" t="s">
        <v>47</v>
      </c>
      <c r="AN69" s="33" t="s">
        <v>48</v>
      </c>
      <c r="AO69" s="33" t="s">
        <v>42</v>
      </c>
      <c r="AP69" s="33" t="s">
        <v>43</v>
      </c>
      <c r="AQ69" s="33" t="s">
        <v>44</v>
      </c>
      <c r="AR69" s="33" t="s">
        <v>45</v>
      </c>
      <c r="AS69" s="33" t="s">
        <v>46</v>
      </c>
      <c r="AT69" s="34" t="s">
        <v>49</v>
      </c>
      <c r="AU69" s="34" t="s">
        <v>50</v>
      </c>
      <c r="AV69" s="34" t="s">
        <v>42</v>
      </c>
      <c r="AW69" s="34" t="s">
        <v>43</v>
      </c>
      <c r="AX69" s="34" t="s">
        <v>44</v>
      </c>
      <c r="AY69" s="34" t="s">
        <v>45</v>
      </c>
      <c r="AZ69" s="34" t="s">
        <v>46</v>
      </c>
      <c r="BA69" s="35" t="s">
        <v>51</v>
      </c>
      <c r="BB69" s="35" t="s">
        <v>52</v>
      </c>
      <c r="BC69" s="35" t="s">
        <v>42</v>
      </c>
      <c r="BD69" s="35" t="s">
        <v>43</v>
      </c>
      <c r="BE69" s="35" t="s">
        <v>44</v>
      </c>
      <c r="BF69" s="35" t="s">
        <v>45</v>
      </c>
      <c r="BG69" s="35" t="s">
        <v>46</v>
      </c>
      <c r="BH69" s="36" t="s">
        <v>53</v>
      </c>
      <c r="BI69" s="36" t="s">
        <v>54</v>
      </c>
      <c r="BJ69" s="36" t="s">
        <v>42</v>
      </c>
      <c r="BK69" s="36" t="s">
        <v>43</v>
      </c>
      <c r="BL69" s="36" t="s">
        <v>44</v>
      </c>
      <c r="BM69" s="36" t="s">
        <v>45</v>
      </c>
      <c r="BN69" s="36" t="s">
        <v>46</v>
      </c>
      <c r="BO69" s="37" t="s">
        <v>55</v>
      </c>
      <c r="BP69" s="37" t="s">
        <v>56</v>
      </c>
      <c r="BQ69" s="37" t="s">
        <v>42</v>
      </c>
      <c r="BR69" s="37" t="s">
        <v>43</v>
      </c>
      <c r="BS69" s="37" t="s">
        <v>44</v>
      </c>
      <c r="BT69" s="37" t="s">
        <v>45</v>
      </c>
      <c r="BU69" s="37" t="s">
        <v>46</v>
      </c>
    </row>
    <row r="70" spans="1:73" s="60" customFormat="1" ht="64.5" customHeight="1" thickBot="1">
      <c r="A70" s="1855">
        <v>1</v>
      </c>
      <c r="B70" s="1855" t="s">
        <v>137</v>
      </c>
      <c r="C70" s="1857" t="s">
        <v>516</v>
      </c>
      <c r="D70" s="240" t="s">
        <v>517</v>
      </c>
      <c r="E70" s="43" t="s">
        <v>78</v>
      </c>
      <c r="F70" s="125" t="s">
        <v>518</v>
      </c>
      <c r="G70" s="231" t="s">
        <v>79</v>
      </c>
      <c r="H70" s="76" t="s">
        <v>781</v>
      </c>
      <c r="I70" s="120">
        <v>0.16666666666666669</v>
      </c>
      <c r="J70" s="47" t="s">
        <v>140</v>
      </c>
      <c r="K70" s="48">
        <v>42005</v>
      </c>
      <c r="L70" s="48">
        <v>42369</v>
      </c>
      <c r="M70" s="49"/>
      <c r="N70" s="49"/>
      <c r="O70" s="49"/>
      <c r="P70" s="49"/>
      <c r="Q70" s="49"/>
      <c r="R70" s="49"/>
      <c r="S70" s="49"/>
      <c r="T70" s="49"/>
      <c r="U70" s="49"/>
      <c r="V70" s="49"/>
      <c r="W70" s="49"/>
      <c r="X70" s="49"/>
      <c r="Y70" s="76" t="s">
        <v>519</v>
      </c>
      <c r="Z70" s="86">
        <v>0</v>
      </c>
      <c r="AA70" s="232" t="s">
        <v>1150</v>
      </c>
      <c r="AB70" s="1440">
        <f aca="true" t="shared" si="14" ref="AB70:AB77">SUM(M70:N70)</f>
        <v>0</v>
      </c>
      <c r="AC70" s="1460">
        <f aca="true" t="shared" si="15" ref="AC70:AC77">IF(AB70=0,0%,100%)</f>
        <v>0</v>
      </c>
      <c r="AD70" s="1665">
        <v>0</v>
      </c>
      <c r="AE70" s="1460" t="s">
        <v>1150</v>
      </c>
      <c r="AF70" s="1460" t="s">
        <v>1150</v>
      </c>
      <c r="AG70" s="1460" t="str">
        <f>AF70</f>
        <v>-</v>
      </c>
      <c r="AH70" s="110"/>
      <c r="AI70" s="109"/>
      <c r="AJ70" s="109"/>
      <c r="AK70" s="109"/>
      <c r="AL70" s="109"/>
      <c r="AM70" s="111"/>
      <c r="AN70" s="111"/>
      <c r="AO70" s="111"/>
      <c r="AP70" s="111"/>
      <c r="AQ70" s="111"/>
      <c r="AR70" s="111"/>
      <c r="AS70" s="111"/>
      <c r="AT70" s="112"/>
      <c r="AU70" s="112"/>
      <c r="AV70" s="112"/>
      <c r="AW70" s="112"/>
      <c r="AX70" s="112"/>
      <c r="AY70" s="112"/>
      <c r="AZ70" s="112"/>
      <c r="BA70" s="113"/>
      <c r="BB70" s="113"/>
      <c r="BC70" s="113"/>
      <c r="BD70" s="113"/>
      <c r="BE70" s="113"/>
      <c r="BF70" s="113"/>
      <c r="BG70" s="113"/>
      <c r="BH70" s="114"/>
      <c r="BI70" s="114"/>
      <c r="BJ70" s="114"/>
      <c r="BK70" s="114"/>
      <c r="BL70" s="114"/>
      <c r="BM70" s="114"/>
      <c r="BN70" s="114"/>
      <c r="BO70" s="115"/>
      <c r="BP70" s="115"/>
      <c r="BQ70" s="115"/>
      <c r="BR70" s="115"/>
      <c r="BS70" s="115"/>
      <c r="BT70" s="115"/>
      <c r="BU70" s="115"/>
    </row>
    <row r="71" spans="1:73" s="60" customFormat="1" ht="49.5" customHeight="1" thickBot="1">
      <c r="A71" s="1856"/>
      <c r="B71" s="1856"/>
      <c r="C71" s="1858"/>
      <c r="D71" s="121" t="s">
        <v>141</v>
      </c>
      <c r="E71" s="243" t="s">
        <v>142</v>
      </c>
      <c r="F71" s="242">
        <v>4</v>
      </c>
      <c r="G71" s="243" t="s">
        <v>143</v>
      </c>
      <c r="H71" s="76" t="s">
        <v>781</v>
      </c>
      <c r="I71" s="120">
        <v>0.16666666666666669</v>
      </c>
      <c r="J71" s="66" t="s">
        <v>144</v>
      </c>
      <c r="K71" s="67">
        <v>42005</v>
      </c>
      <c r="L71" s="67">
        <v>42369</v>
      </c>
      <c r="M71" s="68"/>
      <c r="N71" s="68"/>
      <c r="O71" s="68">
        <v>1</v>
      </c>
      <c r="P71" s="68"/>
      <c r="Q71" s="68"/>
      <c r="R71" s="68">
        <v>1</v>
      </c>
      <c r="S71" s="68"/>
      <c r="T71" s="68"/>
      <c r="U71" s="68">
        <v>1</v>
      </c>
      <c r="V71" s="68"/>
      <c r="W71" s="68"/>
      <c r="X71" s="68">
        <v>1</v>
      </c>
      <c r="Y71" s="123">
        <v>4</v>
      </c>
      <c r="Z71" s="86">
        <v>0</v>
      </c>
      <c r="AA71" s="232" t="s">
        <v>1150</v>
      </c>
      <c r="AB71" s="1440">
        <f t="shared" si="14"/>
        <v>0</v>
      </c>
      <c r="AC71" s="1460">
        <f t="shared" si="15"/>
        <v>0</v>
      </c>
      <c r="AD71" s="1665">
        <v>0</v>
      </c>
      <c r="AE71" s="1460" t="s">
        <v>1150</v>
      </c>
      <c r="AF71" s="1460">
        <f>AD71/Y71</f>
        <v>0</v>
      </c>
      <c r="AG71" s="1460">
        <f>AF71</f>
        <v>0</v>
      </c>
      <c r="AH71" s="110"/>
      <c r="AI71" s="109"/>
      <c r="AJ71" s="109"/>
      <c r="AK71" s="109"/>
      <c r="AL71" s="109"/>
      <c r="AM71" s="111"/>
      <c r="AN71" s="111"/>
      <c r="AO71" s="111"/>
      <c r="AP71" s="111"/>
      <c r="AQ71" s="111"/>
      <c r="AR71" s="111"/>
      <c r="AS71" s="111"/>
      <c r="AT71" s="112"/>
      <c r="AU71" s="112"/>
      <c r="AV71" s="112"/>
      <c r="AW71" s="112"/>
      <c r="AX71" s="112"/>
      <c r="AY71" s="112"/>
      <c r="AZ71" s="112"/>
      <c r="BA71" s="113"/>
      <c r="BB71" s="113"/>
      <c r="BC71" s="113"/>
      <c r="BD71" s="113"/>
      <c r="BE71" s="113"/>
      <c r="BF71" s="113"/>
      <c r="BG71" s="113"/>
      <c r="BH71" s="114"/>
      <c r="BI71" s="114"/>
      <c r="BJ71" s="114"/>
      <c r="BK71" s="114"/>
      <c r="BL71" s="114"/>
      <c r="BM71" s="114"/>
      <c r="BN71" s="114"/>
      <c r="BO71" s="115"/>
      <c r="BP71" s="115"/>
      <c r="BQ71" s="115"/>
      <c r="BR71" s="115"/>
      <c r="BS71" s="115"/>
      <c r="BT71" s="115"/>
      <c r="BU71" s="115"/>
    </row>
    <row r="72" spans="1:73" s="60" customFormat="1" ht="24.75" thickBot="1">
      <c r="A72" s="1856"/>
      <c r="B72" s="1856"/>
      <c r="C72" s="1857" t="s">
        <v>520</v>
      </c>
      <c r="D72" s="117" t="s">
        <v>157</v>
      </c>
      <c r="E72" s="118" t="s">
        <v>158</v>
      </c>
      <c r="F72" s="119">
        <v>12</v>
      </c>
      <c r="G72" s="118" t="s">
        <v>159</v>
      </c>
      <c r="H72" s="76" t="s">
        <v>781</v>
      </c>
      <c r="I72" s="120">
        <v>0.16666666666666669</v>
      </c>
      <c r="J72" s="47" t="s">
        <v>160</v>
      </c>
      <c r="K72" s="48">
        <v>42006</v>
      </c>
      <c r="L72" s="48">
        <v>42369</v>
      </c>
      <c r="M72" s="49">
        <v>1</v>
      </c>
      <c r="N72" s="49">
        <v>1</v>
      </c>
      <c r="O72" s="49">
        <v>1</v>
      </c>
      <c r="P72" s="49">
        <v>1</v>
      </c>
      <c r="Q72" s="49">
        <v>1</v>
      </c>
      <c r="R72" s="49">
        <v>1</v>
      </c>
      <c r="S72" s="49">
        <v>1</v>
      </c>
      <c r="T72" s="49">
        <v>1</v>
      </c>
      <c r="U72" s="49">
        <v>1</v>
      </c>
      <c r="V72" s="49">
        <v>1</v>
      </c>
      <c r="W72" s="49">
        <v>1</v>
      </c>
      <c r="X72" s="49">
        <v>1</v>
      </c>
      <c r="Y72" s="50">
        <v>12</v>
      </c>
      <c r="Z72" s="86">
        <v>0</v>
      </c>
      <c r="AA72" s="232" t="s">
        <v>1150</v>
      </c>
      <c r="AB72" s="1440">
        <f t="shared" si="14"/>
        <v>2</v>
      </c>
      <c r="AC72" s="1460">
        <f t="shared" si="15"/>
        <v>1</v>
      </c>
      <c r="AD72" s="1665">
        <v>2</v>
      </c>
      <c r="AE72" s="1460">
        <f>AD72/AB72</f>
        <v>1</v>
      </c>
      <c r="AF72" s="1460">
        <f>AD72/Y72</f>
        <v>0.16666666666666666</v>
      </c>
      <c r="AG72" s="1460">
        <f>AF72</f>
        <v>0.16666666666666666</v>
      </c>
      <c r="AH72" s="110">
        <v>1</v>
      </c>
      <c r="AI72" s="1528" t="s">
        <v>2160</v>
      </c>
      <c r="AJ72" s="1529" t="s">
        <v>2160</v>
      </c>
      <c r="AK72" s="1530" t="s">
        <v>2163</v>
      </c>
      <c r="AL72" s="1531" t="s">
        <v>1927</v>
      </c>
      <c r="AM72" s="111"/>
      <c r="AN72" s="111"/>
      <c r="AO72" s="111"/>
      <c r="AP72" s="111"/>
      <c r="AQ72" s="111"/>
      <c r="AR72" s="111"/>
      <c r="AS72" s="111"/>
      <c r="AT72" s="112"/>
      <c r="AU72" s="112"/>
      <c r="AV72" s="112"/>
      <c r="AW72" s="112"/>
      <c r="AX72" s="112"/>
      <c r="AY72" s="112"/>
      <c r="AZ72" s="112"/>
      <c r="BA72" s="113"/>
      <c r="BB72" s="113"/>
      <c r="BC72" s="113"/>
      <c r="BD72" s="113"/>
      <c r="BE72" s="113"/>
      <c r="BF72" s="113"/>
      <c r="BG72" s="113"/>
      <c r="BH72" s="114"/>
      <c r="BI72" s="114"/>
      <c r="BJ72" s="114"/>
      <c r="BK72" s="114"/>
      <c r="BL72" s="114"/>
      <c r="BM72" s="114"/>
      <c r="BN72" s="114"/>
      <c r="BO72" s="115"/>
      <c r="BP72" s="115"/>
      <c r="BQ72" s="115"/>
      <c r="BR72" s="115"/>
      <c r="BS72" s="115"/>
      <c r="BT72" s="115"/>
      <c r="BU72" s="115"/>
    </row>
    <row r="73" spans="1:73" s="60" customFormat="1" ht="36.75" thickBot="1">
      <c r="A73" s="1856"/>
      <c r="B73" s="1856"/>
      <c r="C73" s="1858"/>
      <c r="D73" s="121" t="s">
        <v>161</v>
      </c>
      <c r="E73" s="122" t="s">
        <v>158</v>
      </c>
      <c r="F73" s="116">
        <v>12</v>
      </c>
      <c r="G73" s="89" t="s">
        <v>159</v>
      </c>
      <c r="H73" s="76" t="s">
        <v>781</v>
      </c>
      <c r="I73" s="120">
        <v>0.16666666666666669</v>
      </c>
      <c r="J73" s="66" t="s">
        <v>160</v>
      </c>
      <c r="K73" s="67">
        <v>42006</v>
      </c>
      <c r="L73" s="67">
        <v>42369</v>
      </c>
      <c r="M73" s="68">
        <v>1</v>
      </c>
      <c r="N73" s="68">
        <v>1</v>
      </c>
      <c r="O73" s="68">
        <v>1</v>
      </c>
      <c r="P73" s="68">
        <v>1</v>
      </c>
      <c r="Q73" s="68">
        <v>1</v>
      </c>
      <c r="R73" s="68">
        <v>1</v>
      </c>
      <c r="S73" s="68">
        <v>1</v>
      </c>
      <c r="T73" s="68">
        <v>1</v>
      </c>
      <c r="U73" s="68">
        <v>1</v>
      </c>
      <c r="V73" s="68">
        <v>1</v>
      </c>
      <c r="W73" s="68">
        <v>1</v>
      </c>
      <c r="X73" s="68">
        <v>1</v>
      </c>
      <c r="Y73" s="123">
        <v>12</v>
      </c>
      <c r="Z73" s="86">
        <v>0</v>
      </c>
      <c r="AA73" s="232" t="s">
        <v>1150</v>
      </c>
      <c r="AB73" s="1440">
        <f t="shared" si="14"/>
        <v>2</v>
      </c>
      <c r="AC73" s="1460">
        <f t="shared" si="15"/>
        <v>1</v>
      </c>
      <c r="AD73" s="1665">
        <v>2</v>
      </c>
      <c r="AE73" s="1460">
        <f>AD73/AB73</f>
        <v>1</v>
      </c>
      <c r="AF73" s="1460">
        <f>AD73/Y73</f>
        <v>0.16666666666666666</v>
      </c>
      <c r="AG73" s="1460">
        <f>AF73</f>
        <v>0.16666666666666666</v>
      </c>
      <c r="AH73" s="110">
        <v>1</v>
      </c>
      <c r="AI73" s="1532" t="s">
        <v>2160</v>
      </c>
      <c r="AJ73" s="1532" t="s">
        <v>2160</v>
      </c>
      <c r="AK73" s="1532" t="s">
        <v>2163</v>
      </c>
      <c r="AL73" s="1532" t="s">
        <v>1927</v>
      </c>
      <c r="AM73" s="111"/>
      <c r="AN73" s="111"/>
      <c r="AO73" s="111"/>
      <c r="AP73" s="111"/>
      <c r="AQ73" s="111"/>
      <c r="AR73" s="111"/>
      <c r="AS73" s="111"/>
      <c r="AT73" s="112"/>
      <c r="AU73" s="112"/>
      <c r="AV73" s="112"/>
      <c r="AW73" s="112"/>
      <c r="AX73" s="112"/>
      <c r="AY73" s="112"/>
      <c r="AZ73" s="112"/>
      <c r="BA73" s="113"/>
      <c r="BB73" s="113"/>
      <c r="BC73" s="113"/>
      <c r="BD73" s="113"/>
      <c r="BE73" s="113"/>
      <c r="BF73" s="113"/>
      <c r="BG73" s="113"/>
      <c r="BH73" s="114"/>
      <c r="BI73" s="114"/>
      <c r="BJ73" s="114"/>
      <c r="BK73" s="114"/>
      <c r="BL73" s="114"/>
      <c r="BM73" s="114"/>
      <c r="BN73" s="114"/>
      <c r="BO73" s="115"/>
      <c r="BP73" s="115"/>
      <c r="BQ73" s="115"/>
      <c r="BR73" s="115"/>
      <c r="BS73" s="115"/>
      <c r="BT73" s="115"/>
      <c r="BU73" s="115"/>
    </row>
    <row r="74" spans="1:73" s="60" customFormat="1" ht="87.75" customHeight="1" thickBot="1">
      <c r="A74" s="1856"/>
      <c r="B74" s="1856"/>
      <c r="C74" s="1858"/>
      <c r="D74" s="117" t="s">
        <v>162</v>
      </c>
      <c r="E74" s="43" t="s">
        <v>163</v>
      </c>
      <c r="F74" s="124" t="s">
        <v>146</v>
      </c>
      <c r="G74" s="125" t="s">
        <v>147</v>
      </c>
      <c r="H74" s="76" t="s">
        <v>781</v>
      </c>
      <c r="I74" s="120">
        <v>0.16666666666666669</v>
      </c>
      <c r="J74" s="126" t="s">
        <v>164</v>
      </c>
      <c r="K74" s="127">
        <v>42006</v>
      </c>
      <c r="L74" s="48">
        <v>42369</v>
      </c>
      <c r="M74" s="49"/>
      <c r="N74" s="49"/>
      <c r="O74" s="49"/>
      <c r="P74" s="49"/>
      <c r="Q74" s="49"/>
      <c r="R74" s="49"/>
      <c r="S74" s="49"/>
      <c r="T74" s="49"/>
      <c r="U74" s="49"/>
      <c r="V74" s="49"/>
      <c r="W74" s="49"/>
      <c r="X74" s="49"/>
      <c r="Y74" s="50" t="s">
        <v>146</v>
      </c>
      <c r="Z74" s="86">
        <v>0</v>
      </c>
      <c r="AA74" s="232" t="s">
        <v>1150</v>
      </c>
      <c r="AB74" s="1440">
        <f t="shared" si="14"/>
        <v>0</v>
      </c>
      <c r="AC74" s="1460">
        <f t="shared" si="15"/>
        <v>0</v>
      </c>
      <c r="AD74" s="1665">
        <v>0</v>
      </c>
      <c r="AE74" s="1460" t="s">
        <v>1150</v>
      </c>
      <c r="AF74" s="1460" t="s">
        <v>1150</v>
      </c>
      <c r="AG74" s="1460" t="str">
        <f>AF74</f>
        <v>-</v>
      </c>
      <c r="AH74" s="110"/>
      <c r="AI74" s="109"/>
      <c r="AJ74" s="109"/>
      <c r="AK74" s="109"/>
      <c r="AL74" s="109"/>
      <c r="AM74" s="111"/>
      <c r="AN74" s="111"/>
      <c r="AO74" s="111"/>
      <c r="AP74" s="111"/>
      <c r="AQ74" s="111"/>
      <c r="AR74" s="111"/>
      <c r="AS74" s="111"/>
      <c r="AT74" s="112"/>
      <c r="AU74" s="112"/>
      <c r="AV74" s="112"/>
      <c r="AW74" s="112"/>
      <c r="AX74" s="112"/>
      <c r="AY74" s="112"/>
      <c r="AZ74" s="112"/>
      <c r="BA74" s="113"/>
      <c r="BB74" s="113"/>
      <c r="BC74" s="113"/>
      <c r="BD74" s="113"/>
      <c r="BE74" s="113"/>
      <c r="BF74" s="113"/>
      <c r="BG74" s="113"/>
      <c r="BH74" s="114"/>
      <c r="BI74" s="114"/>
      <c r="BJ74" s="114"/>
      <c r="BK74" s="114"/>
      <c r="BL74" s="114"/>
      <c r="BM74" s="114"/>
      <c r="BN74" s="114"/>
      <c r="BO74" s="115"/>
      <c r="BP74" s="115"/>
      <c r="BQ74" s="115"/>
      <c r="BR74" s="115"/>
      <c r="BS74" s="115"/>
      <c r="BT74" s="115"/>
      <c r="BU74" s="115"/>
    </row>
    <row r="75" spans="1:73" s="60" customFormat="1" ht="59.25" customHeight="1" thickBot="1">
      <c r="A75" s="1856"/>
      <c r="B75" s="1856"/>
      <c r="C75" s="1859"/>
      <c r="D75" s="121" t="s">
        <v>153</v>
      </c>
      <c r="E75" s="63" t="s">
        <v>154</v>
      </c>
      <c r="F75" s="63" t="s">
        <v>155</v>
      </c>
      <c r="G75" s="89" t="s">
        <v>156</v>
      </c>
      <c r="H75" s="76" t="s">
        <v>781</v>
      </c>
      <c r="I75" s="120">
        <v>0.16666666666666669</v>
      </c>
      <c r="J75" s="66" t="s">
        <v>154</v>
      </c>
      <c r="K75" s="67">
        <v>42006</v>
      </c>
      <c r="L75" s="67">
        <v>42369</v>
      </c>
      <c r="M75" s="68"/>
      <c r="N75" s="68"/>
      <c r="O75" s="68"/>
      <c r="P75" s="68"/>
      <c r="Q75" s="68"/>
      <c r="R75" s="68"/>
      <c r="S75" s="68"/>
      <c r="T75" s="68"/>
      <c r="U75" s="68"/>
      <c r="V75" s="68"/>
      <c r="W75" s="68"/>
      <c r="X75" s="68"/>
      <c r="Y75" s="123" t="s">
        <v>155</v>
      </c>
      <c r="Z75" s="86">
        <v>0</v>
      </c>
      <c r="AA75" s="232" t="s">
        <v>1150</v>
      </c>
      <c r="AB75" s="1440">
        <f t="shared" si="14"/>
        <v>0</v>
      </c>
      <c r="AC75" s="1460">
        <f t="shared" si="15"/>
        <v>0</v>
      </c>
      <c r="AD75" s="1665">
        <v>0</v>
      </c>
      <c r="AE75" s="1460" t="s">
        <v>1150</v>
      </c>
      <c r="AF75" s="1460" t="s">
        <v>1150</v>
      </c>
      <c r="AG75" s="1460" t="str">
        <f>AF75</f>
        <v>-</v>
      </c>
      <c r="AH75" s="110"/>
      <c r="AI75" s="109"/>
      <c r="AJ75" s="109"/>
      <c r="AK75" s="109"/>
      <c r="AL75" s="109"/>
      <c r="AM75" s="111"/>
      <c r="AN75" s="111"/>
      <c r="AO75" s="111"/>
      <c r="AP75" s="111"/>
      <c r="AQ75" s="111"/>
      <c r="AR75" s="111"/>
      <c r="AS75" s="111"/>
      <c r="AT75" s="112"/>
      <c r="AU75" s="112"/>
      <c r="AV75" s="112"/>
      <c r="AW75" s="112"/>
      <c r="AX75" s="112"/>
      <c r="AY75" s="112"/>
      <c r="AZ75" s="112"/>
      <c r="BA75" s="113"/>
      <c r="BB75" s="113"/>
      <c r="BC75" s="113"/>
      <c r="BD75" s="113"/>
      <c r="BE75" s="113"/>
      <c r="BF75" s="113"/>
      <c r="BG75" s="113"/>
      <c r="BH75" s="114"/>
      <c r="BI75" s="114"/>
      <c r="BJ75" s="114"/>
      <c r="BK75" s="114"/>
      <c r="BL75" s="114"/>
      <c r="BM75" s="114"/>
      <c r="BN75" s="114"/>
      <c r="BO75" s="115"/>
      <c r="BP75" s="115"/>
      <c r="BQ75" s="115"/>
      <c r="BR75" s="115"/>
      <c r="BS75" s="115"/>
      <c r="BT75" s="115"/>
      <c r="BU75" s="115"/>
    </row>
    <row r="76" spans="1:73" s="38" customFormat="1" ht="19.5" customHeight="1" thickBot="1">
      <c r="A76" s="1860" t="s">
        <v>136</v>
      </c>
      <c r="B76" s="1861"/>
      <c r="C76" s="1861"/>
      <c r="D76" s="1862"/>
      <c r="E76" s="532"/>
      <c r="F76" s="532"/>
      <c r="G76" s="532"/>
      <c r="H76" s="296"/>
      <c r="I76" s="97">
        <f>+SUM(I70:I75)</f>
        <v>1.0000000000000002</v>
      </c>
      <c r="J76" s="532"/>
      <c r="K76" s="532"/>
      <c r="L76" s="532"/>
      <c r="M76" s="532"/>
      <c r="N76" s="532"/>
      <c r="O76" s="532"/>
      <c r="P76" s="532"/>
      <c r="Q76" s="532"/>
      <c r="R76" s="532"/>
      <c r="S76" s="532"/>
      <c r="T76" s="532"/>
      <c r="U76" s="532"/>
      <c r="V76" s="532"/>
      <c r="W76" s="532"/>
      <c r="X76" s="532"/>
      <c r="Y76" s="98"/>
      <c r="Z76" s="245">
        <f>SUM(Z70:Z75)</f>
        <v>0</v>
      </c>
      <c r="AA76" s="533"/>
      <c r="AB76" s="1677"/>
      <c r="AC76" s="1678">
        <f>_xlfn.AVERAGEIF(AC70:AC75,"&gt;0")</f>
        <v>1</v>
      </c>
      <c r="AD76" s="1679"/>
      <c r="AE76" s="1678">
        <f>AVERAGE(AE70:AE75)</f>
        <v>1</v>
      </c>
      <c r="AF76" s="1678"/>
      <c r="AG76" s="1678">
        <f>AVERAGE(AG70:AG75)</f>
        <v>0.1111111111111111</v>
      </c>
      <c r="AH76" s="1677"/>
      <c r="AI76" s="1359"/>
      <c r="AJ76" s="1359"/>
      <c r="AK76" s="1359"/>
      <c r="AL76" s="1359"/>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row>
    <row r="77" spans="1:73" s="60" customFormat="1" ht="63" customHeight="1" thickBot="1">
      <c r="A77" s="537">
        <v>2</v>
      </c>
      <c r="B77" s="537" t="s">
        <v>234</v>
      </c>
      <c r="C77" s="536" t="s">
        <v>243</v>
      </c>
      <c r="D77" s="418" t="s">
        <v>558</v>
      </c>
      <c r="E77" s="157" t="s">
        <v>154</v>
      </c>
      <c r="F77" s="63" t="s">
        <v>155</v>
      </c>
      <c r="G77" s="88" t="s">
        <v>156</v>
      </c>
      <c r="H77" s="76" t="s">
        <v>781</v>
      </c>
      <c r="I77" s="419">
        <v>1</v>
      </c>
      <c r="J77" s="159" t="s">
        <v>266</v>
      </c>
      <c r="K77" s="160">
        <v>42006</v>
      </c>
      <c r="L77" s="160">
        <v>42369</v>
      </c>
      <c r="M77" s="161"/>
      <c r="N77" s="161"/>
      <c r="O77" s="161"/>
      <c r="P77" s="161"/>
      <c r="Q77" s="161"/>
      <c r="R77" s="161"/>
      <c r="S77" s="161"/>
      <c r="T77" s="161"/>
      <c r="U77" s="162"/>
      <c r="V77" s="162"/>
      <c r="W77" s="162"/>
      <c r="X77" s="162"/>
      <c r="Y77" s="135" t="s">
        <v>155</v>
      </c>
      <c r="Z77" s="107">
        <v>0</v>
      </c>
      <c r="AA77" s="163" t="s">
        <v>1150</v>
      </c>
      <c r="AB77" s="1440">
        <f t="shared" si="14"/>
        <v>0</v>
      </c>
      <c r="AC77" s="1460">
        <f t="shared" si="15"/>
        <v>0</v>
      </c>
      <c r="AD77" s="1665">
        <v>0</v>
      </c>
      <c r="AE77" s="1460" t="s">
        <v>1150</v>
      </c>
      <c r="AF77" s="1460" t="s">
        <v>1150</v>
      </c>
      <c r="AG77" s="1460" t="str">
        <f>AF77</f>
        <v>-</v>
      </c>
      <c r="AH77" s="164"/>
      <c r="AI77" s="109"/>
      <c r="AJ77" s="109"/>
      <c r="AK77" s="109"/>
      <c r="AL77" s="109"/>
      <c r="AM77" s="111"/>
      <c r="AN77" s="111"/>
      <c r="AO77" s="111"/>
      <c r="AP77" s="111"/>
      <c r="AQ77" s="111"/>
      <c r="AR77" s="111"/>
      <c r="AS77" s="111"/>
      <c r="AT77" s="112"/>
      <c r="AU77" s="112"/>
      <c r="AV77" s="112"/>
      <c r="AW77" s="112"/>
      <c r="AX77" s="112"/>
      <c r="AY77" s="112"/>
      <c r="AZ77" s="112"/>
      <c r="BA77" s="113"/>
      <c r="BB77" s="113"/>
      <c r="BC77" s="113"/>
      <c r="BD77" s="113"/>
      <c r="BE77" s="113"/>
      <c r="BF77" s="113"/>
      <c r="BG77" s="113"/>
      <c r="BH77" s="114"/>
      <c r="BI77" s="114"/>
      <c r="BJ77" s="114"/>
      <c r="BK77" s="114"/>
      <c r="BL77" s="114"/>
      <c r="BM77" s="114"/>
      <c r="BN77" s="114"/>
      <c r="BO77" s="115"/>
      <c r="BP77" s="115"/>
      <c r="BQ77" s="115"/>
      <c r="BR77" s="115"/>
      <c r="BS77" s="115"/>
      <c r="BT77" s="115"/>
      <c r="BU77" s="115"/>
    </row>
    <row r="78" spans="1:73" s="38" customFormat="1" ht="19.5" customHeight="1" thickBot="1">
      <c r="A78" s="1860" t="s">
        <v>136</v>
      </c>
      <c r="B78" s="1861"/>
      <c r="C78" s="1861"/>
      <c r="D78" s="1862"/>
      <c r="E78" s="532"/>
      <c r="F78" s="532"/>
      <c r="G78" s="532"/>
      <c r="H78" s="532"/>
      <c r="I78" s="97">
        <f>+I77</f>
        <v>1</v>
      </c>
      <c r="J78" s="532"/>
      <c r="K78" s="532"/>
      <c r="L78" s="532"/>
      <c r="M78" s="532"/>
      <c r="N78" s="532"/>
      <c r="O78" s="532"/>
      <c r="P78" s="532"/>
      <c r="Q78" s="532"/>
      <c r="R78" s="532"/>
      <c r="S78" s="532"/>
      <c r="T78" s="532"/>
      <c r="U78" s="532"/>
      <c r="V78" s="532"/>
      <c r="W78" s="532"/>
      <c r="X78" s="532"/>
      <c r="Y78" s="98"/>
      <c r="Z78" s="99">
        <f>SUM(Z77:Z77)</f>
        <v>0</v>
      </c>
      <c r="AA78" s="533"/>
      <c r="AB78" s="1649"/>
      <c r="AC78" s="1650" t="s">
        <v>1150</v>
      </c>
      <c r="AD78" s="1667"/>
      <c r="AE78" s="1650" t="s">
        <v>1150</v>
      </c>
      <c r="AF78" s="1650"/>
      <c r="AG78" s="1650" t="s">
        <v>1150</v>
      </c>
      <c r="AH78" s="1651"/>
      <c r="AI78" s="102"/>
      <c r="AJ78" s="102"/>
      <c r="AK78" s="102"/>
      <c r="AL78" s="102"/>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row>
    <row r="79" spans="1:73" s="38" customFormat="1" ht="19.5" customHeight="1" thickBot="1">
      <c r="A79" s="1853" t="s">
        <v>297</v>
      </c>
      <c r="B79" s="1854"/>
      <c r="C79" s="1854"/>
      <c r="D79" s="1854"/>
      <c r="E79" s="534"/>
      <c r="F79" s="535"/>
      <c r="G79" s="535"/>
      <c r="H79" s="535"/>
      <c r="I79" s="338">
        <f>AVERAGE(I78,I76)</f>
        <v>1</v>
      </c>
      <c r="J79" s="535"/>
      <c r="K79" s="535"/>
      <c r="L79" s="535"/>
      <c r="M79" s="535"/>
      <c r="N79" s="535"/>
      <c r="O79" s="535"/>
      <c r="P79" s="535"/>
      <c r="Q79" s="535"/>
      <c r="R79" s="535"/>
      <c r="S79" s="535"/>
      <c r="T79" s="535"/>
      <c r="U79" s="535"/>
      <c r="V79" s="535"/>
      <c r="W79" s="535"/>
      <c r="X79" s="177"/>
      <c r="Y79" s="177"/>
      <c r="Z79" s="178">
        <f>SUM(Z78,Z76)</f>
        <v>0</v>
      </c>
      <c r="AA79" s="179"/>
      <c r="AB79" s="1680"/>
      <c r="AC79" s="1681">
        <f>AVERAGE(AC78,AC76)</f>
        <v>1</v>
      </c>
      <c r="AD79" s="1682"/>
      <c r="AE79" s="1681">
        <f>AVERAGE(AE78,AE76)</f>
        <v>1</v>
      </c>
      <c r="AF79" s="1681"/>
      <c r="AG79" s="1681">
        <f>AVERAGE(AG78,AG76)</f>
        <v>0.1111111111111111</v>
      </c>
      <c r="AH79" s="1683"/>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row>
    <row r="80" spans="1:73" s="3" customFormat="1" ht="19.5" customHeight="1" thickBot="1">
      <c r="A80" s="181"/>
      <c r="B80" s="182"/>
      <c r="C80" s="183"/>
      <c r="D80" s="183"/>
      <c r="E80" s="183"/>
      <c r="F80" s="297"/>
      <c r="G80" s="183"/>
      <c r="H80" s="183"/>
      <c r="I80" s="658"/>
      <c r="J80" s="183"/>
      <c r="K80" s="299"/>
      <c r="L80" s="299"/>
      <c r="M80" s="183"/>
      <c r="N80" s="183"/>
      <c r="O80" s="183"/>
      <c r="P80" s="183"/>
      <c r="Q80" s="183"/>
      <c r="R80" s="183"/>
      <c r="S80" s="183"/>
      <c r="T80" s="183"/>
      <c r="U80" s="183"/>
      <c r="V80" s="183"/>
      <c r="W80" s="183"/>
      <c r="X80" s="300"/>
      <c r="Y80" s="300"/>
      <c r="Z80" s="340">
        <f>SUM(Z37,Z65,Z79)</f>
        <v>6239000000</v>
      </c>
      <c r="AA80" s="183"/>
      <c r="AB80" s="1684"/>
      <c r="AC80" s="1685">
        <f>AVERAGE(AC79,AC65,AC37)</f>
        <v>1</v>
      </c>
      <c r="AD80" s="1686"/>
      <c r="AE80" s="1685">
        <f>AVERAGE(AE79,AE65,AE37)</f>
        <v>0.6666666666666666</v>
      </c>
      <c r="AF80" s="1685"/>
      <c r="AG80" s="1685">
        <f>AVERAGE(AG79,AG65,AG37)</f>
        <v>0.0417989417989418</v>
      </c>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row>
    <row r="81" spans="25:26" ht="13.5">
      <c r="Y81" s="302" t="s">
        <v>1659</v>
      </c>
      <c r="Z81" s="660">
        <f>SUM(Z16)</f>
        <v>0</v>
      </c>
    </row>
  </sheetData>
  <sheetProtection/>
  <mergeCells count="96">
    <mergeCell ref="A1:C4"/>
    <mergeCell ref="D1:BG2"/>
    <mergeCell ref="BH1:BN4"/>
    <mergeCell ref="BO1:BU4"/>
    <mergeCell ref="D3:BG4"/>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9:AA9"/>
    <mergeCell ref="A11:D11"/>
    <mergeCell ref="E11:AA11"/>
    <mergeCell ref="AB11:AL11"/>
    <mergeCell ref="AT11:AZ11"/>
    <mergeCell ref="BA11:BG11"/>
    <mergeCell ref="BH11:BN11"/>
    <mergeCell ref="BO11:BU11"/>
    <mergeCell ref="A13:D13"/>
    <mergeCell ref="E13:AA13"/>
    <mergeCell ref="AB13:AL13"/>
    <mergeCell ref="AM13:AS13"/>
    <mergeCell ref="AT13:AZ13"/>
    <mergeCell ref="BA13:BG13"/>
    <mergeCell ref="AM11:AS11"/>
    <mergeCell ref="A36:D36"/>
    <mergeCell ref="BH13:BN13"/>
    <mergeCell ref="BO13:BU13"/>
    <mergeCell ref="A16:A23"/>
    <mergeCell ref="B16:B23"/>
    <mergeCell ref="C18:C19"/>
    <mergeCell ref="C20:C23"/>
    <mergeCell ref="A24:D24"/>
    <mergeCell ref="A25:A33"/>
    <mergeCell ref="B25:B33"/>
    <mergeCell ref="C26:C32"/>
    <mergeCell ref="A34:D34"/>
    <mergeCell ref="A37:D37"/>
    <mergeCell ref="A38:AA38"/>
    <mergeCell ref="A39:D39"/>
    <mergeCell ref="E39:AA39"/>
    <mergeCell ref="AB39:AL39"/>
    <mergeCell ref="A49:D49"/>
    <mergeCell ref="AT39:AZ39"/>
    <mergeCell ref="BA39:BG39"/>
    <mergeCell ref="BH39:BN39"/>
    <mergeCell ref="BO39:BU39"/>
    <mergeCell ref="A42:A43"/>
    <mergeCell ref="B42:B43"/>
    <mergeCell ref="C42:C43"/>
    <mergeCell ref="AM39:AS39"/>
    <mergeCell ref="A44:D44"/>
    <mergeCell ref="A45:A48"/>
    <mergeCell ref="B45:B48"/>
    <mergeCell ref="C45:C46"/>
    <mergeCell ref="C47:C48"/>
    <mergeCell ref="AB67:AL67"/>
    <mergeCell ref="A50:A51"/>
    <mergeCell ref="B50:B51"/>
    <mergeCell ref="C50:C51"/>
    <mergeCell ref="A52:D52"/>
    <mergeCell ref="A53:A63"/>
    <mergeCell ref="B53:B63"/>
    <mergeCell ref="C53:C59"/>
    <mergeCell ref="D54:D56"/>
    <mergeCell ref="C60:C63"/>
    <mergeCell ref="D62:D63"/>
    <mergeCell ref="A68:AA68"/>
    <mergeCell ref="A64:D64"/>
    <mergeCell ref="A65:D65"/>
    <mergeCell ref="A66:AA66"/>
    <mergeCell ref="A67:D67"/>
    <mergeCell ref="E67:AA67"/>
    <mergeCell ref="AM67:AS67"/>
    <mergeCell ref="AT67:AZ67"/>
    <mergeCell ref="BA67:BG67"/>
    <mergeCell ref="BH67:BN67"/>
    <mergeCell ref="BO67:BU67"/>
    <mergeCell ref="A79:D79"/>
    <mergeCell ref="A70:A75"/>
    <mergeCell ref="B70:B75"/>
    <mergeCell ref="C70:C71"/>
    <mergeCell ref="C72:C75"/>
    <mergeCell ref="A76:D76"/>
    <mergeCell ref="A78:D78"/>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abColor rgb="FF00B050"/>
  </sheetPr>
  <dimension ref="A1:CG115"/>
  <sheetViews>
    <sheetView zoomScale="85" zoomScaleNormal="85" workbookViewId="0" topLeftCell="A3">
      <selection activeCell="A110" sqref="A110:AA110"/>
    </sheetView>
  </sheetViews>
  <sheetFormatPr defaultColWidth="11.421875" defaultRowHeight="15"/>
  <cols>
    <col min="1" max="1" width="3.7109375" style="1355" bestFit="1" customWidth="1"/>
    <col min="2" max="2" width="16.28125" style="1" customWidth="1"/>
    <col min="3" max="3" width="29.140625" style="1355" customWidth="1"/>
    <col min="4" max="4" width="54.00390625" style="1355" customWidth="1"/>
    <col min="5" max="5" width="15.421875" style="1355" customWidth="1"/>
    <col min="6" max="6" width="11.28125" style="1355" customWidth="1"/>
    <col min="7" max="7" width="16.421875" style="1355" customWidth="1"/>
    <col min="8" max="8" width="18.00390625" style="1355" customWidth="1"/>
    <col min="9" max="9" width="11.7109375" style="1355" hidden="1" customWidth="1"/>
    <col min="10" max="10" width="39.140625" style="1355" customWidth="1"/>
    <col min="11" max="11" width="10.7109375" style="1355" customWidth="1"/>
    <col min="12" max="12" width="11.28125" style="1355" customWidth="1"/>
    <col min="13" max="13" width="4.140625" style="1355" customWidth="1"/>
    <col min="14" max="14" width="5.8515625" style="1355" customWidth="1"/>
    <col min="15" max="15" width="5.00390625" style="1355" customWidth="1"/>
    <col min="16" max="16" width="6.7109375" style="1355" customWidth="1"/>
    <col min="17" max="17" width="5.00390625" style="1355" customWidth="1"/>
    <col min="18" max="21" width="6.28125" style="1355" bestFit="1" customWidth="1"/>
    <col min="22" max="22" width="7.00390625" style="1355" customWidth="1"/>
    <col min="23" max="24" width="6.28125" style="1355" bestFit="1" customWidth="1"/>
    <col min="25" max="25" width="10.421875" style="1355" bestFit="1" customWidth="1"/>
    <col min="26" max="26" width="29.421875" style="660" customWidth="1"/>
    <col min="27" max="27" width="22.140625" style="1355" hidden="1" customWidth="1"/>
    <col min="28" max="29" width="5.7109375" style="1355" customWidth="1"/>
    <col min="30" max="38" width="4.421875" style="1355" hidden="1" customWidth="1"/>
    <col min="39" max="39" width="0.13671875" style="1355" customWidth="1"/>
    <col min="40" max="40" width="14.28125" style="1355" customWidth="1"/>
    <col min="41" max="41" width="14.28125" style="1360" customWidth="1"/>
    <col min="42" max="42" width="11.421875" style="1355" customWidth="1"/>
    <col min="43" max="43" width="11.421875" style="1360" customWidth="1"/>
    <col min="44" max="44" width="15.00390625" style="1355" bestFit="1" customWidth="1"/>
    <col min="45" max="45" width="26.28125" style="1360" hidden="1" customWidth="1"/>
    <col min="46" max="46" width="16.421875" style="1360" customWidth="1"/>
    <col min="47" max="47" width="17.421875" style="1355" customWidth="1"/>
    <col min="48" max="48" width="15.00390625" style="1355" bestFit="1" customWidth="1"/>
    <col min="49" max="49" width="79.28125" style="1355" customWidth="1"/>
    <col min="50" max="50" width="40.28125" style="1355" customWidth="1"/>
    <col min="51" max="51" width="14.28125" style="1355" hidden="1" customWidth="1"/>
    <col min="52" max="53" width="11.421875" style="1355" hidden="1" customWidth="1"/>
    <col min="54" max="54" width="13.421875" style="1355" hidden="1" customWidth="1"/>
    <col min="55" max="55" width="17.421875" style="1355" hidden="1" customWidth="1"/>
    <col min="56" max="56" width="25.8515625" style="1355" hidden="1" customWidth="1"/>
    <col min="57" max="57" width="26.8515625" style="1355" hidden="1" customWidth="1"/>
    <col min="58" max="58" width="14.421875" style="1355" hidden="1" customWidth="1"/>
    <col min="59" max="60" width="11.421875" style="1355" hidden="1" customWidth="1"/>
    <col min="61" max="62" width="17.140625" style="1355" hidden="1" customWidth="1"/>
    <col min="63" max="63" width="22.00390625" style="1355" hidden="1" customWidth="1"/>
    <col min="64" max="64" width="31.00390625" style="1355" hidden="1" customWidth="1"/>
    <col min="65" max="65" width="14.421875" style="1355" hidden="1" customWidth="1"/>
    <col min="66" max="66" width="11.00390625" style="1355" hidden="1" customWidth="1"/>
    <col min="67" max="67" width="11.421875" style="1355" hidden="1" customWidth="1"/>
    <col min="68" max="68" width="17.421875" style="1355" hidden="1" customWidth="1"/>
    <col min="69" max="69" width="16.8515625" style="1355" hidden="1" customWidth="1"/>
    <col min="70" max="70" width="24.421875" style="1355" hidden="1" customWidth="1"/>
    <col min="71" max="71" width="23.421875" style="1355" hidden="1" customWidth="1"/>
    <col min="72" max="72" width="15.00390625" style="1355" hidden="1" customWidth="1"/>
    <col min="73" max="74" width="11.421875" style="1355" hidden="1" customWidth="1"/>
    <col min="75" max="75" width="16.421875" style="1355" hidden="1" customWidth="1"/>
    <col min="76" max="76" width="19.421875" style="1355" hidden="1" customWidth="1"/>
    <col min="77" max="77" width="18.140625" style="1355" hidden="1" customWidth="1"/>
    <col min="78" max="78" width="26.421875" style="1355" hidden="1" customWidth="1"/>
    <col min="79" max="79" width="14.421875" style="1355" hidden="1" customWidth="1"/>
    <col min="80" max="80" width="12.7109375" style="1355" hidden="1" customWidth="1"/>
    <col min="81" max="81" width="11.421875" style="1355" hidden="1" customWidth="1"/>
    <col min="82" max="82" width="16.8515625" style="1355" hidden="1" customWidth="1"/>
    <col min="83" max="83" width="17.00390625" style="1355" hidden="1" customWidth="1"/>
    <col min="84" max="84" width="24.140625" style="1355" hidden="1" customWidth="1"/>
    <col min="85" max="85" width="23.140625" style="1355" hidden="1" customWidth="1"/>
    <col min="86" max="87" width="0" style="1355" hidden="1" customWidth="1"/>
    <col min="88" max="16384" width="10.8515625" style="1355" customWidth="1"/>
  </cols>
  <sheetData>
    <row r="1" spans="1:85"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7"/>
      <c r="BH1" s="1987"/>
      <c r="BI1" s="1987"/>
      <c r="BJ1" s="1987"/>
      <c r="BK1" s="1987"/>
      <c r="BL1" s="1987"/>
      <c r="BM1" s="1987"/>
      <c r="BN1" s="1987"/>
      <c r="BO1" s="1987"/>
      <c r="BP1" s="1987"/>
      <c r="BQ1" s="1987"/>
      <c r="BR1" s="1987"/>
      <c r="BS1" s="1988"/>
      <c r="BT1" s="1992" t="s">
        <v>1</v>
      </c>
      <c r="BU1" s="1993"/>
      <c r="BV1" s="1993"/>
      <c r="BW1" s="1993"/>
      <c r="BX1" s="1993"/>
      <c r="BY1" s="1993"/>
      <c r="BZ1" s="1994"/>
      <c r="CA1" s="2001" t="s">
        <v>2</v>
      </c>
      <c r="CB1" s="1993"/>
      <c r="CC1" s="1993"/>
      <c r="CD1" s="1993"/>
      <c r="CE1" s="1993"/>
      <c r="CF1" s="1993"/>
      <c r="CG1" s="1994"/>
    </row>
    <row r="2" spans="1:85"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0"/>
      <c r="BH2" s="1990"/>
      <c r="BI2" s="1990"/>
      <c r="BJ2" s="1990"/>
      <c r="BK2" s="1990"/>
      <c r="BL2" s="1990"/>
      <c r="BM2" s="1990"/>
      <c r="BN2" s="1990"/>
      <c r="BO2" s="1990"/>
      <c r="BP2" s="1990"/>
      <c r="BQ2" s="1990"/>
      <c r="BR2" s="1990"/>
      <c r="BS2" s="1991"/>
      <c r="BT2" s="1995"/>
      <c r="BU2" s="1996"/>
      <c r="BV2" s="1996"/>
      <c r="BW2" s="1996"/>
      <c r="BX2" s="1996"/>
      <c r="BY2" s="1996"/>
      <c r="BZ2" s="1997"/>
      <c r="CA2" s="1995"/>
      <c r="CB2" s="1996"/>
      <c r="CC2" s="1996"/>
      <c r="CD2" s="1996"/>
      <c r="CE2" s="1996"/>
      <c r="CF2" s="1996"/>
      <c r="CG2" s="1997"/>
    </row>
    <row r="3" spans="1:85"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3"/>
      <c r="BH3" s="2003"/>
      <c r="BI3" s="2003"/>
      <c r="BJ3" s="2003"/>
      <c r="BK3" s="2003"/>
      <c r="BL3" s="2003"/>
      <c r="BM3" s="2003"/>
      <c r="BN3" s="2003"/>
      <c r="BO3" s="2003"/>
      <c r="BP3" s="2003"/>
      <c r="BQ3" s="2003"/>
      <c r="BR3" s="2003"/>
      <c r="BS3" s="2004"/>
      <c r="BT3" s="1995"/>
      <c r="BU3" s="1996"/>
      <c r="BV3" s="1996"/>
      <c r="BW3" s="1996"/>
      <c r="BX3" s="1996"/>
      <c r="BY3" s="1996"/>
      <c r="BZ3" s="1997"/>
      <c r="CA3" s="1995"/>
      <c r="CB3" s="1996"/>
      <c r="CC3" s="1996"/>
      <c r="CD3" s="1996"/>
      <c r="CE3" s="1996"/>
      <c r="CF3" s="1996"/>
      <c r="CG3" s="1997"/>
    </row>
    <row r="4" spans="1:85"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6"/>
      <c r="BH4" s="2006"/>
      <c r="BI4" s="2006"/>
      <c r="BJ4" s="2006"/>
      <c r="BK4" s="2006"/>
      <c r="BL4" s="2006"/>
      <c r="BM4" s="2006"/>
      <c r="BN4" s="2006"/>
      <c r="BO4" s="2006"/>
      <c r="BP4" s="2006"/>
      <c r="BQ4" s="2006"/>
      <c r="BR4" s="2006"/>
      <c r="BS4" s="2007"/>
      <c r="BT4" s="1998"/>
      <c r="BU4" s="1999"/>
      <c r="BV4" s="1999"/>
      <c r="BW4" s="1999"/>
      <c r="BX4" s="1999"/>
      <c r="BY4" s="1999"/>
      <c r="BZ4" s="2000"/>
      <c r="CA4" s="1998"/>
      <c r="CB4" s="1999"/>
      <c r="CC4" s="1999"/>
      <c r="CD4" s="1999"/>
      <c r="CE4" s="1999"/>
      <c r="CF4" s="1999"/>
      <c r="CG4" s="2000"/>
    </row>
    <row r="5" spans="1:85"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338"/>
      <c r="AC5" s="1338"/>
      <c r="AD5" s="1338"/>
      <c r="AE5" s="1338"/>
      <c r="AF5" s="1338"/>
      <c r="AG5" s="1338"/>
      <c r="AH5" s="1338"/>
      <c r="AI5" s="1338"/>
      <c r="AJ5" s="1338"/>
      <c r="AK5" s="1338"/>
      <c r="AL5" s="1338"/>
      <c r="AM5" s="1338"/>
      <c r="AN5" s="1953" t="s">
        <v>4</v>
      </c>
      <c r="AO5" s="1954"/>
      <c r="AP5" s="1954"/>
      <c r="AQ5" s="1954"/>
      <c r="AR5" s="1954"/>
      <c r="AS5" s="1954"/>
      <c r="AT5" s="1954"/>
      <c r="AU5" s="1954"/>
      <c r="AV5" s="1954"/>
      <c r="AW5" s="1954"/>
      <c r="AX5" s="1955"/>
      <c r="AY5" s="1959" t="s">
        <v>4</v>
      </c>
      <c r="AZ5" s="1960"/>
      <c r="BA5" s="1960"/>
      <c r="BB5" s="1960"/>
      <c r="BC5" s="1960"/>
      <c r="BD5" s="1960"/>
      <c r="BE5" s="1961"/>
      <c r="BF5" s="1965" t="s">
        <v>4</v>
      </c>
      <c r="BG5" s="1966"/>
      <c r="BH5" s="1966"/>
      <c r="BI5" s="1966"/>
      <c r="BJ5" s="1966"/>
      <c r="BK5" s="1966"/>
      <c r="BL5" s="1967"/>
      <c r="BM5" s="1971" t="s">
        <v>4</v>
      </c>
      <c r="BN5" s="1972"/>
      <c r="BO5" s="1972"/>
      <c r="BP5" s="1972"/>
      <c r="BQ5" s="1972"/>
      <c r="BR5" s="1972"/>
      <c r="BS5" s="1973"/>
      <c r="BT5" s="1899" t="s">
        <v>4</v>
      </c>
      <c r="BU5" s="1900"/>
      <c r="BV5" s="1900"/>
      <c r="BW5" s="1900"/>
      <c r="BX5" s="1900"/>
      <c r="BY5" s="1900"/>
      <c r="BZ5" s="1901"/>
      <c r="CA5" s="1905" t="s">
        <v>4</v>
      </c>
      <c r="CB5" s="1906"/>
      <c r="CC5" s="1906"/>
      <c r="CD5" s="1906"/>
      <c r="CE5" s="1906"/>
      <c r="CF5" s="1906"/>
      <c r="CG5" s="1907"/>
    </row>
    <row r="6" spans="1:85"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337"/>
      <c r="AC6" s="1337"/>
      <c r="AD6" s="1337"/>
      <c r="AE6" s="1337"/>
      <c r="AF6" s="1337"/>
      <c r="AG6" s="1337"/>
      <c r="AH6" s="1337"/>
      <c r="AI6" s="1337"/>
      <c r="AJ6" s="1337"/>
      <c r="AK6" s="1337"/>
      <c r="AL6" s="1337"/>
      <c r="AM6" s="1337"/>
      <c r="AN6" s="1956"/>
      <c r="AO6" s="1957"/>
      <c r="AP6" s="1957"/>
      <c r="AQ6" s="1957"/>
      <c r="AR6" s="1957"/>
      <c r="AS6" s="1957"/>
      <c r="AT6" s="1957"/>
      <c r="AU6" s="1957"/>
      <c r="AV6" s="1957"/>
      <c r="AW6" s="1957"/>
      <c r="AX6" s="1958"/>
      <c r="AY6" s="1962"/>
      <c r="AZ6" s="1963"/>
      <c r="BA6" s="1963"/>
      <c r="BB6" s="1963"/>
      <c r="BC6" s="1963"/>
      <c r="BD6" s="1963"/>
      <c r="BE6" s="1964"/>
      <c r="BF6" s="1968"/>
      <c r="BG6" s="1969"/>
      <c r="BH6" s="1969"/>
      <c r="BI6" s="1969"/>
      <c r="BJ6" s="1969"/>
      <c r="BK6" s="1969"/>
      <c r="BL6" s="1970"/>
      <c r="BM6" s="1974"/>
      <c r="BN6" s="1975"/>
      <c r="BO6" s="1975"/>
      <c r="BP6" s="1975"/>
      <c r="BQ6" s="1975"/>
      <c r="BR6" s="1975"/>
      <c r="BS6" s="1976"/>
      <c r="BT6" s="1902"/>
      <c r="BU6" s="1903"/>
      <c r="BV6" s="1903"/>
      <c r="BW6" s="1903"/>
      <c r="BX6" s="1903"/>
      <c r="BY6" s="1903"/>
      <c r="BZ6" s="1904"/>
      <c r="CA6" s="1908"/>
      <c r="CB6" s="1909"/>
      <c r="CC6" s="1909"/>
      <c r="CD6" s="1909"/>
      <c r="CE6" s="1909"/>
      <c r="CF6" s="1909"/>
      <c r="CG6" s="1910"/>
    </row>
    <row r="7" spans="1:85"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337"/>
      <c r="AC7" s="1337"/>
      <c r="AD7" s="1337"/>
      <c r="AE7" s="1337"/>
      <c r="AF7" s="1337"/>
      <c r="AG7" s="1337"/>
      <c r="AH7" s="1337"/>
      <c r="AI7" s="1337"/>
      <c r="AJ7" s="1337"/>
      <c r="AK7" s="1337"/>
      <c r="AL7" s="1337"/>
      <c r="AM7" s="1337"/>
      <c r="AN7" s="1914" t="s">
        <v>1945</v>
      </c>
      <c r="AO7" s="1915"/>
      <c r="AP7" s="1915"/>
      <c r="AQ7" s="1915"/>
      <c r="AR7" s="1915"/>
      <c r="AS7" s="1915"/>
      <c r="AT7" s="1915"/>
      <c r="AU7" s="1915"/>
      <c r="AV7" s="1915"/>
      <c r="AW7" s="1915"/>
      <c r="AX7" s="1916"/>
      <c r="AY7" s="1920" t="s">
        <v>7</v>
      </c>
      <c r="AZ7" s="1921"/>
      <c r="BA7" s="1921"/>
      <c r="BB7" s="1921"/>
      <c r="BC7" s="1921"/>
      <c r="BD7" s="1921"/>
      <c r="BE7" s="1922"/>
      <c r="BF7" s="1926" t="s">
        <v>6</v>
      </c>
      <c r="BG7" s="1927"/>
      <c r="BH7" s="1927"/>
      <c r="BI7" s="1927"/>
      <c r="BJ7" s="1927"/>
      <c r="BK7" s="1927"/>
      <c r="BL7" s="1928"/>
      <c r="BM7" s="1932" t="s">
        <v>6</v>
      </c>
      <c r="BN7" s="1933"/>
      <c r="BO7" s="1933"/>
      <c r="BP7" s="1933"/>
      <c r="BQ7" s="1933"/>
      <c r="BR7" s="1933"/>
      <c r="BS7" s="1934"/>
      <c r="BT7" s="1938" t="s">
        <v>7</v>
      </c>
      <c r="BU7" s="1939"/>
      <c r="BV7" s="1939"/>
      <c r="BW7" s="1939"/>
      <c r="BX7" s="1939"/>
      <c r="BY7" s="1939"/>
      <c r="BZ7" s="1940"/>
      <c r="CA7" s="1944" t="s">
        <v>6</v>
      </c>
      <c r="CB7" s="1945"/>
      <c r="CC7" s="1945"/>
      <c r="CD7" s="1945"/>
      <c r="CE7" s="1945"/>
      <c r="CF7" s="1945"/>
      <c r="CG7" s="1946"/>
    </row>
    <row r="8" spans="1:85"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337"/>
      <c r="AC8" s="1337"/>
      <c r="AD8" s="1337"/>
      <c r="AE8" s="1337"/>
      <c r="AF8" s="1337"/>
      <c r="AG8" s="1337"/>
      <c r="AH8" s="1337"/>
      <c r="AI8" s="1337"/>
      <c r="AJ8" s="1337"/>
      <c r="AK8" s="1337"/>
      <c r="AL8" s="1337"/>
      <c r="AM8" s="1337"/>
      <c r="AN8" s="1914"/>
      <c r="AO8" s="1915"/>
      <c r="AP8" s="1915"/>
      <c r="AQ8" s="1915"/>
      <c r="AR8" s="1915"/>
      <c r="AS8" s="1915"/>
      <c r="AT8" s="1915"/>
      <c r="AU8" s="1915"/>
      <c r="AV8" s="1915"/>
      <c r="AW8" s="1915"/>
      <c r="AX8" s="1916"/>
      <c r="AY8" s="1920"/>
      <c r="AZ8" s="1921"/>
      <c r="BA8" s="1921"/>
      <c r="BB8" s="1921"/>
      <c r="BC8" s="1921"/>
      <c r="BD8" s="1921"/>
      <c r="BE8" s="1922"/>
      <c r="BF8" s="1926"/>
      <c r="BG8" s="1927"/>
      <c r="BH8" s="1927"/>
      <c r="BI8" s="1927"/>
      <c r="BJ8" s="1927"/>
      <c r="BK8" s="1927"/>
      <c r="BL8" s="1928"/>
      <c r="BM8" s="1932"/>
      <c r="BN8" s="1933"/>
      <c r="BO8" s="1933"/>
      <c r="BP8" s="1933"/>
      <c r="BQ8" s="1933"/>
      <c r="BR8" s="1933"/>
      <c r="BS8" s="1934"/>
      <c r="BT8" s="1938"/>
      <c r="BU8" s="1939"/>
      <c r="BV8" s="1939"/>
      <c r="BW8" s="1939"/>
      <c r="BX8" s="1939"/>
      <c r="BY8" s="1939"/>
      <c r="BZ8" s="1940"/>
      <c r="CA8" s="1944"/>
      <c r="CB8" s="1945"/>
      <c r="CC8" s="1945"/>
      <c r="CD8" s="1945"/>
      <c r="CE8" s="1945"/>
      <c r="CF8" s="1945"/>
      <c r="CG8" s="1946"/>
    </row>
    <row r="9" spans="1:85"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339"/>
      <c r="AC9" s="1339"/>
      <c r="AD9" s="1339"/>
      <c r="AE9" s="1339"/>
      <c r="AF9" s="1339"/>
      <c r="AG9" s="1339"/>
      <c r="AH9" s="1339"/>
      <c r="AI9" s="1339"/>
      <c r="AJ9" s="1339"/>
      <c r="AK9" s="1339"/>
      <c r="AL9" s="1339"/>
      <c r="AM9" s="1339"/>
      <c r="AN9" s="1917"/>
      <c r="AO9" s="1918"/>
      <c r="AP9" s="1918"/>
      <c r="AQ9" s="1918"/>
      <c r="AR9" s="1918"/>
      <c r="AS9" s="1918"/>
      <c r="AT9" s="1918"/>
      <c r="AU9" s="1918"/>
      <c r="AV9" s="1918"/>
      <c r="AW9" s="1918"/>
      <c r="AX9" s="1919"/>
      <c r="AY9" s="1923"/>
      <c r="AZ9" s="1924"/>
      <c r="BA9" s="1924"/>
      <c r="BB9" s="1924"/>
      <c r="BC9" s="1924"/>
      <c r="BD9" s="1924"/>
      <c r="BE9" s="1925"/>
      <c r="BF9" s="1929"/>
      <c r="BG9" s="1930"/>
      <c r="BH9" s="1930"/>
      <c r="BI9" s="1930"/>
      <c r="BJ9" s="1930"/>
      <c r="BK9" s="1930"/>
      <c r="BL9" s="1931"/>
      <c r="BM9" s="1935"/>
      <c r="BN9" s="1936"/>
      <c r="BO9" s="1936"/>
      <c r="BP9" s="1936"/>
      <c r="BQ9" s="1936"/>
      <c r="BR9" s="1936"/>
      <c r="BS9" s="1937"/>
      <c r="BT9" s="1941"/>
      <c r="BU9" s="1942"/>
      <c r="BV9" s="1942"/>
      <c r="BW9" s="1942"/>
      <c r="BX9" s="1942"/>
      <c r="BY9" s="1942"/>
      <c r="BZ9" s="1943"/>
      <c r="CA9" s="1947"/>
      <c r="CB9" s="1948"/>
      <c r="CC9" s="1948"/>
      <c r="CD9" s="1948"/>
      <c r="CE9" s="1948"/>
      <c r="CF9" s="1948"/>
      <c r="CG9" s="1949"/>
    </row>
    <row r="10" spans="1:85" ht="9" customHeight="1" thickBot="1">
      <c r="A10" s="3"/>
      <c r="B10" s="4"/>
      <c r="C10" s="3"/>
      <c r="D10" s="3"/>
      <c r="E10" s="3"/>
      <c r="F10" s="264"/>
      <c r="G10" s="3"/>
      <c r="H10" s="3"/>
      <c r="I10" s="265"/>
      <c r="J10" s="3"/>
      <c r="K10" s="266"/>
      <c r="L10" s="266"/>
      <c r="M10" s="3"/>
      <c r="N10" s="3"/>
      <c r="O10" s="3"/>
      <c r="P10" s="3"/>
      <c r="Q10" s="3"/>
      <c r="R10" s="3"/>
      <c r="S10" s="3"/>
      <c r="T10" s="3"/>
      <c r="U10" s="3"/>
      <c r="V10" s="3"/>
      <c r="W10" s="3"/>
      <c r="X10" s="3"/>
      <c r="Y10" s="3"/>
      <c r="Z10" s="601"/>
      <c r="AA10" s="3"/>
      <c r="AB10" s="3"/>
      <c r="AC10" s="3"/>
      <c r="AD10" s="3"/>
      <c r="AE10" s="3"/>
      <c r="AF10" s="3"/>
      <c r="AG10" s="3"/>
      <c r="AH10" s="3"/>
      <c r="AI10" s="3"/>
      <c r="AJ10" s="3"/>
      <c r="AK10" s="3"/>
      <c r="AL10" s="3"/>
      <c r="AM10" s="3"/>
      <c r="AN10" s="269"/>
      <c r="AO10" s="269"/>
      <c r="AP10" s="269"/>
      <c r="AQ10" s="269"/>
      <c r="AR10" s="269"/>
      <c r="AS10" s="269"/>
      <c r="AT10" s="269"/>
      <c r="AU10" s="269"/>
      <c r="AV10" s="269"/>
      <c r="AW10" s="269"/>
      <c r="AX10" s="269"/>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row>
    <row r="11" spans="1:85" s="3" customFormat="1" ht="21" customHeight="1" thickBot="1">
      <c r="A11" s="1895" t="s">
        <v>9</v>
      </c>
      <c r="B11" s="1895"/>
      <c r="C11" s="1895"/>
      <c r="D11" s="1895"/>
      <c r="E11" s="1896" t="s">
        <v>1350</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340"/>
      <c r="AC11" s="1340"/>
      <c r="AD11" s="1340"/>
      <c r="AE11" s="1340"/>
      <c r="AF11" s="1340"/>
      <c r="AG11" s="1340"/>
      <c r="AH11" s="1340"/>
      <c r="AI11" s="1340"/>
      <c r="AJ11" s="1340"/>
      <c r="AK11" s="1340"/>
      <c r="AL11" s="1340"/>
      <c r="AM11" s="1340"/>
      <c r="AN11" s="1891" t="s">
        <v>1350</v>
      </c>
      <c r="AO11" s="1891"/>
      <c r="AP11" s="1891"/>
      <c r="AQ11" s="1891"/>
      <c r="AR11" s="1891"/>
      <c r="AS11" s="1891"/>
      <c r="AT11" s="1891"/>
      <c r="AU11" s="1891"/>
      <c r="AV11" s="1891"/>
      <c r="AW11" s="1891"/>
      <c r="AX11" s="1891"/>
      <c r="AY11" s="1891" t="s">
        <v>1350</v>
      </c>
      <c r="AZ11" s="1891"/>
      <c r="BA11" s="1891"/>
      <c r="BB11" s="1891"/>
      <c r="BC11" s="1891"/>
      <c r="BD11" s="1891"/>
      <c r="BE11" s="1891"/>
      <c r="BF11" s="1891" t="s">
        <v>1350</v>
      </c>
      <c r="BG11" s="1891"/>
      <c r="BH11" s="1891"/>
      <c r="BI11" s="1891"/>
      <c r="BJ11" s="1891"/>
      <c r="BK11" s="1891"/>
      <c r="BL11" s="1891"/>
      <c r="BM11" s="1891" t="s">
        <v>1350</v>
      </c>
      <c r="BN11" s="1891"/>
      <c r="BO11" s="1891"/>
      <c r="BP11" s="1891"/>
      <c r="BQ11" s="1891"/>
      <c r="BR11" s="1891"/>
      <c r="BS11" s="1891"/>
      <c r="BT11" s="1891" t="s">
        <v>1350</v>
      </c>
      <c r="BU11" s="1891"/>
      <c r="BV11" s="1891"/>
      <c r="BW11" s="1891"/>
      <c r="BX11" s="1891"/>
      <c r="BY11" s="1891"/>
      <c r="BZ11" s="1891"/>
      <c r="CA11" s="1891" t="s">
        <v>1350</v>
      </c>
      <c r="CB11" s="1891"/>
      <c r="CC11" s="1891"/>
      <c r="CD11" s="1891"/>
      <c r="CE11" s="1891"/>
      <c r="CF11" s="1891"/>
      <c r="CG11" s="1891"/>
    </row>
    <row r="12" spans="2:50" s="13" customFormat="1" ht="9.75" customHeight="1" thickBot="1">
      <c r="B12" s="14"/>
      <c r="F12" s="270"/>
      <c r="I12" s="271"/>
      <c r="K12" s="272"/>
      <c r="L12" s="272"/>
      <c r="Z12" s="421"/>
      <c r="AN12" s="275"/>
      <c r="AO12" s="275"/>
      <c r="AP12" s="275"/>
      <c r="AQ12" s="275"/>
      <c r="AR12" s="275"/>
      <c r="AS12" s="275"/>
      <c r="AT12" s="275"/>
      <c r="AU12" s="275"/>
      <c r="AV12" s="275"/>
      <c r="AW12" s="275"/>
      <c r="AX12" s="275"/>
    </row>
    <row r="13" spans="1:85" s="4" customFormat="1" ht="21" customHeight="1" thickBot="1">
      <c r="A13" s="1866" t="s">
        <v>11</v>
      </c>
      <c r="B13" s="1866"/>
      <c r="C13" s="1866"/>
      <c r="D13" s="1866"/>
      <c r="E13" s="1867" t="s">
        <v>567</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341"/>
      <c r="AC13" s="1341"/>
      <c r="AD13" s="1341"/>
      <c r="AE13" s="1341"/>
      <c r="AF13" s="1341"/>
      <c r="AG13" s="1341"/>
      <c r="AH13" s="1341"/>
      <c r="AI13" s="1341"/>
      <c r="AJ13" s="1341"/>
      <c r="AK13" s="1341"/>
      <c r="AL13" s="1341"/>
      <c r="AM13" s="1341"/>
      <c r="AN13" s="1863" t="s">
        <v>567</v>
      </c>
      <c r="AO13" s="1863"/>
      <c r="AP13" s="1863"/>
      <c r="AQ13" s="1863"/>
      <c r="AR13" s="1863"/>
      <c r="AS13" s="1863"/>
      <c r="AT13" s="1863"/>
      <c r="AU13" s="1863"/>
      <c r="AV13" s="1863"/>
      <c r="AW13" s="1863"/>
      <c r="AX13" s="1863"/>
      <c r="AY13" s="1863" t="s">
        <v>567</v>
      </c>
      <c r="AZ13" s="1863"/>
      <c r="BA13" s="1863"/>
      <c r="BB13" s="1863"/>
      <c r="BC13" s="1863"/>
      <c r="BD13" s="1863"/>
      <c r="BE13" s="1863"/>
      <c r="BF13" s="1863" t="s">
        <v>567</v>
      </c>
      <c r="BG13" s="1863"/>
      <c r="BH13" s="1863"/>
      <c r="BI13" s="1863"/>
      <c r="BJ13" s="1863"/>
      <c r="BK13" s="1863"/>
      <c r="BL13" s="1863"/>
      <c r="BM13" s="1863" t="s">
        <v>567</v>
      </c>
      <c r="BN13" s="1863"/>
      <c r="BO13" s="1863"/>
      <c r="BP13" s="1863"/>
      <c r="BQ13" s="1863"/>
      <c r="BR13" s="1863"/>
      <c r="BS13" s="1863"/>
      <c r="BT13" s="1863" t="s">
        <v>567</v>
      </c>
      <c r="BU13" s="1863"/>
      <c r="BV13" s="1863"/>
      <c r="BW13" s="1863"/>
      <c r="BX13" s="1863"/>
      <c r="BY13" s="1863"/>
      <c r="BZ13" s="1863"/>
      <c r="CA13" s="1863" t="s">
        <v>567</v>
      </c>
      <c r="CB13" s="1863"/>
      <c r="CC13" s="1863"/>
      <c r="CD13" s="1863"/>
      <c r="CE13" s="1863"/>
      <c r="CF13" s="1863"/>
      <c r="CG13" s="1863"/>
    </row>
    <row r="14" spans="1:85" s="13" customFormat="1" ht="9.75" customHeight="1" thickBot="1">
      <c r="A14" s="1864"/>
      <c r="B14" s="1864"/>
      <c r="C14" s="1864"/>
      <c r="D14" s="1864"/>
      <c r="E14" s="1864"/>
      <c r="F14" s="1864"/>
      <c r="G14" s="1864"/>
      <c r="H14" s="1864"/>
      <c r="I14" s="1864"/>
      <c r="J14" s="1864"/>
      <c r="K14" s="1864"/>
      <c r="L14" s="1864"/>
      <c r="M14" s="1864"/>
      <c r="N14" s="1864"/>
      <c r="O14" s="1864"/>
      <c r="P14" s="1864"/>
      <c r="Q14" s="1864"/>
      <c r="R14" s="1864"/>
      <c r="S14" s="1864"/>
      <c r="T14" s="1864"/>
      <c r="U14" s="1864"/>
      <c r="V14" s="1864"/>
      <c r="W14" s="1864"/>
      <c r="X14" s="1864"/>
      <c r="Y14" s="1864"/>
      <c r="Z14" s="1864"/>
      <c r="AA14" s="1864"/>
      <c r="AB14" s="1347"/>
      <c r="AC14" s="1347"/>
      <c r="AD14" s="1347"/>
      <c r="AE14" s="1347"/>
      <c r="AF14" s="1347"/>
      <c r="AG14" s="1347"/>
      <c r="AH14" s="1347"/>
      <c r="AI14" s="1347"/>
      <c r="AJ14" s="1347"/>
      <c r="AK14" s="1347"/>
      <c r="AL14" s="1347"/>
      <c r="AM14" s="1347"/>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7"/>
      <c r="BT14" s="427"/>
      <c r="BU14" s="427"/>
      <c r="BV14" s="427"/>
      <c r="BW14" s="427"/>
      <c r="BX14" s="427"/>
      <c r="BY14" s="427"/>
      <c r="BZ14" s="427"/>
      <c r="CA14" s="427"/>
      <c r="CB14" s="427"/>
      <c r="CC14" s="427"/>
      <c r="CD14" s="427"/>
      <c r="CE14" s="427"/>
      <c r="CF14" s="427"/>
      <c r="CG14" s="427"/>
    </row>
    <row r="15" spans="1:85" s="39" customFormat="1" ht="63" customHeight="1" thickBot="1">
      <c r="A15" s="22" t="s">
        <v>13</v>
      </c>
      <c r="B15" s="432" t="s">
        <v>14</v>
      </c>
      <c r="C15" s="22" t="s">
        <v>15</v>
      </c>
      <c r="D15" s="355" t="s">
        <v>16</v>
      </c>
      <c r="E15" s="355" t="s">
        <v>17</v>
      </c>
      <c r="F15" s="355" t="s">
        <v>18</v>
      </c>
      <c r="G15" s="355" t="s">
        <v>19</v>
      </c>
      <c r="H15" s="355" t="s">
        <v>20</v>
      </c>
      <c r="I15" s="355" t="s">
        <v>21</v>
      </c>
      <c r="J15" s="355" t="s">
        <v>22</v>
      </c>
      <c r="K15" s="355" t="s">
        <v>23</v>
      </c>
      <c r="L15" s="355" t="s">
        <v>24</v>
      </c>
      <c r="M15" s="547" t="s">
        <v>25</v>
      </c>
      <c r="N15" s="547" t="s">
        <v>26</v>
      </c>
      <c r="O15" s="547" t="s">
        <v>27</v>
      </c>
      <c r="P15" s="547" t="s">
        <v>28</v>
      </c>
      <c r="Q15" s="547" t="s">
        <v>29</v>
      </c>
      <c r="R15" s="547" t="s">
        <v>30</v>
      </c>
      <c r="S15" s="547" t="s">
        <v>31</v>
      </c>
      <c r="T15" s="547" t="s">
        <v>32</v>
      </c>
      <c r="U15" s="547" t="s">
        <v>33</v>
      </c>
      <c r="V15" s="547" t="s">
        <v>34</v>
      </c>
      <c r="W15" s="547" t="s">
        <v>35</v>
      </c>
      <c r="X15" s="547" t="s">
        <v>36</v>
      </c>
      <c r="Y15" s="355" t="s">
        <v>37</v>
      </c>
      <c r="Z15" s="548" t="s">
        <v>38</v>
      </c>
      <c r="AA15" s="355" t="s">
        <v>39</v>
      </c>
      <c r="AB15" s="1361" t="s">
        <v>25</v>
      </c>
      <c r="AC15" s="1361" t="s">
        <v>26</v>
      </c>
      <c r="AD15" s="547" t="s">
        <v>27</v>
      </c>
      <c r="AE15" s="547" t="s">
        <v>28</v>
      </c>
      <c r="AF15" s="547" t="s">
        <v>29</v>
      </c>
      <c r="AG15" s="547" t="s">
        <v>30</v>
      </c>
      <c r="AH15" s="547" t="s">
        <v>31</v>
      </c>
      <c r="AI15" s="547" t="s">
        <v>32</v>
      </c>
      <c r="AJ15" s="547" t="s">
        <v>33</v>
      </c>
      <c r="AK15" s="547" t="s">
        <v>34</v>
      </c>
      <c r="AL15" s="547" t="s">
        <v>35</v>
      </c>
      <c r="AM15" s="547" t="s">
        <v>36</v>
      </c>
      <c r="AN15" s="712" t="s">
        <v>40</v>
      </c>
      <c r="AO15" s="712" t="s">
        <v>1938</v>
      </c>
      <c r="AP15" s="712" t="s">
        <v>41</v>
      </c>
      <c r="AQ15" s="712" t="s">
        <v>1943</v>
      </c>
      <c r="AR15" s="712" t="s">
        <v>1942</v>
      </c>
      <c r="AS15" s="712" t="s">
        <v>1939</v>
      </c>
      <c r="AT15" s="712" t="s">
        <v>1940</v>
      </c>
      <c r="AU15" s="712" t="s">
        <v>43</v>
      </c>
      <c r="AV15" s="712" t="s">
        <v>44</v>
      </c>
      <c r="AW15" s="712" t="s">
        <v>45</v>
      </c>
      <c r="AX15" s="712" t="s">
        <v>46</v>
      </c>
      <c r="AY15" s="713" t="s">
        <v>47</v>
      </c>
      <c r="AZ15" s="713" t="s">
        <v>48</v>
      </c>
      <c r="BA15" s="713" t="s">
        <v>42</v>
      </c>
      <c r="BB15" s="713" t="s">
        <v>43</v>
      </c>
      <c r="BC15" s="713" t="s">
        <v>44</v>
      </c>
      <c r="BD15" s="713" t="s">
        <v>45</v>
      </c>
      <c r="BE15" s="713" t="s">
        <v>46</v>
      </c>
      <c r="BF15" s="714" t="s">
        <v>49</v>
      </c>
      <c r="BG15" s="714" t="s">
        <v>50</v>
      </c>
      <c r="BH15" s="714" t="s">
        <v>42</v>
      </c>
      <c r="BI15" s="714" t="s">
        <v>43</v>
      </c>
      <c r="BJ15" s="714" t="s">
        <v>44</v>
      </c>
      <c r="BK15" s="714" t="s">
        <v>45</v>
      </c>
      <c r="BL15" s="714" t="s">
        <v>46</v>
      </c>
      <c r="BM15" s="715" t="s">
        <v>51</v>
      </c>
      <c r="BN15" s="715" t="s">
        <v>52</v>
      </c>
      <c r="BO15" s="715" t="s">
        <v>42</v>
      </c>
      <c r="BP15" s="715" t="s">
        <v>43</v>
      </c>
      <c r="BQ15" s="715" t="s">
        <v>44</v>
      </c>
      <c r="BR15" s="715" t="s">
        <v>45</v>
      </c>
      <c r="BS15" s="715" t="s">
        <v>46</v>
      </c>
      <c r="BT15" s="716" t="s">
        <v>53</v>
      </c>
      <c r="BU15" s="716" t="s">
        <v>54</v>
      </c>
      <c r="BV15" s="716" t="s">
        <v>42</v>
      </c>
      <c r="BW15" s="716" t="s">
        <v>43</v>
      </c>
      <c r="BX15" s="716" t="s">
        <v>44</v>
      </c>
      <c r="BY15" s="716" t="s">
        <v>45</v>
      </c>
      <c r="BZ15" s="716" t="s">
        <v>46</v>
      </c>
      <c r="CA15" s="717" t="s">
        <v>55</v>
      </c>
      <c r="CB15" s="717" t="s">
        <v>56</v>
      </c>
      <c r="CC15" s="717" t="s">
        <v>42</v>
      </c>
      <c r="CD15" s="717" t="s">
        <v>43</v>
      </c>
      <c r="CE15" s="717" t="s">
        <v>44</v>
      </c>
      <c r="CF15" s="717" t="s">
        <v>45</v>
      </c>
      <c r="CG15" s="717" t="s">
        <v>46</v>
      </c>
    </row>
    <row r="16" spans="1:85" s="705" customFormat="1" ht="61.5" customHeight="1" thickBot="1">
      <c r="A16" s="1871">
        <v>1</v>
      </c>
      <c r="B16" s="1871" t="s">
        <v>1158</v>
      </c>
      <c r="C16" s="1350" t="s">
        <v>1194</v>
      </c>
      <c r="D16" s="711" t="s">
        <v>1351</v>
      </c>
      <c r="E16" s="44" t="s">
        <v>1352</v>
      </c>
      <c r="F16" s="45">
        <v>3</v>
      </c>
      <c r="G16" s="45" t="s">
        <v>1353</v>
      </c>
      <c r="H16" s="45" t="s">
        <v>1354</v>
      </c>
      <c r="I16" s="65">
        <v>15</v>
      </c>
      <c r="J16" s="65" t="s">
        <v>1355</v>
      </c>
      <c r="K16" s="584">
        <v>42019</v>
      </c>
      <c r="L16" s="584">
        <v>42369</v>
      </c>
      <c r="M16" s="68"/>
      <c r="N16" s="68"/>
      <c r="O16" s="68"/>
      <c r="P16" s="68"/>
      <c r="Q16" s="68"/>
      <c r="R16" s="68">
        <v>1</v>
      </c>
      <c r="S16" s="68">
        <v>1</v>
      </c>
      <c r="T16" s="68">
        <v>1</v>
      </c>
      <c r="U16" s="68"/>
      <c r="V16" s="68"/>
      <c r="W16" s="68"/>
      <c r="X16" s="68"/>
      <c r="Y16" s="585">
        <f>SUM(M16:X16)</f>
        <v>3</v>
      </c>
      <c r="Z16" s="86">
        <v>0</v>
      </c>
      <c r="AA16" s="108"/>
      <c r="AB16" s="1362">
        <v>0</v>
      </c>
      <c r="AC16" s="1362">
        <v>0</v>
      </c>
      <c r="AD16" s="718"/>
      <c r="AE16" s="718"/>
      <c r="AF16" s="719"/>
      <c r="AG16" s="719"/>
      <c r="AH16" s="720"/>
      <c r="AI16" s="720"/>
      <c r="AJ16" s="721"/>
      <c r="AK16" s="721"/>
      <c r="AL16" s="722"/>
      <c r="AM16" s="722"/>
      <c r="AN16" s="1411">
        <f aca="true" t="shared" si="0" ref="AN16:AN39">SUM(M16:N16)</f>
        <v>0</v>
      </c>
      <c r="AO16" s="758">
        <f aca="true" t="shared" si="1" ref="AO16:AO39">IF(AN16=0,0%,100%)</f>
        <v>0</v>
      </c>
      <c r="AP16" s="1415">
        <f>SUM(N16:O16)</f>
        <v>0</v>
      </c>
      <c r="AQ16" s="758" t="s">
        <v>1150</v>
      </c>
      <c r="AR16" s="1419">
        <f aca="true" t="shared" si="2" ref="AR16:AR24">+AP16/Y16</f>
        <v>0</v>
      </c>
      <c r="AS16" s="1808" t="str">
        <f aca="true" t="shared" si="3" ref="AS16:AS39">IF(AO16&gt;0,AQ16,"-")</f>
        <v>-</v>
      </c>
      <c r="AT16" s="1808">
        <f>AR16</f>
        <v>0</v>
      </c>
      <c r="AU16" s="1363">
        <v>0</v>
      </c>
      <c r="AV16" s="726">
        <v>0</v>
      </c>
      <c r="AW16" s="725" t="s">
        <v>1824</v>
      </c>
      <c r="AX16" s="725"/>
      <c r="AY16" s="727"/>
      <c r="AZ16" s="728"/>
      <c r="BA16" s="727"/>
      <c r="BB16" s="728"/>
      <c r="BC16" s="727"/>
      <c r="BD16" s="728"/>
      <c r="BE16" s="728"/>
      <c r="BF16" s="729"/>
      <c r="BG16" s="730"/>
      <c r="BH16" s="729"/>
      <c r="BI16" s="730"/>
      <c r="BJ16" s="729"/>
      <c r="BK16" s="730"/>
      <c r="BL16" s="730"/>
      <c r="BM16" s="731"/>
      <c r="BN16" s="732"/>
      <c r="BO16" s="731"/>
      <c r="BP16" s="731"/>
      <c r="BQ16" s="731"/>
      <c r="BR16" s="731"/>
      <c r="BS16" s="731"/>
      <c r="BT16" s="733"/>
      <c r="BU16" s="733"/>
      <c r="BV16" s="733"/>
      <c r="BW16" s="733"/>
      <c r="BX16" s="733"/>
      <c r="BY16" s="733"/>
      <c r="BZ16" s="733"/>
      <c r="CA16" s="734"/>
      <c r="CB16" s="734"/>
      <c r="CC16" s="734"/>
      <c r="CD16" s="734"/>
      <c r="CE16" s="734"/>
      <c r="CF16" s="734"/>
      <c r="CG16" s="734"/>
    </row>
    <row r="17" spans="1:85" s="705" customFormat="1" ht="90" thickBot="1">
      <c r="A17" s="1871"/>
      <c r="B17" s="1871"/>
      <c r="C17" s="1349" t="s">
        <v>1200</v>
      </c>
      <c r="D17" s="586" t="s">
        <v>1356</v>
      </c>
      <c r="E17" s="118" t="s">
        <v>1357</v>
      </c>
      <c r="F17" s="126">
        <v>3</v>
      </c>
      <c r="G17" s="118" t="s">
        <v>1358</v>
      </c>
      <c r="H17" s="45" t="s">
        <v>1354</v>
      </c>
      <c r="I17" s="292">
        <v>15</v>
      </c>
      <c r="J17" s="47" t="s">
        <v>1359</v>
      </c>
      <c r="K17" s="584">
        <v>42019</v>
      </c>
      <c r="L17" s="584">
        <v>42369</v>
      </c>
      <c r="M17" s="49"/>
      <c r="N17" s="49"/>
      <c r="O17" s="49"/>
      <c r="P17" s="49"/>
      <c r="Q17" s="49"/>
      <c r="R17" s="49"/>
      <c r="S17" s="49"/>
      <c r="T17" s="49"/>
      <c r="U17" s="49">
        <v>1</v>
      </c>
      <c r="V17" s="49">
        <v>1</v>
      </c>
      <c r="W17" s="49">
        <v>1</v>
      </c>
      <c r="X17" s="49"/>
      <c r="Y17" s="585">
        <f>SUM(M17:X17)</f>
        <v>3</v>
      </c>
      <c r="Z17" s="86">
        <v>0</v>
      </c>
      <c r="AA17" s="709"/>
      <c r="AB17" s="1364">
        <v>0</v>
      </c>
      <c r="AC17" s="1364">
        <v>0</v>
      </c>
      <c r="AD17" s="735"/>
      <c r="AE17" s="735"/>
      <c r="AF17" s="736"/>
      <c r="AG17" s="736"/>
      <c r="AH17" s="737"/>
      <c r="AI17" s="737"/>
      <c r="AJ17" s="738"/>
      <c r="AK17" s="738"/>
      <c r="AL17" s="739"/>
      <c r="AM17" s="739"/>
      <c r="AN17" s="1412">
        <f t="shared" si="0"/>
        <v>0</v>
      </c>
      <c r="AO17" s="758">
        <f t="shared" si="1"/>
        <v>0</v>
      </c>
      <c r="AP17" s="1415">
        <f>SUM(N17:O17)</f>
        <v>0</v>
      </c>
      <c r="AQ17" s="758" t="s">
        <v>1150</v>
      </c>
      <c r="AR17" s="1419">
        <f t="shared" si="2"/>
        <v>0</v>
      </c>
      <c r="AS17" s="1808" t="str">
        <f t="shared" si="3"/>
        <v>-</v>
      </c>
      <c r="AT17" s="1808">
        <f aca="true" t="shared" si="4" ref="AT17:AT24">AR17</f>
        <v>0</v>
      </c>
      <c r="AU17" s="1363">
        <v>0</v>
      </c>
      <c r="AV17" s="726">
        <v>0</v>
      </c>
      <c r="AW17" s="725" t="s">
        <v>1825</v>
      </c>
      <c r="AX17" s="725" t="s">
        <v>1826</v>
      </c>
      <c r="AY17" s="713"/>
      <c r="AZ17" s="740"/>
      <c r="BA17" s="741"/>
      <c r="BB17" s="740"/>
      <c r="BC17" s="741"/>
      <c r="BD17" s="740"/>
      <c r="BE17" s="740"/>
      <c r="BF17" s="714"/>
      <c r="BG17" s="742"/>
      <c r="BH17" s="714"/>
      <c r="BI17" s="742"/>
      <c r="BJ17" s="714"/>
      <c r="BK17" s="742"/>
      <c r="BL17" s="742"/>
      <c r="BM17" s="715"/>
      <c r="BN17" s="743"/>
      <c r="BO17" s="715"/>
      <c r="BP17" s="715"/>
      <c r="BQ17" s="715"/>
      <c r="BR17" s="715"/>
      <c r="BS17" s="715"/>
      <c r="BT17" s="716"/>
      <c r="BU17" s="716"/>
      <c r="BV17" s="716"/>
      <c r="BW17" s="716"/>
      <c r="BX17" s="716"/>
      <c r="BY17" s="716"/>
      <c r="BZ17" s="716"/>
      <c r="CA17" s="717"/>
      <c r="CB17" s="717"/>
      <c r="CC17" s="717"/>
      <c r="CD17" s="717"/>
      <c r="CE17" s="717"/>
      <c r="CF17" s="717"/>
      <c r="CG17" s="717"/>
    </row>
    <row r="18" spans="1:85" s="705" customFormat="1" ht="39" customHeight="1" thickBot="1">
      <c r="A18" s="1871"/>
      <c r="B18" s="1871"/>
      <c r="C18" s="2011" t="s">
        <v>1206</v>
      </c>
      <c r="D18" s="587" t="s">
        <v>1827</v>
      </c>
      <c r="E18" s="118" t="s">
        <v>1360</v>
      </c>
      <c r="F18" s="126">
        <v>100</v>
      </c>
      <c r="G18" s="118" t="s">
        <v>1361</v>
      </c>
      <c r="H18" s="45" t="s">
        <v>1366</v>
      </c>
      <c r="I18" s="292">
        <v>10</v>
      </c>
      <c r="J18" s="47" t="s">
        <v>1362</v>
      </c>
      <c r="K18" s="67">
        <v>42019</v>
      </c>
      <c r="L18" s="67">
        <v>42063</v>
      </c>
      <c r="M18" s="661"/>
      <c r="N18" s="662">
        <v>1</v>
      </c>
      <c r="O18" s="663"/>
      <c r="P18" s="49"/>
      <c r="Q18" s="49"/>
      <c r="R18" s="49"/>
      <c r="S18" s="49"/>
      <c r="T18" s="49"/>
      <c r="U18" s="49"/>
      <c r="V18" s="49"/>
      <c r="W18" s="49"/>
      <c r="X18" s="49"/>
      <c r="Y18" s="623">
        <f aca="true" t="shared" si="5" ref="Y18:Y24">SUM(M18:X18)</f>
        <v>1</v>
      </c>
      <c r="Z18" s="86">
        <v>0</v>
      </c>
      <c r="AA18" s="709"/>
      <c r="AB18" s="1365">
        <v>0</v>
      </c>
      <c r="AC18" s="1365">
        <v>0.98</v>
      </c>
      <c r="AD18" s="744"/>
      <c r="AE18" s="735"/>
      <c r="AF18" s="736"/>
      <c r="AG18" s="736"/>
      <c r="AH18" s="737"/>
      <c r="AI18" s="737"/>
      <c r="AJ18" s="738"/>
      <c r="AK18" s="738"/>
      <c r="AL18" s="739"/>
      <c r="AM18" s="739"/>
      <c r="AN18" s="1413">
        <f t="shared" si="0"/>
        <v>1</v>
      </c>
      <c r="AO18" s="758">
        <f t="shared" si="1"/>
        <v>1</v>
      </c>
      <c r="AP18" s="1416">
        <f>SUM(AB18:AC18)</f>
        <v>0.98</v>
      </c>
      <c r="AQ18" s="758">
        <f>AP18/AN18</f>
        <v>0.98</v>
      </c>
      <c r="AR18" s="1419">
        <f t="shared" si="2"/>
        <v>0.98</v>
      </c>
      <c r="AS18" s="1808">
        <f t="shared" si="3"/>
        <v>0.98</v>
      </c>
      <c r="AT18" s="1808">
        <f t="shared" si="4"/>
        <v>0.98</v>
      </c>
      <c r="AU18" s="1363">
        <v>0</v>
      </c>
      <c r="AV18" s="726">
        <v>0</v>
      </c>
      <c r="AW18" s="725" t="s">
        <v>1828</v>
      </c>
      <c r="AX18" s="725"/>
      <c r="AY18" s="713"/>
      <c r="AZ18" s="740"/>
      <c r="BA18" s="741"/>
      <c r="BB18" s="740"/>
      <c r="BC18" s="741"/>
      <c r="BD18" s="740"/>
      <c r="BE18" s="740"/>
      <c r="BF18" s="714"/>
      <c r="BG18" s="742"/>
      <c r="BH18" s="714"/>
      <c r="BI18" s="742"/>
      <c r="BJ18" s="714"/>
      <c r="BK18" s="742"/>
      <c r="BL18" s="742"/>
      <c r="BM18" s="715"/>
      <c r="BN18" s="743"/>
      <c r="BO18" s="715"/>
      <c r="BP18" s="715"/>
      <c r="BQ18" s="715"/>
      <c r="BR18" s="715"/>
      <c r="BS18" s="715"/>
      <c r="BT18" s="716"/>
      <c r="BU18" s="716"/>
      <c r="BV18" s="716"/>
      <c r="BW18" s="716"/>
      <c r="BX18" s="716"/>
      <c r="BY18" s="716"/>
      <c r="BZ18" s="716"/>
      <c r="CA18" s="717"/>
      <c r="CB18" s="717"/>
      <c r="CC18" s="717"/>
      <c r="CD18" s="717"/>
      <c r="CE18" s="717"/>
      <c r="CF18" s="717"/>
      <c r="CG18" s="717"/>
    </row>
    <row r="19" spans="1:85" s="705" customFormat="1" ht="64.5" customHeight="1" thickBot="1">
      <c r="A19" s="1871"/>
      <c r="B19" s="1871"/>
      <c r="C19" s="2012"/>
      <c r="D19" s="2016" t="s">
        <v>1829</v>
      </c>
      <c r="E19" s="118" t="s">
        <v>1363</v>
      </c>
      <c r="F19" s="126">
        <v>100</v>
      </c>
      <c r="G19" s="118" t="s">
        <v>1364</v>
      </c>
      <c r="H19" s="45" t="s">
        <v>1366</v>
      </c>
      <c r="I19" s="292">
        <v>10</v>
      </c>
      <c r="J19" s="47" t="s">
        <v>1363</v>
      </c>
      <c r="K19" s="48">
        <v>42019</v>
      </c>
      <c r="L19" s="48">
        <v>42093</v>
      </c>
      <c r="M19" s="661"/>
      <c r="N19" s="662"/>
      <c r="O19" s="662">
        <v>1</v>
      </c>
      <c r="P19" s="49"/>
      <c r="Q19" s="49"/>
      <c r="R19" s="49"/>
      <c r="S19" s="49"/>
      <c r="T19" s="49"/>
      <c r="U19" s="49"/>
      <c r="V19" s="49"/>
      <c r="W19" s="49"/>
      <c r="X19" s="49"/>
      <c r="Y19" s="623">
        <f t="shared" si="5"/>
        <v>1</v>
      </c>
      <c r="Z19" s="86">
        <v>0</v>
      </c>
      <c r="AA19" s="709"/>
      <c r="AB19" s="1365">
        <v>0</v>
      </c>
      <c r="AC19" s="1365">
        <v>0.6</v>
      </c>
      <c r="AD19" s="746"/>
      <c r="AE19" s="735"/>
      <c r="AF19" s="736"/>
      <c r="AG19" s="736"/>
      <c r="AH19" s="737"/>
      <c r="AI19" s="737"/>
      <c r="AJ19" s="738"/>
      <c r="AK19" s="738"/>
      <c r="AL19" s="739"/>
      <c r="AM19" s="739"/>
      <c r="AN19" s="1413">
        <f t="shared" si="0"/>
        <v>0</v>
      </c>
      <c r="AO19" s="758">
        <f t="shared" si="1"/>
        <v>0</v>
      </c>
      <c r="AP19" s="1417">
        <f>SUM(AB19:AC19)</f>
        <v>0.6</v>
      </c>
      <c r="AQ19" s="758" t="s">
        <v>1150</v>
      </c>
      <c r="AR19" s="1419">
        <f t="shared" si="2"/>
        <v>0.6</v>
      </c>
      <c r="AS19" s="1808" t="str">
        <f t="shared" si="3"/>
        <v>-</v>
      </c>
      <c r="AT19" s="1808">
        <f t="shared" si="4"/>
        <v>0.6</v>
      </c>
      <c r="AU19" s="1363">
        <v>0</v>
      </c>
      <c r="AV19" s="726">
        <v>0</v>
      </c>
      <c r="AW19" s="725" t="s">
        <v>1830</v>
      </c>
      <c r="AX19" s="725" t="s">
        <v>1825</v>
      </c>
      <c r="AY19" s="713"/>
      <c r="AZ19" s="740"/>
      <c r="BA19" s="741"/>
      <c r="BB19" s="740"/>
      <c r="BC19" s="741"/>
      <c r="BD19" s="740"/>
      <c r="BE19" s="740"/>
      <c r="BF19" s="714"/>
      <c r="BG19" s="742"/>
      <c r="BH19" s="714"/>
      <c r="BI19" s="742"/>
      <c r="BJ19" s="714"/>
      <c r="BK19" s="742"/>
      <c r="BL19" s="742"/>
      <c r="BM19" s="715"/>
      <c r="BN19" s="743"/>
      <c r="BO19" s="715"/>
      <c r="BP19" s="715"/>
      <c r="BQ19" s="715"/>
      <c r="BR19" s="715"/>
      <c r="BS19" s="715"/>
      <c r="BT19" s="716"/>
      <c r="BU19" s="716"/>
      <c r="BV19" s="716"/>
      <c r="BW19" s="716"/>
      <c r="BX19" s="716"/>
      <c r="BY19" s="716"/>
      <c r="BZ19" s="716"/>
      <c r="CA19" s="717"/>
      <c r="CB19" s="717"/>
      <c r="CC19" s="717"/>
      <c r="CD19" s="717"/>
      <c r="CE19" s="717"/>
      <c r="CF19" s="717"/>
      <c r="CG19" s="717"/>
    </row>
    <row r="20" spans="1:85" s="705" customFormat="1" ht="26.25" thickBot="1">
      <c r="A20" s="1871"/>
      <c r="B20" s="1871"/>
      <c r="C20" s="2012"/>
      <c r="D20" s="2017"/>
      <c r="E20" s="118" t="s">
        <v>823</v>
      </c>
      <c r="F20" s="126">
        <v>2</v>
      </c>
      <c r="G20" s="118" t="s">
        <v>1365</v>
      </c>
      <c r="H20" s="45" t="s">
        <v>1366</v>
      </c>
      <c r="I20" s="292">
        <v>10</v>
      </c>
      <c r="J20" s="47" t="s">
        <v>1367</v>
      </c>
      <c r="K20" s="48">
        <v>42019</v>
      </c>
      <c r="L20" s="48">
        <v>42353</v>
      </c>
      <c r="M20" s="49"/>
      <c r="N20" s="49"/>
      <c r="O20" s="49"/>
      <c r="P20" s="49"/>
      <c r="Q20" s="49"/>
      <c r="R20" s="49">
        <v>1</v>
      </c>
      <c r="S20" s="49"/>
      <c r="T20" s="49"/>
      <c r="U20" s="49"/>
      <c r="V20" s="49"/>
      <c r="W20" s="49">
        <v>1</v>
      </c>
      <c r="X20" s="49"/>
      <c r="Y20" s="585">
        <f t="shared" si="5"/>
        <v>2</v>
      </c>
      <c r="Z20" s="86">
        <v>0</v>
      </c>
      <c r="AA20" s="709"/>
      <c r="AB20" s="1364">
        <v>0</v>
      </c>
      <c r="AC20" s="1364">
        <v>0</v>
      </c>
      <c r="AD20" s="735"/>
      <c r="AE20" s="735"/>
      <c r="AF20" s="736"/>
      <c r="AG20" s="736"/>
      <c r="AH20" s="737"/>
      <c r="AI20" s="737"/>
      <c r="AJ20" s="738"/>
      <c r="AK20" s="738"/>
      <c r="AL20" s="739"/>
      <c r="AM20" s="739"/>
      <c r="AN20" s="1414">
        <f t="shared" si="0"/>
        <v>0</v>
      </c>
      <c r="AO20" s="758">
        <f t="shared" si="1"/>
        <v>0</v>
      </c>
      <c r="AP20" s="1417">
        <f>SUM(AB20:AC20)</f>
        <v>0</v>
      </c>
      <c r="AQ20" s="758" t="s">
        <v>1150</v>
      </c>
      <c r="AR20" s="1419">
        <f t="shared" si="2"/>
        <v>0</v>
      </c>
      <c r="AS20" s="1808" t="str">
        <f t="shared" si="3"/>
        <v>-</v>
      </c>
      <c r="AT20" s="1808">
        <f t="shared" si="4"/>
        <v>0</v>
      </c>
      <c r="AU20" s="1363">
        <v>0</v>
      </c>
      <c r="AV20" s="726">
        <v>0</v>
      </c>
      <c r="AW20" s="725" t="s">
        <v>1825</v>
      </c>
      <c r="AX20" s="725" t="s">
        <v>1825</v>
      </c>
      <c r="AY20" s="713"/>
      <c r="AZ20" s="740"/>
      <c r="BA20" s="741"/>
      <c r="BB20" s="740"/>
      <c r="BC20" s="741"/>
      <c r="BD20" s="740"/>
      <c r="BE20" s="740"/>
      <c r="BF20" s="714"/>
      <c r="BG20" s="742"/>
      <c r="BH20" s="714"/>
      <c r="BI20" s="742"/>
      <c r="BJ20" s="714"/>
      <c r="BK20" s="742"/>
      <c r="BL20" s="742"/>
      <c r="BM20" s="715"/>
      <c r="BN20" s="743"/>
      <c r="BO20" s="715"/>
      <c r="BP20" s="715"/>
      <c r="BQ20" s="715"/>
      <c r="BR20" s="715"/>
      <c r="BS20" s="715"/>
      <c r="BT20" s="716"/>
      <c r="BU20" s="716"/>
      <c r="BV20" s="716"/>
      <c r="BW20" s="716"/>
      <c r="BX20" s="716"/>
      <c r="BY20" s="716"/>
      <c r="BZ20" s="716"/>
      <c r="CA20" s="717"/>
      <c r="CB20" s="717"/>
      <c r="CC20" s="717"/>
      <c r="CD20" s="717"/>
      <c r="CE20" s="717"/>
      <c r="CF20" s="717"/>
      <c r="CG20" s="717"/>
    </row>
    <row r="21" spans="1:85" s="705" customFormat="1" ht="77.25" customHeight="1" thickBot="1">
      <c r="A21" s="1871"/>
      <c r="B21" s="1871"/>
      <c r="C21" s="2012"/>
      <c r="D21" s="2016" t="s">
        <v>1368</v>
      </c>
      <c r="E21" s="118" t="s">
        <v>1363</v>
      </c>
      <c r="F21" s="126">
        <v>1</v>
      </c>
      <c r="G21" s="118" t="s">
        <v>1369</v>
      </c>
      <c r="H21" s="45" t="s">
        <v>1366</v>
      </c>
      <c r="I21" s="292">
        <v>10</v>
      </c>
      <c r="J21" s="47" t="s">
        <v>1363</v>
      </c>
      <c r="K21" s="48">
        <v>42019</v>
      </c>
      <c r="L21" s="48">
        <v>42093</v>
      </c>
      <c r="M21" s="49"/>
      <c r="N21" s="49"/>
      <c r="O21" s="49">
        <v>1</v>
      </c>
      <c r="P21" s="49"/>
      <c r="Q21" s="49"/>
      <c r="R21" s="49"/>
      <c r="S21" s="49"/>
      <c r="T21" s="49"/>
      <c r="U21" s="49"/>
      <c r="V21" s="49"/>
      <c r="W21" s="49"/>
      <c r="X21" s="49"/>
      <c r="Y21" s="585">
        <f t="shared" si="5"/>
        <v>1</v>
      </c>
      <c r="Z21" s="86">
        <v>0</v>
      </c>
      <c r="AA21" s="709"/>
      <c r="AB21" s="1364">
        <v>0</v>
      </c>
      <c r="AC21" s="1364">
        <v>0.9</v>
      </c>
      <c r="AD21" s="735"/>
      <c r="AE21" s="735"/>
      <c r="AF21" s="736"/>
      <c r="AG21" s="736"/>
      <c r="AH21" s="737"/>
      <c r="AI21" s="737"/>
      <c r="AJ21" s="738"/>
      <c r="AK21" s="738"/>
      <c r="AL21" s="739"/>
      <c r="AM21" s="739"/>
      <c r="AN21" s="1414">
        <f t="shared" si="0"/>
        <v>0</v>
      </c>
      <c r="AO21" s="758">
        <f t="shared" si="1"/>
        <v>0</v>
      </c>
      <c r="AP21" s="1418">
        <v>0.9</v>
      </c>
      <c r="AQ21" s="758" t="s">
        <v>1150</v>
      </c>
      <c r="AR21" s="1419">
        <f t="shared" si="2"/>
        <v>0.9</v>
      </c>
      <c r="AS21" s="1808" t="str">
        <f t="shared" si="3"/>
        <v>-</v>
      </c>
      <c r="AT21" s="1808">
        <f t="shared" si="4"/>
        <v>0.9</v>
      </c>
      <c r="AU21" s="1363">
        <v>0</v>
      </c>
      <c r="AV21" s="726">
        <v>0</v>
      </c>
      <c r="AW21" s="725" t="s">
        <v>1936</v>
      </c>
      <c r="AX21" s="725" t="s">
        <v>1825</v>
      </c>
      <c r="AY21" s="713"/>
      <c r="AZ21" s="740"/>
      <c r="BA21" s="741"/>
      <c r="BB21" s="740"/>
      <c r="BC21" s="741"/>
      <c r="BD21" s="740"/>
      <c r="BE21" s="740"/>
      <c r="BF21" s="714"/>
      <c r="BG21" s="742"/>
      <c r="BH21" s="714"/>
      <c r="BI21" s="742"/>
      <c r="BJ21" s="714"/>
      <c r="BK21" s="742"/>
      <c r="BL21" s="742"/>
      <c r="BM21" s="715"/>
      <c r="BN21" s="743"/>
      <c r="BO21" s="715"/>
      <c r="BP21" s="715"/>
      <c r="BQ21" s="715"/>
      <c r="BR21" s="715"/>
      <c r="BS21" s="715"/>
      <c r="BT21" s="716"/>
      <c r="BU21" s="716"/>
      <c r="BV21" s="716"/>
      <c r="BW21" s="716"/>
      <c r="BX21" s="716"/>
      <c r="BY21" s="716"/>
      <c r="BZ21" s="716"/>
      <c r="CA21" s="717"/>
      <c r="CB21" s="717"/>
      <c r="CC21" s="717"/>
      <c r="CD21" s="717"/>
      <c r="CE21" s="717"/>
      <c r="CF21" s="717"/>
      <c r="CG21" s="717"/>
    </row>
    <row r="22" spans="1:85" s="705" customFormat="1" ht="26.25" thickBot="1">
      <c r="A22" s="1871"/>
      <c r="B22" s="1871"/>
      <c r="C22" s="2012"/>
      <c r="D22" s="2017"/>
      <c r="E22" s="118" t="s">
        <v>823</v>
      </c>
      <c r="F22" s="126">
        <v>2</v>
      </c>
      <c r="G22" s="118" t="s">
        <v>1370</v>
      </c>
      <c r="H22" s="45" t="s">
        <v>1366</v>
      </c>
      <c r="I22" s="292">
        <v>10</v>
      </c>
      <c r="J22" s="47" t="s">
        <v>1367</v>
      </c>
      <c r="K22" s="48">
        <v>42019</v>
      </c>
      <c r="L22" s="48">
        <v>42353</v>
      </c>
      <c r="M22" s="49"/>
      <c r="N22" s="49"/>
      <c r="O22" s="49"/>
      <c r="P22" s="49"/>
      <c r="Q22" s="49"/>
      <c r="R22" s="49">
        <v>1</v>
      </c>
      <c r="S22" s="49"/>
      <c r="T22" s="49"/>
      <c r="U22" s="49"/>
      <c r="V22" s="49"/>
      <c r="W22" s="49">
        <v>1</v>
      </c>
      <c r="X22" s="49"/>
      <c r="Y22" s="585">
        <f t="shared" si="5"/>
        <v>2</v>
      </c>
      <c r="Z22" s="86">
        <v>0</v>
      </c>
      <c r="AA22" s="709"/>
      <c r="AB22" s="1364">
        <v>0</v>
      </c>
      <c r="AC22" s="1364">
        <v>0</v>
      </c>
      <c r="AD22" s="735"/>
      <c r="AE22" s="735"/>
      <c r="AF22" s="736"/>
      <c r="AG22" s="736"/>
      <c r="AH22" s="737"/>
      <c r="AI22" s="737"/>
      <c r="AJ22" s="738"/>
      <c r="AK22" s="738"/>
      <c r="AL22" s="739"/>
      <c r="AM22" s="739"/>
      <c r="AN22" s="1414">
        <f>SUM(M22:N22)</f>
        <v>0</v>
      </c>
      <c r="AO22" s="758">
        <f t="shared" si="1"/>
        <v>0</v>
      </c>
      <c r="AP22" s="1416">
        <f>SUM(AB22:AC22)</f>
        <v>0</v>
      </c>
      <c r="AQ22" s="758" t="s">
        <v>1150</v>
      </c>
      <c r="AR22" s="1419">
        <f t="shared" si="2"/>
        <v>0</v>
      </c>
      <c r="AS22" s="1808" t="str">
        <f t="shared" si="3"/>
        <v>-</v>
      </c>
      <c r="AT22" s="1808">
        <f t="shared" si="4"/>
        <v>0</v>
      </c>
      <c r="AU22" s="1363">
        <v>0</v>
      </c>
      <c r="AV22" s="726">
        <v>0</v>
      </c>
      <c r="AW22" s="725" t="s">
        <v>1825</v>
      </c>
      <c r="AX22" s="725" t="s">
        <v>1825</v>
      </c>
      <c r="AY22" s="713"/>
      <c r="AZ22" s="740"/>
      <c r="BA22" s="741"/>
      <c r="BB22" s="740"/>
      <c r="BC22" s="741"/>
      <c r="BD22" s="740"/>
      <c r="BE22" s="740"/>
      <c r="BF22" s="714"/>
      <c r="BG22" s="742"/>
      <c r="BH22" s="714"/>
      <c r="BI22" s="742"/>
      <c r="BJ22" s="714"/>
      <c r="BK22" s="742"/>
      <c r="BL22" s="742"/>
      <c r="BM22" s="715"/>
      <c r="BN22" s="743"/>
      <c r="BO22" s="715"/>
      <c r="BP22" s="715"/>
      <c r="BQ22" s="715"/>
      <c r="BR22" s="715"/>
      <c r="BS22" s="715"/>
      <c r="BT22" s="716"/>
      <c r="BU22" s="716"/>
      <c r="BV22" s="716"/>
      <c r="BW22" s="716"/>
      <c r="BX22" s="716"/>
      <c r="BY22" s="716"/>
      <c r="BZ22" s="716"/>
      <c r="CA22" s="717"/>
      <c r="CB22" s="717"/>
      <c r="CC22" s="717"/>
      <c r="CD22" s="717"/>
      <c r="CE22" s="717"/>
      <c r="CF22" s="717"/>
      <c r="CG22" s="717"/>
    </row>
    <row r="23" spans="1:85" s="705" customFormat="1" ht="41.25" customHeight="1" thickBot="1">
      <c r="A23" s="1871"/>
      <c r="B23" s="1871"/>
      <c r="C23" s="2012"/>
      <c r="D23" s="2016" t="s">
        <v>1372</v>
      </c>
      <c r="E23" s="118" t="s">
        <v>1363</v>
      </c>
      <c r="F23" s="126">
        <v>1</v>
      </c>
      <c r="G23" s="118" t="s">
        <v>1369</v>
      </c>
      <c r="H23" s="45" t="s">
        <v>1366</v>
      </c>
      <c r="I23" s="292">
        <v>10</v>
      </c>
      <c r="J23" s="47" t="s">
        <v>1363</v>
      </c>
      <c r="K23" s="48">
        <v>42019</v>
      </c>
      <c r="L23" s="48">
        <v>42093</v>
      </c>
      <c r="M23" s="49"/>
      <c r="N23" s="49">
        <v>1</v>
      </c>
      <c r="O23" s="49"/>
      <c r="P23" s="49"/>
      <c r="Q23" s="49"/>
      <c r="R23" s="49"/>
      <c r="S23" s="49"/>
      <c r="T23" s="49"/>
      <c r="U23" s="49"/>
      <c r="V23" s="49"/>
      <c r="W23" s="49"/>
      <c r="X23" s="49"/>
      <c r="Y23" s="585">
        <f t="shared" si="5"/>
        <v>1</v>
      </c>
      <c r="Z23" s="86">
        <v>0</v>
      </c>
      <c r="AA23" s="709"/>
      <c r="AB23" s="1364">
        <v>0</v>
      </c>
      <c r="AC23" s="1364">
        <v>0.9</v>
      </c>
      <c r="AD23" s="735"/>
      <c r="AE23" s="735"/>
      <c r="AF23" s="736"/>
      <c r="AG23" s="736"/>
      <c r="AH23" s="737"/>
      <c r="AI23" s="737"/>
      <c r="AJ23" s="738"/>
      <c r="AK23" s="738"/>
      <c r="AL23" s="739"/>
      <c r="AM23" s="739"/>
      <c r="AN23" s="1414">
        <f t="shared" si="0"/>
        <v>1</v>
      </c>
      <c r="AO23" s="758">
        <f t="shared" si="1"/>
        <v>1</v>
      </c>
      <c r="AP23" s="1418">
        <v>0.9</v>
      </c>
      <c r="AQ23" s="758">
        <f>AP23/AN23</f>
        <v>0.9</v>
      </c>
      <c r="AR23" s="1419">
        <f t="shared" si="2"/>
        <v>0.9</v>
      </c>
      <c r="AS23" s="1808">
        <f t="shared" si="3"/>
        <v>0.9</v>
      </c>
      <c r="AT23" s="1808">
        <f t="shared" si="4"/>
        <v>0.9</v>
      </c>
      <c r="AU23" s="1363">
        <v>0</v>
      </c>
      <c r="AV23" s="726">
        <v>0</v>
      </c>
      <c r="AW23" s="725" t="s">
        <v>1937</v>
      </c>
      <c r="AX23" s="725" t="s">
        <v>1831</v>
      </c>
      <c r="AY23" s="713"/>
      <c r="AZ23" s="740"/>
      <c r="BA23" s="741"/>
      <c r="BB23" s="740"/>
      <c r="BC23" s="741"/>
      <c r="BD23" s="740"/>
      <c r="BE23" s="740"/>
      <c r="BF23" s="714"/>
      <c r="BG23" s="742"/>
      <c r="BH23" s="714"/>
      <c r="BI23" s="742"/>
      <c r="BJ23" s="714"/>
      <c r="BK23" s="742"/>
      <c r="BL23" s="742"/>
      <c r="BM23" s="715"/>
      <c r="BN23" s="743"/>
      <c r="BO23" s="715"/>
      <c r="BP23" s="715"/>
      <c r="BQ23" s="715"/>
      <c r="BR23" s="715"/>
      <c r="BS23" s="715"/>
      <c r="BT23" s="716"/>
      <c r="BU23" s="716"/>
      <c r="BV23" s="716"/>
      <c r="BW23" s="716"/>
      <c r="BX23" s="716"/>
      <c r="BY23" s="716"/>
      <c r="BZ23" s="716"/>
      <c r="CA23" s="717"/>
      <c r="CB23" s="717"/>
      <c r="CC23" s="717"/>
      <c r="CD23" s="717"/>
      <c r="CE23" s="717"/>
      <c r="CF23" s="717"/>
      <c r="CG23" s="717"/>
    </row>
    <row r="24" spans="1:85" s="705" customFormat="1" ht="26.25" thickBot="1">
      <c r="A24" s="1871"/>
      <c r="B24" s="1871"/>
      <c r="C24" s="2013"/>
      <c r="D24" s="2017"/>
      <c r="E24" s="118" t="s">
        <v>823</v>
      </c>
      <c r="F24" s="126">
        <v>2</v>
      </c>
      <c r="G24" s="118" t="s">
        <v>1365</v>
      </c>
      <c r="H24" s="45" t="s">
        <v>1366</v>
      </c>
      <c r="I24" s="292">
        <v>10</v>
      </c>
      <c r="J24" s="47" t="s">
        <v>1367</v>
      </c>
      <c r="K24" s="48">
        <v>42019</v>
      </c>
      <c r="L24" s="48">
        <v>42353</v>
      </c>
      <c r="M24" s="49"/>
      <c r="N24" s="49"/>
      <c r="O24" s="49"/>
      <c r="P24" s="49"/>
      <c r="Q24" s="49"/>
      <c r="R24" s="49">
        <v>1</v>
      </c>
      <c r="S24" s="49"/>
      <c r="T24" s="49"/>
      <c r="U24" s="49"/>
      <c r="V24" s="49"/>
      <c r="W24" s="49">
        <v>1</v>
      </c>
      <c r="X24" s="49"/>
      <c r="Y24" s="585">
        <f t="shared" si="5"/>
        <v>2</v>
      </c>
      <c r="Z24" s="86">
        <v>0</v>
      </c>
      <c r="AA24" s="709"/>
      <c r="AB24" s="1364">
        <v>0</v>
      </c>
      <c r="AC24" s="1364">
        <v>0</v>
      </c>
      <c r="AD24" s="735"/>
      <c r="AE24" s="735"/>
      <c r="AF24" s="736"/>
      <c r="AG24" s="736"/>
      <c r="AH24" s="737"/>
      <c r="AI24" s="737"/>
      <c r="AJ24" s="738"/>
      <c r="AK24" s="738"/>
      <c r="AL24" s="739"/>
      <c r="AM24" s="739"/>
      <c r="AN24" s="1414">
        <f t="shared" si="0"/>
        <v>0</v>
      </c>
      <c r="AO24" s="758">
        <f t="shared" si="1"/>
        <v>0</v>
      </c>
      <c r="AP24" s="1417">
        <f>SUM(AB24:AC24)</f>
        <v>0</v>
      </c>
      <c r="AQ24" s="758" t="s">
        <v>1150</v>
      </c>
      <c r="AR24" s="1419">
        <f t="shared" si="2"/>
        <v>0</v>
      </c>
      <c r="AS24" s="1808" t="str">
        <f t="shared" si="3"/>
        <v>-</v>
      </c>
      <c r="AT24" s="1808">
        <f t="shared" si="4"/>
        <v>0</v>
      </c>
      <c r="AU24" s="1363">
        <v>0</v>
      </c>
      <c r="AV24" s="726">
        <v>0</v>
      </c>
      <c r="AW24" s="725" t="s">
        <v>1825</v>
      </c>
      <c r="AX24" s="725" t="s">
        <v>1825</v>
      </c>
      <c r="AY24" s="713"/>
      <c r="AZ24" s="740"/>
      <c r="BA24" s="741"/>
      <c r="BB24" s="740"/>
      <c r="BC24" s="741"/>
      <c r="BD24" s="740"/>
      <c r="BE24" s="740"/>
      <c r="BF24" s="714"/>
      <c r="BG24" s="742"/>
      <c r="BH24" s="714"/>
      <c r="BI24" s="742"/>
      <c r="BJ24" s="714"/>
      <c r="BK24" s="742"/>
      <c r="BL24" s="742"/>
      <c r="BM24" s="715"/>
      <c r="BN24" s="743"/>
      <c r="BO24" s="715"/>
      <c r="BP24" s="715"/>
      <c r="BQ24" s="715"/>
      <c r="BR24" s="715"/>
      <c r="BS24" s="715"/>
      <c r="BT24" s="716"/>
      <c r="BU24" s="716"/>
      <c r="BV24" s="716"/>
      <c r="BW24" s="716"/>
      <c r="BX24" s="716"/>
      <c r="BY24" s="716"/>
      <c r="BZ24" s="716"/>
      <c r="CA24" s="717"/>
      <c r="CB24" s="717"/>
      <c r="CC24" s="717"/>
      <c r="CD24" s="717"/>
      <c r="CE24" s="717"/>
      <c r="CF24" s="717"/>
      <c r="CG24" s="717"/>
    </row>
    <row r="25" spans="1:85" s="705" customFormat="1" ht="19.5" customHeight="1" thickBot="1">
      <c r="A25" s="1860" t="s">
        <v>136</v>
      </c>
      <c r="B25" s="1861"/>
      <c r="C25" s="1861"/>
      <c r="D25" s="1862"/>
      <c r="E25" s="1342"/>
      <c r="F25" s="1342"/>
      <c r="G25" s="1342"/>
      <c r="H25" s="1342"/>
      <c r="I25" s="1342">
        <f>SUM(I16:I24)</f>
        <v>100</v>
      </c>
      <c r="J25" s="1342"/>
      <c r="K25" s="1342"/>
      <c r="L25" s="1342"/>
      <c r="M25" s="1342"/>
      <c r="N25" s="1342"/>
      <c r="O25" s="1342"/>
      <c r="P25" s="1342"/>
      <c r="Q25" s="1342"/>
      <c r="R25" s="1342"/>
      <c r="S25" s="1342"/>
      <c r="T25" s="1342"/>
      <c r="U25" s="1342"/>
      <c r="V25" s="1342"/>
      <c r="W25" s="1342"/>
      <c r="X25" s="1342"/>
      <c r="Y25" s="1342"/>
      <c r="Z25" s="552">
        <f>SUM(Z16:Z24)</f>
        <v>0</v>
      </c>
      <c r="AA25" s="1343"/>
      <c r="AB25" s="1367"/>
      <c r="AC25" s="1367"/>
      <c r="AD25" s="748"/>
      <c r="AE25" s="748"/>
      <c r="AF25" s="748"/>
      <c r="AG25" s="748"/>
      <c r="AH25" s="748"/>
      <c r="AI25" s="748"/>
      <c r="AJ25" s="748"/>
      <c r="AK25" s="748"/>
      <c r="AL25" s="748"/>
      <c r="AM25" s="748"/>
      <c r="AN25" s="749"/>
      <c r="AO25" s="1420">
        <f>_xlfn.AVERAGEIF(AO16:AO24,"&gt;0")</f>
        <v>1</v>
      </c>
      <c r="AP25" s="1420"/>
      <c r="AQ25" s="1420">
        <f>AVERAGE(AQ16:AQ24)</f>
        <v>0.94</v>
      </c>
      <c r="AR25" s="1420"/>
      <c r="AS25" s="1420">
        <f>_xlfn.AVERAGEIF(AS10:AS24,"&gt;=0")</f>
        <v>0.94</v>
      </c>
      <c r="AT25" s="1409">
        <f>AVERAGE(AT16:AT24)</f>
        <v>0.37555555555555553</v>
      </c>
      <c r="AU25" s="1368">
        <f>SUM(AU16:AU24)</f>
        <v>0</v>
      </c>
      <c r="AV25" s="1420" t="e">
        <f>_xlfn.AVERAGEIF(AV10:AV24,"&gt;0")</f>
        <v>#DIV/0!</v>
      </c>
      <c r="AW25" s="1410"/>
      <c r="AX25" s="750"/>
      <c r="AY25" s="751"/>
      <c r="AZ25" s="750"/>
      <c r="BA25" s="751"/>
      <c r="BB25" s="750"/>
      <c r="BC25" s="751"/>
      <c r="BD25" s="750"/>
      <c r="BE25" s="750"/>
      <c r="BF25" s="749"/>
      <c r="BG25" s="750"/>
      <c r="BH25" s="749"/>
      <c r="BI25" s="750"/>
      <c r="BJ25" s="749"/>
      <c r="BK25" s="750"/>
      <c r="BL25" s="750"/>
      <c r="BM25" s="749"/>
      <c r="BN25" s="750"/>
      <c r="BO25" s="749"/>
      <c r="BP25" s="749"/>
      <c r="BQ25" s="749"/>
      <c r="BR25" s="749"/>
      <c r="BS25" s="749"/>
      <c r="BT25" s="749"/>
      <c r="BU25" s="749"/>
      <c r="BV25" s="749"/>
      <c r="BW25" s="749"/>
      <c r="BX25" s="749"/>
      <c r="BY25" s="749"/>
      <c r="BZ25" s="749"/>
      <c r="CA25" s="749"/>
      <c r="CB25" s="749"/>
      <c r="CC25" s="749"/>
      <c r="CD25" s="749"/>
      <c r="CE25" s="749"/>
      <c r="CF25" s="749"/>
      <c r="CG25" s="749"/>
    </row>
    <row r="26" spans="1:85" s="705" customFormat="1" ht="118.5" customHeight="1" thickBot="1">
      <c r="A26" s="1870">
        <v>2</v>
      </c>
      <c r="B26" s="1870" t="s">
        <v>641</v>
      </c>
      <c r="C26" s="752" t="s">
        <v>1208</v>
      </c>
      <c r="D26" s="121" t="s">
        <v>1374</v>
      </c>
      <c r="E26" s="243" t="s">
        <v>1375</v>
      </c>
      <c r="F26" s="589">
        <v>1</v>
      </c>
      <c r="G26" s="243" t="s">
        <v>1376</v>
      </c>
      <c r="H26" s="45" t="s">
        <v>1366</v>
      </c>
      <c r="I26" s="278">
        <f>100%/14</f>
        <v>0.07142857142857142</v>
      </c>
      <c r="J26" s="66" t="s">
        <v>1375</v>
      </c>
      <c r="K26" s="67">
        <v>42019</v>
      </c>
      <c r="L26" s="67">
        <v>42185</v>
      </c>
      <c r="M26" s="68"/>
      <c r="N26" s="68"/>
      <c r="O26" s="68"/>
      <c r="P26" s="68"/>
      <c r="Q26" s="68"/>
      <c r="R26" s="68">
        <v>1</v>
      </c>
      <c r="S26" s="68"/>
      <c r="T26" s="68"/>
      <c r="U26" s="68"/>
      <c r="V26" s="68"/>
      <c r="W26" s="68"/>
      <c r="X26" s="68"/>
      <c r="Y26" s="585">
        <f>SUM(M26:X26)</f>
        <v>1</v>
      </c>
      <c r="Z26" s="86">
        <v>0</v>
      </c>
      <c r="AA26" s="108"/>
      <c r="AB26" s="1362">
        <v>0</v>
      </c>
      <c r="AC26" s="1362">
        <v>0</v>
      </c>
      <c r="AD26" s="718"/>
      <c r="AE26" s="718"/>
      <c r="AF26" s="719"/>
      <c r="AG26" s="719"/>
      <c r="AH26" s="720"/>
      <c r="AI26" s="720"/>
      <c r="AJ26" s="721"/>
      <c r="AK26" s="721"/>
      <c r="AL26" s="722"/>
      <c r="AM26" s="722"/>
      <c r="AN26" s="747">
        <f t="shared" si="0"/>
        <v>0</v>
      </c>
      <c r="AO26" s="758">
        <f t="shared" si="1"/>
        <v>0</v>
      </c>
      <c r="AP26" s="1421">
        <f aca="true" t="shared" si="6" ref="AP26:AP39">SUM(AB26:AC26)</f>
        <v>0</v>
      </c>
      <c r="AQ26" s="758" t="s">
        <v>1150</v>
      </c>
      <c r="AR26" s="724">
        <f aca="true" t="shared" si="7" ref="AR26:AR39">+AP26/Y26</f>
        <v>0</v>
      </c>
      <c r="AS26" s="1808" t="str">
        <f t="shared" si="3"/>
        <v>-</v>
      </c>
      <c r="AT26" s="1808">
        <f>AR26</f>
        <v>0</v>
      </c>
      <c r="AU26" s="1363">
        <v>0</v>
      </c>
      <c r="AV26" s="726">
        <v>0</v>
      </c>
      <c r="AW26" s="725" t="s">
        <v>1825</v>
      </c>
      <c r="AX26" s="725" t="s">
        <v>1825</v>
      </c>
      <c r="AY26" s="713"/>
      <c r="AZ26" s="740"/>
      <c r="BA26" s="741"/>
      <c r="BB26" s="740"/>
      <c r="BC26" s="741"/>
      <c r="BD26" s="740"/>
      <c r="BE26" s="740"/>
      <c r="BF26" s="714"/>
      <c r="BG26" s="742"/>
      <c r="BH26" s="714"/>
      <c r="BI26" s="742"/>
      <c r="BJ26" s="714"/>
      <c r="BK26" s="742"/>
      <c r="BL26" s="742"/>
      <c r="BM26" s="715"/>
      <c r="BN26" s="743"/>
      <c r="BO26" s="715"/>
      <c r="BP26" s="715"/>
      <c r="BQ26" s="715"/>
      <c r="BR26" s="715"/>
      <c r="BS26" s="715"/>
      <c r="BT26" s="716"/>
      <c r="BU26" s="716"/>
      <c r="BV26" s="716"/>
      <c r="BW26" s="716"/>
      <c r="BX26" s="716"/>
      <c r="BY26" s="716"/>
      <c r="BZ26" s="716"/>
      <c r="CA26" s="717"/>
      <c r="CB26" s="717"/>
      <c r="CC26" s="717"/>
      <c r="CD26" s="717"/>
      <c r="CE26" s="717"/>
      <c r="CF26" s="717"/>
      <c r="CG26" s="717"/>
    </row>
    <row r="27" spans="1:85" s="705" customFormat="1" ht="105.75" customHeight="1" thickBot="1">
      <c r="A27" s="1871"/>
      <c r="B27" s="1871"/>
      <c r="C27" s="1349" t="s">
        <v>1219</v>
      </c>
      <c r="D27" s="586" t="s">
        <v>1377</v>
      </c>
      <c r="E27" s="44" t="s">
        <v>1378</v>
      </c>
      <c r="F27" s="45">
        <v>4</v>
      </c>
      <c r="G27" s="45" t="s">
        <v>1379</v>
      </c>
      <c r="H27" s="45" t="s">
        <v>1354</v>
      </c>
      <c r="I27" s="278">
        <f aca="true" t="shared" si="8" ref="I27:I39">100%/14</f>
        <v>0.07142857142857142</v>
      </c>
      <c r="J27" s="65" t="s">
        <v>1380</v>
      </c>
      <c r="K27" s="584">
        <v>42019</v>
      </c>
      <c r="L27" s="584">
        <v>42369</v>
      </c>
      <c r="M27" s="68"/>
      <c r="N27" s="68"/>
      <c r="O27" s="68"/>
      <c r="P27" s="68"/>
      <c r="Q27" s="68"/>
      <c r="R27" s="68"/>
      <c r="S27" s="68">
        <v>1</v>
      </c>
      <c r="T27" s="68">
        <v>1</v>
      </c>
      <c r="U27" s="68">
        <v>1</v>
      </c>
      <c r="V27" s="68">
        <v>1</v>
      </c>
      <c r="W27" s="68"/>
      <c r="X27" s="68"/>
      <c r="Y27" s="585">
        <f>SUM(M27:X27)</f>
        <v>4</v>
      </c>
      <c r="Z27" s="86">
        <v>0</v>
      </c>
      <c r="AA27" s="108"/>
      <c r="AB27" s="1362">
        <v>0</v>
      </c>
      <c r="AC27" s="1362">
        <v>0</v>
      </c>
      <c r="AD27" s="718"/>
      <c r="AE27" s="718"/>
      <c r="AF27" s="719"/>
      <c r="AG27" s="719"/>
      <c r="AH27" s="720"/>
      <c r="AI27" s="720"/>
      <c r="AJ27" s="721"/>
      <c r="AK27" s="721"/>
      <c r="AL27" s="722"/>
      <c r="AM27" s="722"/>
      <c r="AN27" s="747">
        <f t="shared" si="0"/>
        <v>0</v>
      </c>
      <c r="AO27" s="758">
        <f t="shared" si="1"/>
        <v>0</v>
      </c>
      <c r="AP27" s="1421">
        <f t="shared" si="6"/>
        <v>0</v>
      </c>
      <c r="AQ27" s="758" t="s">
        <v>1150</v>
      </c>
      <c r="AR27" s="724">
        <f t="shared" si="7"/>
        <v>0</v>
      </c>
      <c r="AS27" s="1808" t="str">
        <f t="shared" si="3"/>
        <v>-</v>
      </c>
      <c r="AT27" s="1808">
        <f aca="true" t="shared" si="9" ref="AT27:AT39">AR27</f>
        <v>0</v>
      </c>
      <c r="AU27" s="1363">
        <v>0</v>
      </c>
      <c r="AV27" s="726">
        <v>0</v>
      </c>
      <c r="AW27" s="725" t="s">
        <v>1832</v>
      </c>
      <c r="AX27" s="725" t="s">
        <v>1825</v>
      </c>
      <c r="AY27" s="727"/>
      <c r="AZ27" s="728"/>
      <c r="BA27" s="727"/>
      <c r="BB27" s="728"/>
      <c r="BC27" s="727"/>
      <c r="BD27" s="728"/>
      <c r="BE27" s="728"/>
      <c r="BF27" s="729"/>
      <c r="BG27" s="730"/>
      <c r="BH27" s="729"/>
      <c r="BI27" s="730"/>
      <c r="BJ27" s="729"/>
      <c r="BK27" s="730"/>
      <c r="BL27" s="730"/>
      <c r="BM27" s="731"/>
      <c r="BN27" s="732"/>
      <c r="BO27" s="731"/>
      <c r="BP27" s="731"/>
      <c r="BQ27" s="731"/>
      <c r="BR27" s="731"/>
      <c r="BS27" s="731"/>
      <c r="BT27" s="733"/>
      <c r="BU27" s="733"/>
      <c r="BV27" s="733"/>
      <c r="BW27" s="733"/>
      <c r="BX27" s="733"/>
      <c r="BY27" s="733"/>
      <c r="BZ27" s="733"/>
      <c r="CA27" s="734"/>
      <c r="CB27" s="734"/>
      <c r="CC27" s="734"/>
      <c r="CD27" s="734"/>
      <c r="CE27" s="734"/>
      <c r="CF27" s="734"/>
      <c r="CG27" s="734"/>
    </row>
    <row r="28" spans="1:85" s="705" customFormat="1" ht="84.75" thickBot="1">
      <c r="A28" s="1871"/>
      <c r="B28" s="1871"/>
      <c r="C28" s="2008" t="s">
        <v>801</v>
      </c>
      <c r="D28" s="587" t="s">
        <v>1381</v>
      </c>
      <c r="E28" s="118" t="s">
        <v>1382</v>
      </c>
      <c r="F28" s="126">
        <v>3</v>
      </c>
      <c r="G28" s="118" t="s">
        <v>1833</v>
      </c>
      <c r="H28" s="45" t="s">
        <v>1383</v>
      </c>
      <c r="I28" s="278">
        <f t="shared" si="8"/>
        <v>0.07142857142857142</v>
      </c>
      <c r="J28" s="47" t="s">
        <v>1384</v>
      </c>
      <c r="K28" s="584">
        <v>42019</v>
      </c>
      <c r="L28" s="584">
        <v>42353</v>
      </c>
      <c r="M28" s="49"/>
      <c r="N28" s="49"/>
      <c r="O28" s="49"/>
      <c r="P28" s="49"/>
      <c r="Q28" s="49">
        <v>1</v>
      </c>
      <c r="R28" s="49"/>
      <c r="S28" s="49"/>
      <c r="T28" s="49">
        <v>1</v>
      </c>
      <c r="U28" s="49"/>
      <c r="V28" s="49"/>
      <c r="W28" s="49">
        <v>1</v>
      </c>
      <c r="X28" s="49"/>
      <c r="Y28" s="585">
        <f>SUM(M28:X28)</f>
        <v>3</v>
      </c>
      <c r="Z28" s="86">
        <v>0</v>
      </c>
      <c r="AA28" s="709"/>
      <c r="AB28" s="1364">
        <v>0</v>
      </c>
      <c r="AC28" s="1364">
        <v>0</v>
      </c>
      <c r="AD28" s="735"/>
      <c r="AE28" s="735"/>
      <c r="AF28" s="736"/>
      <c r="AG28" s="736"/>
      <c r="AH28" s="737"/>
      <c r="AI28" s="737"/>
      <c r="AJ28" s="738"/>
      <c r="AK28" s="738"/>
      <c r="AL28" s="739"/>
      <c r="AM28" s="739"/>
      <c r="AN28" s="747">
        <f t="shared" si="0"/>
        <v>0</v>
      </c>
      <c r="AO28" s="758">
        <f t="shared" si="1"/>
        <v>0</v>
      </c>
      <c r="AP28" s="1421">
        <f t="shared" si="6"/>
        <v>0</v>
      </c>
      <c r="AQ28" s="758" t="s">
        <v>1150</v>
      </c>
      <c r="AR28" s="724">
        <f t="shared" si="7"/>
        <v>0</v>
      </c>
      <c r="AS28" s="1808" t="str">
        <f t="shared" si="3"/>
        <v>-</v>
      </c>
      <c r="AT28" s="1808">
        <f t="shared" si="9"/>
        <v>0</v>
      </c>
      <c r="AU28" s="1363">
        <v>0</v>
      </c>
      <c r="AV28" s="726">
        <v>0</v>
      </c>
      <c r="AW28" s="725" t="s">
        <v>1834</v>
      </c>
      <c r="AX28" s="725" t="s">
        <v>1825</v>
      </c>
      <c r="AY28" s="713"/>
      <c r="AZ28" s="740"/>
      <c r="BA28" s="741"/>
      <c r="BB28" s="740"/>
      <c r="BC28" s="741"/>
      <c r="BD28" s="740"/>
      <c r="BE28" s="740"/>
      <c r="BF28" s="714"/>
      <c r="BG28" s="742"/>
      <c r="BH28" s="714"/>
      <c r="BI28" s="742"/>
      <c r="BJ28" s="714"/>
      <c r="BK28" s="742"/>
      <c r="BL28" s="742"/>
      <c r="BM28" s="715"/>
      <c r="BN28" s="743"/>
      <c r="BO28" s="715"/>
      <c r="BP28" s="715"/>
      <c r="BQ28" s="715"/>
      <c r="BR28" s="715"/>
      <c r="BS28" s="715"/>
      <c r="BT28" s="716"/>
      <c r="BU28" s="716"/>
      <c r="BV28" s="716"/>
      <c r="BW28" s="716"/>
      <c r="BX28" s="716"/>
      <c r="BY28" s="716"/>
      <c r="BZ28" s="716"/>
      <c r="CA28" s="717"/>
      <c r="CB28" s="717"/>
      <c r="CC28" s="717"/>
      <c r="CD28" s="717"/>
      <c r="CE28" s="717"/>
      <c r="CF28" s="717"/>
      <c r="CG28" s="717"/>
    </row>
    <row r="29" spans="1:85" s="705" customFormat="1" ht="51.75" thickBot="1">
      <c r="A29" s="1871"/>
      <c r="B29" s="1871"/>
      <c r="C29" s="2009"/>
      <c r="D29" s="587" t="s">
        <v>1835</v>
      </c>
      <c r="E29" s="118" t="s">
        <v>1836</v>
      </c>
      <c r="F29" s="126">
        <v>15</v>
      </c>
      <c r="G29" s="118" t="s">
        <v>1837</v>
      </c>
      <c r="H29" s="45" t="s">
        <v>1383</v>
      </c>
      <c r="I29" s="278">
        <f t="shared" si="8"/>
        <v>0.07142857142857142</v>
      </c>
      <c r="J29" s="47" t="s">
        <v>1660</v>
      </c>
      <c r="K29" s="595">
        <v>42019</v>
      </c>
      <c r="L29" s="595">
        <v>42353</v>
      </c>
      <c r="M29" s="49"/>
      <c r="N29" s="49"/>
      <c r="O29" s="49">
        <v>1</v>
      </c>
      <c r="P29" s="49">
        <v>2</v>
      </c>
      <c r="Q29" s="49">
        <v>2</v>
      </c>
      <c r="R29" s="49">
        <v>2</v>
      </c>
      <c r="S29" s="49">
        <v>2</v>
      </c>
      <c r="T29" s="49">
        <v>2</v>
      </c>
      <c r="U29" s="49">
        <v>2</v>
      </c>
      <c r="V29" s="49">
        <v>2</v>
      </c>
      <c r="W29" s="49"/>
      <c r="X29" s="49"/>
      <c r="Y29" s="585">
        <f>SUM(M29:X29)</f>
        <v>15</v>
      </c>
      <c r="Z29" s="86">
        <v>0</v>
      </c>
      <c r="AA29" s="709"/>
      <c r="AB29" s="1364">
        <v>0</v>
      </c>
      <c r="AC29" s="1364">
        <v>0</v>
      </c>
      <c r="AD29" s="735"/>
      <c r="AE29" s="735"/>
      <c r="AF29" s="736"/>
      <c r="AG29" s="736"/>
      <c r="AH29" s="737"/>
      <c r="AI29" s="737"/>
      <c r="AJ29" s="738"/>
      <c r="AK29" s="738"/>
      <c r="AL29" s="739"/>
      <c r="AM29" s="739"/>
      <c r="AN29" s="747">
        <f t="shared" si="0"/>
        <v>0</v>
      </c>
      <c r="AO29" s="758">
        <f t="shared" si="1"/>
        <v>0</v>
      </c>
      <c r="AP29" s="1421">
        <f t="shared" si="6"/>
        <v>0</v>
      </c>
      <c r="AQ29" s="758" t="s">
        <v>1150</v>
      </c>
      <c r="AR29" s="724">
        <f t="shared" si="7"/>
        <v>0</v>
      </c>
      <c r="AS29" s="1808" t="str">
        <f t="shared" si="3"/>
        <v>-</v>
      </c>
      <c r="AT29" s="1808">
        <f t="shared" si="9"/>
        <v>0</v>
      </c>
      <c r="AU29" s="1363">
        <v>0</v>
      </c>
      <c r="AV29" s="726">
        <v>0</v>
      </c>
      <c r="AW29" s="725" t="s">
        <v>1838</v>
      </c>
      <c r="AX29" s="725" t="s">
        <v>1825</v>
      </c>
      <c r="AY29" s="713"/>
      <c r="AZ29" s="740"/>
      <c r="BA29" s="741"/>
      <c r="BB29" s="740"/>
      <c r="BC29" s="741"/>
      <c r="BD29" s="740"/>
      <c r="BE29" s="740"/>
      <c r="BF29" s="714"/>
      <c r="BG29" s="742"/>
      <c r="BH29" s="714"/>
      <c r="BI29" s="742"/>
      <c r="BJ29" s="714"/>
      <c r="BK29" s="742"/>
      <c r="BL29" s="742"/>
      <c r="BM29" s="715"/>
      <c r="BN29" s="743"/>
      <c r="BO29" s="715"/>
      <c r="BP29" s="715"/>
      <c r="BQ29" s="715"/>
      <c r="BR29" s="715"/>
      <c r="BS29" s="715"/>
      <c r="BT29" s="716"/>
      <c r="BU29" s="716"/>
      <c r="BV29" s="716"/>
      <c r="BW29" s="716"/>
      <c r="BX29" s="716"/>
      <c r="BY29" s="716"/>
      <c r="BZ29" s="716"/>
      <c r="CA29" s="717"/>
      <c r="CB29" s="717"/>
      <c r="CC29" s="717"/>
      <c r="CD29" s="717"/>
      <c r="CE29" s="717"/>
      <c r="CF29" s="717"/>
      <c r="CG29" s="717"/>
    </row>
    <row r="30" spans="1:85" s="705" customFormat="1" ht="56.25" customHeight="1" thickBot="1">
      <c r="A30" s="1871"/>
      <c r="B30" s="1871"/>
      <c r="C30" s="2010"/>
      <c r="D30" s="121" t="s">
        <v>1839</v>
      </c>
      <c r="E30" s="243" t="s">
        <v>1385</v>
      </c>
      <c r="F30" s="589">
        <v>100</v>
      </c>
      <c r="G30" s="243" t="s">
        <v>1386</v>
      </c>
      <c r="H30" s="45" t="s">
        <v>1383</v>
      </c>
      <c r="I30" s="278">
        <f t="shared" si="8"/>
        <v>0.07142857142857142</v>
      </c>
      <c r="J30" s="66" t="s">
        <v>78</v>
      </c>
      <c r="K30" s="595">
        <v>42019</v>
      </c>
      <c r="L30" s="595">
        <v>42353</v>
      </c>
      <c r="M30" s="664"/>
      <c r="N30" s="664"/>
      <c r="O30" s="664"/>
      <c r="P30" s="664"/>
      <c r="Q30" s="664"/>
      <c r="R30" s="664"/>
      <c r="S30" s="664"/>
      <c r="T30" s="664">
        <v>1</v>
      </c>
      <c r="U30" s="664"/>
      <c r="V30" s="664"/>
      <c r="W30" s="664"/>
      <c r="X30" s="664"/>
      <c r="Y30" s="623">
        <f>SUM(M30:X30)</f>
        <v>1</v>
      </c>
      <c r="Z30" s="86">
        <v>0</v>
      </c>
      <c r="AA30" s="108"/>
      <c r="AB30" s="1369">
        <v>0</v>
      </c>
      <c r="AC30" s="1369">
        <v>0</v>
      </c>
      <c r="AD30" s="753"/>
      <c r="AE30" s="753"/>
      <c r="AF30" s="754"/>
      <c r="AG30" s="754"/>
      <c r="AH30" s="755"/>
      <c r="AI30" s="755"/>
      <c r="AJ30" s="756"/>
      <c r="AK30" s="756"/>
      <c r="AL30" s="757"/>
      <c r="AM30" s="757"/>
      <c r="AN30" s="758">
        <f t="shared" si="0"/>
        <v>0</v>
      </c>
      <c r="AO30" s="758">
        <f t="shared" si="1"/>
        <v>0</v>
      </c>
      <c r="AP30" s="1422">
        <f t="shared" si="6"/>
        <v>0</v>
      </c>
      <c r="AQ30" s="758" t="s">
        <v>1150</v>
      </c>
      <c r="AR30" s="724">
        <f t="shared" si="7"/>
        <v>0</v>
      </c>
      <c r="AS30" s="1808" t="str">
        <f t="shared" si="3"/>
        <v>-</v>
      </c>
      <c r="AT30" s="1808">
        <f t="shared" si="9"/>
        <v>0</v>
      </c>
      <c r="AU30" s="1363">
        <v>0</v>
      </c>
      <c r="AV30" s="726">
        <v>0</v>
      </c>
      <c r="AW30" s="725" t="s">
        <v>1840</v>
      </c>
      <c r="AX30" s="725" t="s">
        <v>1825</v>
      </c>
      <c r="AY30" s="713"/>
      <c r="AZ30" s="740"/>
      <c r="BA30" s="741"/>
      <c r="BB30" s="740"/>
      <c r="BC30" s="741"/>
      <c r="BD30" s="740"/>
      <c r="BE30" s="740"/>
      <c r="BF30" s="714"/>
      <c r="BG30" s="742"/>
      <c r="BH30" s="714"/>
      <c r="BI30" s="742"/>
      <c r="BJ30" s="714"/>
      <c r="BK30" s="742"/>
      <c r="BL30" s="742"/>
      <c r="BM30" s="715"/>
      <c r="BN30" s="743"/>
      <c r="BO30" s="715"/>
      <c r="BP30" s="715"/>
      <c r="BQ30" s="715"/>
      <c r="BR30" s="715"/>
      <c r="BS30" s="715"/>
      <c r="BT30" s="716"/>
      <c r="BU30" s="716"/>
      <c r="BV30" s="716"/>
      <c r="BW30" s="716"/>
      <c r="BX30" s="716"/>
      <c r="BY30" s="716"/>
      <c r="BZ30" s="716"/>
      <c r="CA30" s="717"/>
      <c r="CB30" s="717"/>
      <c r="CC30" s="717"/>
      <c r="CD30" s="717"/>
      <c r="CE30" s="717"/>
      <c r="CF30" s="717"/>
      <c r="CG30" s="717"/>
    </row>
    <row r="31" spans="1:85" s="705" customFormat="1" ht="69" customHeight="1" hidden="1" thickBot="1">
      <c r="A31" s="1871"/>
      <c r="B31" s="1871"/>
      <c r="C31" s="2011" t="s">
        <v>1149</v>
      </c>
      <c r="D31" s="759" t="s">
        <v>1661</v>
      </c>
      <c r="E31" s="70" t="s">
        <v>78</v>
      </c>
      <c r="F31" s="590">
        <v>1</v>
      </c>
      <c r="G31" s="70" t="s">
        <v>79</v>
      </c>
      <c r="H31" s="45" t="s">
        <v>1662</v>
      </c>
      <c r="I31" s="278">
        <f t="shared" si="8"/>
        <v>0.07142857142857142</v>
      </c>
      <c r="J31" s="72" t="s">
        <v>1228</v>
      </c>
      <c r="K31" s="595">
        <v>42036</v>
      </c>
      <c r="L31" s="595">
        <v>42094</v>
      </c>
      <c r="M31" s="685"/>
      <c r="N31" s="685"/>
      <c r="O31" s="685">
        <v>1</v>
      </c>
      <c r="P31" s="685"/>
      <c r="Q31" s="685"/>
      <c r="R31" s="685"/>
      <c r="S31" s="685"/>
      <c r="T31" s="685"/>
      <c r="U31" s="685"/>
      <c r="V31" s="685"/>
      <c r="W31" s="685"/>
      <c r="X31" s="685"/>
      <c r="Y31" s="623">
        <v>1</v>
      </c>
      <c r="Z31" s="708">
        <v>0</v>
      </c>
      <c r="AA31" s="710"/>
      <c r="AB31" s="1369"/>
      <c r="AC31" s="1369"/>
      <c r="AD31" s="760"/>
      <c r="AE31" s="760"/>
      <c r="AF31" s="761"/>
      <c r="AG31" s="761"/>
      <c r="AH31" s="762"/>
      <c r="AI31" s="762"/>
      <c r="AJ31" s="763"/>
      <c r="AK31" s="763"/>
      <c r="AL31" s="764"/>
      <c r="AM31" s="764"/>
      <c r="AN31" s="758">
        <f t="shared" si="0"/>
        <v>0</v>
      </c>
      <c r="AO31" s="758">
        <f t="shared" si="1"/>
        <v>0</v>
      </c>
      <c r="AP31" s="1422">
        <f t="shared" si="6"/>
        <v>0</v>
      </c>
      <c r="AQ31" s="758" t="e">
        <f>AP31/AN31</f>
        <v>#DIV/0!</v>
      </c>
      <c r="AR31" s="724">
        <f t="shared" si="7"/>
        <v>0</v>
      </c>
      <c r="AS31" s="1808" t="str">
        <f t="shared" si="3"/>
        <v>-</v>
      </c>
      <c r="AT31" s="1808">
        <f t="shared" si="9"/>
        <v>0</v>
      </c>
      <c r="AU31" s="1363">
        <v>0</v>
      </c>
      <c r="AV31" s="726">
        <v>0</v>
      </c>
      <c r="AW31" s="725"/>
      <c r="AX31" s="725"/>
      <c r="AY31" s="713"/>
      <c r="AZ31" s="740"/>
      <c r="BA31" s="741"/>
      <c r="BB31" s="740"/>
      <c r="BC31" s="741"/>
      <c r="BD31" s="740"/>
      <c r="BE31" s="740"/>
      <c r="BF31" s="714"/>
      <c r="BG31" s="742"/>
      <c r="BH31" s="714"/>
      <c r="BI31" s="742"/>
      <c r="BJ31" s="714"/>
      <c r="BK31" s="742"/>
      <c r="BL31" s="742"/>
      <c r="BM31" s="715"/>
      <c r="BN31" s="743"/>
      <c r="BO31" s="715"/>
      <c r="BP31" s="715"/>
      <c r="BQ31" s="715"/>
      <c r="BR31" s="715"/>
      <c r="BS31" s="715"/>
      <c r="BT31" s="716"/>
      <c r="BU31" s="716"/>
      <c r="BV31" s="716"/>
      <c r="BW31" s="716"/>
      <c r="BX31" s="716"/>
      <c r="BY31" s="716"/>
      <c r="BZ31" s="716"/>
      <c r="CA31" s="717"/>
      <c r="CB31" s="717"/>
      <c r="CC31" s="717"/>
      <c r="CD31" s="717"/>
      <c r="CE31" s="717"/>
      <c r="CF31" s="717"/>
      <c r="CG31" s="717"/>
    </row>
    <row r="32" spans="1:85" s="705" customFormat="1" ht="61.5" customHeight="1" hidden="1" thickBot="1">
      <c r="A32" s="1871"/>
      <c r="B32" s="1871"/>
      <c r="C32" s="2012"/>
      <c r="D32" s="759" t="s">
        <v>1663</v>
      </c>
      <c r="E32" s="70" t="s">
        <v>1230</v>
      </c>
      <c r="F32" s="590">
        <v>9</v>
      </c>
      <c r="G32" s="70" t="s">
        <v>1231</v>
      </c>
      <c r="H32" s="45" t="s">
        <v>1662</v>
      </c>
      <c r="I32" s="278">
        <f t="shared" si="8"/>
        <v>0.07142857142857142</v>
      </c>
      <c r="J32" s="72" t="s">
        <v>1232</v>
      </c>
      <c r="K32" s="595">
        <v>42095</v>
      </c>
      <c r="L32" s="595">
        <v>42155</v>
      </c>
      <c r="M32" s="685"/>
      <c r="N32" s="685"/>
      <c r="O32" s="685"/>
      <c r="P32" s="685"/>
      <c r="Q32" s="685">
        <v>9</v>
      </c>
      <c r="R32" s="685"/>
      <c r="S32" s="685"/>
      <c r="T32" s="685"/>
      <c r="U32" s="685"/>
      <c r="V32" s="685"/>
      <c r="W32" s="685"/>
      <c r="X32" s="685"/>
      <c r="Y32" s="623">
        <v>9</v>
      </c>
      <c r="Z32" s="708">
        <v>0</v>
      </c>
      <c r="AA32" s="710"/>
      <c r="AB32" s="1369"/>
      <c r="AC32" s="1369"/>
      <c r="AD32" s="760"/>
      <c r="AE32" s="760"/>
      <c r="AF32" s="761"/>
      <c r="AG32" s="761"/>
      <c r="AH32" s="762"/>
      <c r="AI32" s="762"/>
      <c r="AJ32" s="763"/>
      <c r="AK32" s="763"/>
      <c r="AL32" s="764"/>
      <c r="AM32" s="764"/>
      <c r="AN32" s="758">
        <f t="shared" si="0"/>
        <v>0</v>
      </c>
      <c r="AO32" s="758">
        <f t="shared" si="1"/>
        <v>0</v>
      </c>
      <c r="AP32" s="1422">
        <f t="shared" si="6"/>
        <v>0</v>
      </c>
      <c r="AQ32" s="758" t="e">
        <f>AP32/AN32</f>
        <v>#DIV/0!</v>
      </c>
      <c r="AR32" s="724">
        <f t="shared" si="7"/>
        <v>0</v>
      </c>
      <c r="AS32" s="1808" t="str">
        <f t="shared" si="3"/>
        <v>-</v>
      </c>
      <c r="AT32" s="1808">
        <f t="shared" si="9"/>
        <v>0</v>
      </c>
      <c r="AU32" s="1363">
        <v>0</v>
      </c>
      <c r="AV32" s="726">
        <v>0</v>
      </c>
      <c r="AW32" s="725"/>
      <c r="AX32" s="725"/>
      <c r="AY32" s="713"/>
      <c r="AZ32" s="740"/>
      <c r="BA32" s="741"/>
      <c r="BB32" s="740"/>
      <c r="BC32" s="741"/>
      <c r="BD32" s="740"/>
      <c r="BE32" s="740"/>
      <c r="BF32" s="714"/>
      <c r="BG32" s="742"/>
      <c r="BH32" s="714"/>
      <c r="BI32" s="742"/>
      <c r="BJ32" s="714"/>
      <c r="BK32" s="742"/>
      <c r="BL32" s="742"/>
      <c r="BM32" s="715"/>
      <c r="BN32" s="743"/>
      <c r="BO32" s="715"/>
      <c r="BP32" s="715"/>
      <c r="BQ32" s="715"/>
      <c r="BR32" s="715"/>
      <c r="BS32" s="715"/>
      <c r="BT32" s="716"/>
      <c r="BU32" s="716"/>
      <c r="BV32" s="716"/>
      <c r="BW32" s="716"/>
      <c r="BX32" s="716"/>
      <c r="BY32" s="716"/>
      <c r="BZ32" s="716"/>
      <c r="CA32" s="717"/>
      <c r="CB32" s="717"/>
      <c r="CC32" s="717"/>
      <c r="CD32" s="717"/>
      <c r="CE32" s="717"/>
      <c r="CF32" s="717"/>
      <c r="CG32" s="717"/>
    </row>
    <row r="33" spans="1:85" s="705" customFormat="1" ht="56.25" customHeight="1" hidden="1" thickBot="1">
      <c r="A33" s="1871"/>
      <c r="B33" s="1871"/>
      <c r="C33" s="2012"/>
      <c r="D33" s="759" t="s">
        <v>1664</v>
      </c>
      <c r="E33" s="70" t="s">
        <v>1234</v>
      </c>
      <c r="F33" s="590">
        <v>1</v>
      </c>
      <c r="G33" s="70" t="s">
        <v>1235</v>
      </c>
      <c r="H33" s="45" t="s">
        <v>1662</v>
      </c>
      <c r="I33" s="278">
        <f t="shared" si="8"/>
        <v>0.07142857142857142</v>
      </c>
      <c r="J33" s="72" t="s">
        <v>1236</v>
      </c>
      <c r="K33" s="595">
        <v>42156</v>
      </c>
      <c r="L33" s="595">
        <v>42216</v>
      </c>
      <c r="M33" s="685"/>
      <c r="N33" s="685"/>
      <c r="O33" s="685"/>
      <c r="P33" s="685"/>
      <c r="Q33" s="685"/>
      <c r="R33" s="685"/>
      <c r="S33" s="685">
        <v>1</v>
      </c>
      <c r="T33" s="685"/>
      <c r="U33" s="685"/>
      <c r="V33" s="685"/>
      <c r="W33" s="685"/>
      <c r="X33" s="685"/>
      <c r="Y33" s="623">
        <v>1</v>
      </c>
      <c r="Z33" s="708">
        <v>0</v>
      </c>
      <c r="AA33" s="710"/>
      <c r="AB33" s="1369"/>
      <c r="AC33" s="1369"/>
      <c r="AD33" s="760"/>
      <c r="AE33" s="760"/>
      <c r="AF33" s="761"/>
      <c r="AG33" s="761"/>
      <c r="AH33" s="762"/>
      <c r="AI33" s="762"/>
      <c r="AJ33" s="763"/>
      <c r="AK33" s="763"/>
      <c r="AL33" s="764"/>
      <c r="AM33" s="764"/>
      <c r="AN33" s="758">
        <f t="shared" si="0"/>
        <v>0</v>
      </c>
      <c r="AO33" s="758">
        <f t="shared" si="1"/>
        <v>0</v>
      </c>
      <c r="AP33" s="1422">
        <f t="shared" si="6"/>
        <v>0</v>
      </c>
      <c r="AQ33" s="758" t="e">
        <f>AP33/AN33</f>
        <v>#DIV/0!</v>
      </c>
      <c r="AR33" s="724">
        <f t="shared" si="7"/>
        <v>0</v>
      </c>
      <c r="AS33" s="1808" t="str">
        <f t="shared" si="3"/>
        <v>-</v>
      </c>
      <c r="AT33" s="1808">
        <f t="shared" si="9"/>
        <v>0</v>
      </c>
      <c r="AU33" s="1363">
        <v>0</v>
      </c>
      <c r="AV33" s="726">
        <v>0</v>
      </c>
      <c r="AW33" s="725"/>
      <c r="AX33" s="725"/>
      <c r="AY33" s="713"/>
      <c r="AZ33" s="740"/>
      <c r="BA33" s="741"/>
      <c r="BB33" s="740"/>
      <c r="BC33" s="741"/>
      <c r="BD33" s="740"/>
      <c r="BE33" s="740"/>
      <c r="BF33" s="714"/>
      <c r="BG33" s="742"/>
      <c r="BH33" s="714"/>
      <c r="BI33" s="742"/>
      <c r="BJ33" s="714"/>
      <c r="BK33" s="742"/>
      <c r="BL33" s="742"/>
      <c r="BM33" s="715"/>
      <c r="BN33" s="743"/>
      <c r="BO33" s="715"/>
      <c r="BP33" s="715"/>
      <c r="BQ33" s="715"/>
      <c r="BR33" s="715"/>
      <c r="BS33" s="715"/>
      <c r="BT33" s="716"/>
      <c r="BU33" s="716"/>
      <c r="BV33" s="716"/>
      <c r="BW33" s="716"/>
      <c r="BX33" s="716"/>
      <c r="BY33" s="716"/>
      <c r="BZ33" s="716"/>
      <c r="CA33" s="717"/>
      <c r="CB33" s="717"/>
      <c r="CC33" s="717"/>
      <c r="CD33" s="717"/>
      <c r="CE33" s="717"/>
      <c r="CF33" s="717"/>
      <c r="CG33" s="717"/>
    </row>
    <row r="34" spans="1:85" s="705" customFormat="1" ht="56.25" customHeight="1" hidden="1" thickBot="1">
      <c r="A34" s="1871"/>
      <c r="B34" s="1871"/>
      <c r="C34" s="2012"/>
      <c r="D34" s="759" t="s">
        <v>1665</v>
      </c>
      <c r="E34" s="70" t="s">
        <v>1238</v>
      </c>
      <c r="F34" s="590">
        <v>1</v>
      </c>
      <c r="G34" s="70" t="s">
        <v>1239</v>
      </c>
      <c r="H34" s="45" t="s">
        <v>1666</v>
      </c>
      <c r="I34" s="278">
        <f t="shared" si="8"/>
        <v>0.07142857142857142</v>
      </c>
      <c r="J34" s="72" t="s">
        <v>1240</v>
      </c>
      <c r="K34" s="595">
        <v>42217</v>
      </c>
      <c r="L34" s="595">
        <v>42277</v>
      </c>
      <c r="M34" s="685"/>
      <c r="N34" s="685"/>
      <c r="O34" s="685"/>
      <c r="P34" s="685"/>
      <c r="Q34" s="685"/>
      <c r="R34" s="685"/>
      <c r="S34" s="685"/>
      <c r="T34" s="685"/>
      <c r="U34" s="685">
        <v>1</v>
      </c>
      <c r="V34" s="685"/>
      <c r="W34" s="685"/>
      <c r="X34" s="685"/>
      <c r="Y34" s="623">
        <v>1</v>
      </c>
      <c r="Z34" s="708">
        <v>0</v>
      </c>
      <c r="AA34" s="710"/>
      <c r="AB34" s="1369"/>
      <c r="AC34" s="1369"/>
      <c r="AD34" s="760"/>
      <c r="AE34" s="760"/>
      <c r="AF34" s="761"/>
      <c r="AG34" s="761"/>
      <c r="AH34" s="762"/>
      <c r="AI34" s="762"/>
      <c r="AJ34" s="763"/>
      <c r="AK34" s="763"/>
      <c r="AL34" s="764"/>
      <c r="AM34" s="764"/>
      <c r="AN34" s="758">
        <f t="shared" si="0"/>
        <v>0</v>
      </c>
      <c r="AO34" s="758">
        <f t="shared" si="1"/>
        <v>0</v>
      </c>
      <c r="AP34" s="1422">
        <f t="shared" si="6"/>
        <v>0</v>
      </c>
      <c r="AQ34" s="758" t="e">
        <f>AP34/AN34</f>
        <v>#DIV/0!</v>
      </c>
      <c r="AR34" s="724">
        <f t="shared" si="7"/>
        <v>0</v>
      </c>
      <c r="AS34" s="1808" t="str">
        <f t="shared" si="3"/>
        <v>-</v>
      </c>
      <c r="AT34" s="1808">
        <f t="shared" si="9"/>
        <v>0</v>
      </c>
      <c r="AU34" s="1363">
        <v>0</v>
      </c>
      <c r="AV34" s="726">
        <v>0</v>
      </c>
      <c r="AW34" s="725"/>
      <c r="AX34" s="725"/>
      <c r="AY34" s="713"/>
      <c r="AZ34" s="740"/>
      <c r="BA34" s="741"/>
      <c r="BB34" s="740"/>
      <c r="BC34" s="741"/>
      <c r="BD34" s="740"/>
      <c r="BE34" s="740"/>
      <c r="BF34" s="714"/>
      <c r="BG34" s="742"/>
      <c r="BH34" s="714"/>
      <c r="BI34" s="742"/>
      <c r="BJ34" s="714"/>
      <c r="BK34" s="742"/>
      <c r="BL34" s="742"/>
      <c r="BM34" s="715"/>
      <c r="BN34" s="743"/>
      <c r="BO34" s="715"/>
      <c r="BP34" s="715"/>
      <c r="BQ34" s="715"/>
      <c r="BR34" s="715"/>
      <c r="BS34" s="715"/>
      <c r="BT34" s="716"/>
      <c r="BU34" s="716"/>
      <c r="BV34" s="716"/>
      <c r="BW34" s="716"/>
      <c r="BX34" s="716"/>
      <c r="BY34" s="716"/>
      <c r="BZ34" s="716"/>
      <c r="CA34" s="717"/>
      <c r="CB34" s="717"/>
      <c r="CC34" s="717"/>
      <c r="CD34" s="717"/>
      <c r="CE34" s="717"/>
      <c r="CF34" s="717"/>
      <c r="CG34" s="717"/>
    </row>
    <row r="35" spans="1:85" s="705" customFormat="1" ht="56.25" customHeight="1" hidden="1" thickBot="1">
      <c r="A35" s="1871"/>
      <c r="B35" s="1871"/>
      <c r="C35" s="2012"/>
      <c r="D35" s="759" t="s">
        <v>1667</v>
      </c>
      <c r="E35" s="70" t="s">
        <v>1242</v>
      </c>
      <c r="F35" s="590">
        <v>3</v>
      </c>
      <c r="G35" s="70" t="s">
        <v>1243</v>
      </c>
      <c r="H35" s="45" t="s">
        <v>1662</v>
      </c>
      <c r="I35" s="278">
        <f t="shared" si="8"/>
        <v>0.07142857142857142</v>
      </c>
      <c r="J35" s="72" t="s">
        <v>1244</v>
      </c>
      <c r="K35" s="595">
        <v>42278</v>
      </c>
      <c r="L35" s="595">
        <v>42338</v>
      </c>
      <c r="M35" s="685"/>
      <c r="N35" s="685"/>
      <c r="O35" s="685"/>
      <c r="P35" s="685"/>
      <c r="Q35" s="685"/>
      <c r="R35" s="685"/>
      <c r="S35" s="685"/>
      <c r="T35" s="685"/>
      <c r="U35" s="685"/>
      <c r="V35" s="685"/>
      <c r="W35" s="685">
        <v>3</v>
      </c>
      <c r="X35" s="685"/>
      <c r="Y35" s="623">
        <v>3</v>
      </c>
      <c r="Z35" s="708">
        <v>0</v>
      </c>
      <c r="AA35" s="710"/>
      <c r="AB35" s="1369"/>
      <c r="AC35" s="1369"/>
      <c r="AD35" s="760"/>
      <c r="AE35" s="760"/>
      <c r="AF35" s="761"/>
      <c r="AG35" s="761"/>
      <c r="AH35" s="762"/>
      <c r="AI35" s="762"/>
      <c r="AJ35" s="763"/>
      <c r="AK35" s="763"/>
      <c r="AL35" s="764"/>
      <c r="AM35" s="764"/>
      <c r="AN35" s="758">
        <f t="shared" si="0"/>
        <v>0</v>
      </c>
      <c r="AO35" s="758">
        <f t="shared" si="1"/>
        <v>0</v>
      </c>
      <c r="AP35" s="1422">
        <f t="shared" si="6"/>
        <v>0</v>
      </c>
      <c r="AQ35" s="758" t="e">
        <f>AP35/AN35</f>
        <v>#DIV/0!</v>
      </c>
      <c r="AR35" s="724">
        <f t="shared" si="7"/>
        <v>0</v>
      </c>
      <c r="AS35" s="1808" t="str">
        <f t="shared" si="3"/>
        <v>-</v>
      </c>
      <c r="AT35" s="1808">
        <f t="shared" si="9"/>
        <v>0</v>
      </c>
      <c r="AU35" s="1363">
        <v>0</v>
      </c>
      <c r="AV35" s="726">
        <v>0</v>
      </c>
      <c r="AW35" s="725"/>
      <c r="AX35" s="725"/>
      <c r="AY35" s="713"/>
      <c r="AZ35" s="740"/>
      <c r="BA35" s="741"/>
      <c r="BB35" s="740"/>
      <c r="BC35" s="741"/>
      <c r="BD35" s="740"/>
      <c r="BE35" s="740"/>
      <c r="BF35" s="714"/>
      <c r="BG35" s="742"/>
      <c r="BH35" s="714"/>
      <c r="BI35" s="742"/>
      <c r="BJ35" s="714"/>
      <c r="BK35" s="742"/>
      <c r="BL35" s="742"/>
      <c r="BM35" s="715"/>
      <c r="BN35" s="743"/>
      <c r="BO35" s="715"/>
      <c r="BP35" s="715"/>
      <c r="BQ35" s="715"/>
      <c r="BR35" s="715"/>
      <c r="BS35" s="715"/>
      <c r="BT35" s="716"/>
      <c r="BU35" s="716"/>
      <c r="BV35" s="716"/>
      <c r="BW35" s="716"/>
      <c r="BX35" s="716"/>
      <c r="BY35" s="716"/>
      <c r="BZ35" s="716"/>
      <c r="CA35" s="717"/>
      <c r="CB35" s="717"/>
      <c r="CC35" s="717"/>
      <c r="CD35" s="717"/>
      <c r="CE35" s="717"/>
      <c r="CF35" s="717"/>
      <c r="CG35" s="717"/>
    </row>
    <row r="36" spans="1:85" s="705" customFormat="1" ht="56.25" customHeight="1" hidden="1" thickBot="1">
      <c r="A36" s="1871"/>
      <c r="B36" s="1871"/>
      <c r="C36" s="2013"/>
      <c r="D36" s="759" t="s">
        <v>1245</v>
      </c>
      <c r="E36" s="70" t="s">
        <v>1246</v>
      </c>
      <c r="F36" s="590">
        <v>1</v>
      </c>
      <c r="G36" s="70" t="s">
        <v>1247</v>
      </c>
      <c r="H36" s="45" t="s">
        <v>1666</v>
      </c>
      <c r="I36" s="278">
        <f t="shared" si="8"/>
        <v>0.07142857142857142</v>
      </c>
      <c r="J36" s="72" t="s">
        <v>1248</v>
      </c>
      <c r="K36" s="595">
        <v>42338</v>
      </c>
      <c r="L36" s="595">
        <v>42369</v>
      </c>
      <c r="M36" s="685"/>
      <c r="N36" s="685"/>
      <c r="O36" s="685"/>
      <c r="P36" s="685"/>
      <c r="Q36" s="685"/>
      <c r="R36" s="685"/>
      <c r="S36" s="685"/>
      <c r="T36" s="685"/>
      <c r="U36" s="685"/>
      <c r="V36" s="685"/>
      <c r="W36" s="685"/>
      <c r="X36" s="685">
        <v>1</v>
      </c>
      <c r="Y36" s="623">
        <v>1</v>
      </c>
      <c r="Z36" s="708">
        <v>0</v>
      </c>
      <c r="AA36" s="710"/>
      <c r="AB36" s="1369"/>
      <c r="AC36" s="1369"/>
      <c r="AD36" s="760"/>
      <c r="AE36" s="760"/>
      <c r="AF36" s="761"/>
      <c r="AG36" s="761"/>
      <c r="AH36" s="762"/>
      <c r="AI36" s="762"/>
      <c r="AJ36" s="763"/>
      <c r="AK36" s="763"/>
      <c r="AL36" s="764"/>
      <c r="AM36" s="764"/>
      <c r="AN36" s="758">
        <f t="shared" si="0"/>
        <v>0</v>
      </c>
      <c r="AO36" s="758">
        <f t="shared" si="1"/>
        <v>0</v>
      </c>
      <c r="AP36" s="1422">
        <f t="shared" si="6"/>
        <v>0</v>
      </c>
      <c r="AQ36" s="758" t="e">
        <f>AP36/AN36</f>
        <v>#DIV/0!</v>
      </c>
      <c r="AR36" s="724">
        <f t="shared" si="7"/>
        <v>0</v>
      </c>
      <c r="AS36" s="1808" t="str">
        <f t="shared" si="3"/>
        <v>-</v>
      </c>
      <c r="AT36" s="1808">
        <f t="shared" si="9"/>
        <v>0</v>
      </c>
      <c r="AU36" s="1363">
        <v>0</v>
      </c>
      <c r="AV36" s="726">
        <v>0</v>
      </c>
      <c r="AW36" s="725"/>
      <c r="AX36" s="725"/>
      <c r="AY36" s="713"/>
      <c r="AZ36" s="740"/>
      <c r="BA36" s="741"/>
      <c r="BB36" s="740"/>
      <c r="BC36" s="741"/>
      <c r="BD36" s="740"/>
      <c r="BE36" s="740"/>
      <c r="BF36" s="714"/>
      <c r="BG36" s="742"/>
      <c r="BH36" s="714"/>
      <c r="BI36" s="742"/>
      <c r="BJ36" s="714"/>
      <c r="BK36" s="742"/>
      <c r="BL36" s="742"/>
      <c r="BM36" s="715"/>
      <c r="BN36" s="743"/>
      <c r="BO36" s="715"/>
      <c r="BP36" s="715"/>
      <c r="BQ36" s="715"/>
      <c r="BR36" s="715"/>
      <c r="BS36" s="715"/>
      <c r="BT36" s="716"/>
      <c r="BU36" s="716"/>
      <c r="BV36" s="716"/>
      <c r="BW36" s="716"/>
      <c r="BX36" s="716"/>
      <c r="BY36" s="716"/>
      <c r="BZ36" s="716"/>
      <c r="CA36" s="717"/>
      <c r="CB36" s="717"/>
      <c r="CC36" s="717"/>
      <c r="CD36" s="717"/>
      <c r="CE36" s="717"/>
      <c r="CF36" s="717"/>
      <c r="CG36" s="717"/>
    </row>
    <row r="37" spans="1:85" s="705" customFormat="1" ht="64.5" thickBot="1">
      <c r="A37" s="1871"/>
      <c r="B37" s="1871"/>
      <c r="C37" s="2011" t="s">
        <v>1249</v>
      </c>
      <c r="D37" s="759" t="s">
        <v>1668</v>
      </c>
      <c r="E37" s="70" t="s">
        <v>78</v>
      </c>
      <c r="F37" s="590">
        <v>1</v>
      </c>
      <c r="G37" s="70" t="s">
        <v>180</v>
      </c>
      <c r="H37" s="45" t="s">
        <v>1366</v>
      </c>
      <c r="I37" s="278">
        <f t="shared" si="8"/>
        <v>0.07142857142857142</v>
      </c>
      <c r="J37" s="72" t="s">
        <v>1670</v>
      </c>
      <c r="K37" s="595">
        <v>42058</v>
      </c>
      <c r="L37" s="595">
        <v>42369</v>
      </c>
      <c r="M37" s="685"/>
      <c r="N37" s="685"/>
      <c r="O37" s="685"/>
      <c r="P37" s="685"/>
      <c r="Q37" s="685"/>
      <c r="R37" s="685"/>
      <c r="S37" s="685"/>
      <c r="T37" s="685"/>
      <c r="U37" s="685"/>
      <c r="V37" s="685"/>
      <c r="W37" s="685"/>
      <c r="X37" s="685">
        <v>1</v>
      </c>
      <c r="Y37" s="623">
        <v>1</v>
      </c>
      <c r="Z37" s="708">
        <v>0</v>
      </c>
      <c r="AA37" s="710" t="s">
        <v>1150</v>
      </c>
      <c r="AB37" s="1369">
        <v>0</v>
      </c>
      <c r="AC37" s="1369">
        <v>0</v>
      </c>
      <c r="AD37" s="760"/>
      <c r="AE37" s="760"/>
      <c r="AF37" s="761"/>
      <c r="AG37" s="761"/>
      <c r="AH37" s="762"/>
      <c r="AI37" s="762"/>
      <c r="AJ37" s="763"/>
      <c r="AK37" s="763"/>
      <c r="AL37" s="764"/>
      <c r="AM37" s="764"/>
      <c r="AN37" s="758">
        <f t="shared" si="0"/>
        <v>0</v>
      </c>
      <c r="AO37" s="758">
        <f t="shared" si="1"/>
        <v>0</v>
      </c>
      <c r="AP37" s="1422">
        <f t="shared" si="6"/>
        <v>0</v>
      </c>
      <c r="AQ37" s="758" t="s">
        <v>1150</v>
      </c>
      <c r="AR37" s="724">
        <f t="shared" si="7"/>
        <v>0</v>
      </c>
      <c r="AS37" s="1808" t="str">
        <f t="shared" si="3"/>
        <v>-</v>
      </c>
      <c r="AT37" s="1808">
        <f t="shared" si="9"/>
        <v>0</v>
      </c>
      <c r="AU37" s="1363">
        <v>0</v>
      </c>
      <c r="AV37" s="726">
        <v>0</v>
      </c>
      <c r="AW37" s="725" t="s">
        <v>1825</v>
      </c>
      <c r="AX37" s="725" t="s">
        <v>1825</v>
      </c>
      <c r="AY37" s="713"/>
      <c r="AZ37" s="740"/>
      <c r="BA37" s="741"/>
      <c r="BB37" s="740"/>
      <c r="BC37" s="741"/>
      <c r="BD37" s="740"/>
      <c r="BE37" s="740"/>
      <c r="BF37" s="714"/>
      <c r="BG37" s="742"/>
      <c r="BH37" s="714"/>
      <c r="BI37" s="742"/>
      <c r="BJ37" s="714"/>
      <c r="BK37" s="742"/>
      <c r="BL37" s="742"/>
      <c r="BM37" s="715"/>
      <c r="BN37" s="743"/>
      <c r="BO37" s="715"/>
      <c r="BP37" s="715"/>
      <c r="BQ37" s="715"/>
      <c r="BR37" s="715"/>
      <c r="BS37" s="715"/>
      <c r="BT37" s="716"/>
      <c r="BU37" s="716"/>
      <c r="BV37" s="716"/>
      <c r="BW37" s="716"/>
      <c r="BX37" s="716"/>
      <c r="BY37" s="716"/>
      <c r="BZ37" s="716"/>
      <c r="CA37" s="717"/>
      <c r="CB37" s="717"/>
      <c r="CC37" s="717"/>
      <c r="CD37" s="717"/>
      <c r="CE37" s="717"/>
      <c r="CF37" s="717"/>
      <c r="CG37" s="717"/>
    </row>
    <row r="38" spans="1:85" s="705" customFormat="1" ht="56.25" customHeight="1" thickBot="1">
      <c r="A38" s="1871"/>
      <c r="B38" s="1871"/>
      <c r="C38" s="2012"/>
      <c r="D38" s="2014" t="s">
        <v>1671</v>
      </c>
      <c r="E38" s="70" t="s">
        <v>1122</v>
      </c>
      <c r="F38" s="590">
        <v>1</v>
      </c>
      <c r="G38" s="70" t="s">
        <v>1672</v>
      </c>
      <c r="H38" s="45" t="s">
        <v>1366</v>
      </c>
      <c r="I38" s="278">
        <f t="shared" si="8"/>
        <v>0.07142857142857142</v>
      </c>
      <c r="J38" s="72" t="s">
        <v>1674</v>
      </c>
      <c r="K38" s="595">
        <v>42186</v>
      </c>
      <c r="L38" s="595">
        <v>42369</v>
      </c>
      <c r="M38" s="685"/>
      <c r="N38" s="685"/>
      <c r="O38" s="685"/>
      <c r="P38" s="685"/>
      <c r="Q38" s="685"/>
      <c r="R38" s="685"/>
      <c r="S38" s="685">
        <v>1</v>
      </c>
      <c r="T38" s="685"/>
      <c r="U38" s="685"/>
      <c r="V38" s="685"/>
      <c r="W38" s="685"/>
      <c r="X38" s="685"/>
      <c r="Y38" s="623">
        <v>1</v>
      </c>
      <c r="Z38" s="708">
        <v>0</v>
      </c>
      <c r="AA38" s="710"/>
      <c r="AB38" s="1369">
        <v>0</v>
      </c>
      <c r="AC38" s="1369">
        <v>0</v>
      </c>
      <c r="AD38" s="760"/>
      <c r="AE38" s="760"/>
      <c r="AF38" s="761"/>
      <c r="AG38" s="761"/>
      <c r="AH38" s="762"/>
      <c r="AI38" s="762"/>
      <c r="AJ38" s="763"/>
      <c r="AK38" s="763"/>
      <c r="AL38" s="764"/>
      <c r="AM38" s="764"/>
      <c r="AN38" s="758">
        <f t="shared" si="0"/>
        <v>0</v>
      </c>
      <c r="AO38" s="758">
        <f t="shared" si="1"/>
        <v>0</v>
      </c>
      <c r="AP38" s="1422">
        <f t="shared" si="6"/>
        <v>0</v>
      </c>
      <c r="AQ38" s="758" t="s">
        <v>1150</v>
      </c>
      <c r="AR38" s="724">
        <f t="shared" si="7"/>
        <v>0</v>
      </c>
      <c r="AS38" s="1808" t="str">
        <f t="shared" si="3"/>
        <v>-</v>
      </c>
      <c r="AT38" s="1808">
        <f t="shared" si="9"/>
        <v>0</v>
      </c>
      <c r="AU38" s="1363">
        <v>0</v>
      </c>
      <c r="AV38" s="726">
        <v>0</v>
      </c>
      <c r="AW38" s="725" t="s">
        <v>1825</v>
      </c>
      <c r="AX38" s="725" t="s">
        <v>1825</v>
      </c>
      <c r="AY38" s="713"/>
      <c r="AZ38" s="740"/>
      <c r="BA38" s="741"/>
      <c r="BB38" s="740"/>
      <c r="BC38" s="741"/>
      <c r="BD38" s="740"/>
      <c r="BE38" s="740"/>
      <c r="BF38" s="714"/>
      <c r="BG38" s="742"/>
      <c r="BH38" s="714"/>
      <c r="BI38" s="742"/>
      <c r="BJ38" s="714"/>
      <c r="BK38" s="742"/>
      <c r="BL38" s="742"/>
      <c r="BM38" s="715"/>
      <c r="BN38" s="743"/>
      <c r="BO38" s="715"/>
      <c r="BP38" s="715"/>
      <c r="BQ38" s="715"/>
      <c r="BR38" s="715"/>
      <c r="BS38" s="715"/>
      <c r="BT38" s="716"/>
      <c r="BU38" s="716"/>
      <c r="BV38" s="716"/>
      <c r="BW38" s="716"/>
      <c r="BX38" s="716"/>
      <c r="BY38" s="716"/>
      <c r="BZ38" s="716"/>
      <c r="CA38" s="717"/>
      <c r="CB38" s="717"/>
      <c r="CC38" s="717"/>
      <c r="CD38" s="717"/>
      <c r="CE38" s="717"/>
      <c r="CF38" s="717"/>
      <c r="CG38" s="717"/>
    </row>
    <row r="39" spans="1:85" s="705" customFormat="1" ht="56.25" customHeight="1" thickBot="1">
      <c r="A39" s="1883"/>
      <c r="B39" s="1883"/>
      <c r="C39" s="2013"/>
      <c r="D39" s="2015"/>
      <c r="E39" s="70" t="s">
        <v>142</v>
      </c>
      <c r="F39" s="590">
        <v>1</v>
      </c>
      <c r="G39" s="70" t="s">
        <v>1675</v>
      </c>
      <c r="H39" s="45" t="s">
        <v>1366</v>
      </c>
      <c r="I39" s="278">
        <f t="shared" si="8"/>
        <v>0.07142857142857142</v>
      </c>
      <c r="J39" s="72" t="s">
        <v>1676</v>
      </c>
      <c r="K39" s="595">
        <v>42186</v>
      </c>
      <c r="L39" s="595">
        <v>42369</v>
      </c>
      <c r="M39" s="685"/>
      <c r="N39" s="685"/>
      <c r="O39" s="685"/>
      <c r="P39" s="685"/>
      <c r="Q39" s="685"/>
      <c r="R39" s="685"/>
      <c r="S39" s="685"/>
      <c r="T39" s="685"/>
      <c r="U39" s="685"/>
      <c r="V39" s="685"/>
      <c r="W39" s="685"/>
      <c r="X39" s="685">
        <v>1</v>
      </c>
      <c r="Y39" s="623">
        <v>1</v>
      </c>
      <c r="Z39" s="708">
        <v>0</v>
      </c>
      <c r="AA39" s="710"/>
      <c r="AB39" s="1369">
        <v>0</v>
      </c>
      <c r="AC39" s="1369">
        <v>0</v>
      </c>
      <c r="AD39" s="760"/>
      <c r="AE39" s="760"/>
      <c r="AF39" s="761"/>
      <c r="AG39" s="761"/>
      <c r="AH39" s="762"/>
      <c r="AI39" s="762"/>
      <c r="AJ39" s="763"/>
      <c r="AK39" s="763"/>
      <c r="AL39" s="764"/>
      <c r="AM39" s="764"/>
      <c r="AN39" s="758">
        <f t="shared" si="0"/>
        <v>0</v>
      </c>
      <c r="AO39" s="758">
        <f t="shared" si="1"/>
        <v>0</v>
      </c>
      <c r="AP39" s="1422">
        <f t="shared" si="6"/>
        <v>0</v>
      </c>
      <c r="AQ39" s="758" t="s">
        <v>1150</v>
      </c>
      <c r="AR39" s="724">
        <f t="shared" si="7"/>
        <v>0</v>
      </c>
      <c r="AS39" s="1808" t="str">
        <f t="shared" si="3"/>
        <v>-</v>
      </c>
      <c r="AT39" s="1808">
        <f t="shared" si="9"/>
        <v>0</v>
      </c>
      <c r="AU39" s="1363">
        <v>0</v>
      </c>
      <c r="AV39" s="726">
        <v>0</v>
      </c>
      <c r="AW39" s="725" t="s">
        <v>1825</v>
      </c>
      <c r="AX39" s="725" t="s">
        <v>1825</v>
      </c>
      <c r="AY39" s="713"/>
      <c r="AZ39" s="740"/>
      <c r="BA39" s="741"/>
      <c r="BB39" s="740"/>
      <c r="BC39" s="741"/>
      <c r="BD39" s="740"/>
      <c r="BE39" s="740"/>
      <c r="BF39" s="714"/>
      <c r="BG39" s="742"/>
      <c r="BH39" s="714"/>
      <c r="BI39" s="742"/>
      <c r="BJ39" s="714"/>
      <c r="BK39" s="742"/>
      <c r="BL39" s="742"/>
      <c r="BM39" s="715"/>
      <c r="BN39" s="743"/>
      <c r="BO39" s="715"/>
      <c r="BP39" s="715"/>
      <c r="BQ39" s="715"/>
      <c r="BR39" s="715"/>
      <c r="BS39" s="715"/>
      <c r="BT39" s="716"/>
      <c r="BU39" s="716"/>
      <c r="BV39" s="716"/>
      <c r="BW39" s="716"/>
      <c r="BX39" s="716"/>
      <c r="BY39" s="716"/>
      <c r="BZ39" s="716"/>
      <c r="CA39" s="717"/>
      <c r="CB39" s="717"/>
      <c r="CC39" s="717"/>
      <c r="CD39" s="717"/>
      <c r="CE39" s="717"/>
      <c r="CF39" s="717"/>
      <c r="CG39" s="717"/>
    </row>
    <row r="40" spans="1:85" s="705" customFormat="1" ht="19.5" customHeight="1" thickBot="1">
      <c r="A40" s="1860" t="s">
        <v>136</v>
      </c>
      <c r="B40" s="1861"/>
      <c r="C40" s="2024"/>
      <c r="D40" s="1862"/>
      <c r="E40" s="1342"/>
      <c r="F40" s="1342"/>
      <c r="G40" s="1342"/>
      <c r="H40" s="1342"/>
      <c r="I40" s="104">
        <f>SUM(I26:I39)</f>
        <v>0.9999999999999997</v>
      </c>
      <c r="J40" s="1342"/>
      <c r="K40" s="1342"/>
      <c r="L40" s="1342"/>
      <c r="M40" s="1342"/>
      <c r="N40" s="1342"/>
      <c r="O40" s="1342"/>
      <c r="P40" s="1342"/>
      <c r="Q40" s="1342"/>
      <c r="R40" s="1342"/>
      <c r="S40" s="1342"/>
      <c r="T40" s="1342"/>
      <c r="U40" s="1342"/>
      <c r="V40" s="1342"/>
      <c r="W40" s="1342"/>
      <c r="X40" s="1342"/>
      <c r="Y40" s="1342"/>
      <c r="Z40" s="552">
        <f>SUM(Z26:Z36)</f>
        <v>0</v>
      </c>
      <c r="AA40" s="1343"/>
      <c r="AB40" s="1370"/>
      <c r="AC40" s="1370"/>
      <c r="AD40" s="1343"/>
      <c r="AE40" s="1343"/>
      <c r="AF40" s="1343"/>
      <c r="AG40" s="1343"/>
      <c r="AH40" s="1343"/>
      <c r="AI40" s="1343"/>
      <c r="AJ40" s="1343"/>
      <c r="AK40" s="1343"/>
      <c r="AL40" s="1343"/>
      <c r="AM40" s="1343"/>
      <c r="AN40" s="749"/>
      <c r="AO40" s="1420" t="e">
        <f>_xlfn.AVERAGEIF(AO26:AO39,"&gt;0")</f>
        <v>#DIV/0!</v>
      </c>
      <c r="AP40" s="750"/>
      <c r="AQ40" s="750" t="s">
        <v>1150</v>
      </c>
      <c r="AR40" s="749"/>
      <c r="AS40" s="1420" t="s">
        <v>1150</v>
      </c>
      <c r="AT40" s="1409">
        <f>AVERAGE(AT26:AT39)</f>
        <v>0</v>
      </c>
      <c r="AU40" s="1423">
        <f>SUM(AU26:AU39)</f>
        <v>0</v>
      </c>
      <c r="AV40" s="1420" t="e">
        <f>_xlfn.AVERAGEIF(AV25:AV39,"&gt;0")</f>
        <v>#DIV/0!</v>
      </c>
      <c r="AW40" s="749"/>
      <c r="AX40" s="749"/>
      <c r="AY40" s="749"/>
      <c r="AZ40" s="749"/>
      <c r="BA40" s="749"/>
      <c r="BB40" s="749"/>
      <c r="BC40" s="749"/>
      <c r="BD40" s="749"/>
      <c r="BE40" s="749"/>
      <c r="BF40" s="749"/>
      <c r="BG40" s="749"/>
      <c r="BH40" s="749"/>
      <c r="BI40" s="749"/>
      <c r="BJ40" s="749"/>
      <c r="BK40" s="749"/>
      <c r="BL40" s="749"/>
      <c r="BM40" s="749"/>
      <c r="BN40" s="749"/>
      <c r="BO40" s="749"/>
      <c r="BP40" s="749"/>
      <c r="BQ40" s="749"/>
      <c r="BR40" s="749"/>
      <c r="BS40" s="749"/>
      <c r="BT40" s="749"/>
      <c r="BU40" s="749"/>
      <c r="BV40" s="749"/>
      <c r="BW40" s="749"/>
      <c r="BX40" s="749"/>
      <c r="BY40" s="749"/>
      <c r="BZ40" s="749"/>
      <c r="CA40" s="749"/>
      <c r="CB40" s="749"/>
      <c r="CC40" s="749"/>
      <c r="CD40" s="749"/>
      <c r="CE40" s="749"/>
      <c r="CF40" s="749"/>
      <c r="CG40" s="749"/>
    </row>
    <row r="41" spans="1:85" s="705" customFormat="1" ht="19.5" customHeight="1" thickBot="1">
      <c r="A41" s="1853" t="s">
        <v>297</v>
      </c>
      <c r="B41" s="1854"/>
      <c r="C41" s="1854"/>
      <c r="D41" s="185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78">
        <f>SUM(Z25,Z40,)</f>
        <v>0</v>
      </c>
      <c r="AA41" s="179"/>
      <c r="AB41" s="1371"/>
      <c r="AC41" s="1371"/>
      <c r="AD41" s="1357"/>
      <c r="AE41" s="1357"/>
      <c r="AF41" s="1357"/>
      <c r="AG41" s="1357"/>
      <c r="AH41" s="1357"/>
      <c r="AI41" s="1357"/>
      <c r="AJ41" s="1357"/>
      <c r="AK41" s="1357"/>
      <c r="AL41" s="1357"/>
      <c r="AM41" s="1357"/>
      <c r="AN41" s="765"/>
      <c r="AO41" s="765"/>
      <c r="AP41" s="766"/>
      <c r="AQ41" s="1764">
        <f>AVERAGE(AQ40,AQ25)</f>
        <v>0.94</v>
      </c>
      <c r="AR41" s="765"/>
      <c r="AS41" s="1425">
        <f>AVERAGE(AS40,AS25)</f>
        <v>0.94</v>
      </c>
      <c r="AT41" s="1425">
        <f>AVERAGE(AT40,AT25)</f>
        <v>0.18777777777777777</v>
      </c>
      <c r="AU41" s="1426">
        <f>SUM(AU40,AU25)</f>
        <v>0</v>
      </c>
      <c r="AV41" s="1427" t="e">
        <f>AVERAGE(AV40,AV25)</f>
        <v>#DIV/0!</v>
      </c>
      <c r="AW41" s="1425"/>
      <c r="AX41" s="765"/>
      <c r="AY41" s="765"/>
      <c r="AZ41" s="765"/>
      <c r="BA41" s="765"/>
      <c r="BB41" s="765"/>
      <c r="BC41" s="765"/>
      <c r="BD41" s="765"/>
      <c r="BE41" s="765"/>
      <c r="BF41" s="765"/>
      <c r="BG41" s="765"/>
      <c r="BH41" s="765"/>
      <c r="BI41" s="765"/>
      <c r="BJ41" s="765"/>
      <c r="BK41" s="765"/>
      <c r="BL41" s="765"/>
      <c r="BM41" s="765"/>
      <c r="BN41" s="765"/>
      <c r="BO41" s="765"/>
      <c r="BP41" s="765"/>
      <c r="BQ41" s="765"/>
      <c r="BR41" s="765"/>
      <c r="BS41" s="765"/>
      <c r="BT41" s="765"/>
      <c r="BU41" s="765"/>
      <c r="BV41" s="765"/>
      <c r="BW41" s="765"/>
      <c r="BX41" s="765"/>
      <c r="BY41" s="765"/>
      <c r="BZ41" s="765"/>
      <c r="CA41" s="765"/>
      <c r="CB41" s="765"/>
      <c r="CC41" s="765"/>
      <c r="CD41" s="765"/>
      <c r="CE41" s="765"/>
      <c r="CF41" s="765"/>
      <c r="CG41" s="765"/>
    </row>
    <row r="42" spans="1:85" s="13" customFormat="1" ht="9.75" customHeight="1" thickBot="1">
      <c r="A42" s="1864"/>
      <c r="B42" s="1864"/>
      <c r="C42" s="1864"/>
      <c r="D42" s="1864"/>
      <c r="E42" s="1864"/>
      <c r="F42" s="1864"/>
      <c r="G42" s="1864"/>
      <c r="H42" s="1864"/>
      <c r="I42" s="1864"/>
      <c r="J42" s="1864"/>
      <c r="K42" s="1864"/>
      <c r="L42" s="1864"/>
      <c r="M42" s="1864"/>
      <c r="N42" s="1864"/>
      <c r="O42" s="1864"/>
      <c r="P42" s="1864"/>
      <c r="Q42" s="1864"/>
      <c r="R42" s="1864"/>
      <c r="S42" s="1864"/>
      <c r="T42" s="1864"/>
      <c r="U42" s="1864"/>
      <c r="V42" s="1864"/>
      <c r="W42" s="1864"/>
      <c r="X42" s="1864"/>
      <c r="Y42" s="1864"/>
      <c r="Z42" s="1864"/>
      <c r="AA42" s="1864"/>
      <c r="AB42" s="1372"/>
      <c r="AC42" s="1372"/>
      <c r="AD42" s="1347"/>
      <c r="AE42" s="1347"/>
      <c r="AF42" s="1347"/>
      <c r="AG42" s="1347"/>
      <c r="AH42" s="1347"/>
      <c r="AI42" s="1347"/>
      <c r="AJ42" s="1347"/>
      <c r="AK42" s="1347"/>
      <c r="AL42" s="1347"/>
      <c r="AM42" s="1347"/>
      <c r="AN42" s="767"/>
      <c r="AO42" s="767"/>
      <c r="AP42" s="767"/>
      <c r="AQ42" s="767"/>
      <c r="AR42" s="767"/>
      <c r="AS42" s="767"/>
      <c r="AT42" s="767"/>
      <c r="AU42" s="767"/>
      <c r="AV42" s="767"/>
      <c r="AW42" s="767"/>
      <c r="AX42" s="767"/>
      <c r="AY42" s="767"/>
      <c r="AZ42" s="767"/>
      <c r="BA42" s="767"/>
      <c r="BB42" s="767"/>
      <c r="BC42" s="767"/>
      <c r="BD42" s="767"/>
      <c r="BE42" s="767"/>
      <c r="BF42" s="767"/>
      <c r="BG42" s="767"/>
      <c r="BH42" s="767"/>
      <c r="BI42" s="767"/>
      <c r="BJ42" s="767"/>
      <c r="BK42" s="767"/>
      <c r="BL42" s="767"/>
      <c r="BM42" s="767"/>
      <c r="BN42" s="767"/>
      <c r="BO42" s="767"/>
      <c r="BP42" s="767"/>
      <c r="BQ42" s="767"/>
      <c r="BR42" s="767"/>
      <c r="BS42" s="768"/>
      <c r="BT42" s="768"/>
      <c r="BU42" s="768"/>
      <c r="BV42" s="768"/>
      <c r="BW42" s="768"/>
      <c r="BX42" s="768"/>
      <c r="BY42" s="768"/>
      <c r="BZ42" s="768"/>
      <c r="CA42" s="768"/>
      <c r="CB42" s="768"/>
      <c r="CC42" s="768"/>
      <c r="CD42" s="768"/>
      <c r="CE42" s="768"/>
      <c r="CF42" s="768"/>
      <c r="CG42" s="768"/>
    </row>
    <row r="43" spans="1:85" s="4" customFormat="1" ht="21" customHeight="1" thickBot="1">
      <c r="A43" s="1886" t="s">
        <v>11</v>
      </c>
      <c r="B43" s="1887"/>
      <c r="C43" s="1887"/>
      <c r="D43" s="1888"/>
      <c r="E43" s="1867" t="s">
        <v>835</v>
      </c>
      <c r="F43" s="1868"/>
      <c r="G43" s="1868"/>
      <c r="H43" s="1868"/>
      <c r="I43" s="1868"/>
      <c r="J43" s="1868"/>
      <c r="K43" s="1868"/>
      <c r="L43" s="1868"/>
      <c r="M43" s="1868"/>
      <c r="N43" s="1868"/>
      <c r="O43" s="1868"/>
      <c r="P43" s="1868"/>
      <c r="Q43" s="1868"/>
      <c r="R43" s="1868"/>
      <c r="S43" s="1868"/>
      <c r="T43" s="1868"/>
      <c r="U43" s="1868"/>
      <c r="V43" s="1868"/>
      <c r="W43" s="1868"/>
      <c r="X43" s="1868"/>
      <c r="Y43" s="1868"/>
      <c r="Z43" s="1868"/>
      <c r="AA43" s="1869"/>
      <c r="AB43" s="1373"/>
      <c r="AC43" s="1373"/>
      <c r="AD43" s="1341"/>
      <c r="AE43" s="1341"/>
      <c r="AF43" s="1341"/>
      <c r="AG43" s="1341"/>
      <c r="AH43" s="1341"/>
      <c r="AI43" s="1341"/>
      <c r="AJ43" s="1341"/>
      <c r="AK43" s="1341"/>
      <c r="AL43" s="1341"/>
      <c r="AM43" s="1341"/>
      <c r="AN43" s="2018" t="s">
        <v>835</v>
      </c>
      <c r="AO43" s="2018"/>
      <c r="AP43" s="2018"/>
      <c r="AQ43" s="2018"/>
      <c r="AR43" s="2018"/>
      <c r="AS43" s="2018"/>
      <c r="AT43" s="2018"/>
      <c r="AU43" s="2018"/>
      <c r="AV43" s="2018"/>
      <c r="AW43" s="2018"/>
      <c r="AX43" s="2018"/>
      <c r="AY43" s="2018" t="s">
        <v>835</v>
      </c>
      <c r="AZ43" s="2018"/>
      <c r="BA43" s="2018"/>
      <c r="BB43" s="2018"/>
      <c r="BC43" s="2018"/>
      <c r="BD43" s="2018"/>
      <c r="BE43" s="2018"/>
      <c r="BF43" s="2018" t="s">
        <v>835</v>
      </c>
      <c r="BG43" s="2018"/>
      <c r="BH43" s="2018"/>
      <c r="BI43" s="2018"/>
      <c r="BJ43" s="2018"/>
      <c r="BK43" s="2018"/>
      <c r="BL43" s="2018"/>
      <c r="BM43" s="2018" t="s">
        <v>835</v>
      </c>
      <c r="BN43" s="2018"/>
      <c r="BO43" s="2018"/>
      <c r="BP43" s="2018"/>
      <c r="BQ43" s="2018"/>
      <c r="BR43" s="2018"/>
      <c r="BS43" s="2018"/>
      <c r="BT43" s="2018" t="s">
        <v>835</v>
      </c>
      <c r="BU43" s="2018"/>
      <c r="BV43" s="2018"/>
      <c r="BW43" s="2018"/>
      <c r="BX43" s="2018"/>
      <c r="BY43" s="2018"/>
      <c r="BZ43" s="2018"/>
      <c r="CA43" s="2018" t="s">
        <v>835</v>
      </c>
      <c r="CB43" s="2018"/>
      <c r="CC43" s="2018"/>
      <c r="CD43" s="2018"/>
      <c r="CE43" s="2018"/>
      <c r="CF43" s="2018"/>
      <c r="CG43" s="2018"/>
    </row>
    <row r="44" spans="2:85" s="13" customFormat="1" ht="9.75" customHeight="1" thickBot="1">
      <c r="B44" s="14"/>
      <c r="F44" s="270"/>
      <c r="I44" s="271"/>
      <c r="K44" s="272"/>
      <c r="L44" s="272"/>
      <c r="Z44" s="421"/>
      <c r="AB44" s="1374"/>
      <c r="AC44" s="1374"/>
      <c r="AN44" s="769"/>
      <c r="AO44" s="769"/>
      <c r="AP44" s="769"/>
      <c r="AQ44" s="769"/>
      <c r="AR44" s="769"/>
      <c r="AS44" s="769"/>
      <c r="AT44" s="769"/>
      <c r="AU44" s="769"/>
      <c r="AV44" s="769"/>
      <c r="AW44" s="769"/>
      <c r="AX44" s="769"/>
      <c r="AY44" s="770"/>
      <c r="AZ44" s="770"/>
      <c r="BA44" s="770"/>
      <c r="BB44" s="770"/>
      <c r="BC44" s="770"/>
      <c r="BD44" s="770"/>
      <c r="BE44" s="770"/>
      <c r="BF44" s="770"/>
      <c r="BG44" s="770"/>
      <c r="BH44" s="770"/>
      <c r="BI44" s="770"/>
      <c r="BJ44" s="770"/>
      <c r="BK44" s="770"/>
      <c r="BL44" s="770"/>
      <c r="BM44" s="770"/>
      <c r="BN44" s="770"/>
      <c r="BO44" s="770"/>
      <c r="BP44" s="770"/>
      <c r="BQ44" s="770"/>
      <c r="BR44" s="770"/>
      <c r="BS44" s="770"/>
      <c r="BT44" s="770"/>
      <c r="BU44" s="770"/>
      <c r="BV44" s="770"/>
      <c r="BW44" s="770"/>
      <c r="BX44" s="770"/>
      <c r="BY44" s="770"/>
      <c r="BZ44" s="770"/>
      <c r="CA44" s="770"/>
      <c r="CB44" s="770"/>
      <c r="CC44" s="770"/>
      <c r="CD44" s="770"/>
      <c r="CE44" s="770"/>
      <c r="CF44" s="770"/>
      <c r="CG44" s="770"/>
    </row>
    <row r="45" spans="1:85" s="39" customFormat="1" ht="51.75" thickBot="1">
      <c r="A45" s="22" t="s">
        <v>13</v>
      </c>
      <c r="B45" s="23" t="s">
        <v>14</v>
      </c>
      <c r="C45" s="22" t="s">
        <v>15</v>
      </c>
      <c r="D45" s="276" t="s">
        <v>16</v>
      </c>
      <c r="E45" s="24" t="s">
        <v>17</v>
      </c>
      <c r="F45" s="25" t="s">
        <v>18</v>
      </c>
      <c r="G45" s="26" t="s">
        <v>19</v>
      </c>
      <c r="H45" s="26" t="s">
        <v>20</v>
      </c>
      <c r="I45" s="27" t="s">
        <v>21</v>
      </c>
      <c r="J45" s="26" t="s">
        <v>22</v>
      </c>
      <c r="K45" s="26" t="s">
        <v>23</v>
      </c>
      <c r="L45" s="26" t="s">
        <v>24</v>
      </c>
      <c r="M45" s="28" t="s">
        <v>25</v>
      </c>
      <c r="N45" s="28" t="s">
        <v>26</v>
      </c>
      <c r="O45" s="28" t="s">
        <v>27</v>
      </c>
      <c r="P45" s="28" t="s">
        <v>28</v>
      </c>
      <c r="Q45" s="28" t="s">
        <v>29</v>
      </c>
      <c r="R45" s="28" t="s">
        <v>30</v>
      </c>
      <c r="S45" s="28" t="s">
        <v>31</v>
      </c>
      <c r="T45" s="28" t="s">
        <v>32</v>
      </c>
      <c r="U45" s="28" t="s">
        <v>33</v>
      </c>
      <c r="V45" s="28" t="s">
        <v>34</v>
      </c>
      <c r="W45" s="28" t="s">
        <v>35</v>
      </c>
      <c r="X45" s="28" t="s">
        <v>36</v>
      </c>
      <c r="Y45" s="26" t="s">
        <v>37</v>
      </c>
      <c r="Z45" s="30" t="s">
        <v>38</v>
      </c>
      <c r="AA45" s="31" t="s">
        <v>39</v>
      </c>
      <c r="AB45" s="1361" t="s">
        <v>25</v>
      </c>
      <c r="AC45" s="1361" t="s">
        <v>26</v>
      </c>
      <c r="AD45" s="771"/>
      <c r="AE45" s="771"/>
      <c r="AF45" s="771"/>
      <c r="AG45" s="771"/>
      <c r="AH45" s="771"/>
      <c r="AI45" s="771"/>
      <c r="AJ45" s="771"/>
      <c r="AK45" s="771"/>
      <c r="AL45" s="771"/>
      <c r="AM45" s="771"/>
      <c r="AN45" s="712" t="s">
        <v>40</v>
      </c>
      <c r="AO45" s="712" t="s">
        <v>1938</v>
      </c>
      <c r="AP45" s="712" t="s">
        <v>41</v>
      </c>
      <c r="AQ45" s="712" t="s">
        <v>1943</v>
      </c>
      <c r="AR45" s="712" t="s">
        <v>1942</v>
      </c>
      <c r="AS45" s="712" t="s">
        <v>1939</v>
      </c>
      <c r="AT45" s="712" t="s">
        <v>1940</v>
      </c>
      <c r="AU45" s="712" t="s">
        <v>43</v>
      </c>
      <c r="AV45" s="712" t="s">
        <v>44</v>
      </c>
      <c r="AW45" s="712" t="s">
        <v>45</v>
      </c>
      <c r="AX45" s="712" t="s">
        <v>46</v>
      </c>
      <c r="AY45" s="713" t="s">
        <v>47</v>
      </c>
      <c r="AZ45" s="713" t="s">
        <v>48</v>
      </c>
      <c r="BA45" s="713" t="s">
        <v>42</v>
      </c>
      <c r="BB45" s="713" t="s">
        <v>43</v>
      </c>
      <c r="BC45" s="713" t="s">
        <v>44</v>
      </c>
      <c r="BD45" s="713" t="s">
        <v>45</v>
      </c>
      <c r="BE45" s="713" t="s">
        <v>46</v>
      </c>
      <c r="BF45" s="714" t="s">
        <v>49</v>
      </c>
      <c r="BG45" s="714" t="s">
        <v>50</v>
      </c>
      <c r="BH45" s="714" t="s">
        <v>42</v>
      </c>
      <c r="BI45" s="714" t="s">
        <v>43</v>
      </c>
      <c r="BJ45" s="714" t="s">
        <v>44</v>
      </c>
      <c r="BK45" s="714" t="s">
        <v>45</v>
      </c>
      <c r="BL45" s="714" t="s">
        <v>46</v>
      </c>
      <c r="BM45" s="715" t="s">
        <v>51</v>
      </c>
      <c r="BN45" s="715" t="s">
        <v>52</v>
      </c>
      <c r="BO45" s="715" t="s">
        <v>42</v>
      </c>
      <c r="BP45" s="715" t="s">
        <v>43</v>
      </c>
      <c r="BQ45" s="715" t="s">
        <v>44</v>
      </c>
      <c r="BR45" s="715" t="s">
        <v>45</v>
      </c>
      <c r="BS45" s="715" t="s">
        <v>46</v>
      </c>
      <c r="BT45" s="716" t="s">
        <v>53</v>
      </c>
      <c r="BU45" s="716" t="s">
        <v>54</v>
      </c>
      <c r="BV45" s="716" t="s">
        <v>42</v>
      </c>
      <c r="BW45" s="716" t="s">
        <v>43</v>
      </c>
      <c r="BX45" s="716" t="s">
        <v>44</v>
      </c>
      <c r="BY45" s="716" t="s">
        <v>45</v>
      </c>
      <c r="BZ45" s="716" t="s">
        <v>46</v>
      </c>
      <c r="CA45" s="717" t="s">
        <v>55</v>
      </c>
      <c r="CB45" s="717" t="s">
        <v>56</v>
      </c>
      <c r="CC45" s="717" t="s">
        <v>42</v>
      </c>
      <c r="CD45" s="717" t="s">
        <v>43</v>
      </c>
      <c r="CE45" s="717" t="s">
        <v>44</v>
      </c>
      <c r="CF45" s="717" t="s">
        <v>45</v>
      </c>
      <c r="CG45" s="717" t="s">
        <v>46</v>
      </c>
    </row>
    <row r="46" spans="1:85" s="60" customFormat="1" ht="64.5" thickBot="1">
      <c r="A46" s="2019">
        <v>1</v>
      </c>
      <c r="B46" s="1870" t="s">
        <v>1387</v>
      </c>
      <c r="C46" s="1857" t="s">
        <v>1388</v>
      </c>
      <c r="D46" s="105" t="s">
        <v>1677</v>
      </c>
      <c r="E46" s="342" t="s">
        <v>1678</v>
      </c>
      <c r="F46" s="342">
        <v>100</v>
      </c>
      <c r="G46" s="342" t="s">
        <v>1679</v>
      </c>
      <c r="H46" s="76" t="s">
        <v>1389</v>
      </c>
      <c r="I46" s="76">
        <v>7</v>
      </c>
      <c r="J46" s="76" t="s">
        <v>1680</v>
      </c>
      <c r="K46" s="131">
        <v>42019</v>
      </c>
      <c r="L46" s="131">
        <v>42353</v>
      </c>
      <c r="M46" s="772"/>
      <c r="N46" s="772"/>
      <c r="O46" s="773">
        <v>0.1</v>
      </c>
      <c r="P46" s="773">
        <v>0.1</v>
      </c>
      <c r="Q46" s="773">
        <v>0.1</v>
      </c>
      <c r="R46" s="773">
        <v>0.1</v>
      </c>
      <c r="S46" s="773">
        <v>0.1</v>
      </c>
      <c r="T46" s="773">
        <v>0.1</v>
      </c>
      <c r="U46" s="773">
        <v>0.1</v>
      </c>
      <c r="V46" s="773">
        <v>0.1</v>
      </c>
      <c r="W46" s="773">
        <v>0.1</v>
      </c>
      <c r="X46" s="773">
        <v>0.1</v>
      </c>
      <c r="Y46" s="623">
        <f aca="true" t="shared" si="10" ref="Y46:Y87">SUM(M46:X46)</f>
        <v>0.9999999999999999</v>
      </c>
      <c r="Z46" s="1375">
        <v>4230544156</v>
      </c>
      <c r="AA46" s="1376" t="s">
        <v>1681</v>
      </c>
      <c r="AB46" s="1377">
        <v>0</v>
      </c>
      <c r="AC46" s="1377">
        <v>0.28</v>
      </c>
      <c r="AD46" s="774"/>
      <c r="AE46" s="774"/>
      <c r="AF46" s="775"/>
      <c r="AG46" s="775"/>
      <c r="AH46" s="776"/>
      <c r="AI46" s="776"/>
      <c r="AJ46" s="777"/>
      <c r="AK46" s="777"/>
      <c r="AL46" s="778"/>
      <c r="AM46" s="778"/>
      <c r="AN46" s="758">
        <f aca="true" t="shared" si="11" ref="AN46:AN91">SUM(M46:N46)</f>
        <v>0</v>
      </c>
      <c r="AO46" s="758">
        <f aca="true" t="shared" si="12" ref="AO46:AO60">IF(AN46=0,0%,100%)</f>
        <v>0</v>
      </c>
      <c r="AP46" s="745">
        <f aca="true" t="shared" si="13" ref="AP46:AP91">SUM(AB46:AC46)</f>
        <v>0.28</v>
      </c>
      <c r="AQ46" s="758" t="s">
        <v>1150</v>
      </c>
      <c r="AR46" s="724">
        <f>+AP46/Y46</f>
        <v>0.2800000000000001</v>
      </c>
      <c r="AS46" s="1808" t="str">
        <f aca="true" t="shared" si="14" ref="AS46:AS60">IF(AO46&gt;0,AQ46,"-")</f>
        <v>-</v>
      </c>
      <c r="AT46" s="1808">
        <f>AR46</f>
        <v>0.2800000000000001</v>
      </c>
      <c r="AU46" s="1363">
        <v>1197897843</v>
      </c>
      <c r="AV46" s="1378">
        <f>+AU46/Z46</f>
        <v>0.2831545538417493</v>
      </c>
      <c r="AW46" s="779" t="s">
        <v>1841</v>
      </c>
      <c r="AX46" s="779"/>
      <c r="AY46" s="780"/>
      <c r="AZ46" s="781"/>
      <c r="BA46" s="780"/>
      <c r="BB46" s="781"/>
      <c r="BC46" s="780"/>
      <c r="BD46" s="781"/>
      <c r="BE46" s="781"/>
      <c r="BF46" s="729"/>
      <c r="BG46" s="730"/>
      <c r="BH46" s="729"/>
      <c r="BI46" s="730"/>
      <c r="BJ46" s="729"/>
      <c r="BK46" s="730"/>
      <c r="BL46" s="730"/>
      <c r="BM46" s="731"/>
      <c r="BN46" s="732"/>
      <c r="BO46" s="731"/>
      <c r="BP46" s="731"/>
      <c r="BQ46" s="731"/>
      <c r="BR46" s="731"/>
      <c r="BS46" s="731"/>
      <c r="BT46" s="733"/>
      <c r="BU46" s="733"/>
      <c r="BV46" s="733"/>
      <c r="BW46" s="733"/>
      <c r="BX46" s="733"/>
      <c r="BY46" s="733"/>
      <c r="BZ46" s="733"/>
      <c r="CA46" s="734"/>
      <c r="CB46" s="734"/>
      <c r="CC46" s="734"/>
      <c r="CD46" s="734"/>
      <c r="CE46" s="734"/>
      <c r="CF46" s="734"/>
      <c r="CG46" s="734"/>
    </row>
    <row r="47" spans="1:85" s="60" customFormat="1" ht="80.25" customHeight="1" thickBot="1">
      <c r="A47" s="2020"/>
      <c r="B47" s="1871"/>
      <c r="C47" s="1858"/>
      <c r="D47" s="105" t="s">
        <v>1390</v>
      </c>
      <c r="E47" s="342" t="s">
        <v>1842</v>
      </c>
      <c r="F47" s="342" t="s">
        <v>106</v>
      </c>
      <c r="G47" s="342" t="s">
        <v>1391</v>
      </c>
      <c r="H47" s="342" t="s">
        <v>1389</v>
      </c>
      <c r="I47" s="76">
        <v>7</v>
      </c>
      <c r="J47" s="76" t="s">
        <v>1680</v>
      </c>
      <c r="K47" s="78">
        <v>42019</v>
      </c>
      <c r="L47" s="78">
        <v>42353</v>
      </c>
      <c r="M47" s="782"/>
      <c r="N47" s="281"/>
      <c r="O47" s="281"/>
      <c r="P47" s="281"/>
      <c r="Q47" s="281"/>
      <c r="R47" s="281"/>
      <c r="S47" s="281"/>
      <c r="T47" s="281"/>
      <c r="U47" s="281"/>
      <c r="V47" s="281"/>
      <c r="W47" s="281"/>
      <c r="X47" s="281"/>
      <c r="Y47" s="783" t="s">
        <v>518</v>
      </c>
      <c r="Z47" s="86">
        <v>0</v>
      </c>
      <c r="AA47" s="308"/>
      <c r="AB47" s="1379">
        <v>0</v>
      </c>
      <c r="AC47" s="1379">
        <v>111</v>
      </c>
      <c r="AD47" s="784"/>
      <c r="AE47" s="784"/>
      <c r="AF47" s="785"/>
      <c r="AG47" s="786"/>
      <c r="AH47" s="787"/>
      <c r="AI47" s="788"/>
      <c r="AJ47" s="789"/>
      <c r="AK47" s="789"/>
      <c r="AL47" s="790"/>
      <c r="AM47" s="790"/>
      <c r="AN47" s="747">
        <v>111</v>
      </c>
      <c r="AO47" s="758">
        <f t="shared" si="12"/>
        <v>1</v>
      </c>
      <c r="AP47" s="723">
        <f t="shared" si="13"/>
        <v>111</v>
      </c>
      <c r="AQ47" s="758">
        <f aca="true" t="shared" si="15" ref="AQ47:AQ59">AP47/AN47</f>
        <v>1</v>
      </c>
      <c r="AR47" s="724">
        <f>+AP47/AC47</f>
        <v>1</v>
      </c>
      <c r="AS47" s="1808">
        <f t="shared" si="14"/>
        <v>1</v>
      </c>
      <c r="AT47" s="1808">
        <f aca="true" t="shared" si="16" ref="AT47:AT60">AR47</f>
        <v>1</v>
      </c>
      <c r="AU47" s="1363">
        <v>0</v>
      </c>
      <c r="AV47" s="726">
        <v>0</v>
      </c>
      <c r="AW47" s="779" t="s">
        <v>1843</v>
      </c>
      <c r="AX47" s="779"/>
      <c r="AY47" s="780"/>
      <c r="AZ47" s="781"/>
      <c r="BA47" s="780"/>
      <c r="BB47" s="781"/>
      <c r="BC47" s="780"/>
      <c r="BD47" s="781"/>
      <c r="BE47" s="781"/>
      <c r="BF47" s="729"/>
      <c r="BG47" s="730"/>
      <c r="BH47" s="729"/>
      <c r="BI47" s="730"/>
      <c r="BJ47" s="729"/>
      <c r="BK47" s="730"/>
      <c r="BL47" s="730"/>
      <c r="BM47" s="731"/>
      <c r="BN47" s="732"/>
      <c r="BO47" s="731"/>
      <c r="BP47" s="731"/>
      <c r="BQ47" s="731"/>
      <c r="BR47" s="731"/>
      <c r="BS47" s="731"/>
      <c r="BT47" s="733"/>
      <c r="BU47" s="733"/>
      <c r="BV47" s="733"/>
      <c r="BW47" s="733"/>
      <c r="BX47" s="733"/>
      <c r="BY47" s="733"/>
      <c r="BZ47" s="733"/>
      <c r="CA47" s="734"/>
      <c r="CB47" s="734"/>
      <c r="CC47" s="734"/>
      <c r="CD47" s="734"/>
      <c r="CE47" s="734"/>
      <c r="CF47" s="734"/>
      <c r="CG47" s="734"/>
    </row>
    <row r="48" spans="1:85" s="60" customFormat="1" ht="60.75" thickBot="1">
      <c r="A48" s="2020"/>
      <c r="B48" s="1871"/>
      <c r="C48" s="1858"/>
      <c r="D48" s="105" t="s">
        <v>1682</v>
      </c>
      <c r="E48" s="342" t="s">
        <v>1844</v>
      </c>
      <c r="F48" s="342">
        <v>100</v>
      </c>
      <c r="G48" s="342" t="s">
        <v>1683</v>
      </c>
      <c r="H48" s="76" t="s">
        <v>1389</v>
      </c>
      <c r="I48" s="76">
        <v>7</v>
      </c>
      <c r="J48" s="76" t="s">
        <v>1680</v>
      </c>
      <c r="K48" s="131">
        <v>42019</v>
      </c>
      <c r="L48" s="131">
        <v>42353</v>
      </c>
      <c r="M48" s="772"/>
      <c r="N48" s="773"/>
      <c r="O48" s="773">
        <v>0.1</v>
      </c>
      <c r="P48" s="773">
        <v>0.1</v>
      </c>
      <c r="Q48" s="773">
        <v>0.1</v>
      </c>
      <c r="R48" s="773">
        <v>0.1</v>
      </c>
      <c r="S48" s="773">
        <v>0.1</v>
      </c>
      <c r="T48" s="773">
        <v>0.1</v>
      </c>
      <c r="U48" s="773">
        <v>0.1</v>
      </c>
      <c r="V48" s="773">
        <v>0.1</v>
      </c>
      <c r="W48" s="773">
        <v>0.1</v>
      </c>
      <c r="X48" s="773">
        <v>0.1</v>
      </c>
      <c r="Y48" s="623">
        <f t="shared" si="10"/>
        <v>0.9999999999999999</v>
      </c>
      <c r="Z48" s="86">
        <v>0</v>
      </c>
      <c r="AA48" s="791"/>
      <c r="AB48" s="1377">
        <v>0</v>
      </c>
      <c r="AC48" s="1377">
        <v>0</v>
      </c>
      <c r="AD48" s="774"/>
      <c r="AE48" s="774"/>
      <c r="AF48" s="775"/>
      <c r="AG48" s="775"/>
      <c r="AH48" s="776"/>
      <c r="AI48" s="776"/>
      <c r="AJ48" s="777"/>
      <c r="AK48" s="777"/>
      <c r="AL48" s="778"/>
      <c r="AM48" s="778"/>
      <c r="AN48" s="758">
        <f t="shared" si="11"/>
        <v>0</v>
      </c>
      <c r="AO48" s="758">
        <f t="shared" si="12"/>
        <v>0</v>
      </c>
      <c r="AP48" s="745">
        <f t="shared" si="13"/>
        <v>0</v>
      </c>
      <c r="AQ48" s="758" t="s">
        <v>1150</v>
      </c>
      <c r="AR48" s="724">
        <f aca="true" t="shared" si="17" ref="AR48:AR60">+AP48/Y48</f>
        <v>0</v>
      </c>
      <c r="AS48" s="1808" t="str">
        <f t="shared" si="14"/>
        <v>-</v>
      </c>
      <c r="AT48" s="1808">
        <f t="shared" si="16"/>
        <v>0</v>
      </c>
      <c r="AU48" s="1363">
        <v>0</v>
      </c>
      <c r="AV48" s="726">
        <v>0</v>
      </c>
      <c r="AW48" s="779" t="s">
        <v>1845</v>
      </c>
      <c r="AX48" s="779"/>
      <c r="AY48" s="780"/>
      <c r="AZ48" s="781"/>
      <c r="BA48" s="780"/>
      <c r="BB48" s="781"/>
      <c r="BC48" s="780"/>
      <c r="BD48" s="781"/>
      <c r="BE48" s="781"/>
      <c r="BF48" s="729"/>
      <c r="BG48" s="730"/>
      <c r="BH48" s="729"/>
      <c r="BI48" s="730"/>
      <c r="BJ48" s="729"/>
      <c r="BK48" s="730"/>
      <c r="BL48" s="730"/>
      <c r="BM48" s="731"/>
      <c r="BN48" s="732"/>
      <c r="BO48" s="731"/>
      <c r="BP48" s="731"/>
      <c r="BQ48" s="731"/>
      <c r="BR48" s="731"/>
      <c r="BS48" s="731"/>
      <c r="BT48" s="733"/>
      <c r="BU48" s="733"/>
      <c r="BV48" s="733"/>
      <c r="BW48" s="733"/>
      <c r="BX48" s="733"/>
      <c r="BY48" s="733"/>
      <c r="BZ48" s="733"/>
      <c r="CA48" s="734"/>
      <c r="CB48" s="734"/>
      <c r="CC48" s="734"/>
      <c r="CD48" s="734"/>
      <c r="CE48" s="734"/>
      <c r="CF48" s="734"/>
      <c r="CG48" s="734"/>
    </row>
    <row r="49" spans="1:85" s="60" customFormat="1" ht="51.75" thickBot="1">
      <c r="A49" s="2020"/>
      <c r="B49" s="1871"/>
      <c r="C49" s="1858"/>
      <c r="D49" s="277" t="s">
        <v>1392</v>
      </c>
      <c r="E49" s="76" t="s">
        <v>1846</v>
      </c>
      <c r="F49" s="76">
        <v>34</v>
      </c>
      <c r="G49" s="76" t="s">
        <v>1847</v>
      </c>
      <c r="H49" s="76" t="s">
        <v>1393</v>
      </c>
      <c r="I49" s="76">
        <v>7</v>
      </c>
      <c r="J49" s="76" t="s">
        <v>1684</v>
      </c>
      <c r="K49" s="131">
        <v>42019</v>
      </c>
      <c r="L49" s="131">
        <v>42353</v>
      </c>
      <c r="M49" s="140"/>
      <c r="N49" s="140">
        <v>15</v>
      </c>
      <c r="O49" s="140">
        <v>10</v>
      </c>
      <c r="P49" s="140">
        <v>6</v>
      </c>
      <c r="Q49" s="140"/>
      <c r="R49" s="141"/>
      <c r="S49" s="665">
        <v>2</v>
      </c>
      <c r="T49" s="140"/>
      <c r="U49" s="141"/>
      <c r="V49" s="141">
        <v>1</v>
      </c>
      <c r="W49" s="141"/>
      <c r="X49" s="141"/>
      <c r="Y49" s="585">
        <f t="shared" si="10"/>
        <v>34</v>
      </c>
      <c r="Z49" s="86">
        <v>0</v>
      </c>
      <c r="AA49" s="791"/>
      <c r="AB49" s="1380">
        <v>14</v>
      </c>
      <c r="AC49" s="1380">
        <v>2</v>
      </c>
      <c r="AD49" s="792"/>
      <c r="AE49" s="792"/>
      <c r="AF49" s="793"/>
      <c r="AG49" s="794"/>
      <c r="AH49" s="795"/>
      <c r="AI49" s="796"/>
      <c r="AJ49" s="797"/>
      <c r="AK49" s="797"/>
      <c r="AL49" s="798"/>
      <c r="AM49" s="798"/>
      <c r="AN49" s="747">
        <f t="shared" si="11"/>
        <v>15</v>
      </c>
      <c r="AO49" s="758">
        <f t="shared" si="12"/>
        <v>1</v>
      </c>
      <c r="AP49" s="723">
        <f t="shared" si="13"/>
        <v>16</v>
      </c>
      <c r="AQ49" s="758">
        <f t="shared" si="15"/>
        <v>1.0666666666666667</v>
      </c>
      <c r="AR49" s="724">
        <f t="shared" si="17"/>
        <v>0.47058823529411764</v>
      </c>
      <c r="AS49" s="1808">
        <f t="shared" si="14"/>
        <v>1.0666666666666667</v>
      </c>
      <c r="AT49" s="1808">
        <f t="shared" si="16"/>
        <v>0.47058823529411764</v>
      </c>
      <c r="AU49" s="1363">
        <v>0</v>
      </c>
      <c r="AV49" s="726">
        <v>0</v>
      </c>
      <c r="AW49" s="779" t="s">
        <v>1848</v>
      </c>
      <c r="AX49" s="779"/>
      <c r="AY49" s="780"/>
      <c r="AZ49" s="781"/>
      <c r="BA49" s="780"/>
      <c r="BB49" s="781"/>
      <c r="BC49" s="780"/>
      <c r="BD49" s="781"/>
      <c r="BE49" s="781"/>
      <c r="BF49" s="729"/>
      <c r="BG49" s="730"/>
      <c r="BH49" s="729"/>
      <c r="BI49" s="730"/>
      <c r="BJ49" s="729"/>
      <c r="BK49" s="730"/>
      <c r="BL49" s="730"/>
      <c r="BM49" s="731"/>
      <c r="BN49" s="732"/>
      <c r="BO49" s="731"/>
      <c r="BP49" s="731"/>
      <c r="BQ49" s="731"/>
      <c r="BR49" s="731"/>
      <c r="BS49" s="731"/>
      <c r="BT49" s="733"/>
      <c r="BU49" s="733"/>
      <c r="BV49" s="733"/>
      <c r="BW49" s="733"/>
      <c r="BX49" s="733"/>
      <c r="BY49" s="733"/>
      <c r="BZ49" s="733"/>
      <c r="CA49" s="734"/>
      <c r="CB49" s="734"/>
      <c r="CC49" s="734"/>
      <c r="CD49" s="734"/>
      <c r="CE49" s="734"/>
      <c r="CF49" s="734"/>
      <c r="CG49" s="734"/>
    </row>
    <row r="50" spans="1:85" s="60" customFormat="1" ht="120.75" thickBot="1">
      <c r="A50" s="2020"/>
      <c r="B50" s="1871"/>
      <c r="C50" s="1858"/>
      <c r="D50" s="277" t="s">
        <v>1394</v>
      </c>
      <c r="E50" s="76" t="s">
        <v>1395</v>
      </c>
      <c r="F50" s="76">
        <v>100</v>
      </c>
      <c r="G50" s="76" t="s">
        <v>1396</v>
      </c>
      <c r="H50" s="76" t="s">
        <v>1446</v>
      </c>
      <c r="I50" s="76">
        <v>7</v>
      </c>
      <c r="J50" s="76" t="s">
        <v>1395</v>
      </c>
      <c r="K50" s="131">
        <v>42019</v>
      </c>
      <c r="L50" s="131">
        <v>42186</v>
      </c>
      <c r="M50" s="140"/>
      <c r="N50" s="140"/>
      <c r="O50" s="140"/>
      <c r="P50" s="140"/>
      <c r="Q50" s="140"/>
      <c r="R50" s="141"/>
      <c r="S50" s="666">
        <v>1</v>
      </c>
      <c r="T50" s="140"/>
      <c r="U50" s="141"/>
      <c r="V50" s="141"/>
      <c r="W50" s="141"/>
      <c r="X50" s="141"/>
      <c r="Y50" s="623">
        <f t="shared" si="10"/>
        <v>1</v>
      </c>
      <c r="Z50" s="86">
        <v>0</v>
      </c>
      <c r="AA50" s="791"/>
      <c r="AB50" s="1377">
        <v>0.05</v>
      </c>
      <c r="AC50" s="1377">
        <v>0.04</v>
      </c>
      <c r="AD50" s="792"/>
      <c r="AE50" s="792"/>
      <c r="AF50" s="793"/>
      <c r="AG50" s="794"/>
      <c r="AH50" s="799"/>
      <c r="AI50" s="796"/>
      <c r="AJ50" s="797"/>
      <c r="AK50" s="797"/>
      <c r="AL50" s="798"/>
      <c r="AM50" s="798"/>
      <c r="AN50" s="758">
        <f t="shared" si="11"/>
        <v>0</v>
      </c>
      <c r="AO50" s="758">
        <f t="shared" si="12"/>
        <v>0</v>
      </c>
      <c r="AP50" s="745">
        <f t="shared" si="13"/>
        <v>0.09</v>
      </c>
      <c r="AQ50" s="758" t="s">
        <v>1150</v>
      </c>
      <c r="AR50" s="724">
        <f t="shared" si="17"/>
        <v>0.09</v>
      </c>
      <c r="AS50" s="1808" t="str">
        <f t="shared" si="14"/>
        <v>-</v>
      </c>
      <c r="AT50" s="1808">
        <f t="shared" si="16"/>
        <v>0.09</v>
      </c>
      <c r="AU50" s="1363">
        <v>0</v>
      </c>
      <c r="AV50" s="726">
        <v>0</v>
      </c>
      <c r="AW50" s="779" t="s">
        <v>1849</v>
      </c>
      <c r="AX50" s="779"/>
      <c r="AY50" s="780"/>
      <c r="AZ50" s="781"/>
      <c r="BA50" s="780"/>
      <c r="BB50" s="781"/>
      <c r="BC50" s="780"/>
      <c r="BD50" s="781"/>
      <c r="BE50" s="781"/>
      <c r="BF50" s="729"/>
      <c r="BG50" s="730"/>
      <c r="BH50" s="729"/>
      <c r="BI50" s="730"/>
      <c r="BJ50" s="729"/>
      <c r="BK50" s="730"/>
      <c r="BL50" s="730"/>
      <c r="BM50" s="731"/>
      <c r="BN50" s="732"/>
      <c r="BO50" s="731"/>
      <c r="BP50" s="731"/>
      <c r="BQ50" s="731"/>
      <c r="BR50" s="731"/>
      <c r="BS50" s="731"/>
      <c r="BT50" s="733"/>
      <c r="BU50" s="733"/>
      <c r="BV50" s="733"/>
      <c r="BW50" s="733"/>
      <c r="BX50" s="733"/>
      <c r="BY50" s="733"/>
      <c r="BZ50" s="733"/>
      <c r="CA50" s="734"/>
      <c r="CB50" s="734"/>
      <c r="CC50" s="734"/>
      <c r="CD50" s="734"/>
      <c r="CE50" s="734"/>
      <c r="CF50" s="734"/>
      <c r="CG50" s="734"/>
    </row>
    <row r="51" spans="1:85" s="60" customFormat="1" ht="51.75" thickBot="1">
      <c r="A51" s="2020"/>
      <c r="B51" s="1871"/>
      <c r="C51" s="1858"/>
      <c r="D51" s="277" t="s">
        <v>1398</v>
      </c>
      <c r="E51" s="76" t="s">
        <v>1399</v>
      </c>
      <c r="F51" s="76">
        <v>100</v>
      </c>
      <c r="G51" s="76" t="s">
        <v>1400</v>
      </c>
      <c r="H51" s="76" t="s">
        <v>1397</v>
      </c>
      <c r="I51" s="76">
        <v>7</v>
      </c>
      <c r="J51" s="76" t="s">
        <v>1685</v>
      </c>
      <c r="K51" s="131">
        <v>42019</v>
      </c>
      <c r="L51" s="131">
        <v>42353</v>
      </c>
      <c r="M51" s="140"/>
      <c r="N51" s="140"/>
      <c r="O51" s="140"/>
      <c r="P51" s="140"/>
      <c r="Q51" s="140"/>
      <c r="R51" s="141"/>
      <c r="S51" s="141"/>
      <c r="T51" s="140"/>
      <c r="U51" s="141"/>
      <c r="V51" s="141"/>
      <c r="W51" s="141"/>
      <c r="X51" s="143">
        <v>1</v>
      </c>
      <c r="Y51" s="623">
        <f t="shared" si="10"/>
        <v>1</v>
      </c>
      <c r="Z51" s="86">
        <v>0</v>
      </c>
      <c r="AA51" s="791"/>
      <c r="AB51" s="1377">
        <v>0.05</v>
      </c>
      <c r="AC51" s="1377">
        <v>0.04</v>
      </c>
      <c r="AD51" s="792"/>
      <c r="AE51" s="792"/>
      <c r="AF51" s="793"/>
      <c r="AG51" s="794"/>
      <c r="AH51" s="800"/>
      <c r="AI51" s="796"/>
      <c r="AJ51" s="797"/>
      <c r="AK51" s="797"/>
      <c r="AL51" s="798"/>
      <c r="AM51" s="801"/>
      <c r="AN51" s="758">
        <f t="shared" si="11"/>
        <v>0</v>
      </c>
      <c r="AO51" s="758">
        <f t="shared" si="12"/>
        <v>0</v>
      </c>
      <c r="AP51" s="1366">
        <f t="shared" si="13"/>
        <v>0.09</v>
      </c>
      <c r="AQ51" s="758" t="s">
        <v>1150</v>
      </c>
      <c r="AR51" s="724">
        <f t="shared" si="17"/>
        <v>0.09</v>
      </c>
      <c r="AS51" s="1808" t="str">
        <f t="shared" si="14"/>
        <v>-</v>
      </c>
      <c r="AT51" s="1808">
        <f t="shared" si="16"/>
        <v>0.09</v>
      </c>
      <c r="AU51" s="1363">
        <v>0</v>
      </c>
      <c r="AV51" s="726">
        <v>0</v>
      </c>
      <c r="AW51" s="1381" t="s">
        <v>1850</v>
      </c>
      <c r="AX51" s="779"/>
      <c r="AY51" s="780"/>
      <c r="AZ51" s="781"/>
      <c r="BA51" s="780"/>
      <c r="BB51" s="781"/>
      <c r="BC51" s="780"/>
      <c r="BD51" s="781"/>
      <c r="BE51" s="781"/>
      <c r="BF51" s="729"/>
      <c r="BG51" s="730"/>
      <c r="BH51" s="729"/>
      <c r="BI51" s="730"/>
      <c r="BJ51" s="729"/>
      <c r="BK51" s="730"/>
      <c r="BL51" s="730"/>
      <c r="BM51" s="731"/>
      <c r="BN51" s="732"/>
      <c r="BO51" s="731"/>
      <c r="BP51" s="731"/>
      <c r="BQ51" s="731"/>
      <c r="BR51" s="731"/>
      <c r="BS51" s="731"/>
      <c r="BT51" s="733"/>
      <c r="BU51" s="733"/>
      <c r="BV51" s="733"/>
      <c r="BW51" s="733"/>
      <c r="BX51" s="733"/>
      <c r="BY51" s="733"/>
      <c r="BZ51" s="733"/>
      <c r="CA51" s="734"/>
      <c r="CB51" s="734"/>
      <c r="CC51" s="734"/>
      <c r="CD51" s="734"/>
      <c r="CE51" s="734"/>
      <c r="CF51" s="734"/>
      <c r="CG51" s="734"/>
    </row>
    <row r="52" spans="1:85" s="60" customFormat="1" ht="64.5" thickBot="1">
      <c r="A52" s="2020"/>
      <c r="B52" s="1871"/>
      <c r="C52" s="1858"/>
      <c r="D52" s="277" t="s">
        <v>1851</v>
      </c>
      <c r="E52" s="76" t="s">
        <v>1852</v>
      </c>
      <c r="F52" s="76" t="s">
        <v>106</v>
      </c>
      <c r="G52" s="76" t="s">
        <v>1941</v>
      </c>
      <c r="H52" s="76" t="s">
        <v>1397</v>
      </c>
      <c r="I52" s="76">
        <v>7</v>
      </c>
      <c r="J52" s="76" t="s">
        <v>1686</v>
      </c>
      <c r="K52" s="131">
        <v>42019</v>
      </c>
      <c r="L52" s="131">
        <v>42353</v>
      </c>
      <c r="M52" s="1424"/>
      <c r="N52" s="1424">
        <v>1</v>
      </c>
      <c r="O52" s="1424"/>
      <c r="P52" s="1424">
        <v>1</v>
      </c>
      <c r="Q52" s="1424"/>
      <c r="R52" s="1424">
        <v>1</v>
      </c>
      <c r="S52" s="1424"/>
      <c r="T52" s="1424">
        <v>1</v>
      </c>
      <c r="U52" s="1424"/>
      <c r="V52" s="1424">
        <v>1</v>
      </c>
      <c r="W52" s="1424"/>
      <c r="X52" s="1424">
        <v>1</v>
      </c>
      <c r="Y52" s="623">
        <f>AVERAGE(M52:X52)</f>
        <v>1</v>
      </c>
      <c r="Z52" s="86">
        <v>0</v>
      </c>
      <c r="AA52" s="791"/>
      <c r="AB52" s="2021">
        <f>+(0.714285714285714)</f>
        <v>0.714285714285714</v>
      </c>
      <c r="AC52" s="2022"/>
      <c r="AD52" s="2022"/>
      <c r="AE52" s="2022"/>
      <c r="AF52" s="2022"/>
      <c r="AG52" s="2022"/>
      <c r="AH52" s="2022"/>
      <c r="AI52" s="2022"/>
      <c r="AJ52" s="2022"/>
      <c r="AK52" s="2022"/>
      <c r="AL52" s="2022"/>
      <c r="AM52" s="2023"/>
      <c r="AN52" s="758">
        <f t="shared" si="11"/>
        <v>1</v>
      </c>
      <c r="AO52" s="758">
        <f t="shared" si="12"/>
        <v>1</v>
      </c>
      <c r="AP52" s="1366">
        <f t="shared" si="13"/>
        <v>0.714285714285714</v>
      </c>
      <c r="AQ52" s="758">
        <f t="shared" si="15"/>
        <v>0.714285714285714</v>
      </c>
      <c r="AR52" s="724">
        <f t="shared" si="17"/>
        <v>0.714285714285714</v>
      </c>
      <c r="AS52" s="1808">
        <f t="shared" si="14"/>
        <v>0.714285714285714</v>
      </c>
      <c r="AT52" s="1808">
        <f t="shared" si="16"/>
        <v>0.714285714285714</v>
      </c>
      <c r="AU52" s="1363">
        <v>0</v>
      </c>
      <c r="AV52" s="726">
        <v>0</v>
      </c>
      <c r="AW52" s="1382" t="s">
        <v>1853</v>
      </c>
      <c r="AX52" s="779"/>
      <c r="AY52" s="780"/>
      <c r="AZ52" s="781"/>
      <c r="BA52" s="780"/>
      <c r="BB52" s="781"/>
      <c r="BC52" s="780"/>
      <c r="BD52" s="781"/>
      <c r="BE52" s="781"/>
      <c r="BF52" s="729"/>
      <c r="BG52" s="730"/>
      <c r="BH52" s="729"/>
      <c r="BI52" s="730"/>
      <c r="BJ52" s="729"/>
      <c r="BK52" s="730"/>
      <c r="BL52" s="730"/>
      <c r="BM52" s="731"/>
      <c r="BN52" s="732"/>
      <c r="BO52" s="731"/>
      <c r="BP52" s="731"/>
      <c r="BQ52" s="731"/>
      <c r="BR52" s="731"/>
      <c r="BS52" s="731"/>
      <c r="BT52" s="733"/>
      <c r="BU52" s="733"/>
      <c r="BV52" s="733"/>
      <c r="BW52" s="733"/>
      <c r="BX52" s="733"/>
      <c r="BY52" s="733"/>
      <c r="BZ52" s="733"/>
      <c r="CA52" s="734"/>
      <c r="CB52" s="734"/>
      <c r="CC52" s="734"/>
      <c r="CD52" s="734"/>
      <c r="CE52" s="734"/>
      <c r="CF52" s="734"/>
      <c r="CG52" s="734"/>
    </row>
    <row r="53" spans="1:85" s="60" customFormat="1" ht="60.75" thickBot="1">
      <c r="A53" s="2020"/>
      <c r="B53" s="1871"/>
      <c r="C53" s="1858"/>
      <c r="D53" s="277" t="s">
        <v>1402</v>
      </c>
      <c r="E53" s="76" t="s">
        <v>1403</v>
      </c>
      <c r="F53" s="76">
        <v>10</v>
      </c>
      <c r="G53" s="76" t="s">
        <v>1370</v>
      </c>
      <c r="H53" s="76" t="s">
        <v>1397</v>
      </c>
      <c r="I53" s="76">
        <v>7</v>
      </c>
      <c r="J53" s="76" t="s">
        <v>1684</v>
      </c>
      <c r="K53" s="131">
        <v>42019</v>
      </c>
      <c r="L53" s="131">
        <v>42353</v>
      </c>
      <c r="M53" s="140"/>
      <c r="N53" s="140"/>
      <c r="O53" s="140">
        <v>1</v>
      </c>
      <c r="P53" s="140">
        <v>1</v>
      </c>
      <c r="Q53" s="140">
        <v>1</v>
      </c>
      <c r="R53" s="141">
        <v>1</v>
      </c>
      <c r="S53" s="141">
        <v>1</v>
      </c>
      <c r="T53" s="140">
        <v>1</v>
      </c>
      <c r="U53" s="141">
        <v>1</v>
      </c>
      <c r="V53" s="141">
        <v>1</v>
      </c>
      <c r="W53" s="141">
        <v>1</v>
      </c>
      <c r="X53" s="141">
        <v>1</v>
      </c>
      <c r="Y53" s="585">
        <f t="shared" si="10"/>
        <v>10</v>
      </c>
      <c r="Z53" s="86">
        <v>0</v>
      </c>
      <c r="AA53" s="791"/>
      <c r="AB53" s="1383">
        <v>0</v>
      </c>
      <c r="AC53" s="1383">
        <v>1</v>
      </c>
      <c r="AD53" s="792"/>
      <c r="AE53" s="792"/>
      <c r="AF53" s="793"/>
      <c r="AG53" s="794"/>
      <c r="AH53" s="800"/>
      <c r="AI53" s="796"/>
      <c r="AJ53" s="797"/>
      <c r="AK53" s="797"/>
      <c r="AL53" s="798"/>
      <c r="AM53" s="798"/>
      <c r="AN53" s="747">
        <f t="shared" si="11"/>
        <v>0</v>
      </c>
      <c r="AO53" s="758">
        <f t="shared" si="12"/>
        <v>0</v>
      </c>
      <c r="AP53" s="723">
        <f t="shared" si="13"/>
        <v>1</v>
      </c>
      <c r="AQ53" s="758" t="s">
        <v>1150</v>
      </c>
      <c r="AR53" s="724">
        <f t="shared" si="17"/>
        <v>0.1</v>
      </c>
      <c r="AS53" s="1808" t="str">
        <f t="shared" si="14"/>
        <v>-</v>
      </c>
      <c r="AT53" s="1808">
        <f t="shared" si="16"/>
        <v>0.1</v>
      </c>
      <c r="AU53" s="1363">
        <v>0</v>
      </c>
      <c r="AV53" s="726">
        <v>0</v>
      </c>
      <c r="AW53" s="1382" t="s">
        <v>1854</v>
      </c>
      <c r="AX53" s="779"/>
      <c r="AY53" s="780"/>
      <c r="AZ53" s="781"/>
      <c r="BA53" s="780"/>
      <c r="BB53" s="781"/>
      <c r="BC53" s="780"/>
      <c r="BD53" s="781"/>
      <c r="BE53" s="781"/>
      <c r="BF53" s="729"/>
      <c r="BG53" s="730"/>
      <c r="BH53" s="729"/>
      <c r="BI53" s="730"/>
      <c r="BJ53" s="729"/>
      <c r="BK53" s="730"/>
      <c r="BL53" s="730"/>
      <c r="BM53" s="731"/>
      <c r="BN53" s="732"/>
      <c r="BO53" s="731"/>
      <c r="BP53" s="731"/>
      <c r="BQ53" s="731"/>
      <c r="BR53" s="731"/>
      <c r="BS53" s="731"/>
      <c r="BT53" s="733"/>
      <c r="BU53" s="733"/>
      <c r="BV53" s="733"/>
      <c r="BW53" s="733"/>
      <c r="BX53" s="733"/>
      <c r="BY53" s="733"/>
      <c r="BZ53" s="733"/>
      <c r="CA53" s="734"/>
      <c r="CB53" s="734"/>
      <c r="CC53" s="734"/>
      <c r="CD53" s="734"/>
      <c r="CE53" s="734"/>
      <c r="CF53" s="734"/>
      <c r="CG53" s="734"/>
    </row>
    <row r="54" spans="1:85" s="60" customFormat="1" ht="96.75" thickBot="1">
      <c r="A54" s="2020"/>
      <c r="B54" s="1871"/>
      <c r="C54" s="1858"/>
      <c r="D54" s="277" t="s">
        <v>1404</v>
      </c>
      <c r="E54" s="76" t="s">
        <v>1406</v>
      </c>
      <c r="F54" s="76">
        <v>12</v>
      </c>
      <c r="G54" s="76" t="s">
        <v>1405</v>
      </c>
      <c r="H54" s="76" t="s">
        <v>1393</v>
      </c>
      <c r="I54" s="76">
        <v>7</v>
      </c>
      <c r="J54" s="76" t="s">
        <v>1684</v>
      </c>
      <c r="K54" s="131">
        <v>42019</v>
      </c>
      <c r="L54" s="131">
        <v>42368</v>
      </c>
      <c r="M54" s="140">
        <v>1</v>
      </c>
      <c r="N54" s="140">
        <v>1</v>
      </c>
      <c r="O54" s="140">
        <v>1</v>
      </c>
      <c r="P54" s="140">
        <v>1</v>
      </c>
      <c r="Q54" s="140">
        <v>1</v>
      </c>
      <c r="R54" s="141">
        <v>1</v>
      </c>
      <c r="S54" s="141">
        <v>1</v>
      </c>
      <c r="T54" s="140">
        <v>1</v>
      </c>
      <c r="U54" s="141">
        <v>1</v>
      </c>
      <c r="V54" s="141">
        <v>1</v>
      </c>
      <c r="W54" s="141">
        <v>1</v>
      </c>
      <c r="X54" s="141">
        <v>1</v>
      </c>
      <c r="Y54" s="585">
        <f t="shared" si="10"/>
        <v>12</v>
      </c>
      <c r="Z54" s="86">
        <v>0</v>
      </c>
      <c r="AA54" s="791"/>
      <c r="AB54" s="1383">
        <v>1</v>
      </c>
      <c r="AC54" s="1383">
        <v>0</v>
      </c>
      <c r="AD54" s="792"/>
      <c r="AE54" s="792"/>
      <c r="AF54" s="793"/>
      <c r="AG54" s="794"/>
      <c r="AH54" s="800"/>
      <c r="AI54" s="796"/>
      <c r="AJ54" s="797"/>
      <c r="AK54" s="797"/>
      <c r="AL54" s="798"/>
      <c r="AM54" s="798"/>
      <c r="AN54" s="747">
        <f t="shared" si="11"/>
        <v>2</v>
      </c>
      <c r="AO54" s="758">
        <f t="shared" si="12"/>
        <v>1</v>
      </c>
      <c r="AP54" s="723">
        <f t="shared" si="13"/>
        <v>1</v>
      </c>
      <c r="AQ54" s="758">
        <f t="shared" si="15"/>
        <v>0.5</v>
      </c>
      <c r="AR54" s="724">
        <f t="shared" si="17"/>
        <v>0.08333333333333333</v>
      </c>
      <c r="AS54" s="1808">
        <f t="shared" si="14"/>
        <v>0.5</v>
      </c>
      <c r="AT54" s="1808">
        <f t="shared" si="16"/>
        <v>0.08333333333333333</v>
      </c>
      <c r="AU54" s="1363">
        <v>0</v>
      </c>
      <c r="AV54" s="726">
        <v>0</v>
      </c>
      <c r="AW54" s="779" t="s">
        <v>1855</v>
      </c>
      <c r="AX54" s="779"/>
      <c r="AY54" s="780"/>
      <c r="AZ54" s="781"/>
      <c r="BA54" s="780"/>
      <c r="BB54" s="781"/>
      <c r="BC54" s="780"/>
      <c r="BD54" s="781"/>
      <c r="BE54" s="781"/>
      <c r="BF54" s="729"/>
      <c r="BG54" s="730"/>
      <c r="BH54" s="729"/>
      <c r="BI54" s="730"/>
      <c r="BJ54" s="729"/>
      <c r="BK54" s="730"/>
      <c r="BL54" s="730"/>
      <c r="BM54" s="731"/>
      <c r="BN54" s="732"/>
      <c r="BO54" s="731"/>
      <c r="BP54" s="731"/>
      <c r="BQ54" s="731"/>
      <c r="BR54" s="731"/>
      <c r="BS54" s="731"/>
      <c r="BT54" s="733"/>
      <c r="BU54" s="733"/>
      <c r="BV54" s="733"/>
      <c r="BW54" s="733"/>
      <c r="BX54" s="733"/>
      <c r="BY54" s="733"/>
      <c r="BZ54" s="733"/>
      <c r="CA54" s="734"/>
      <c r="CB54" s="734"/>
      <c r="CC54" s="734"/>
      <c r="CD54" s="734"/>
      <c r="CE54" s="734"/>
      <c r="CF54" s="734"/>
      <c r="CG54" s="734"/>
    </row>
    <row r="55" spans="1:85" s="60" customFormat="1" ht="77.25" thickBot="1">
      <c r="A55" s="2020"/>
      <c r="B55" s="1871"/>
      <c r="C55" s="1858"/>
      <c r="D55" s="711" t="s">
        <v>1407</v>
      </c>
      <c r="E55" s="76" t="s">
        <v>1687</v>
      </c>
      <c r="F55" s="76" t="s">
        <v>106</v>
      </c>
      <c r="G55" s="76" t="s">
        <v>1408</v>
      </c>
      <c r="H55" s="76" t="s">
        <v>1409</v>
      </c>
      <c r="I55" s="76">
        <v>7</v>
      </c>
      <c r="J55" s="76" t="s">
        <v>1688</v>
      </c>
      <c r="K55" s="78">
        <v>42019</v>
      </c>
      <c r="L55" s="78">
        <v>42368</v>
      </c>
      <c r="M55" s="1424"/>
      <c r="N55" s="1424">
        <v>1</v>
      </c>
      <c r="O55" s="1424"/>
      <c r="P55" s="1424">
        <v>1</v>
      </c>
      <c r="Q55" s="1424"/>
      <c r="R55" s="1424">
        <v>1</v>
      </c>
      <c r="S55" s="1424"/>
      <c r="T55" s="1424">
        <v>1</v>
      </c>
      <c r="U55" s="1424"/>
      <c r="V55" s="1424">
        <v>1</v>
      </c>
      <c r="W55" s="1424"/>
      <c r="X55" s="1424">
        <v>1</v>
      </c>
      <c r="Y55" s="623">
        <f>AVERAGE(M55:X55)</f>
        <v>1</v>
      </c>
      <c r="Z55" s="86">
        <v>0</v>
      </c>
      <c r="AA55" s="108"/>
      <c r="AB55" s="2025">
        <v>0.3</v>
      </c>
      <c r="AC55" s="2026"/>
      <c r="AD55" s="2026"/>
      <c r="AE55" s="2026"/>
      <c r="AF55" s="2026"/>
      <c r="AG55" s="2026"/>
      <c r="AH55" s="2026"/>
      <c r="AI55" s="2026"/>
      <c r="AJ55" s="2026"/>
      <c r="AK55" s="2026"/>
      <c r="AL55" s="2026"/>
      <c r="AM55" s="2027"/>
      <c r="AN55" s="758">
        <f t="shared" si="11"/>
        <v>1</v>
      </c>
      <c r="AO55" s="758">
        <f t="shared" si="12"/>
        <v>1</v>
      </c>
      <c r="AP55" s="1366">
        <f t="shared" si="13"/>
        <v>0.3</v>
      </c>
      <c r="AQ55" s="758">
        <f t="shared" si="15"/>
        <v>0.3</v>
      </c>
      <c r="AR55" s="724">
        <f t="shared" si="17"/>
        <v>0.3</v>
      </c>
      <c r="AS55" s="1808">
        <f t="shared" si="14"/>
        <v>0.3</v>
      </c>
      <c r="AT55" s="1808">
        <f t="shared" si="16"/>
        <v>0.3</v>
      </c>
      <c r="AU55" s="1363">
        <v>0</v>
      </c>
      <c r="AV55" s="726">
        <v>0</v>
      </c>
      <c r="AW55" s="779" t="s">
        <v>1856</v>
      </c>
      <c r="AX55" s="779"/>
      <c r="AY55" s="780"/>
      <c r="AZ55" s="781"/>
      <c r="BA55" s="780"/>
      <c r="BB55" s="781"/>
      <c r="BC55" s="780"/>
      <c r="BD55" s="781"/>
      <c r="BE55" s="781"/>
      <c r="BF55" s="729"/>
      <c r="BG55" s="730"/>
      <c r="BH55" s="729"/>
      <c r="BI55" s="730"/>
      <c r="BJ55" s="729"/>
      <c r="BK55" s="730"/>
      <c r="BL55" s="730"/>
      <c r="BM55" s="731"/>
      <c r="BN55" s="732"/>
      <c r="BO55" s="731"/>
      <c r="BP55" s="731"/>
      <c r="BQ55" s="731"/>
      <c r="BR55" s="731"/>
      <c r="BS55" s="731"/>
      <c r="BT55" s="733"/>
      <c r="BU55" s="733"/>
      <c r="BV55" s="733"/>
      <c r="BW55" s="733"/>
      <c r="BX55" s="733"/>
      <c r="BY55" s="733"/>
      <c r="BZ55" s="733"/>
      <c r="CA55" s="734"/>
      <c r="CB55" s="734"/>
      <c r="CC55" s="734"/>
      <c r="CD55" s="734"/>
      <c r="CE55" s="734"/>
      <c r="CF55" s="734"/>
      <c r="CG55" s="734"/>
    </row>
    <row r="56" spans="1:85" s="60" customFormat="1" ht="144.75" thickBot="1">
      <c r="A56" s="2020"/>
      <c r="B56" s="1871"/>
      <c r="C56" s="1859"/>
      <c r="D56" s="711" t="s">
        <v>1689</v>
      </c>
      <c r="E56" s="76" t="s">
        <v>1459</v>
      </c>
      <c r="F56" s="76" t="s">
        <v>106</v>
      </c>
      <c r="G56" s="76" t="s">
        <v>1410</v>
      </c>
      <c r="H56" s="76" t="s">
        <v>1409</v>
      </c>
      <c r="I56" s="76">
        <v>7</v>
      </c>
      <c r="J56" s="76" t="s">
        <v>1686</v>
      </c>
      <c r="K56" s="78">
        <v>42019</v>
      </c>
      <c r="L56" s="78">
        <v>42368</v>
      </c>
      <c r="M56" s="1424"/>
      <c r="N56" s="1424">
        <v>1</v>
      </c>
      <c r="O56" s="1424"/>
      <c r="P56" s="1424">
        <v>1</v>
      </c>
      <c r="Q56" s="1424"/>
      <c r="R56" s="1424">
        <v>1</v>
      </c>
      <c r="S56" s="1424"/>
      <c r="T56" s="1424">
        <v>1</v>
      </c>
      <c r="U56" s="1424"/>
      <c r="V56" s="1424">
        <v>1</v>
      </c>
      <c r="W56" s="1424"/>
      <c r="X56" s="1424">
        <v>1</v>
      </c>
      <c r="Y56" s="623">
        <f>AVERAGE(M56:X56)</f>
        <v>1</v>
      </c>
      <c r="Z56" s="86">
        <v>0</v>
      </c>
      <c r="AA56" s="321"/>
      <c r="AB56" s="2025">
        <f>+(39/39)</f>
        <v>1</v>
      </c>
      <c r="AC56" s="2026"/>
      <c r="AD56" s="2026"/>
      <c r="AE56" s="2026"/>
      <c r="AF56" s="2026"/>
      <c r="AG56" s="2026"/>
      <c r="AH56" s="2026"/>
      <c r="AI56" s="2026"/>
      <c r="AJ56" s="2026"/>
      <c r="AK56" s="2026"/>
      <c r="AL56" s="2026"/>
      <c r="AM56" s="2027"/>
      <c r="AN56" s="758">
        <f t="shared" si="11"/>
        <v>1</v>
      </c>
      <c r="AO56" s="758">
        <f t="shared" si="12"/>
        <v>1</v>
      </c>
      <c r="AP56" s="745">
        <f t="shared" si="13"/>
        <v>1</v>
      </c>
      <c r="AQ56" s="758">
        <f t="shared" si="15"/>
        <v>1</v>
      </c>
      <c r="AR56" s="724">
        <f t="shared" si="17"/>
        <v>1</v>
      </c>
      <c r="AS56" s="1808">
        <f t="shared" si="14"/>
        <v>1</v>
      </c>
      <c r="AT56" s="1808">
        <f t="shared" si="16"/>
        <v>1</v>
      </c>
      <c r="AU56" s="1363">
        <v>0</v>
      </c>
      <c r="AV56" s="726">
        <v>0</v>
      </c>
      <c r="AW56" s="779" t="s">
        <v>1857</v>
      </c>
      <c r="AX56" s="779"/>
      <c r="AY56" s="780"/>
      <c r="AZ56" s="781"/>
      <c r="BA56" s="780"/>
      <c r="BB56" s="781"/>
      <c r="BC56" s="780"/>
      <c r="BD56" s="781"/>
      <c r="BE56" s="781"/>
      <c r="BF56" s="729"/>
      <c r="BG56" s="730"/>
      <c r="BH56" s="729"/>
      <c r="BI56" s="730"/>
      <c r="BJ56" s="729"/>
      <c r="BK56" s="730"/>
      <c r="BL56" s="730"/>
      <c r="BM56" s="731"/>
      <c r="BN56" s="732"/>
      <c r="BO56" s="731"/>
      <c r="BP56" s="731"/>
      <c r="BQ56" s="731"/>
      <c r="BR56" s="731"/>
      <c r="BS56" s="731"/>
      <c r="BT56" s="733"/>
      <c r="BU56" s="733"/>
      <c r="BV56" s="733"/>
      <c r="BW56" s="733"/>
      <c r="BX56" s="733"/>
      <c r="BY56" s="733"/>
      <c r="BZ56" s="733"/>
      <c r="CA56" s="734"/>
      <c r="CB56" s="734"/>
      <c r="CC56" s="734"/>
      <c r="CD56" s="734"/>
      <c r="CE56" s="734"/>
      <c r="CF56" s="734"/>
      <c r="CG56" s="734"/>
    </row>
    <row r="57" spans="1:85" s="60" customFormat="1" ht="63.75" customHeight="1" thickBot="1">
      <c r="A57" s="2020"/>
      <c r="B57" s="1871"/>
      <c r="C57" s="1857" t="s">
        <v>1411</v>
      </c>
      <c r="D57" s="1351" t="s">
        <v>1412</v>
      </c>
      <c r="E57" s="76" t="s">
        <v>1413</v>
      </c>
      <c r="F57" s="76">
        <v>3</v>
      </c>
      <c r="G57" s="76" t="s">
        <v>1414</v>
      </c>
      <c r="H57" s="76" t="s">
        <v>1409</v>
      </c>
      <c r="I57" s="76">
        <v>5</v>
      </c>
      <c r="J57" s="76" t="s">
        <v>281</v>
      </c>
      <c r="K57" s="78">
        <v>42019</v>
      </c>
      <c r="L57" s="78">
        <v>42368</v>
      </c>
      <c r="M57" s="310"/>
      <c r="N57" s="310"/>
      <c r="O57" s="310"/>
      <c r="P57" s="310"/>
      <c r="Q57" s="310"/>
      <c r="R57" s="310">
        <v>1</v>
      </c>
      <c r="S57" s="310"/>
      <c r="T57" s="311"/>
      <c r="U57" s="312">
        <v>1</v>
      </c>
      <c r="V57" s="129"/>
      <c r="W57" s="129"/>
      <c r="X57" s="129">
        <v>1</v>
      </c>
      <c r="Y57" s="585">
        <f t="shared" si="10"/>
        <v>3</v>
      </c>
      <c r="Z57" s="86">
        <v>0</v>
      </c>
      <c r="AA57" s="321"/>
      <c r="AB57" s="1384"/>
      <c r="AC57" s="1384"/>
      <c r="AD57" s="802"/>
      <c r="AE57" s="802"/>
      <c r="AF57" s="803"/>
      <c r="AG57" s="803"/>
      <c r="AH57" s="804"/>
      <c r="AI57" s="805"/>
      <c r="AJ57" s="806"/>
      <c r="AK57" s="807"/>
      <c r="AL57" s="808"/>
      <c r="AM57" s="808"/>
      <c r="AN57" s="747">
        <f t="shared" si="11"/>
        <v>0</v>
      </c>
      <c r="AO57" s="758">
        <f t="shared" si="12"/>
        <v>0</v>
      </c>
      <c r="AP57" s="723">
        <f t="shared" si="13"/>
        <v>0</v>
      </c>
      <c r="AQ57" s="758" t="s">
        <v>1150</v>
      </c>
      <c r="AR57" s="724">
        <f t="shared" si="17"/>
        <v>0</v>
      </c>
      <c r="AS57" s="1808" t="str">
        <f t="shared" si="14"/>
        <v>-</v>
      </c>
      <c r="AT57" s="1808">
        <f t="shared" si="16"/>
        <v>0</v>
      </c>
      <c r="AU57" s="1363">
        <v>0</v>
      </c>
      <c r="AV57" s="726">
        <v>0</v>
      </c>
      <c r="AW57" s="779" t="s">
        <v>1858</v>
      </c>
      <c r="AX57" s="779"/>
      <c r="AY57" s="780"/>
      <c r="AZ57" s="781"/>
      <c r="BA57" s="780"/>
      <c r="BB57" s="781"/>
      <c r="BC57" s="780"/>
      <c r="BD57" s="781"/>
      <c r="BE57" s="781"/>
      <c r="BF57" s="729"/>
      <c r="BG57" s="730"/>
      <c r="BH57" s="729"/>
      <c r="BI57" s="730"/>
      <c r="BJ57" s="729"/>
      <c r="BK57" s="730"/>
      <c r="BL57" s="730"/>
      <c r="BM57" s="731"/>
      <c r="BN57" s="732"/>
      <c r="BO57" s="731"/>
      <c r="BP57" s="731"/>
      <c r="BQ57" s="731"/>
      <c r="BR57" s="731"/>
      <c r="BS57" s="731"/>
      <c r="BT57" s="733"/>
      <c r="BU57" s="733"/>
      <c r="BV57" s="733"/>
      <c r="BW57" s="733"/>
      <c r="BX57" s="733"/>
      <c r="BY57" s="733"/>
      <c r="BZ57" s="733"/>
      <c r="CA57" s="734"/>
      <c r="CB57" s="734"/>
      <c r="CC57" s="734"/>
      <c r="CD57" s="734"/>
      <c r="CE57" s="734"/>
      <c r="CF57" s="734"/>
      <c r="CG57" s="734"/>
    </row>
    <row r="58" spans="1:85" s="60" customFormat="1" ht="90" customHeight="1" thickBot="1">
      <c r="A58" s="2020"/>
      <c r="B58" s="1871"/>
      <c r="C58" s="1859"/>
      <c r="D58" s="277" t="s">
        <v>1415</v>
      </c>
      <c r="E58" s="76" t="s">
        <v>1161</v>
      </c>
      <c r="F58" s="76">
        <v>100</v>
      </c>
      <c r="G58" s="76" t="s">
        <v>1416</v>
      </c>
      <c r="H58" s="342" t="s">
        <v>1690</v>
      </c>
      <c r="I58" s="76">
        <v>6</v>
      </c>
      <c r="J58" s="76" t="s">
        <v>1691</v>
      </c>
      <c r="K58" s="131">
        <v>42019</v>
      </c>
      <c r="L58" s="131">
        <v>42186</v>
      </c>
      <c r="M58" s="140"/>
      <c r="N58" s="140"/>
      <c r="O58" s="140"/>
      <c r="P58" s="143">
        <v>0.2</v>
      </c>
      <c r="Q58" s="143">
        <v>0.2</v>
      </c>
      <c r="R58" s="143">
        <v>0.3</v>
      </c>
      <c r="S58" s="143">
        <v>0.3</v>
      </c>
      <c r="T58" s="143"/>
      <c r="U58" s="143"/>
      <c r="V58" s="143"/>
      <c r="W58" s="143"/>
      <c r="X58" s="143"/>
      <c r="Y58" s="623">
        <f t="shared" si="10"/>
        <v>1</v>
      </c>
      <c r="Z58" s="86">
        <v>0</v>
      </c>
      <c r="AA58" s="791"/>
      <c r="AB58" s="1385">
        <v>0</v>
      </c>
      <c r="AC58" s="1385">
        <v>0</v>
      </c>
      <c r="AD58" s="792"/>
      <c r="AE58" s="809"/>
      <c r="AF58" s="810"/>
      <c r="AG58" s="810"/>
      <c r="AH58" s="799"/>
      <c r="AI58" s="799"/>
      <c r="AJ58" s="811"/>
      <c r="AK58" s="811"/>
      <c r="AL58" s="801"/>
      <c r="AM58" s="801"/>
      <c r="AN58" s="758">
        <f t="shared" si="11"/>
        <v>0</v>
      </c>
      <c r="AO58" s="758">
        <f t="shared" si="12"/>
        <v>0</v>
      </c>
      <c r="AP58" s="1366">
        <f t="shared" si="13"/>
        <v>0</v>
      </c>
      <c r="AQ58" s="758" t="s">
        <v>1150</v>
      </c>
      <c r="AR58" s="724">
        <f t="shared" si="17"/>
        <v>0</v>
      </c>
      <c r="AS58" s="1808" t="str">
        <f t="shared" si="14"/>
        <v>-</v>
      </c>
      <c r="AT58" s="1808">
        <f t="shared" si="16"/>
        <v>0</v>
      </c>
      <c r="AU58" s="1363">
        <v>0</v>
      </c>
      <c r="AV58" s="726">
        <v>0</v>
      </c>
      <c r="AW58" s="779" t="s">
        <v>1859</v>
      </c>
      <c r="AX58" s="779"/>
      <c r="AY58" s="780"/>
      <c r="AZ58" s="781"/>
      <c r="BA58" s="780"/>
      <c r="BB58" s="781"/>
      <c r="BC58" s="780"/>
      <c r="BD58" s="781"/>
      <c r="BE58" s="781"/>
      <c r="BF58" s="729"/>
      <c r="BG58" s="730"/>
      <c r="BH58" s="729"/>
      <c r="BI58" s="730"/>
      <c r="BJ58" s="729"/>
      <c r="BK58" s="730"/>
      <c r="BL58" s="730"/>
      <c r="BM58" s="731"/>
      <c r="BN58" s="732"/>
      <c r="BO58" s="731"/>
      <c r="BP58" s="731"/>
      <c r="BQ58" s="731"/>
      <c r="BR58" s="731"/>
      <c r="BS58" s="731"/>
      <c r="BT58" s="733"/>
      <c r="BU58" s="733"/>
      <c r="BV58" s="733"/>
      <c r="BW58" s="733"/>
      <c r="BX58" s="733"/>
      <c r="BY58" s="733"/>
      <c r="BZ58" s="733"/>
      <c r="CA58" s="734"/>
      <c r="CB58" s="734"/>
      <c r="CC58" s="734"/>
      <c r="CD58" s="734"/>
      <c r="CE58" s="734"/>
      <c r="CF58" s="734"/>
      <c r="CG58" s="734"/>
    </row>
    <row r="59" spans="1:85" s="60" customFormat="1" ht="77.25" thickBot="1">
      <c r="A59" s="2020"/>
      <c r="B59" s="1871"/>
      <c r="C59" s="1857" t="s">
        <v>1417</v>
      </c>
      <c r="D59" s="277" t="s">
        <v>1860</v>
      </c>
      <c r="E59" s="76" t="s">
        <v>1418</v>
      </c>
      <c r="F59" s="76">
        <v>100</v>
      </c>
      <c r="G59" s="76" t="s">
        <v>1419</v>
      </c>
      <c r="H59" s="76" t="s">
        <v>1420</v>
      </c>
      <c r="I59" s="76">
        <v>6</v>
      </c>
      <c r="J59" s="76" t="s">
        <v>1692</v>
      </c>
      <c r="K59" s="78">
        <v>42019</v>
      </c>
      <c r="L59" s="78">
        <v>42353</v>
      </c>
      <c r="M59" s="68"/>
      <c r="N59" s="664">
        <v>0.1</v>
      </c>
      <c r="O59" s="664">
        <v>0.1</v>
      </c>
      <c r="P59" s="664">
        <v>0.1</v>
      </c>
      <c r="Q59" s="664">
        <v>0.1</v>
      </c>
      <c r="R59" s="664">
        <v>0.1</v>
      </c>
      <c r="S59" s="664">
        <v>0.1</v>
      </c>
      <c r="T59" s="664">
        <v>0.1</v>
      </c>
      <c r="U59" s="664">
        <v>0.1</v>
      </c>
      <c r="V59" s="664">
        <v>0.1</v>
      </c>
      <c r="W59" s="664">
        <v>0.1</v>
      </c>
      <c r="X59" s="664"/>
      <c r="Y59" s="623">
        <f t="shared" si="10"/>
        <v>0.9999999999999999</v>
      </c>
      <c r="Z59" s="86">
        <v>0</v>
      </c>
      <c r="AA59" s="108"/>
      <c r="AB59" s="1386">
        <v>0</v>
      </c>
      <c r="AC59" s="1386">
        <v>0</v>
      </c>
      <c r="AD59" s="812"/>
      <c r="AE59" s="812"/>
      <c r="AF59" s="813"/>
      <c r="AG59" s="813"/>
      <c r="AH59" s="814"/>
      <c r="AI59" s="814"/>
      <c r="AJ59" s="815"/>
      <c r="AK59" s="815"/>
      <c r="AL59" s="816"/>
      <c r="AM59" s="816"/>
      <c r="AN59" s="758">
        <f t="shared" si="11"/>
        <v>0.1</v>
      </c>
      <c r="AO59" s="758">
        <f t="shared" si="12"/>
        <v>1</v>
      </c>
      <c r="AP59" s="1366">
        <f t="shared" si="13"/>
        <v>0</v>
      </c>
      <c r="AQ59" s="758">
        <f t="shared" si="15"/>
        <v>0</v>
      </c>
      <c r="AR59" s="724">
        <f t="shared" si="17"/>
        <v>0</v>
      </c>
      <c r="AS59" s="1808">
        <f t="shared" si="14"/>
        <v>0</v>
      </c>
      <c r="AT59" s="1808">
        <f t="shared" si="16"/>
        <v>0</v>
      </c>
      <c r="AU59" s="1363">
        <v>0</v>
      </c>
      <c r="AV59" s="726">
        <v>0</v>
      </c>
      <c r="AW59" s="779" t="s">
        <v>1861</v>
      </c>
      <c r="AX59" s="779"/>
      <c r="AY59" s="780"/>
      <c r="AZ59" s="781"/>
      <c r="BA59" s="780"/>
      <c r="BB59" s="781"/>
      <c r="BC59" s="780"/>
      <c r="BD59" s="781"/>
      <c r="BE59" s="781"/>
      <c r="BF59" s="729"/>
      <c r="BG59" s="730"/>
      <c r="BH59" s="729"/>
      <c r="BI59" s="730"/>
      <c r="BJ59" s="729"/>
      <c r="BK59" s="730"/>
      <c r="BL59" s="730"/>
      <c r="BM59" s="731"/>
      <c r="BN59" s="732"/>
      <c r="BO59" s="731"/>
      <c r="BP59" s="731"/>
      <c r="BQ59" s="731"/>
      <c r="BR59" s="731"/>
      <c r="BS59" s="731"/>
      <c r="BT59" s="733"/>
      <c r="BU59" s="733"/>
      <c r="BV59" s="733"/>
      <c r="BW59" s="733"/>
      <c r="BX59" s="733"/>
      <c r="BY59" s="733"/>
      <c r="BZ59" s="733"/>
      <c r="CA59" s="734"/>
      <c r="CB59" s="734"/>
      <c r="CC59" s="734"/>
      <c r="CD59" s="734"/>
      <c r="CE59" s="734"/>
      <c r="CF59" s="734"/>
      <c r="CG59" s="734"/>
    </row>
    <row r="60" spans="1:85" s="60" customFormat="1" ht="156.75" thickBot="1">
      <c r="A60" s="2020"/>
      <c r="B60" s="1883"/>
      <c r="C60" s="1858"/>
      <c r="D60" s="277" t="s">
        <v>1862</v>
      </c>
      <c r="E60" s="76" t="s">
        <v>1367</v>
      </c>
      <c r="F60" s="76">
        <v>2</v>
      </c>
      <c r="G60" s="76" t="s">
        <v>1365</v>
      </c>
      <c r="H60" s="76" t="s">
        <v>1420</v>
      </c>
      <c r="I60" s="76">
        <v>6</v>
      </c>
      <c r="J60" s="76" t="s">
        <v>1693</v>
      </c>
      <c r="K60" s="78">
        <v>42019</v>
      </c>
      <c r="L60" s="78">
        <v>42156</v>
      </c>
      <c r="M60" s="68"/>
      <c r="N60" s="68"/>
      <c r="O60" s="68"/>
      <c r="P60" s="68"/>
      <c r="Q60" s="68"/>
      <c r="R60" s="68">
        <v>1</v>
      </c>
      <c r="S60" s="68"/>
      <c r="T60" s="68"/>
      <c r="U60" s="68"/>
      <c r="V60" s="68"/>
      <c r="W60" s="68"/>
      <c r="X60" s="68">
        <v>1</v>
      </c>
      <c r="Y60" s="585">
        <f t="shared" si="10"/>
        <v>2</v>
      </c>
      <c r="Z60" s="817">
        <v>200000000</v>
      </c>
      <c r="AA60" s="108"/>
      <c r="AB60" s="1387">
        <v>0</v>
      </c>
      <c r="AC60" s="1387">
        <v>0</v>
      </c>
      <c r="AD60" s="818"/>
      <c r="AE60" s="818"/>
      <c r="AF60" s="819"/>
      <c r="AG60" s="819"/>
      <c r="AH60" s="820"/>
      <c r="AI60" s="820"/>
      <c r="AJ60" s="821"/>
      <c r="AK60" s="821"/>
      <c r="AL60" s="822"/>
      <c r="AM60" s="822"/>
      <c r="AN60" s="747">
        <f t="shared" si="11"/>
        <v>0</v>
      </c>
      <c r="AO60" s="758">
        <f t="shared" si="12"/>
        <v>0</v>
      </c>
      <c r="AP60" s="723">
        <f t="shared" si="13"/>
        <v>0</v>
      </c>
      <c r="AQ60" s="758" t="s">
        <v>1150</v>
      </c>
      <c r="AR60" s="724">
        <f t="shared" si="17"/>
        <v>0</v>
      </c>
      <c r="AS60" s="1808" t="str">
        <f t="shared" si="14"/>
        <v>-</v>
      </c>
      <c r="AT60" s="1808">
        <f t="shared" si="16"/>
        <v>0</v>
      </c>
      <c r="AU60" s="1363">
        <v>0</v>
      </c>
      <c r="AV60" s="726">
        <v>0</v>
      </c>
      <c r="AW60" s="779" t="s">
        <v>1863</v>
      </c>
      <c r="AX60" s="779"/>
      <c r="AY60" s="780"/>
      <c r="AZ60" s="781"/>
      <c r="BA60" s="780"/>
      <c r="BB60" s="781"/>
      <c r="BC60" s="780"/>
      <c r="BD60" s="781"/>
      <c r="BE60" s="781"/>
      <c r="BF60" s="729"/>
      <c r="BG60" s="730"/>
      <c r="BH60" s="729"/>
      <c r="BI60" s="730"/>
      <c r="BJ60" s="729"/>
      <c r="BK60" s="730"/>
      <c r="BL60" s="730"/>
      <c r="BM60" s="731"/>
      <c r="BN60" s="732"/>
      <c r="BO60" s="731"/>
      <c r="BP60" s="731"/>
      <c r="BQ60" s="731"/>
      <c r="BR60" s="731"/>
      <c r="BS60" s="731"/>
      <c r="BT60" s="733"/>
      <c r="BU60" s="733"/>
      <c r="BV60" s="733"/>
      <c r="BW60" s="733"/>
      <c r="BX60" s="733"/>
      <c r="BY60" s="733"/>
      <c r="BZ60" s="733"/>
      <c r="CA60" s="734"/>
      <c r="CB60" s="734"/>
      <c r="CC60" s="734"/>
      <c r="CD60" s="734"/>
      <c r="CE60" s="734"/>
      <c r="CF60" s="734"/>
      <c r="CG60" s="734"/>
    </row>
    <row r="61" spans="1:85" s="705" customFormat="1" ht="19.5" customHeight="1" thickBot="1">
      <c r="A61" s="1860" t="s">
        <v>136</v>
      </c>
      <c r="B61" s="1861"/>
      <c r="C61" s="1861"/>
      <c r="D61" s="1862"/>
      <c r="E61" s="1342"/>
      <c r="F61" s="1342"/>
      <c r="G61" s="1342"/>
      <c r="H61" s="1342"/>
      <c r="I61" s="1342">
        <f>SUM(I46:I60)</f>
        <v>100</v>
      </c>
      <c r="J61" s="1342"/>
      <c r="K61" s="1342"/>
      <c r="L61" s="1342"/>
      <c r="M61" s="1342"/>
      <c r="N61" s="1342"/>
      <c r="O61" s="1342"/>
      <c r="P61" s="1342"/>
      <c r="Q61" s="1342"/>
      <c r="R61" s="1342"/>
      <c r="S61" s="1342"/>
      <c r="T61" s="1342"/>
      <c r="U61" s="1342"/>
      <c r="V61" s="1342"/>
      <c r="W61" s="1342"/>
      <c r="X61" s="1342"/>
      <c r="Y61" s="1342"/>
      <c r="Z61" s="99">
        <f>SUM(Z46:Z59)</f>
        <v>4230544156</v>
      </c>
      <c r="AA61" s="1343"/>
      <c r="AB61" s="823"/>
      <c r="AC61" s="823"/>
      <c r="AD61" s="823"/>
      <c r="AE61" s="823"/>
      <c r="AF61" s="823"/>
      <c r="AG61" s="823"/>
      <c r="AH61" s="823"/>
      <c r="AI61" s="823"/>
      <c r="AJ61" s="823"/>
      <c r="AK61" s="823"/>
      <c r="AL61" s="823"/>
      <c r="AM61" s="823"/>
      <c r="AN61" s="824"/>
      <c r="AO61" s="1420">
        <f>_xlfn.AVERAGEIF(AO46:AO60,"&gt;0")</f>
        <v>1</v>
      </c>
      <c r="AP61" s="825"/>
      <c r="AQ61" s="1765">
        <f>AVERAGE(AQ46:AQ60)</f>
        <v>0.6544217687074829</v>
      </c>
      <c r="AR61" s="824"/>
      <c r="AS61" s="1420">
        <f>_xlfn.AVERAGEIF(AS46:AS60,"&gt;=0")</f>
        <v>0.6544217687074829</v>
      </c>
      <c r="AT61" s="1409">
        <f>AVERAGE(AT46:AT60)</f>
        <v>0.27521381886087765</v>
      </c>
      <c r="AU61" s="1423">
        <f>SUM(AU46:AU60)</f>
        <v>1197897843</v>
      </c>
      <c r="AV61" s="1420">
        <f>_xlfn.AVERAGEIF(AV46:AV60,"&gt;0")</f>
        <v>0.2831545538417493</v>
      </c>
      <c r="AW61" s="825"/>
      <c r="AX61" s="825"/>
      <c r="AY61" s="826"/>
      <c r="AZ61" s="827"/>
      <c r="BA61" s="826"/>
      <c r="BB61" s="827"/>
      <c r="BC61" s="826"/>
      <c r="BD61" s="827"/>
      <c r="BE61" s="827"/>
      <c r="BF61" s="826"/>
      <c r="BG61" s="827"/>
      <c r="BH61" s="826"/>
      <c r="BI61" s="827"/>
      <c r="BJ61" s="826"/>
      <c r="BK61" s="827"/>
      <c r="BL61" s="827"/>
      <c r="BM61" s="826"/>
      <c r="BN61" s="827"/>
      <c r="BO61" s="826"/>
      <c r="BP61" s="826"/>
      <c r="BQ61" s="826"/>
      <c r="BR61" s="826"/>
      <c r="BS61" s="826"/>
      <c r="BT61" s="826"/>
      <c r="BU61" s="826"/>
      <c r="BV61" s="826"/>
      <c r="BW61" s="826"/>
      <c r="BX61" s="826"/>
      <c r="BY61" s="826"/>
      <c r="BZ61" s="826"/>
      <c r="CA61" s="826"/>
      <c r="CB61" s="826"/>
      <c r="CC61" s="826"/>
      <c r="CD61" s="826"/>
      <c r="CE61" s="826"/>
      <c r="CF61" s="826"/>
      <c r="CG61" s="826"/>
    </row>
    <row r="62" spans="1:85" s="60" customFormat="1" ht="102.75" thickBot="1">
      <c r="A62" s="1871">
        <v>2</v>
      </c>
      <c r="B62" s="1871" t="s">
        <v>1421</v>
      </c>
      <c r="C62" s="1873" t="s">
        <v>1864</v>
      </c>
      <c r="D62" s="282" t="s">
        <v>1865</v>
      </c>
      <c r="E62" s="75" t="s">
        <v>1694</v>
      </c>
      <c r="F62" s="75" t="s">
        <v>519</v>
      </c>
      <c r="G62" s="75" t="s">
        <v>1866</v>
      </c>
      <c r="H62" s="76" t="s">
        <v>1695</v>
      </c>
      <c r="I62" s="76">
        <v>5</v>
      </c>
      <c r="J62" s="76" t="s">
        <v>1696</v>
      </c>
      <c r="K62" s="285">
        <v>42019</v>
      </c>
      <c r="L62" s="78">
        <v>42368</v>
      </c>
      <c r="M62" s="1424"/>
      <c r="N62" s="1424">
        <v>1</v>
      </c>
      <c r="O62" s="1424"/>
      <c r="P62" s="1424">
        <v>1</v>
      </c>
      <c r="Q62" s="1424"/>
      <c r="R62" s="1424">
        <v>1</v>
      </c>
      <c r="S62" s="1424"/>
      <c r="T62" s="1424">
        <v>1</v>
      </c>
      <c r="U62" s="1424"/>
      <c r="V62" s="1424">
        <v>1</v>
      </c>
      <c r="W62" s="1424"/>
      <c r="X62" s="1424">
        <v>1</v>
      </c>
      <c r="Y62" s="623">
        <f>AVERAGE(M62:X62)</f>
        <v>1</v>
      </c>
      <c r="Z62" s="86">
        <v>0</v>
      </c>
      <c r="AA62" s="709"/>
      <c r="AB62" s="2021">
        <v>1</v>
      </c>
      <c r="AC62" s="2030"/>
      <c r="AD62" s="2030"/>
      <c r="AE62" s="2030"/>
      <c r="AF62" s="2030"/>
      <c r="AG62" s="2030"/>
      <c r="AH62" s="2030"/>
      <c r="AI62" s="2030"/>
      <c r="AJ62" s="2030"/>
      <c r="AK62" s="2030"/>
      <c r="AL62" s="2030"/>
      <c r="AM62" s="2031"/>
      <c r="AN62" s="758">
        <f t="shared" si="11"/>
        <v>1</v>
      </c>
      <c r="AO62" s="758">
        <f aca="true" t="shared" si="18" ref="AO62:AO88">IF(AN62=0,0%,100%)</f>
        <v>1</v>
      </c>
      <c r="AP62" s="745">
        <f t="shared" si="13"/>
        <v>1</v>
      </c>
      <c r="AQ62" s="758">
        <f>AP62/AN62</f>
        <v>1</v>
      </c>
      <c r="AR62" s="724">
        <f aca="true" t="shared" si="19" ref="AR62:AR88">+AP62/Y62</f>
        <v>1</v>
      </c>
      <c r="AS62" s="1808">
        <f aca="true" t="shared" si="20" ref="AS62:AS88">IF(AO62&gt;0,AQ62,"-")</f>
        <v>1</v>
      </c>
      <c r="AT62" s="1808">
        <f>AR62</f>
        <v>1</v>
      </c>
      <c r="AU62" s="1363">
        <v>0</v>
      </c>
      <c r="AV62" s="726">
        <v>0</v>
      </c>
      <c r="AW62" s="779" t="s">
        <v>1867</v>
      </c>
      <c r="AX62" s="779"/>
      <c r="AY62" s="780"/>
      <c r="AZ62" s="781"/>
      <c r="BA62" s="780"/>
      <c r="BB62" s="781"/>
      <c r="BC62" s="780"/>
      <c r="BD62" s="781"/>
      <c r="BE62" s="781"/>
      <c r="BF62" s="729"/>
      <c r="BG62" s="730"/>
      <c r="BH62" s="729"/>
      <c r="BI62" s="730"/>
      <c r="BJ62" s="729"/>
      <c r="BK62" s="730"/>
      <c r="BL62" s="730"/>
      <c r="BM62" s="731"/>
      <c r="BN62" s="732"/>
      <c r="BO62" s="731"/>
      <c r="BP62" s="731"/>
      <c r="BQ62" s="731"/>
      <c r="BR62" s="731"/>
      <c r="BS62" s="731"/>
      <c r="BT62" s="733"/>
      <c r="BU62" s="733"/>
      <c r="BV62" s="733"/>
      <c r="BW62" s="733"/>
      <c r="BX62" s="733"/>
      <c r="BY62" s="733"/>
      <c r="BZ62" s="733"/>
      <c r="CA62" s="734"/>
      <c r="CB62" s="734"/>
      <c r="CC62" s="734"/>
      <c r="CD62" s="734"/>
      <c r="CE62" s="734"/>
      <c r="CF62" s="734"/>
      <c r="CG62" s="734"/>
    </row>
    <row r="63" spans="1:85" s="60" customFormat="1" ht="64.5" thickBot="1">
      <c r="A63" s="1871"/>
      <c r="B63" s="1871"/>
      <c r="C63" s="1874"/>
      <c r="D63" s="282" t="s">
        <v>1868</v>
      </c>
      <c r="E63" s="75" t="s">
        <v>1440</v>
      </c>
      <c r="F63" s="75" t="s">
        <v>106</v>
      </c>
      <c r="G63" s="75" t="s">
        <v>1441</v>
      </c>
      <c r="H63" s="76" t="s">
        <v>1442</v>
      </c>
      <c r="I63" s="76">
        <v>4</v>
      </c>
      <c r="J63" s="76" t="s">
        <v>1697</v>
      </c>
      <c r="K63" s="285">
        <v>42019</v>
      </c>
      <c r="L63" s="78">
        <v>42355</v>
      </c>
      <c r="M63" s="1424"/>
      <c r="N63" s="1424">
        <v>1</v>
      </c>
      <c r="O63" s="1424"/>
      <c r="P63" s="1424">
        <v>1</v>
      </c>
      <c r="Q63" s="1424"/>
      <c r="R63" s="1424">
        <v>1</v>
      </c>
      <c r="S63" s="1424"/>
      <c r="T63" s="1424">
        <v>1</v>
      </c>
      <c r="U63" s="1424"/>
      <c r="V63" s="1424">
        <v>1</v>
      </c>
      <c r="W63" s="1424"/>
      <c r="X63" s="1424">
        <v>1</v>
      </c>
      <c r="Y63" s="623">
        <f>AVERAGE(M63:X63)</f>
        <v>1</v>
      </c>
      <c r="Z63" s="86">
        <v>0</v>
      </c>
      <c r="AA63" s="709"/>
      <c r="AB63" s="2021">
        <v>1</v>
      </c>
      <c r="AC63" s="2030"/>
      <c r="AD63" s="2030"/>
      <c r="AE63" s="2030"/>
      <c r="AF63" s="2030"/>
      <c r="AG63" s="2030"/>
      <c r="AH63" s="2030"/>
      <c r="AI63" s="2030"/>
      <c r="AJ63" s="2030"/>
      <c r="AK63" s="2030"/>
      <c r="AL63" s="2030"/>
      <c r="AM63" s="2031"/>
      <c r="AN63" s="758">
        <f t="shared" si="11"/>
        <v>1</v>
      </c>
      <c r="AO63" s="758">
        <f t="shared" si="18"/>
        <v>1</v>
      </c>
      <c r="AP63" s="745">
        <f t="shared" si="13"/>
        <v>1</v>
      </c>
      <c r="AQ63" s="758">
        <f>AP63/AN63</f>
        <v>1</v>
      </c>
      <c r="AR63" s="724">
        <f t="shared" si="19"/>
        <v>1</v>
      </c>
      <c r="AS63" s="1808">
        <f t="shared" si="20"/>
        <v>1</v>
      </c>
      <c r="AT63" s="1808">
        <f aca="true" t="shared" si="21" ref="AT63:AT88">AR63</f>
        <v>1</v>
      </c>
      <c r="AU63" s="1363">
        <v>0</v>
      </c>
      <c r="AV63" s="726">
        <v>0</v>
      </c>
      <c r="AW63" s="779" t="s">
        <v>1869</v>
      </c>
      <c r="AX63" s="779"/>
      <c r="AY63" s="780"/>
      <c r="AZ63" s="781"/>
      <c r="BA63" s="780"/>
      <c r="BB63" s="781"/>
      <c r="BC63" s="780"/>
      <c r="BD63" s="781"/>
      <c r="BE63" s="781"/>
      <c r="BF63" s="729"/>
      <c r="BG63" s="730"/>
      <c r="BH63" s="729"/>
      <c r="BI63" s="730"/>
      <c r="BJ63" s="729"/>
      <c r="BK63" s="730"/>
      <c r="BL63" s="730"/>
      <c r="BM63" s="731"/>
      <c r="BN63" s="732"/>
      <c r="BO63" s="731"/>
      <c r="BP63" s="731"/>
      <c r="BQ63" s="731"/>
      <c r="BR63" s="731"/>
      <c r="BS63" s="731"/>
      <c r="BT63" s="733"/>
      <c r="BU63" s="733"/>
      <c r="BV63" s="733"/>
      <c r="BW63" s="733"/>
      <c r="BX63" s="733"/>
      <c r="BY63" s="733"/>
      <c r="BZ63" s="733"/>
      <c r="CA63" s="734"/>
      <c r="CB63" s="734"/>
      <c r="CC63" s="734"/>
      <c r="CD63" s="734"/>
      <c r="CE63" s="734"/>
      <c r="CF63" s="734"/>
      <c r="CG63" s="734"/>
    </row>
    <row r="64" spans="1:85" s="60" customFormat="1" ht="64.5" thickBot="1">
      <c r="A64" s="1871"/>
      <c r="B64" s="1871"/>
      <c r="C64" s="1874"/>
      <c r="D64" s="282" t="s">
        <v>1870</v>
      </c>
      <c r="E64" s="75" t="s">
        <v>1439</v>
      </c>
      <c r="F64" s="75" t="s">
        <v>106</v>
      </c>
      <c r="G64" s="75" t="s">
        <v>1438</v>
      </c>
      <c r="H64" s="76" t="s">
        <v>1695</v>
      </c>
      <c r="I64" s="76">
        <v>3</v>
      </c>
      <c r="J64" s="76" t="s">
        <v>1696</v>
      </c>
      <c r="K64" s="285">
        <v>42019</v>
      </c>
      <c r="L64" s="78">
        <v>42355</v>
      </c>
      <c r="M64" s="1424"/>
      <c r="N64" s="1424">
        <v>1</v>
      </c>
      <c r="O64" s="1424"/>
      <c r="P64" s="1424">
        <v>1</v>
      </c>
      <c r="Q64" s="1424"/>
      <c r="R64" s="1424">
        <v>1</v>
      </c>
      <c r="S64" s="1424"/>
      <c r="T64" s="1424">
        <v>1</v>
      </c>
      <c r="U64" s="1424"/>
      <c r="V64" s="1424">
        <v>1</v>
      </c>
      <c r="W64" s="1424"/>
      <c r="X64" s="1424">
        <v>1</v>
      </c>
      <c r="Y64" s="623">
        <f>AVERAGE(M64:X64)</f>
        <v>1</v>
      </c>
      <c r="Z64" s="86">
        <v>0</v>
      </c>
      <c r="AA64" s="709"/>
      <c r="AB64" s="2021">
        <v>1</v>
      </c>
      <c r="AC64" s="2030"/>
      <c r="AD64" s="2030"/>
      <c r="AE64" s="2030"/>
      <c r="AF64" s="2030"/>
      <c r="AG64" s="2030"/>
      <c r="AH64" s="2030"/>
      <c r="AI64" s="2030"/>
      <c r="AJ64" s="2030"/>
      <c r="AK64" s="2030"/>
      <c r="AL64" s="2030"/>
      <c r="AM64" s="2031"/>
      <c r="AN64" s="758">
        <f t="shared" si="11"/>
        <v>1</v>
      </c>
      <c r="AO64" s="758">
        <f t="shared" si="18"/>
        <v>1</v>
      </c>
      <c r="AP64" s="745">
        <f t="shared" si="13"/>
        <v>1</v>
      </c>
      <c r="AQ64" s="758">
        <f>AP64/AN64</f>
        <v>1</v>
      </c>
      <c r="AR64" s="724">
        <f t="shared" si="19"/>
        <v>1</v>
      </c>
      <c r="AS64" s="1808">
        <f t="shared" si="20"/>
        <v>1</v>
      </c>
      <c r="AT64" s="1808">
        <f t="shared" si="21"/>
        <v>1</v>
      </c>
      <c r="AU64" s="1363">
        <v>0</v>
      </c>
      <c r="AV64" s="726">
        <v>0</v>
      </c>
      <c r="AW64" s="779" t="s">
        <v>1871</v>
      </c>
      <c r="AX64" s="779"/>
      <c r="AY64" s="780"/>
      <c r="AZ64" s="781"/>
      <c r="BA64" s="780"/>
      <c r="BB64" s="781"/>
      <c r="BC64" s="780"/>
      <c r="BD64" s="781"/>
      <c r="BE64" s="781"/>
      <c r="BF64" s="729"/>
      <c r="BG64" s="730"/>
      <c r="BH64" s="729"/>
      <c r="BI64" s="730"/>
      <c r="BJ64" s="729"/>
      <c r="BK64" s="730"/>
      <c r="BL64" s="730"/>
      <c r="BM64" s="731"/>
      <c r="BN64" s="732"/>
      <c r="BO64" s="731"/>
      <c r="BP64" s="731"/>
      <c r="BQ64" s="731"/>
      <c r="BR64" s="731"/>
      <c r="BS64" s="731"/>
      <c r="BT64" s="733"/>
      <c r="BU64" s="733"/>
      <c r="BV64" s="733"/>
      <c r="BW64" s="733"/>
      <c r="BX64" s="733"/>
      <c r="BY64" s="733"/>
      <c r="BZ64" s="733"/>
      <c r="CA64" s="734"/>
      <c r="CB64" s="734"/>
      <c r="CC64" s="734"/>
      <c r="CD64" s="734"/>
      <c r="CE64" s="734"/>
      <c r="CF64" s="734"/>
      <c r="CG64" s="734"/>
    </row>
    <row r="65" spans="1:85" s="60" customFormat="1" ht="61.5" customHeight="1" thickBot="1">
      <c r="A65" s="1871"/>
      <c r="B65" s="1871"/>
      <c r="C65" s="1874"/>
      <c r="D65" s="61" t="s">
        <v>1872</v>
      </c>
      <c r="E65" s="370" t="s">
        <v>1161</v>
      </c>
      <c r="F65" s="370">
        <v>100</v>
      </c>
      <c r="G65" s="370" t="s">
        <v>1434</v>
      </c>
      <c r="H65" s="342" t="s">
        <v>1435</v>
      </c>
      <c r="I65" s="342">
        <v>1.5</v>
      </c>
      <c r="J65" s="342" t="s">
        <v>1698</v>
      </c>
      <c r="K65" s="828">
        <v>42019</v>
      </c>
      <c r="L65" s="78">
        <v>42262</v>
      </c>
      <c r="M65" s="80"/>
      <c r="N65" s="81"/>
      <c r="O65" s="668">
        <v>0.1</v>
      </c>
      <c r="P65" s="668">
        <v>0.1</v>
      </c>
      <c r="Q65" s="668">
        <v>0.1</v>
      </c>
      <c r="R65" s="668">
        <v>0.1</v>
      </c>
      <c r="S65" s="668">
        <v>0.2</v>
      </c>
      <c r="T65" s="669">
        <v>0.2</v>
      </c>
      <c r="U65" s="670">
        <v>0.2</v>
      </c>
      <c r="V65" s="668"/>
      <c r="W65" s="668"/>
      <c r="X65" s="669"/>
      <c r="Y65" s="623">
        <f>SUM(M65:X65)</f>
        <v>1</v>
      </c>
      <c r="Z65" s="86">
        <v>0</v>
      </c>
      <c r="AA65" s="709"/>
      <c r="AB65" s="1388">
        <v>0</v>
      </c>
      <c r="AC65" s="1389">
        <v>0.03</v>
      </c>
      <c r="AD65" s="829"/>
      <c r="AE65" s="829"/>
      <c r="AF65" s="830"/>
      <c r="AG65" s="830"/>
      <c r="AH65" s="831"/>
      <c r="AI65" s="832"/>
      <c r="AJ65" s="833"/>
      <c r="AK65" s="834"/>
      <c r="AL65" s="835"/>
      <c r="AM65" s="836"/>
      <c r="AN65" s="758">
        <f t="shared" si="11"/>
        <v>0</v>
      </c>
      <c r="AO65" s="758">
        <f t="shared" si="18"/>
        <v>0</v>
      </c>
      <c r="AP65" s="745">
        <f t="shared" si="13"/>
        <v>0.03</v>
      </c>
      <c r="AQ65" s="758" t="s">
        <v>1150</v>
      </c>
      <c r="AR65" s="724">
        <f t="shared" si="19"/>
        <v>0.03</v>
      </c>
      <c r="AS65" s="1808" t="str">
        <f t="shared" si="20"/>
        <v>-</v>
      </c>
      <c r="AT65" s="1808">
        <f t="shared" si="21"/>
        <v>0.03</v>
      </c>
      <c r="AU65" s="1363">
        <v>0</v>
      </c>
      <c r="AV65" s="726">
        <v>0</v>
      </c>
      <c r="AW65" s="779" t="s">
        <v>1873</v>
      </c>
      <c r="AX65" s="779"/>
      <c r="AY65" s="780"/>
      <c r="AZ65" s="781"/>
      <c r="BA65" s="780"/>
      <c r="BB65" s="781"/>
      <c r="BC65" s="780"/>
      <c r="BD65" s="781"/>
      <c r="BE65" s="781"/>
      <c r="BF65" s="729"/>
      <c r="BG65" s="730"/>
      <c r="BH65" s="729"/>
      <c r="BI65" s="730"/>
      <c r="BJ65" s="729"/>
      <c r="BK65" s="730"/>
      <c r="BL65" s="730"/>
      <c r="BM65" s="731"/>
      <c r="BN65" s="732"/>
      <c r="BO65" s="731"/>
      <c r="BP65" s="731"/>
      <c r="BQ65" s="731"/>
      <c r="BR65" s="731"/>
      <c r="BS65" s="731"/>
      <c r="BT65" s="733"/>
      <c r="BU65" s="733"/>
      <c r="BV65" s="733"/>
      <c r="BW65" s="733"/>
      <c r="BX65" s="733"/>
      <c r="BY65" s="733"/>
      <c r="BZ65" s="733"/>
      <c r="CA65" s="734"/>
      <c r="CB65" s="734"/>
      <c r="CC65" s="734"/>
      <c r="CD65" s="734"/>
      <c r="CE65" s="734"/>
      <c r="CF65" s="734"/>
      <c r="CG65" s="734"/>
    </row>
    <row r="66" spans="1:85" s="60" customFormat="1" ht="42.75" customHeight="1" thickBot="1">
      <c r="A66" s="1871"/>
      <c r="B66" s="1871"/>
      <c r="C66" s="1874"/>
      <c r="D66" s="61" t="s">
        <v>1699</v>
      </c>
      <c r="E66" s="370" t="s">
        <v>1874</v>
      </c>
      <c r="F66" s="370">
        <v>100</v>
      </c>
      <c r="G66" s="370" t="s">
        <v>1700</v>
      </c>
      <c r="H66" s="342" t="s">
        <v>1422</v>
      </c>
      <c r="I66" s="342">
        <v>1.5</v>
      </c>
      <c r="J66" s="342" t="s">
        <v>1701</v>
      </c>
      <c r="K66" s="828">
        <v>42064</v>
      </c>
      <c r="L66" s="78">
        <v>42277</v>
      </c>
      <c r="M66" s="80"/>
      <c r="N66" s="81"/>
      <c r="O66" s="668"/>
      <c r="P66" s="668"/>
      <c r="Q66" s="668"/>
      <c r="R66" s="668"/>
      <c r="S66" s="668">
        <v>0.2</v>
      </c>
      <c r="T66" s="669">
        <v>0.2</v>
      </c>
      <c r="U66" s="670">
        <v>0.6</v>
      </c>
      <c r="V66" s="668"/>
      <c r="W66" s="668"/>
      <c r="X66" s="669"/>
      <c r="Y66" s="623">
        <f>SUM(M66:X66)</f>
        <v>1</v>
      </c>
      <c r="Z66" s="707">
        <v>100000000</v>
      </c>
      <c r="AA66" s="709"/>
      <c r="AB66" s="1390">
        <v>0</v>
      </c>
      <c r="AC66" s="1389">
        <v>0</v>
      </c>
      <c r="AD66" s="829"/>
      <c r="AE66" s="829"/>
      <c r="AF66" s="830"/>
      <c r="AG66" s="830"/>
      <c r="AH66" s="831"/>
      <c r="AI66" s="832"/>
      <c r="AJ66" s="833"/>
      <c r="AK66" s="834"/>
      <c r="AL66" s="835"/>
      <c r="AM66" s="836"/>
      <c r="AN66" s="758">
        <f t="shared" si="11"/>
        <v>0</v>
      </c>
      <c r="AO66" s="758">
        <f t="shared" si="18"/>
        <v>0</v>
      </c>
      <c r="AP66" s="745">
        <f t="shared" si="13"/>
        <v>0</v>
      </c>
      <c r="AQ66" s="758" t="s">
        <v>1150</v>
      </c>
      <c r="AR66" s="724">
        <f t="shared" si="19"/>
        <v>0</v>
      </c>
      <c r="AS66" s="1808" t="str">
        <f t="shared" si="20"/>
        <v>-</v>
      </c>
      <c r="AT66" s="1808">
        <f t="shared" si="21"/>
        <v>0</v>
      </c>
      <c r="AU66" s="1363">
        <v>0</v>
      </c>
      <c r="AV66" s="726">
        <v>0</v>
      </c>
      <c r="AW66" s="779" t="s">
        <v>1875</v>
      </c>
      <c r="AX66" s="779"/>
      <c r="AY66" s="780"/>
      <c r="AZ66" s="781"/>
      <c r="BA66" s="780"/>
      <c r="BB66" s="781"/>
      <c r="BC66" s="780"/>
      <c r="BD66" s="781"/>
      <c r="BE66" s="781"/>
      <c r="BF66" s="729"/>
      <c r="BG66" s="730"/>
      <c r="BH66" s="729"/>
      <c r="BI66" s="730"/>
      <c r="BJ66" s="729"/>
      <c r="BK66" s="730"/>
      <c r="BL66" s="730"/>
      <c r="BM66" s="731"/>
      <c r="BN66" s="732"/>
      <c r="BO66" s="731"/>
      <c r="BP66" s="731"/>
      <c r="BQ66" s="731"/>
      <c r="BR66" s="731"/>
      <c r="BS66" s="731"/>
      <c r="BT66" s="733"/>
      <c r="BU66" s="733"/>
      <c r="BV66" s="733"/>
      <c r="BW66" s="733"/>
      <c r="BX66" s="733"/>
      <c r="BY66" s="733"/>
      <c r="BZ66" s="733"/>
      <c r="CA66" s="734"/>
      <c r="CB66" s="734"/>
      <c r="CC66" s="734"/>
      <c r="CD66" s="734"/>
      <c r="CE66" s="734"/>
      <c r="CF66" s="734"/>
      <c r="CG66" s="734"/>
    </row>
    <row r="67" spans="1:85" s="60" customFormat="1" ht="39" thickBot="1">
      <c r="A67" s="1871"/>
      <c r="B67" s="1871"/>
      <c r="C67" s="1874"/>
      <c r="D67" s="61" t="s">
        <v>1876</v>
      </c>
      <c r="E67" s="370" t="s">
        <v>1437</v>
      </c>
      <c r="F67" s="370">
        <v>100</v>
      </c>
      <c r="G67" s="370" t="s">
        <v>1436</v>
      </c>
      <c r="H67" s="342" t="s">
        <v>1435</v>
      </c>
      <c r="I67" s="342">
        <v>3</v>
      </c>
      <c r="J67" s="342" t="s">
        <v>1702</v>
      </c>
      <c r="K67" s="828">
        <v>42019</v>
      </c>
      <c r="L67" s="78">
        <v>42355</v>
      </c>
      <c r="M67" s="80"/>
      <c r="N67" s="81"/>
      <c r="O67" s="668">
        <v>0.1</v>
      </c>
      <c r="P67" s="668">
        <v>0.1</v>
      </c>
      <c r="Q67" s="668">
        <v>0.1</v>
      </c>
      <c r="R67" s="668">
        <v>0.1</v>
      </c>
      <c r="S67" s="668">
        <v>0.1</v>
      </c>
      <c r="T67" s="669">
        <v>0.2</v>
      </c>
      <c r="U67" s="670">
        <v>0.2</v>
      </c>
      <c r="V67" s="668">
        <v>0.1</v>
      </c>
      <c r="W67" s="668"/>
      <c r="X67" s="669"/>
      <c r="Y67" s="623">
        <f>SUM(M67:X67)</f>
        <v>0.9999999999999999</v>
      </c>
      <c r="Z67" s="86">
        <v>0</v>
      </c>
      <c r="AA67" s="709"/>
      <c r="AB67" s="1390">
        <v>0</v>
      </c>
      <c r="AC67" s="1389">
        <v>0.03</v>
      </c>
      <c r="AD67" s="829"/>
      <c r="AE67" s="829"/>
      <c r="AF67" s="830"/>
      <c r="AG67" s="830"/>
      <c r="AH67" s="831"/>
      <c r="AI67" s="832"/>
      <c r="AJ67" s="833"/>
      <c r="AK67" s="834"/>
      <c r="AL67" s="835"/>
      <c r="AM67" s="836"/>
      <c r="AN67" s="758">
        <f t="shared" si="11"/>
        <v>0</v>
      </c>
      <c r="AO67" s="758">
        <f t="shared" si="18"/>
        <v>0</v>
      </c>
      <c r="AP67" s="745">
        <f t="shared" si="13"/>
        <v>0.03</v>
      </c>
      <c r="AQ67" s="758" t="s">
        <v>1150</v>
      </c>
      <c r="AR67" s="724">
        <f t="shared" si="19"/>
        <v>0.030000000000000002</v>
      </c>
      <c r="AS67" s="1808" t="str">
        <f t="shared" si="20"/>
        <v>-</v>
      </c>
      <c r="AT67" s="1808">
        <f t="shared" si="21"/>
        <v>0.030000000000000002</v>
      </c>
      <c r="AU67" s="1363">
        <v>0</v>
      </c>
      <c r="AV67" s="726">
        <v>0</v>
      </c>
      <c r="AW67" s="779" t="s">
        <v>1877</v>
      </c>
      <c r="AX67" s="779"/>
      <c r="AY67" s="780"/>
      <c r="AZ67" s="781"/>
      <c r="BA67" s="780"/>
      <c r="BB67" s="781"/>
      <c r="BC67" s="780"/>
      <c r="BD67" s="781"/>
      <c r="BE67" s="781"/>
      <c r="BF67" s="729"/>
      <c r="BG67" s="730"/>
      <c r="BH67" s="729"/>
      <c r="BI67" s="730"/>
      <c r="BJ67" s="729"/>
      <c r="BK67" s="730"/>
      <c r="BL67" s="730"/>
      <c r="BM67" s="731"/>
      <c r="BN67" s="732"/>
      <c r="BO67" s="731"/>
      <c r="BP67" s="731"/>
      <c r="BQ67" s="731"/>
      <c r="BR67" s="731"/>
      <c r="BS67" s="731"/>
      <c r="BT67" s="733"/>
      <c r="BU67" s="733"/>
      <c r="BV67" s="733"/>
      <c r="BW67" s="733"/>
      <c r="BX67" s="733"/>
      <c r="BY67" s="733"/>
      <c r="BZ67" s="733"/>
      <c r="CA67" s="734"/>
      <c r="CB67" s="734"/>
      <c r="CC67" s="734"/>
      <c r="CD67" s="734"/>
      <c r="CE67" s="734"/>
      <c r="CF67" s="734"/>
      <c r="CG67" s="734"/>
    </row>
    <row r="68" spans="1:85" s="60" customFormat="1" ht="120.75" thickBot="1">
      <c r="A68" s="1871"/>
      <c r="B68" s="1871"/>
      <c r="C68" s="1874"/>
      <c r="D68" s="282" t="s">
        <v>1424</v>
      </c>
      <c r="E68" s="75" t="s">
        <v>1423</v>
      </c>
      <c r="F68" s="75">
        <v>2</v>
      </c>
      <c r="G68" s="75" t="s">
        <v>1425</v>
      </c>
      <c r="H68" s="76" t="s">
        <v>1426</v>
      </c>
      <c r="I68" s="76">
        <v>4</v>
      </c>
      <c r="J68" s="76" t="s">
        <v>1703</v>
      </c>
      <c r="K68" s="285">
        <v>42019</v>
      </c>
      <c r="L68" s="78">
        <v>42246</v>
      </c>
      <c r="M68" s="80"/>
      <c r="N68" s="81"/>
      <c r="O68" s="81"/>
      <c r="P68" s="81"/>
      <c r="Q68" s="81">
        <v>1</v>
      </c>
      <c r="R68" s="81"/>
      <c r="S68" s="81"/>
      <c r="T68" s="82"/>
      <c r="U68" s="83">
        <v>1</v>
      </c>
      <c r="V68" s="84"/>
      <c r="W68" s="84"/>
      <c r="X68" s="667"/>
      <c r="Y68" s="585">
        <f>SUM(M68:X68)</f>
        <v>2</v>
      </c>
      <c r="Z68" s="86">
        <v>0</v>
      </c>
      <c r="AA68" s="709"/>
      <c r="AB68" s="1390">
        <v>0.07</v>
      </c>
      <c r="AC68" s="1389">
        <v>0.07</v>
      </c>
      <c r="AD68" s="837"/>
      <c r="AE68" s="837"/>
      <c r="AF68" s="838"/>
      <c r="AG68" s="838"/>
      <c r="AH68" s="839"/>
      <c r="AI68" s="840"/>
      <c r="AJ68" s="841"/>
      <c r="AK68" s="842"/>
      <c r="AL68" s="843"/>
      <c r="AM68" s="844"/>
      <c r="AN68" s="747">
        <f t="shared" si="11"/>
        <v>0</v>
      </c>
      <c r="AO68" s="758">
        <f t="shared" si="18"/>
        <v>0</v>
      </c>
      <c r="AP68" s="723">
        <f t="shared" si="13"/>
        <v>0.14</v>
      </c>
      <c r="AQ68" s="758" t="s">
        <v>1150</v>
      </c>
      <c r="AR68" s="724">
        <f t="shared" si="19"/>
        <v>0.07</v>
      </c>
      <c r="AS68" s="1808" t="str">
        <f t="shared" si="20"/>
        <v>-</v>
      </c>
      <c r="AT68" s="1808">
        <f t="shared" si="21"/>
        <v>0.07</v>
      </c>
      <c r="AU68" s="1363">
        <v>0</v>
      </c>
      <c r="AV68" s="726">
        <v>0</v>
      </c>
      <c r="AW68" s="779" t="s">
        <v>1878</v>
      </c>
      <c r="AX68" s="779" t="s">
        <v>1879</v>
      </c>
      <c r="AY68" s="780"/>
      <c r="AZ68" s="781"/>
      <c r="BA68" s="780"/>
      <c r="BB68" s="781"/>
      <c r="BC68" s="780"/>
      <c r="BD68" s="781"/>
      <c r="BE68" s="781"/>
      <c r="BF68" s="729"/>
      <c r="BG68" s="730"/>
      <c r="BH68" s="729"/>
      <c r="BI68" s="730"/>
      <c r="BJ68" s="729"/>
      <c r="BK68" s="730"/>
      <c r="BL68" s="730"/>
      <c r="BM68" s="731"/>
      <c r="BN68" s="732"/>
      <c r="BO68" s="731"/>
      <c r="BP68" s="731"/>
      <c r="BQ68" s="731"/>
      <c r="BR68" s="731"/>
      <c r="BS68" s="731"/>
      <c r="BT68" s="733"/>
      <c r="BU68" s="733"/>
      <c r="BV68" s="733"/>
      <c r="BW68" s="733"/>
      <c r="BX68" s="733"/>
      <c r="BY68" s="733"/>
      <c r="BZ68" s="733"/>
      <c r="CA68" s="734"/>
      <c r="CB68" s="734"/>
      <c r="CC68" s="734"/>
      <c r="CD68" s="734"/>
      <c r="CE68" s="734"/>
      <c r="CF68" s="734"/>
      <c r="CG68" s="734"/>
    </row>
    <row r="69" spans="1:85" s="60" customFormat="1" ht="48.75" thickBot="1">
      <c r="A69" s="1871"/>
      <c r="B69" s="1871"/>
      <c r="C69" s="1874"/>
      <c r="D69" s="1353" t="s">
        <v>1880</v>
      </c>
      <c r="E69" s="75" t="s">
        <v>1423</v>
      </c>
      <c r="F69" s="75">
        <v>1</v>
      </c>
      <c r="G69" s="75" t="s">
        <v>1425</v>
      </c>
      <c r="H69" s="76" t="s">
        <v>1695</v>
      </c>
      <c r="I69" s="76">
        <v>4</v>
      </c>
      <c r="J69" s="76" t="s">
        <v>1704</v>
      </c>
      <c r="K69" s="285">
        <v>42019</v>
      </c>
      <c r="L69" s="78">
        <v>42154</v>
      </c>
      <c r="M69" s="80"/>
      <c r="N69" s="81"/>
      <c r="O69" s="81"/>
      <c r="P69" s="81"/>
      <c r="Q69" s="81">
        <v>1</v>
      </c>
      <c r="R69" s="81"/>
      <c r="S69" s="81"/>
      <c r="T69" s="82"/>
      <c r="U69" s="83"/>
      <c r="V69" s="84"/>
      <c r="W69" s="84"/>
      <c r="X69" s="667"/>
      <c r="Y69" s="585">
        <f t="shared" si="10"/>
        <v>1</v>
      </c>
      <c r="Z69" s="86">
        <v>0</v>
      </c>
      <c r="AA69" s="709"/>
      <c r="AB69" s="1388">
        <v>0</v>
      </c>
      <c r="AC69" s="1391">
        <v>0</v>
      </c>
      <c r="AD69" s="837"/>
      <c r="AE69" s="837"/>
      <c r="AF69" s="838"/>
      <c r="AG69" s="838"/>
      <c r="AH69" s="839"/>
      <c r="AI69" s="840"/>
      <c r="AJ69" s="841"/>
      <c r="AK69" s="842"/>
      <c r="AL69" s="843"/>
      <c r="AM69" s="844"/>
      <c r="AN69" s="747">
        <f t="shared" si="11"/>
        <v>0</v>
      </c>
      <c r="AO69" s="758">
        <f t="shared" si="18"/>
        <v>0</v>
      </c>
      <c r="AP69" s="723">
        <f t="shared" si="13"/>
        <v>0</v>
      </c>
      <c r="AQ69" s="758" t="s">
        <v>1150</v>
      </c>
      <c r="AR69" s="724">
        <f t="shared" si="19"/>
        <v>0</v>
      </c>
      <c r="AS69" s="1808" t="str">
        <f t="shared" si="20"/>
        <v>-</v>
      </c>
      <c r="AT69" s="1808">
        <f t="shared" si="21"/>
        <v>0</v>
      </c>
      <c r="AU69" s="1363">
        <v>0</v>
      </c>
      <c r="AV69" s="726">
        <v>0</v>
      </c>
      <c r="AW69" s="779" t="s">
        <v>1881</v>
      </c>
      <c r="AX69" s="779" t="s">
        <v>1882</v>
      </c>
      <c r="AY69" s="780"/>
      <c r="AZ69" s="781"/>
      <c r="BA69" s="780"/>
      <c r="BB69" s="781"/>
      <c r="BC69" s="780"/>
      <c r="BD69" s="781"/>
      <c r="BE69" s="781"/>
      <c r="BF69" s="729"/>
      <c r="BG69" s="730"/>
      <c r="BH69" s="729"/>
      <c r="BI69" s="730"/>
      <c r="BJ69" s="729"/>
      <c r="BK69" s="730"/>
      <c r="BL69" s="730"/>
      <c r="BM69" s="731"/>
      <c r="BN69" s="732"/>
      <c r="BO69" s="731"/>
      <c r="BP69" s="731"/>
      <c r="BQ69" s="731"/>
      <c r="BR69" s="731"/>
      <c r="BS69" s="731"/>
      <c r="BT69" s="733"/>
      <c r="BU69" s="733"/>
      <c r="BV69" s="733"/>
      <c r="BW69" s="733"/>
      <c r="BX69" s="733"/>
      <c r="BY69" s="733"/>
      <c r="BZ69" s="733"/>
      <c r="CA69" s="734"/>
      <c r="CB69" s="734"/>
      <c r="CC69" s="734"/>
      <c r="CD69" s="734"/>
      <c r="CE69" s="734"/>
      <c r="CF69" s="734"/>
      <c r="CG69" s="734"/>
    </row>
    <row r="70" spans="1:85" s="60" customFormat="1" ht="39" thickBot="1">
      <c r="A70" s="1871"/>
      <c r="B70" s="1871"/>
      <c r="C70" s="1874"/>
      <c r="D70" s="61" t="s">
        <v>1431</v>
      </c>
      <c r="E70" s="75" t="s">
        <v>1705</v>
      </c>
      <c r="F70" s="75">
        <v>5</v>
      </c>
      <c r="G70" s="75" t="s">
        <v>1432</v>
      </c>
      <c r="H70" s="76" t="s">
        <v>1429</v>
      </c>
      <c r="I70" s="76">
        <v>4</v>
      </c>
      <c r="J70" s="76" t="s">
        <v>1706</v>
      </c>
      <c r="K70" s="285">
        <v>42019</v>
      </c>
      <c r="L70" s="78">
        <v>42353</v>
      </c>
      <c r="M70" s="80"/>
      <c r="N70" s="81"/>
      <c r="O70" s="81"/>
      <c r="P70" s="81"/>
      <c r="Q70" s="81"/>
      <c r="R70" s="81"/>
      <c r="S70" s="81"/>
      <c r="T70" s="82"/>
      <c r="U70" s="83"/>
      <c r="V70" s="84"/>
      <c r="W70" s="84"/>
      <c r="X70" s="667">
        <v>5</v>
      </c>
      <c r="Y70" s="585">
        <f>SUM(M70:X70)</f>
        <v>5</v>
      </c>
      <c r="Z70" s="86">
        <v>0</v>
      </c>
      <c r="AA70" s="709"/>
      <c r="AB70" s="1388">
        <v>0</v>
      </c>
      <c r="AC70" s="1391">
        <v>0</v>
      </c>
      <c r="AD70" s="837"/>
      <c r="AE70" s="837"/>
      <c r="AF70" s="838"/>
      <c r="AG70" s="838"/>
      <c r="AH70" s="839"/>
      <c r="AI70" s="840"/>
      <c r="AJ70" s="841"/>
      <c r="AK70" s="842"/>
      <c r="AL70" s="843"/>
      <c r="AM70" s="844"/>
      <c r="AN70" s="747">
        <f t="shared" si="11"/>
        <v>0</v>
      </c>
      <c r="AO70" s="758">
        <f t="shared" si="18"/>
        <v>0</v>
      </c>
      <c r="AP70" s="723">
        <f t="shared" si="13"/>
        <v>0</v>
      </c>
      <c r="AQ70" s="758" t="s">
        <v>1150</v>
      </c>
      <c r="AR70" s="724">
        <f t="shared" si="19"/>
        <v>0</v>
      </c>
      <c r="AS70" s="1808" t="str">
        <f t="shared" si="20"/>
        <v>-</v>
      </c>
      <c r="AT70" s="1808">
        <f t="shared" si="21"/>
        <v>0</v>
      </c>
      <c r="AU70" s="1363">
        <v>0</v>
      </c>
      <c r="AV70" s="726">
        <v>0</v>
      </c>
      <c r="AW70" s="779" t="s">
        <v>1883</v>
      </c>
      <c r="AX70" s="779"/>
      <c r="AY70" s="780"/>
      <c r="AZ70" s="781"/>
      <c r="BA70" s="780"/>
      <c r="BB70" s="781"/>
      <c r="BC70" s="780"/>
      <c r="BD70" s="781"/>
      <c r="BE70" s="781"/>
      <c r="BF70" s="729"/>
      <c r="BG70" s="730"/>
      <c r="BH70" s="729"/>
      <c r="BI70" s="730"/>
      <c r="BJ70" s="729"/>
      <c r="BK70" s="730"/>
      <c r="BL70" s="730"/>
      <c r="BM70" s="731"/>
      <c r="BN70" s="732"/>
      <c r="BO70" s="731"/>
      <c r="BP70" s="731"/>
      <c r="BQ70" s="731"/>
      <c r="BR70" s="731"/>
      <c r="BS70" s="731"/>
      <c r="BT70" s="733"/>
      <c r="BU70" s="733"/>
      <c r="BV70" s="733"/>
      <c r="BW70" s="733"/>
      <c r="BX70" s="733"/>
      <c r="BY70" s="733"/>
      <c r="BZ70" s="733"/>
      <c r="CA70" s="734"/>
      <c r="CB70" s="734"/>
      <c r="CC70" s="734"/>
      <c r="CD70" s="734"/>
      <c r="CE70" s="734"/>
      <c r="CF70" s="734"/>
      <c r="CG70" s="734"/>
    </row>
    <row r="71" spans="1:85" s="60" customFormat="1" ht="39" thickBot="1">
      <c r="A71" s="1871"/>
      <c r="B71" s="1871"/>
      <c r="C71" s="1874"/>
      <c r="D71" s="2032" t="s">
        <v>1884</v>
      </c>
      <c r="E71" s="75" t="s">
        <v>1430</v>
      </c>
      <c r="F71" s="75">
        <v>40</v>
      </c>
      <c r="G71" s="75" t="s">
        <v>1428</v>
      </c>
      <c r="H71" s="76" t="s">
        <v>1429</v>
      </c>
      <c r="I71" s="76">
        <v>3</v>
      </c>
      <c r="J71" s="76" t="s">
        <v>1707</v>
      </c>
      <c r="K71" s="285">
        <v>42019</v>
      </c>
      <c r="L71" s="78">
        <v>42355</v>
      </c>
      <c r="M71" s="80"/>
      <c r="N71" s="81"/>
      <c r="O71" s="81"/>
      <c r="P71" s="81"/>
      <c r="Q71" s="81"/>
      <c r="R71" s="81"/>
      <c r="S71" s="81"/>
      <c r="T71" s="82"/>
      <c r="U71" s="83"/>
      <c r="V71" s="84">
        <v>40</v>
      </c>
      <c r="W71" s="84"/>
      <c r="X71" s="667"/>
      <c r="Y71" s="585">
        <f t="shared" si="10"/>
        <v>40</v>
      </c>
      <c r="Z71" s="86">
        <v>0</v>
      </c>
      <c r="AA71" s="709"/>
      <c r="AB71" s="1388">
        <v>0</v>
      </c>
      <c r="AC71" s="1391">
        <v>0</v>
      </c>
      <c r="AD71" s="837"/>
      <c r="AE71" s="837"/>
      <c r="AF71" s="838"/>
      <c r="AG71" s="838"/>
      <c r="AH71" s="839"/>
      <c r="AI71" s="840"/>
      <c r="AJ71" s="841"/>
      <c r="AK71" s="842"/>
      <c r="AL71" s="843"/>
      <c r="AM71" s="844"/>
      <c r="AN71" s="747">
        <f t="shared" si="11"/>
        <v>0</v>
      </c>
      <c r="AO71" s="758">
        <f t="shared" si="18"/>
        <v>0</v>
      </c>
      <c r="AP71" s="723">
        <f t="shared" si="13"/>
        <v>0</v>
      </c>
      <c r="AQ71" s="758" t="s">
        <v>1150</v>
      </c>
      <c r="AR71" s="724">
        <f t="shared" si="19"/>
        <v>0</v>
      </c>
      <c r="AS71" s="1808" t="str">
        <f t="shared" si="20"/>
        <v>-</v>
      </c>
      <c r="AT71" s="1808">
        <f t="shared" si="21"/>
        <v>0</v>
      </c>
      <c r="AU71" s="1363">
        <v>0</v>
      </c>
      <c r="AV71" s="726">
        <v>0</v>
      </c>
      <c r="AW71" s="779" t="s">
        <v>1885</v>
      </c>
      <c r="AX71" s="779" t="s">
        <v>1886</v>
      </c>
      <c r="AY71" s="780"/>
      <c r="AZ71" s="781"/>
      <c r="BA71" s="780"/>
      <c r="BB71" s="781"/>
      <c r="BC71" s="780"/>
      <c r="BD71" s="781"/>
      <c r="BE71" s="781"/>
      <c r="BF71" s="729"/>
      <c r="BG71" s="730"/>
      <c r="BH71" s="729"/>
      <c r="BI71" s="730"/>
      <c r="BJ71" s="729"/>
      <c r="BK71" s="730"/>
      <c r="BL71" s="730"/>
      <c r="BM71" s="731"/>
      <c r="BN71" s="732"/>
      <c r="BO71" s="731"/>
      <c r="BP71" s="731"/>
      <c r="BQ71" s="731"/>
      <c r="BR71" s="731"/>
      <c r="BS71" s="731"/>
      <c r="BT71" s="733"/>
      <c r="BU71" s="733"/>
      <c r="BV71" s="733"/>
      <c r="BW71" s="733"/>
      <c r="BX71" s="733"/>
      <c r="BY71" s="733"/>
      <c r="BZ71" s="733"/>
      <c r="CA71" s="734"/>
      <c r="CB71" s="734"/>
      <c r="CC71" s="734"/>
      <c r="CD71" s="734"/>
      <c r="CE71" s="734"/>
      <c r="CF71" s="734"/>
      <c r="CG71" s="734"/>
    </row>
    <row r="72" spans="1:85" s="60" customFormat="1" ht="96.75" thickBot="1">
      <c r="A72" s="1871"/>
      <c r="B72" s="1871"/>
      <c r="C72" s="1874"/>
      <c r="D72" s="2033"/>
      <c r="E72" s="75" t="s">
        <v>1887</v>
      </c>
      <c r="F72" s="75">
        <v>40</v>
      </c>
      <c r="G72" s="75" t="s">
        <v>1888</v>
      </c>
      <c r="H72" s="76" t="s">
        <v>1429</v>
      </c>
      <c r="I72" s="76">
        <v>3</v>
      </c>
      <c r="J72" s="76" t="s">
        <v>1696</v>
      </c>
      <c r="K72" s="285">
        <v>42019</v>
      </c>
      <c r="L72" s="78">
        <v>42355</v>
      </c>
      <c r="M72" s="80"/>
      <c r="N72" s="81"/>
      <c r="O72" s="81"/>
      <c r="P72" s="81"/>
      <c r="Q72" s="81"/>
      <c r="R72" s="81"/>
      <c r="S72" s="81"/>
      <c r="T72" s="82"/>
      <c r="U72" s="83"/>
      <c r="V72" s="84"/>
      <c r="W72" s="84"/>
      <c r="X72" s="667">
        <v>40</v>
      </c>
      <c r="Y72" s="585">
        <f t="shared" si="10"/>
        <v>40</v>
      </c>
      <c r="Z72" s="707">
        <v>10000000</v>
      </c>
      <c r="AA72" s="709"/>
      <c r="AB72" s="1388">
        <v>0</v>
      </c>
      <c r="AC72" s="1391">
        <v>0</v>
      </c>
      <c r="AD72" s="837"/>
      <c r="AE72" s="837"/>
      <c r="AF72" s="838"/>
      <c r="AG72" s="838"/>
      <c r="AH72" s="839"/>
      <c r="AI72" s="840"/>
      <c r="AJ72" s="841"/>
      <c r="AK72" s="842"/>
      <c r="AL72" s="843"/>
      <c r="AM72" s="844"/>
      <c r="AN72" s="747">
        <f t="shared" si="11"/>
        <v>0</v>
      </c>
      <c r="AO72" s="758">
        <f t="shared" si="18"/>
        <v>0</v>
      </c>
      <c r="AP72" s="723">
        <f t="shared" si="13"/>
        <v>0</v>
      </c>
      <c r="AQ72" s="758" t="s">
        <v>1150</v>
      </c>
      <c r="AR72" s="724">
        <f t="shared" si="19"/>
        <v>0</v>
      </c>
      <c r="AS72" s="1808" t="str">
        <f t="shared" si="20"/>
        <v>-</v>
      </c>
      <c r="AT72" s="1808">
        <f t="shared" si="21"/>
        <v>0</v>
      </c>
      <c r="AU72" s="1363">
        <v>0</v>
      </c>
      <c r="AV72" s="726">
        <v>0</v>
      </c>
      <c r="AW72" s="779" t="s">
        <v>1889</v>
      </c>
      <c r="AX72" s="779" t="s">
        <v>1890</v>
      </c>
      <c r="AY72" s="780"/>
      <c r="AZ72" s="781"/>
      <c r="BA72" s="780"/>
      <c r="BB72" s="781"/>
      <c r="BC72" s="780"/>
      <c r="BD72" s="781"/>
      <c r="BE72" s="781"/>
      <c r="BF72" s="729"/>
      <c r="BG72" s="730"/>
      <c r="BH72" s="729"/>
      <c r="BI72" s="730"/>
      <c r="BJ72" s="729"/>
      <c r="BK72" s="730"/>
      <c r="BL72" s="730"/>
      <c r="BM72" s="731"/>
      <c r="BN72" s="732"/>
      <c r="BO72" s="731"/>
      <c r="BP72" s="731"/>
      <c r="BQ72" s="731"/>
      <c r="BR72" s="731"/>
      <c r="BS72" s="731"/>
      <c r="BT72" s="733"/>
      <c r="BU72" s="733"/>
      <c r="BV72" s="733"/>
      <c r="BW72" s="733"/>
      <c r="BX72" s="733"/>
      <c r="BY72" s="733"/>
      <c r="BZ72" s="733"/>
      <c r="CA72" s="734"/>
      <c r="CB72" s="734"/>
      <c r="CC72" s="734"/>
      <c r="CD72" s="734"/>
      <c r="CE72" s="734"/>
      <c r="CF72" s="734"/>
      <c r="CG72" s="734"/>
    </row>
    <row r="73" spans="1:85" s="60" customFormat="1" ht="84.75" thickBot="1">
      <c r="A73" s="1871"/>
      <c r="B73" s="1871"/>
      <c r="C73" s="1875"/>
      <c r="D73" s="282" t="s">
        <v>1433</v>
      </c>
      <c r="E73" s="75" t="s">
        <v>1708</v>
      </c>
      <c r="F73" s="75">
        <v>5</v>
      </c>
      <c r="G73" s="75" t="s">
        <v>1891</v>
      </c>
      <c r="H73" s="76" t="s">
        <v>1429</v>
      </c>
      <c r="I73" s="76">
        <v>4</v>
      </c>
      <c r="J73" s="76" t="s">
        <v>1696</v>
      </c>
      <c r="K73" s="285">
        <v>42019</v>
      </c>
      <c r="L73" s="78">
        <v>42353</v>
      </c>
      <c r="M73" s="80"/>
      <c r="N73" s="81"/>
      <c r="O73" s="81"/>
      <c r="P73" s="81"/>
      <c r="Q73" s="81"/>
      <c r="R73" s="81"/>
      <c r="S73" s="81"/>
      <c r="T73" s="82"/>
      <c r="U73" s="83"/>
      <c r="V73" s="84"/>
      <c r="W73" s="84"/>
      <c r="X73" s="667">
        <v>5</v>
      </c>
      <c r="Y73" s="585">
        <f t="shared" si="10"/>
        <v>5</v>
      </c>
      <c r="Z73" s="707">
        <v>2000000</v>
      </c>
      <c r="AA73" s="709"/>
      <c r="AB73" s="1388">
        <v>0</v>
      </c>
      <c r="AC73" s="1391">
        <v>0</v>
      </c>
      <c r="AD73" s="837"/>
      <c r="AE73" s="837"/>
      <c r="AF73" s="838"/>
      <c r="AG73" s="838"/>
      <c r="AH73" s="839"/>
      <c r="AI73" s="840"/>
      <c r="AJ73" s="841"/>
      <c r="AK73" s="842"/>
      <c r="AL73" s="843"/>
      <c r="AM73" s="844"/>
      <c r="AN73" s="747">
        <f t="shared" si="11"/>
        <v>0</v>
      </c>
      <c r="AO73" s="758">
        <f t="shared" si="18"/>
        <v>0</v>
      </c>
      <c r="AP73" s="723">
        <f t="shared" si="13"/>
        <v>0</v>
      </c>
      <c r="AQ73" s="758" t="s">
        <v>1150</v>
      </c>
      <c r="AR73" s="724">
        <f t="shared" si="19"/>
        <v>0</v>
      </c>
      <c r="AS73" s="1808" t="str">
        <f t="shared" si="20"/>
        <v>-</v>
      </c>
      <c r="AT73" s="1808">
        <f t="shared" si="21"/>
        <v>0</v>
      </c>
      <c r="AU73" s="1363">
        <v>0</v>
      </c>
      <c r="AV73" s="726">
        <v>0</v>
      </c>
      <c r="AW73" s="779" t="s">
        <v>1892</v>
      </c>
      <c r="AX73" s="779" t="s">
        <v>1893</v>
      </c>
      <c r="AY73" s="780"/>
      <c r="AZ73" s="781"/>
      <c r="BA73" s="780"/>
      <c r="BB73" s="781"/>
      <c r="BC73" s="780"/>
      <c r="BD73" s="781"/>
      <c r="BE73" s="781"/>
      <c r="BF73" s="729"/>
      <c r="BG73" s="730"/>
      <c r="BH73" s="729"/>
      <c r="BI73" s="730"/>
      <c r="BJ73" s="729"/>
      <c r="BK73" s="730"/>
      <c r="BL73" s="730"/>
      <c r="BM73" s="731"/>
      <c r="BN73" s="732"/>
      <c r="BO73" s="731"/>
      <c r="BP73" s="731"/>
      <c r="BQ73" s="731"/>
      <c r="BR73" s="731"/>
      <c r="BS73" s="731"/>
      <c r="BT73" s="733"/>
      <c r="BU73" s="733"/>
      <c r="BV73" s="733"/>
      <c r="BW73" s="733"/>
      <c r="BX73" s="733"/>
      <c r="BY73" s="733"/>
      <c r="BZ73" s="733"/>
      <c r="CA73" s="734"/>
      <c r="CB73" s="734"/>
      <c r="CC73" s="734"/>
      <c r="CD73" s="734"/>
      <c r="CE73" s="734"/>
      <c r="CF73" s="734"/>
      <c r="CG73" s="734"/>
    </row>
    <row r="74" spans="1:85" s="60" customFormat="1" ht="163.5" customHeight="1" thickBot="1">
      <c r="A74" s="1871"/>
      <c r="B74" s="1871"/>
      <c r="C74" s="1344" t="s">
        <v>1894</v>
      </c>
      <c r="D74" s="282" t="s">
        <v>1443</v>
      </c>
      <c r="E74" s="75" t="s">
        <v>1444</v>
      </c>
      <c r="F74" s="75">
        <v>100</v>
      </c>
      <c r="G74" s="75" t="s">
        <v>1445</v>
      </c>
      <c r="H74" s="76" t="s">
        <v>1446</v>
      </c>
      <c r="I74" s="76">
        <v>4</v>
      </c>
      <c r="J74" s="76" t="s">
        <v>1709</v>
      </c>
      <c r="K74" s="285">
        <v>42019</v>
      </c>
      <c r="L74" s="78">
        <v>42353</v>
      </c>
      <c r="M74" s="91"/>
      <c r="N74" s="671">
        <v>0.1</v>
      </c>
      <c r="O74" s="671">
        <v>0.1</v>
      </c>
      <c r="P74" s="671">
        <v>0.1</v>
      </c>
      <c r="Q74" s="671">
        <v>0.1</v>
      </c>
      <c r="R74" s="671">
        <v>0.1</v>
      </c>
      <c r="S74" s="671">
        <v>0.1</v>
      </c>
      <c r="T74" s="671">
        <v>0.1</v>
      </c>
      <c r="U74" s="668">
        <v>0.1</v>
      </c>
      <c r="V74" s="668">
        <v>0.1</v>
      </c>
      <c r="W74" s="668">
        <v>0.1</v>
      </c>
      <c r="X74" s="668"/>
      <c r="Y74" s="672">
        <f t="shared" si="10"/>
        <v>0.9999999999999999</v>
      </c>
      <c r="Z74" s="86">
        <v>0</v>
      </c>
      <c r="AA74" s="709"/>
      <c r="AB74" s="1389">
        <v>0</v>
      </c>
      <c r="AC74" s="1389">
        <v>0.03</v>
      </c>
      <c r="AD74" s="829"/>
      <c r="AE74" s="829"/>
      <c r="AF74" s="830"/>
      <c r="AG74" s="830"/>
      <c r="AH74" s="831"/>
      <c r="AI74" s="831"/>
      <c r="AJ74" s="834"/>
      <c r="AK74" s="834"/>
      <c r="AL74" s="835"/>
      <c r="AM74" s="835"/>
      <c r="AN74" s="758">
        <f t="shared" si="11"/>
        <v>0.1</v>
      </c>
      <c r="AO74" s="758">
        <f t="shared" si="18"/>
        <v>1</v>
      </c>
      <c r="AP74" s="1366">
        <f t="shared" si="13"/>
        <v>0.03</v>
      </c>
      <c r="AQ74" s="758">
        <f>AP74/AN74</f>
        <v>0.3</v>
      </c>
      <c r="AR74" s="724">
        <f t="shared" si="19"/>
        <v>0.030000000000000002</v>
      </c>
      <c r="AS74" s="1808">
        <f t="shared" si="20"/>
        <v>0.3</v>
      </c>
      <c r="AT74" s="1808">
        <f t="shared" si="21"/>
        <v>0.030000000000000002</v>
      </c>
      <c r="AU74" s="1363">
        <v>0</v>
      </c>
      <c r="AV74" s="726">
        <v>0</v>
      </c>
      <c r="AW74" s="779" t="s">
        <v>1895</v>
      </c>
      <c r="AX74" s="779"/>
      <c r="AY74" s="780"/>
      <c r="AZ74" s="781"/>
      <c r="BA74" s="780"/>
      <c r="BB74" s="781"/>
      <c r="BC74" s="780"/>
      <c r="BD74" s="781"/>
      <c r="BE74" s="781"/>
      <c r="BF74" s="729"/>
      <c r="BG74" s="730"/>
      <c r="BH74" s="729"/>
      <c r="BI74" s="730"/>
      <c r="BJ74" s="729"/>
      <c r="BK74" s="730"/>
      <c r="BL74" s="730"/>
      <c r="BM74" s="731"/>
      <c r="BN74" s="732"/>
      <c r="BO74" s="731"/>
      <c r="BP74" s="731"/>
      <c r="BQ74" s="731"/>
      <c r="BR74" s="731"/>
      <c r="BS74" s="731"/>
      <c r="BT74" s="733"/>
      <c r="BU74" s="733"/>
      <c r="BV74" s="733"/>
      <c r="BW74" s="733"/>
      <c r="BX74" s="733"/>
      <c r="BY74" s="733"/>
      <c r="BZ74" s="733"/>
      <c r="CA74" s="734"/>
      <c r="CB74" s="734"/>
      <c r="CC74" s="734"/>
      <c r="CD74" s="734"/>
      <c r="CE74" s="734"/>
      <c r="CF74" s="734"/>
      <c r="CG74" s="734"/>
    </row>
    <row r="75" spans="1:85" s="60" customFormat="1" ht="96.75" customHeight="1" thickBot="1">
      <c r="A75" s="1871"/>
      <c r="B75" s="1871"/>
      <c r="C75" s="1889" t="s">
        <v>1447</v>
      </c>
      <c r="D75" s="1351" t="s">
        <v>1448</v>
      </c>
      <c r="E75" s="43" t="s">
        <v>68</v>
      </c>
      <c r="F75" s="125">
        <v>100</v>
      </c>
      <c r="G75" s="231" t="s">
        <v>1896</v>
      </c>
      <c r="H75" s="45" t="s">
        <v>1449</v>
      </c>
      <c r="I75" s="76">
        <v>4</v>
      </c>
      <c r="J75" s="47" t="s">
        <v>1450</v>
      </c>
      <c r="K75" s="673">
        <v>42019</v>
      </c>
      <c r="L75" s="48">
        <v>42353</v>
      </c>
      <c r="M75" s="49"/>
      <c r="N75" s="674">
        <v>0.1</v>
      </c>
      <c r="O75" s="674">
        <v>0.1</v>
      </c>
      <c r="P75" s="674">
        <v>0.1</v>
      </c>
      <c r="Q75" s="674">
        <v>0.1</v>
      </c>
      <c r="R75" s="674">
        <v>0.1</v>
      </c>
      <c r="S75" s="674">
        <v>0.1</v>
      </c>
      <c r="T75" s="674">
        <v>0.1</v>
      </c>
      <c r="U75" s="674">
        <v>0.1</v>
      </c>
      <c r="V75" s="674">
        <v>0.1</v>
      </c>
      <c r="W75" s="674">
        <v>0.1</v>
      </c>
      <c r="X75" s="674"/>
      <c r="Y75" s="672">
        <f t="shared" si="10"/>
        <v>0.9999999999999999</v>
      </c>
      <c r="Z75" s="86">
        <v>0</v>
      </c>
      <c r="AA75" s="709"/>
      <c r="AB75" s="1389">
        <v>0</v>
      </c>
      <c r="AC75" s="1389">
        <v>0.1</v>
      </c>
      <c r="AD75" s="845"/>
      <c r="AE75" s="845"/>
      <c r="AF75" s="846"/>
      <c r="AG75" s="846"/>
      <c r="AH75" s="847"/>
      <c r="AI75" s="847"/>
      <c r="AJ75" s="848"/>
      <c r="AK75" s="848"/>
      <c r="AL75" s="849"/>
      <c r="AM75" s="849"/>
      <c r="AN75" s="758">
        <f t="shared" si="11"/>
        <v>0.1</v>
      </c>
      <c r="AO75" s="758">
        <f t="shared" si="18"/>
        <v>1</v>
      </c>
      <c r="AP75" s="745">
        <f t="shared" si="13"/>
        <v>0.1</v>
      </c>
      <c r="AQ75" s="758">
        <f>AP75/AN75</f>
        <v>1</v>
      </c>
      <c r="AR75" s="724">
        <f t="shared" si="19"/>
        <v>0.10000000000000002</v>
      </c>
      <c r="AS75" s="1808">
        <f t="shared" si="20"/>
        <v>1</v>
      </c>
      <c r="AT75" s="1808">
        <f t="shared" si="21"/>
        <v>0.10000000000000002</v>
      </c>
      <c r="AU75" s="1363">
        <v>0</v>
      </c>
      <c r="AV75" s="726">
        <v>0</v>
      </c>
      <c r="AW75" s="850" t="s">
        <v>1897</v>
      </c>
      <c r="AX75" s="779"/>
      <c r="AY75" s="780"/>
      <c r="AZ75" s="781"/>
      <c r="BA75" s="780"/>
      <c r="BB75" s="781"/>
      <c r="BC75" s="780"/>
      <c r="BD75" s="781"/>
      <c r="BE75" s="781"/>
      <c r="BF75" s="729"/>
      <c r="BG75" s="730"/>
      <c r="BH75" s="729"/>
      <c r="BI75" s="730"/>
      <c r="BJ75" s="729"/>
      <c r="BK75" s="730"/>
      <c r="BL75" s="730"/>
      <c r="BM75" s="731"/>
      <c r="BN75" s="732"/>
      <c r="BO75" s="731"/>
      <c r="BP75" s="731"/>
      <c r="BQ75" s="731"/>
      <c r="BR75" s="731"/>
      <c r="BS75" s="731"/>
      <c r="BT75" s="733"/>
      <c r="BU75" s="733"/>
      <c r="BV75" s="733"/>
      <c r="BW75" s="733"/>
      <c r="BX75" s="733"/>
      <c r="BY75" s="733"/>
      <c r="BZ75" s="733"/>
      <c r="CA75" s="734"/>
      <c r="CB75" s="734"/>
      <c r="CC75" s="734"/>
      <c r="CD75" s="734"/>
      <c r="CE75" s="734"/>
      <c r="CF75" s="734"/>
      <c r="CG75" s="734"/>
    </row>
    <row r="76" spans="1:85" s="60" customFormat="1" ht="137.25" customHeight="1" thickBot="1">
      <c r="A76" s="1871"/>
      <c r="B76" s="1871"/>
      <c r="C76" s="2034"/>
      <c r="D76" s="121" t="s">
        <v>1898</v>
      </c>
      <c r="E76" s="122" t="s">
        <v>1459</v>
      </c>
      <c r="F76" s="242">
        <v>11</v>
      </c>
      <c r="G76" s="243" t="s">
        <v>1899</v>
      </c>
      <c r="H76" s="45" t="s">
        <v>1449</v>
      </c>
      <c r="I76" s="76">
        <v>4</v>
      </c>
      <c r="J76" s="66" t="s">
        <v>1451</v>
      </c>
      <c r="K76" s="675">
        <v>42019</v>
      </c>
      <c r="L76" s="67">
        <v>42353</v>
      </c>
      <c r="M76" s="454"/>
      <c r="N76" s="676">
        <v>1</v>
      </c>
      <c r="O76" s="676">
        <v>1</v>
      </c>
      <c r="P76" s="676">
        <v>1</v>
      </c>
      <c r="Q76" s="676">
        <v>1</v>
      </c>
      <c r="R76" s="676">
        <v>1</v>
      </c>
      <c r="S76" s="676">
        <v>1</v>
      </c>
      <c r="T76" s="676">
        <v>1</v>
      </c>
      <c r="U76" s="676">
        <v>1</v>
      </c>
      <c r="V76" s="676">
        <v>1</v>
      </c>
      <c r="W76" s="676">
        <v>1</v>
      </c>
      <c r="X76" s="676">
        <v>1</v>
      </c>
      <c r="Y76" s="585">
        <f t="shared" si="10"/>
        <v>11</v>
      </c>
      <c r="Z76" s="86">
        <v>0</v>
      </c>
      <c r="AA76" s="108"/>
      <c r="AB76" s="1392">
        <v>0</v>
      </c>
      <c r="AC76" s="1393">
        <v>1</v>
      </c>
      <c r="AD76" s="851"/>
      <c r="AE76" s="851"/>
      <c r="AF76" s="852"/>
      <c r="AG76" s="852"/>
      <c r="AH76" s="853"/>
      <c r="AI76" s="853"/>
      <c r="AJ76" s="854"/>
      <c r="AK76" s="854"/>
      <c r="AL76" s="855"/>
      <c r="AM76" s="855"/>
      <c r="AN76" s="747">
        <f t="shared" si="11"/>
        <v>1</v>
      </c>
      <c r="AO76" s="758">
        <f t="shared" si="18"/>
        <v>1</v>
      </c>
      <c r="AP76" s="723">
        <f t="shared" si="13"/>
        <v>1</v>
      </c>
      <c r="AQ76" s="758">
        <f>AP76/AN76</f>
        <v>1</v>
      </c>
      <c r="AR76" s="724">
        <f t="shared" si="19"/>
        <v>0.09090909090909091</v>
      </c>
      <c r="AS76" s="1808">
        <f t="shared" si="20"/>
        <v>1</v>
      </c>
      <c r="AT76" s="1808">
        <f t="shared" si="21"/>
        <v>0.09090909090909091</v>
      </c>
      <c r="AU76" s="1363">
        <v>0</v>
      </c>
      <c r="AV76" s="726">
        <v>0</v>
      </c>
      <c r="AW76" s="779" t="s">
        <v>1900</v>
      </c>
      <c r="AX76" s="779"/>
      <c r="AY76" s="780"/>
      <c r="AZ76" s="781"/>
      <c r="BA76" s="780"/>
      <c r="BB76" s="781"/>
      <c r="BC76" s="780"/>
      <c r="BD76" s="781"/>
      <c r="BE76" s="781"/>
      <c r="BF76" s="729"/>
      <c r="BG76" s="730"/>
      <c r="BH76" s="729"/>
      <c r="BI76" s="730"/>
      <c r="BJ76" s="729"/>
      <c r="BK76" s="730"/>
      <c r="BL76" s="730"/>
      <c r="BM76" s="731"/>
      <c r="BN76" s="732"/>
      <c r="BO76" s="731"/>
      <c r="BP76" s="731"/>
      <c r="BQ76" s="731"/>
      <c r="BR76" s="731"/>
      <c r="BS76" s="731"/>
      <c r="BT76" s="733"/>
      <c r="BU76" s="733"/>
      <c r="BV76" s="733"/>
      <c r="BW76" s="733"/>
      <c r="BX76" s="733"/>
      <c r="BY76" s="733"/>
      <c r="BZ76" s="733"/>
      <c r="CA76" s="734"/>
      <c r="CB76" s="734"/>
      <c r="CC76" s="734"/>
      <c r="CD76" s="734"/>
      <c r="CE76" s="734"/>
      <c r="CF76" s="734"/>
      <c r="CG76" s="734"/>
    </row>
    <row r="77" spans="1:85" s="60" customFormat="1" ht="156.75" thickBot="1">
      <c r="A77" s="1871"/>
      <c r="B77" s="1871"/>
      <c r="C77" s="1889" t="s">
        <v>1452</v>
      </c>
      <c r="D77" s="277" t="s">
        <v>1453</v>
      </c>
      <c r="E77" s="89" t="s">
        <v>1367</v>
      </c>
      <c r="F77" s="116">
        <v>3</v>
      </c>
      <c r="G77" s="89" t="s">
        <v>1454</v>
      </c>
      <c r="H77" s="45" t="s">
        <v>1449</v>
      </c>
      <c r="I77" s="76">
        <v>4</v>
      </c>
      <c r="J77" s="76" t="s">
        <v>823</v>
      </c>
      <c r="K77" s="285">
        <v>42030</v>
      </c>
      <c r="L77" s="67">
        <v>42353</v>
      </c>
      <c r="M77" s="68"/>
      <c r="N77" s="68"/>
      <c r="O77" s="68"/>
      <c r="P77" s="68">
        <v>1</v>
      </c>
      <c r="Q77" s="68"/>
      <c r="R77" s="68"/>
      <c r="S77" s="68"/>
      <c r="T77" s="68">
        <v>1</v>
      </c>
      <c r="U77" s="68"/>
      <c r="V77" s="68"/>
      <c r="W77" s="68"/>
      <c r="X77" s="68">
        <v>1</v>
      </c>
      <c r="Y77" s="585">
        <f t="shared" si="10"/>
        <v>3</v>
      </c>
      <c r="Z77" s="86">
        <v>0</v>
      </c>
      <c r="AA77" s="108"/>
      <c r="AB77" s="1387">
        <v>0</v>
      </c>
      <c r="AC77" s="1387">
        <v>0</v>
      </c>
      <c r="AD77" s="818"/>
      <c r="AE77" s="818"/>
      <c r="AF77" s="819"/>
      <c r="AG77" s="819"/>
      <c r="AH77" s="820"/>
      <c r="AI77" s="820"/>
      <c r="AJ77" s="821"/>
      <c r="AK77" s="821"/>
      <c r="AL77" s="822"/>
      <c r="AM77" s="822"/>
      <c r="AN77" s="747">
        <f t="shared" si="11"/>
        <v>0</v>
      </c>
      <c r="AO77" s="758">
        <f t="shared" si="18"/>
        <v>0</v>
      </c>
      <c r="AP77" s="723">
        <f t="shared" si="13"/>
        <v>0</v>
      </c>
      <c r="AQ77" s="758" t="s">
        <v>1150</v>
      </c>
      <c r="AR77" s="724">
        <f t="shared" si="19"/>
        <v>0</v>
      </c>
      <c r="AS77" s="1808" t="str">
        <f t="shared" si="20"/>
        <v>-</v>
      </c>
      <c r="AT77" s="1808">
        <f t="shared" si="21"/>
        <v>0</v>
      </c>
      <c r="AU77" s="1363">
        <v>0</v>
      </c>
      <c r="AV77" s="726">
        <v>0</v>
      </c>
      <c r="AW77" s="779" t="s">
        <v>1901</v>
      </c>
      <c r="AX77" s="779"/>
      <c r="AY77" s="780"/>
      <c r="AZ77" s="781"/>
      <c r="BA77" s="780"/>
      <c r="BB77" s="781"/>
      <c r="BC77" s="780"/>
      <c r="BD77" s="781"/>
      <c r="BE77" s="781"/>
      <c r="BF77" s="729"/>
      <c r="BG77" s="730"/>
      <c r="BH77" s="729"/>
      <c r="BI77" s="730"/>
      <c r="BJ77" s="729"/>
      <c r="BK77" s="730"/>
      <c r="BL77" s="730"/>
      <c r="BM77" s="731"/>
      <c r="BN77" s="732"/>
      <c r="BO77" s="731"/>
      <c r="BP77" s="731"/>
      <c r="BQ77" s="731"/>
      <c r="BR77" s="731"/>
      <c r="BS77" s="731"/>
      <c r="BT77" s="733"/>
      <c r="BU77" s="733"/>
      <c r="BV77" s="733"/>
      <c r="BW77" s="733"/>
      <c r="BX77" s="733"/>
      <c r="BY77" s="733"/>
      <c r="BZ77" s="733"/>
      <c r="CA77" s="734"/>
      <c r="CB77" s="734"/>
      <c r="CC77" s="734"/>
      <c r="CD77" s="734"/>
      <c r="CE77" s="734"/>
      <c r="CF77" s="734"/>
      <c r="CG77" s="734"/>
    </row>
    <row r="78" spans="1:85" s="60" customFormat="1" ht="49.5" customHeight="1" thickBot="1">
      <c r="A78" s="1871"/>
      <c r="B78" s="1871"/>
      <c r="C78" s="2034"/>
      <c r="D78" s="277" t="s">
        <v>1455</v>
      </c>
      <c r="E78" s="89" t="s">
        <v>1367</v>
      </c>
      <c r="F78" s="116">
        <v>3</v>
      </c>
      <c r="G78" s="89" t="s">
        <v>1454</v>
      </c>
      <c r="H78" s="45" t="s">
        <v>1449</v>
      </c>
      <c r="I78" s="76">
        <v>4</v>
      </c>
      <c r="J78" s="76" t="s">
        <v>1456</v>
      </c>
      <c r="K78" s="285">
        <v>42050</v>
      </c>
      <c r="L78" s="67">
        <v>42248</v>
      </c>
      <c r="M78" s="68"/>
      <c r="N78" s="68"/>
      <c r="O78" s="68"/>
      <c r="P78" s="68"/>
      <c r="Q78" s="68">
        <v>1</v>
      </c>
      <c r="R78" s="68"/>
      <c r="S78" s="68">
        <v>1</v>
      </c>
      <c r="T78" s="68"/>
      <c r="U78" s="68">
        <v>1</v>
      </c>
      <c r="V78" s="68"/>
      <c r="W78" s="68"/>
      <c r="X78" s="68"/>
      <c r="Y78" s="585">
        <f t="shared" si="10"/>
        <v>3</v>
      </c>
      <c r="Z78" s="817">
        <v>171790000</v>
      </c>
      <c r="AA78" s="108"/>
      <c r="AB78" s="1394">
        <v>0</v>
      </c>
      <c r="AC78" s="1387">
        <v>0</v>
      </c>
      <c r="AD78" s="818"/>
      <c r="AE78" s="818"/>
      <c r="AF78" s="819"/>
      <c r="AG78" s="819"/>
      <c r="AH78" s="820"/>
      <c r="AI78" s="820"/>
      <c r="AJ78" s="821"/>
      <c r="AK78" s="821"/>
      <c r="AL78" s="822"/>
      <c r="AM78" s="822"/>
      <c r="AN78" s="747">
        <f t="shared" si="11"/>
        <v>0</v>
      </c>
      <c r="AO78" s="758">
        <f t="shared" si="18"/>
        <v>0</v>
      </c>
      <c r="AP78" s="723">
        <f t="shared" si="13"/>
        <v>0</v>
      </c>
      <c r="AQ78" s="758" t="s">
        <v>1150</v>
      </c>
      <c r="AR78" s="724">
        <f t="shared" si="19"/>
        <v>0</v>
      </c>
      <c r="AS78" s="1808" t="str">
        <f t="shared" si="20"/>
        <v>-</v>
      </c>
      <c r="AT78" s="1808">
        <f t="shared" si="21"/>
        <v>0</v>
      </c>
      <c r="AU78" s="1363">
        <v>0</v>
      </c>
      <c r="AV78" s="726">
        <v>0</v>
      </c>
      <c r="AW78" s="779" t="s">
        <v>1902</v>
      </c>
      <c r="AX78" s="779"/>
      <c r="AY78" s="780"/>
      <c r="AZ78" s="781"/>
      <c r="BA78" s="780"/>
      <c r="BB78" s="781"/>
      <c r="BC78" s="780"/>
      <c r="BD78" s="781"/>
      <c r="BE78" s="781"/>
      <c r="BF78" s="729"/>
      <c r="BG78" s="730"/>
      <c r="BH78" s="729"/>
      <c r="BI78" s="730"/>
      <c r="BJ78" s="729"/>
      <c r="BK78" s="730"/>
      <c r="BL78" s="730"/>
      <c r="BM78" s="731"/>
      <c r="BN78" s="732"/>
      <c r="BO78" s="731"/>
      <c r="BP78" s="731"/>
      <c r="BQ78" s="731"/>
      <c r="BR78" s="731"/>
      <c r="BS78" s="731"/>
      <c r="BT78" s="733"/>
      <c r="BU78" s="733"/>
      <c r="BV78" s="733"/>
      <c r="BW78" s="733"/>
      <c r="BX78" s="733"/>
      <c r="BY78" s="733"/>
      <c r="BZ78" s="733"/>
      <c r="CA78" s="734"/>
      <c r="CB78" s="734"/>
      <c r="CC78" s="734"/>
      <c r="CD78" s="734"/>
      <c r="CE78" s="734"/>
      <c r="CF78" s="734"/>
      <c r="CG78" s="734"/>
    </row>
    <row r="79" spans="1:85" s="60" customFormat="1" ht="144.75" thickBot="1">
      <c r="A79" s="1871"/>
      <c r="B79" s="1871"/>
      <c r="C79" s="2034"/>
      <c r="D79" s="1348" t="s">
        <v>1458</v>
      </c>
      <c r="E79" s="677" t="s">
        <v>1459</v>
      </c>
      <c r="F79" s="678">
        <v>9</v>
      </c>
      <c r="G79" s="677" t="s">
        <v>1465</v>
      </c>
      <c r="H79" s="45" t="s">
        <v>1449</v>
      </c>
      <c r="I79" s="76">
        <v>4</v>
      </c>
      <c r="J79" s="313" t="s">
        <v>1457</v>
      </c>
      <c r="K79" s="679">
        <v>42019</v>
      </c>
      <c r="L79" s="680">
        <v>42368</v>
      </c>
      <c r="M79" s="1395"/>
      <c r="N79" s="1395">
        <v>1</v>
      </c>
      <c r="O79" s="1395">
        <v>1</v>
      </c>
      <c r="P79" s="1395">
        <v>1</v>
      </c>
      <c r="Q79" s="1395">
        <v>1</v>
      </c>
      <c r="R79" s="1395">
        <v>1</v>
      </c>
      <c r="S79" s="1395">
        <v>1</v>
      </c>
      <c r="T79" s="1396">
        <v>1</v>
      </c>
      <c r="U79" s="1396">
        <v>1</v>
      </c>
      <c r="V79" s="1396">
        <v>1</v>
      </c>
      <c r="W79" s="1396"/>
      <c r="X79" s="1396"/>
      <c r="Y79" s="483">
        <f>SUM(M79:X79)</f>
        <v>9</v>
      </c>
      <c r="Z79" s="86">
        <v>0</v>
      </c>
      <c r="AA79" s="1397"/>
      <c r="AB79" s="1398">
        <v>0</v>
      </c>
      <c r="AC79" s="1398">
        <v>3</v>
      </c>
      <c r="AD79" s="856"/>
      <c r="AE79" s="856"/>
      <c r="AF79" s="857"/>
      <c r="AG79" s="857"/>
      <c r="AH79" s="858"/>
      <c r="AI79" s="859"/>
      <c r="AJ79" s="860"/>
      <c r="AK79" s="860"/>
      <c r="AL79" s="861"/>
      <c r="AM79" s="861"/>
      <c r="AN79" s="1399">
        <f t="shared" si="11"/>
        <v>1</v>
      </c>
      <c r="AO79" s="758">
        <f t="shared" si="18"/>
        <v>1</v>
      </c>
      <c r="AP79" s="1400">
        <f>SUM(AB79:AC79)</f>
        <v>3</v>
      </c>
      <c r="AQ79" s="758">
        <f>AP79/AN79</f>
        <v>3</v>
      </c>
      <c r="AR79" s="724">
        <f t="shared" si="19"/>
        <v>0.3333333333333333</v>
      </c>
      <c r="AS79" s="1808">
        <f t="shared" si="20"/>
        <v>3</v>
      </c>
      <c r="AT79" s="1808">
        <f t="shared" si="21"/>
        <v>0.3333333333333333</v>
      </c>
      <c r="AU79" s="1363">
        <v>0</v>
      </c>
      <c r="AV79" s="726">
        <v>0</v>
      </c>
      <c r="AW79" s="779" t="s">
        <v>1903</v>
      </c>
      <c r="AX79" s="779"/>
      <c r="AY79" s="780"/>
      <c r="AZ79" s="781"/>
      <c r="BA79" s="780"/>
      <c r="BB79" s="781"/>
      <c r="BC79" s="780"/>
      <c r="BD79" s="781"/>
      <c r="BE79" s="781"/>
      <c r="BF79" s="729"/>
      <c r="BG79" s="730"/>
      <c r="BH79" s="729"/>
      <c r="BI79" s="730"/>
      <c r="BJ79" s="729"/>
      <c r="BK79" s="730"/>
      <c r="BL79" s="730"/>
      <c r="BM79" s="731"/>
      <c r="BN79" s="732"/>
      <c r="BO79" s="731"/>
      <c r="BP79" s="731"/>
      <c r="BQ79" s="731"/>
      <c r="BR79" s="731"/>
      <c r="BS79" s="731"/>
      <c r="BT79" s="733"/>
      <c r="BU79" s="733"/>
      <c r="BV79" s="733"/>
      <c r="BW79" s="733"/>
      <c r="BX79" s="733"/>
      <c r="BY79" s="733"/>
      <c r="BZ79" s="733"/>
      <c r="CA79" s="734"/>
      <c r="CB79" s="734"/>
      <c r="CC79" s="734"/>
      <c r="CD79" s="734"/>
      <c r="CE79" s="734"/>
      <c r="CF79" s="734"/>
      <c r="CG79" s="734"/>
    </row>
    <row r="80" spans="1:85" s="60" customFormat="1" ht="168.75" thickBot="1">
      <c r="A80" s="1871"/>
      <c r="B80" s="1871"/>
      <c r="C80" s="1890"/>
      <c r="D80" s="277" t="s">
        <v>1710</v>
      </c>
      <c r="E80" s="490" t="s">
        <v>1459</v>
      </c>
      <c r="F80" s="288" t="s">
        <v>106</v>
      </c>
      <c r="G80" s="682" t="s">
        <v>1904</v>
      </c>
      <c r="H80" s="65" t="s">
        <v>1449</v>
      </c>
      <c r="I80" s="76">
        <v>4</v>
      </c>
      <c r="J80" s="165" t="s">
        <v>1460</v>
      </c>
      <c r="K80" s="493">
        <v>42019</v>
      </c>
      <c r="L80" s="67">
        <v>42277</v>
      </c>
      <c r="M80" s="1424"/>
      <c r="N80" s="1424">
        <v>1</v>
      </c>
      <c r="O80" s="1424"/>
      <c r="P80" s="1424">
        <v>1</v>
      </c>
      <c r="Q80" s="1424"/>
      <c r="R80" s="1424">
        <v>1</v>
      </c>
      <c r="S80" s="1424"/>
      <c r="T80" s="1424">
        <v>1</v>
      </c>
      <c r="U80" s="1424"/>
      <c r="V80" s="1424">
        <v>1</v>
      </c>
      <c r="W80" s="1424"/>
      <c r="X80" s="1424">
        <v>1</v>
      </c>
      <c r="Y80" s="623">
        <f>AVERAGE(M80:X80)</f>
        <v>1</v>
      </c>
      <c r="Z80" s="86">
        <v>0</v>
      </c>
      <c r="AA80" s="1401"/>
      <c r="AB80" s="2028">
        <v>1</v>
      </c>
      <c r="AC80" s="2029"/>
      <c r="AD80" s="1402"/>
      <c r="AE80" s="818"/>
      <c r="AF80" s="819"/>
      <c r="AG80" s="819"/>
      <c r="AH80" s="820"/>
      <c r="AI80" s="820"/>
      <c r="AJ80" s="821"/>
      <c r="AK80" s="821"/>
      <c r="AL80" s="822"/>
      <c r="AM80" s="822"/>
      <c r="AN80" s="747">
        <f t="shared" si="11"/>
        <v>1</v>
      </c>
      <c r="AO80" s="758">
        <f t="shared" si="18"/>
        <v>1</v>
      </c>
      <c r="AP80" s="723">
        <f t="shared" si="13"/>
        <v>1</v>
      </c>
      <c r="AQ80" s="758">
        <f>AP80/AN80</f>
        <v>1</v>
      </c>
      <c r="AR80" s="724">
        <f t="shared" si="19"/>
        <v>1</v>
      </c>
      <c r="AS80" s="1808">
        <f t="shared" si="20"/>
        <v>1</v>
      </c>
      <c r="AT80" s="1808">
        <f t="shared" si="21"/>
        <v>1</v>
      </c>
      <c r="AU80" s="1363">
        <v>0</v>
      </c>
      <c r="AV80" s="726">
        <v>0</v>
      </c>
      <c r="AW80" s="779" t="s">
        <v>1905</v>
      </c>
      <c r="AX80" s="779"/>
      <c r="AY80" s="780"/>
      <c r="AZ80" s="781"/>
      <c r="BA80" s="780"/>
      <c r="BB80" s="781"/>
      <c r="BC80" s="780"/>
      <c r="BD80" s="781"/>
      <c r="BE80" s="781"/>
      <c r="BF80" s="729"/>
      <c r="BG80" s="730"/>
      <c r="BH80" s="729"/>
      <c r="BI80" s="730"/>
      <c r="BJ80" s="729"/>
      <c r="BK80" s="730"/>
      <c r="BL80" s="730"/>
      <c r="BM80" s="731"/>
      <c r="BN80" s="732"/>
      <c r="BO80" s="731"/>
      <c r="BP80" s="731"/>
      <c r="BQ80" s="731"/>
      <c r="BR80" s="731"/>
      <c r="BS80" s="731"/>
      <c r="BT80" s="733"/>
      <c r="BU80" s="733"/>
      <c r="BV80" s="733"/>
      <c r="BW80" s="733"/>
      <c r="BX80" s="733"/>
      <c r="BY80" s="733"/>
      <c r="BZ80" s="733"/>
      <c r="CA80" s="734"/>
      <c r="CB80" s="734"/>
      <c r="CC80" s="734"/>
      <c r="CD80" s="734"/>
      <c r="CE80" s="734"/>
      <c r="CF80" s="734"/>
      <c r="CG80" s="734"/>
    </row>
    <row r="81" spans="1:85" s="60" customFormat="1" ht="36.75" thickBot="1">
      <c r="A81" s="1871"/>
      <c r="B81" s="1871"/>
      <c r="C81" s="1857" t="s">
        <v>1906</v>
      </c>
      <c r="D81" s="277" t="s">
        <v>1461</v>
      </c>
      <c r="E81" s="677" t="s">
        <v>1462</v>
      </c>
      <c r="F81" s="678">
        <v>100</v>
      </c>
      <c r="G81" s="677" t="s">
        <v>1401</v>
      </c>
      <c r="H81" s="313" t="s">
        <v>1463</v>
      </c>
      <c r="I81" s="76">
        <v>4</v>
      </c>
      <c r="J81" s="313" t="s">
        <v>1228</v>
      </c>
      <c r="K81" s="679">
        <v>42019</v>
      </c>
      <c r="L81" s="680">
        <v>42323</v>
      </c>
      <c r="M81" s="363"/>
      <c r="N81" s="363"/>
      <c r="O81" s="363"/>
      <c r="P81" s="363"/>
      <c r="Q81" s="363"/>
      <c r="R81" s="363"/>
      <c r="S81" s="363"/>
      <c r="T81" s="363"/>
      <c r="U81" s="363"/>
      <c r="V81" s="363"/>
      <c r="W81" s="681">
        <v>1</v>
      </c>
      <c r="X81" s="363"/>
      <c r="Y81" s="623">
        <f t="shared" si="10"/>
        <v>1</v>
      </c>
      <c r="Z81" s="683">
        <v>24000000</v>
      </c>
      <c r="AA81" s="280"/>
      <c r="AB81" s="1403">
        <v>0</v>
      </c>
      <c r="AC81" s="1404">
        <v>0.05</v>
      </c>
      <c r="AD81" s="856"/>
      <c r="AE81" s="856"/>
      <c r="AF81" s="857"/>
      <c r="AG81" s="857"/>
      <c r="AH81" s="858"/>
      <c r="AI81" s="858"/>
      <c r="AJ81" s="862"/>
      <c r="AK81" s="862"/>
      <c r="AL81" s="861"/>
      <c r="AM81" s="863"/>
      <c r="AN81" s="758">
        <f t="shared" si="11"/>
        <v>0</v>
      </c>
      <c r="AO81" s="758">
        <f t="shared" si="18"/>
        <v>0</v>
      </c>
      <c r="AP81" s="745">
        <f t="shared" si="13"/>
        <v>0.05</v>
      </c>
      <c r="AQ81" s="758" t="s">
        <v>1150</v>
      </c>
      <c r="AR81" s="724">
        <f t="shared" si="19"/>
        <v>0.05</v>
      </c>
      <c r="AS81" s="1808" t="str">
        <f t="shared" si="20"/>
        <v>-</v>
      </c>
      <c r="AT81" s="1808">
        <f t="shared" si="21"/>
        <v>0.05</v>
      </c>
      <c r="AU81" s="1363">
        <v>0</v>
      </c>
      <c r="AV81" s="726">
        <v>0</v>
      </c>
      <c r="AW81" s="864" t="s">
        <v>1907</v>
      </c>
      <c r="AX81" s="864"/>
      <c r="AY81" s="780"/>
      <c r="AZ81" s="781"/>
      <c r="BA81" s="780"/>
      <c r="BB81" s="781"/>
      <c r="BC81" s="780"/>
      <c r="BD81" s="781"/>
      <c r="BE81" s="781"/>
      <c r="BF81" s="729"/>
      <c r="BG81" s="730"/>
      <c r="BH81" s="729"/>
      <c r="BI81" s="730"/>
      <c r="BJ81" s="729"/>
      <c r="BK81" s="730"/>
      <c r="BL81" s="730"/>
      <c r="BM81" s="731"/>
      <c r="BN81" s="732"/>
      <c r="BO81" s="731"/>
      <c r="BP81" s="731"/>
      <c r="BQ81" s="731"/>
      <c r="BR81" s="731"/>
      <c r="BS81" s="731"/>
      <c r="BT81" s="733"/>
      <c r="BU81" s="733"/>
      <c r="BV81" s="733"/>
      <c r="BW81" s="733"/>
      <c r="BX81" s="733"/>
      <c r="BY81" s="733"/>
      <c r="BZ81" s="733"/>
      <c r="CA81" s="734"/>
      <c r="CB81" s="734"/>
      <c r="CC81" s="734"/>
      <c r="CD81" s="734"/>
      <c r="CE81" s="734"/>
      <c r="CF81" s="734"/>
      <c r="CG81" s="734"/>
    </row>
    <row r="82" spans="1:85" s="60" customFormat="1" ht="33.75" thickBot="1">
      <c r="A82" s="1871"/>
      <c r="B82" s="1871"/>
      <c r="C82" s="1858"/>
      <c r="D82" s="1348" t="s">
        <v>1908</v>
      </c>
      <c r="E82" s="291" t="s">
        <v>1464</v>
      </c>
      <c r="F82" s="119">
        <v>8</v>
      </c>
      <c r="G82" s="291" t="s">
        <v>1465</v>
      </c>
      <c r="H82" s="292" t="s">
        <v>1463</v>
      </c>
      <c r="I82" s="76">
        <v>4</v>
      </c>
      <c r="J82" s="165" t="s">
        <v>1460</v>
      </c>
      <c r="K82" s="653">
        <v>42019</v>
      </c>
      <c r="L82" s="48">
        <v>42353</v>
      </c>
      <c r="M82" s="49"/>
      <c r="N82" s="49"/>
      <c r="O82" s="49">
        <v>1</v>
      </c>
      <c r="P82" s="49">
        <v>1</v>
      </c>
      <c r="Q82" s="49">
        <v>1</v>
      </c>
      <c r="R82" s="49">
        <v>1</v>
      </c>
      <c r="S82" s="49">
        <v>1</v>
      </c>
      <c r="T82" s="49">
        <v>1</v>
      </c>
      <c r="U82" s="49">
        <v>1</v>
      </c>
      <c r="V82" s="49">
        <v>1</v>
      </c>
      <c r="W82" s="49"/>
      <c r="X82" s="49"/>
      <c r="Y82" s="585">
        <f t="shared" si="10"/>
        <v>8</v>
      </c>
      <c r="Z82" s="707">
        <v>30000000</v>
      </c>
      <c r="AA82" s="709"/>
      <c r="AB82" s="1394">
        <v>0</v>
      </c>
      <c r="AC82" s="1394">
        <v>1</v>
      </c>
      <c r="AD82" s="865"/>
      <c r="AE82" s="865"/>
      <c r="AF82" s="866"/>
      <c r="AG82" s="866"/>
      <c r="AH82" s="867"/>
      <c r="AI82" s="867"/>
      <c r="AJ82" s="868"/>
      <c r="AK82" s="868"/>
      <c r="AL82" s="869"/>
      <c r="AM82" s="869"/>
      <c r="AN82" s="747">
        <f t="shared" si="11"/>
        <v>0</v>
      </c>
      <c r="AO82" s="758">
        <f t="shared" si="18"/>
        <v>0</v>
      </c>
      <c r="AP82" s="723">
        <f t="shared" si="13"/>
        <v>1</v>
      </c>
      <c r="AQ82" s="758" t="s">
        <v>1150</v>
      </c>
      <c r="AR82" s="724">
        <f t="shared" si="19"/>
        <v>0.125</v>
      </c>
      <c r="AS82" s="1808" t="str">
        <f t="shared" si="20"/>
        <v>-</v>
      </c>
      <c r="AT82" s="1808">
        <f t="shared" si="21"/>
        <v>0.125</v>
      </c>
      <c r="AU82" s="1363">
        <v>0</v>
      </c>
      <c r="AV82" s="726">
        <v>0</v>
      </c>
      <c r="AW82" s="779" t="s">
        <v>1909</v>
      </c>
      <c r="AX82" s="779"/>
      <c r="AY82" s="780"/>
      <c r="AZ82" s="781"/>
      <c r="BA82" s="780"/>
      <c r="BB82" s="781"/>
      <c r="BC82" s="780"/>
      <c r="BD82" s="781"/>
      <c r="BE82" s="781"/>
      <c r="BF82" s="729"/>
      <c r="BG82" s="730"/>
      <c r="BH82" s="729"/>
      <c r="BI82" s="730"/>
      <c r="BJ82" s="729"/>
      <c r="BK82" s="730"/>
      <c r="BL82" s="730"/>
      <c r="BM82" s="731"/>
      <c r="BN82" s="732"/>
      <c r="BO82" s="731"/>
      <c r="BP82" s="731"/>
      <c r="BQ82" s="731"/>
      <c r="BR82" s="731"/>
      <c r="BS82" s="731"/>
      <c r="BT82" s="733"/>
      <c r="BU82" s="733"/>
      <c r="BV82" s="733"/>
      <c r="BW82" s="733"/>
      <c r="BX82" s="733"/>
      <c r="BY82" s="733"/>
      <c r="BZ82" s="733"/>
      <c r="CA82" s="734"/>
      <c r="CB82" s="734"/>
      <c r="CC82" s="734"/>
      <c r="CD82" s="734"/>
      <c r="CE82" s="734"/>
      <c r="CF82" s="734"/>
      <c r="CG82" s="734"/>
    </row>
    <row r="83" spans="1:85" s="60" customFormat="1" ht="36.75" thickBot="1">
      <c r="A83" s="1871"/>
      <c r="B83" s="1871"/>
      <c r="C83" s="1858"/>
      <c r="D83" s="1348" t="s">
        <v>1711</v>
      </c>
      <c r="E83" s="291" t="s">
        <v>1466</v>
      </c>
      <c r="F83" s="119">
        <v>100</v>
      </c>
      <c r="G83" s="291" t="s">
        <v>1401</v>
      </c>
      <c r="H83" s="292" t="s">
        <v>1463</v>
      </c>
      <c r="I83" s="76">
        <v>4</v>
      </c>
      <c r="J83" s="292" t="s">
        <v>1467</v>
      </c>
      <c r="K83" s="653">
        <v>42019</v>
      </c>
      <c r="L83" s="48">
        <v>42353</v>
      </c>
      <c r="M83" s="661"/>
      <c r="N83" s="661"/>
      <c r="O83" s="661"/>
      <c r="P83" s="661"/>
      <c r="Q83" s="661"/>
      <c r="R83" s="661"/>
      <c r="S83" s="661"/>
      <c r="T83" s="661"/>
      <c r="U83" s="661">
        <v>1</v>
      </c>
      <c r="V83" s="661"/>
      <c r="W83" s="661"/>
      <c r="X83" s="661"/>
      <c r="Y83" s="623">
        <f t="shared" si="10"/>
        <v>1</v>
      </c>
      <c r="Z83" s="707">
        <v>25000000</v>
      </c>
      <c r="AA83" s="709"/>
      <c r="AB83" s="1389">
        <v>0</v>
      </c>
      <c r="AC83" s="1389">
        <v>0.1</v>
      </c>
      <c r="AD83" s="845"/>
      <c r="AE83" s="845"/>
      <c r="AF83" s="846"/>
      <c r="AG83" s="846"/>
      <c r="AH83" s="847"/>
      <c r="AI83" s="847"/>
      <c r="AJ83" s="848"/>
      <c r="AK83" s="848"/>
      <c r="AL83" s="849"/>
      <c r="AM83" s="849"/>
      <c r="AN83" s="758">
        <f t="shared" si="11"/>
        <v>0</v>
      </c>
      <c r="AO83" s="758">
        <f t="shared" si="18"/>
        <v>0</v>
      </c>
      <c r="AP83" s="745">
        <f t="shared" si="13"/>
        <v>0.1</v>
      </c>
      <c r="AQ83" s="758" t="s">
        <v>1150</v>
      </c>
      <c r="AR83" s="724">
        <f t="shared" si="19"/>
        <v>0.1</v>
      </c>
      <c r="AS83" s="1808" t="str">
        <f t="shared" si="20"/>
        <v>-</v>
      </c>
      <c r="AT83" s="1808">
        <f t="shared" si="21"/>
        <v>0.1</v>
      </c>
      <c r="AU83" s="1363">
        <v>0</v>
      </c>
      <c r="AV83" s="726">
        <v>0</v>
      </c>
      <c r="AW83" s="779" t="s">
        <v>1910</v>
      </c>
      <c r="AX83" s="779"/>
      <c r="AY83" s="780"/>
      <c r="AZ83" s="781"/>
      <c r="BA83" s="780"/>
      <c r="BB83" s="781"/>
      <c r="BC83" s="780"/>
      <c r="BD83" s="781"/>
      <c r="BE83" s="781"/>
      <c r="BF83" s="729"/>
      <c r="BG83" s="730"/>
      <c r="BH83" s="729"/>
      <c r="BI83" s="730"/>
      <c r="BJ83" s="729"/>
      <c r="BK83" s="730"/>
      <c r="BL83" s="730"/>
      <c r="BM83" s="731"/>
      <c r="BN83" s="732"/>
      <c r="BO83" s="731"/>
      <c r="BP83" s="731"/>
      <c r="BQ83" s="731"/>
      <c r="BR83" s="731"/>
      <c r="BS83" s="731"/>
      <c r="BT83" s="733"/>
      <c r="BU83" s="733"/>
      <c r="BV83" s="733"/>
      <c r="BW83" s="733"/>
      <c r="BX83" s="733"/>
      <c r="BY83" s="733"/>
      <c r="BZ83" s="733"/>
      <c r="CA83" s="734"/>
      <c r="CB83" s="734"/>
      <c r="CC83" s="734"/>
      <c r="CD83" s="734"/>
      <c r="CE83" s="734"/>
      <c r="CF83" s="734"/>
      <c r="CG83" s="734"/>
    </row>
    <row r="84" spans="1:85" s="60" customFormat="1" ht="60.75" thickBot="1">
      <c r="A84" s="1871"/>
      <c r="B84" s="1871"/>
      <c r="C84" s="1858"/>
      <c r="D84" s="1348" t="s">
        <v>1468</v>
      </c>
      <c r="E84" s="291" t="s">
        <v>1469</v>
      </c>
      <c r="F84" s="119">
        <v>6</v>
      </c>
      <c r="G84" s="291" t="s">
        <v>1470</v>
      </c>
      <c r="H84" s="292" t="s">
        <v>1463</v>
      </c>
      <c r="I84" s="76">
        <v>4</v>
      </c>
      <c r="J84" s="165" t="s">
        <v>1471</v>
      </c>
      <c r="K84" s="653">
        <v>42019</v>
      </c>
      <c r="L84" s="48">
        <v>42342</v>
      </c>
      <c r="M84" s="49"/>
      <c r="N84" s="49">
        <v>1</v>
      </c>
      <c r="O84" s="49"/>
      <c r="P84" s="49">
        <v>1</v>
      </c>
      <c r="Q84" s="49"/>
      <c r="R84" s="49">
        <v>1</v>
      </c>
      <c r="S84" s="49"/>
      <c r="T84" s="49">
        <v>1</v>
      </c>
      <c r="U84" s="49"/>
      <c r="V84" s="49">
        <v>1</v>
      </c>
      <c r="W84" s="49"/>
      <c r="X84" s="49">
        <v>1</v>
      </c>
      <c r="Y84" s="585">
        <f t="shared" si="10"/>
        <v>6</v>
      </c>
      <c r="Z84" s="707">
        <v>6000000</v>
      </c>
      <c r="AA84" s="709"/>
      <c r="AB84" s="1394">
        <v>0</v>
      </c>
      <c r="AC84" s="1394">
        <v>0</v>
      </c>
      <c r="AD84" s="865"/>
      <c r="AE84" s="865"/>
      <c r="AF84" s="866"/>
      <c r="AG84" s="866"/>
      <c r="AH84" s="867"/>
      <c r="AI84" s="867"/>
      <c r="AJ84" s="868"/>
      <c r="AK84" s="868"/>
      <c r="AL84" s="869"/>
      <c r="AM84" s="869"/>
      <c r="AN84" s="747">
        <f t="shared" si="11"/>
        <v>1</v>
      </c>
      <c r="AO84" s="758">
        <f t="shared" si="18"/>
        <v>1</v>
      </c>
      <c r="AP84" s="723">
        <f t="shared" si="13"/>
        <v>0</v>
      </c>
      <c r="AQ84" s="758">
        <f>AP84/AN84</f>
        <v>0</v>
      </c>
      <c r="AR84" s="724">
        <f t="shared" si="19"/>
        <v>0</v>
      </c>
      <c r="AS84" s="1808">
        <f t="shared" si="20"/>
        <v>0</v>
      </c>
      <c r="AT84" s="1808">
        <f t="shared" si="21"/>
        <v>0</v>
      </c>
      <c r="AU84" s="1363">
        <v>0</v>
      </c>
      <c r="AV84" s="726">
        <v>0</v>
      </c>
      <c r="AW84" s="779" t="s">
        <v>1825</v>
      </c>
      <c r="AX84" s="779" t="s">
        <v>1911</v>
      </c>
      <c r="AY84" s="780"/>
      <c r="AZ84" s="781"/>
      <c r="BA84" s="780"/>
      <c r="BB84" s="781"/>
      <c r="BC84" s="780"/>
      <c r="BD84" s="781"/>
      <c r="BE84" s="781"/>
      <c r="BF84" s="729"/>
      <c r="BG84" s="730"/>
      <c r="BH84" s="729"/>
      <c r="BI84" s="730"/>
      <c r="BJ84" s="729"/>
      <c r="BK84" s="730"/>
      <c r="BL84" s="730"/>
      <c r="BM84" s="731"/>
      <c r="BN84" s="732"/>
      <c r="BO84" s="731"/>
      <c r="BP84" s="731"/>
      <c r="BQ84" s="731"/>
      <c r="BR84" s="731"/>
      <c r="BS84" s="731"/>
      <c r="BT84" s="733"/>
      <c r="BU84" s="733"/>
      <c r="BV84" s="733"/>
      <c r="BW84" s="733"/>
      <c r="BX84" s="733"/>
      <c r="BY84" s="733"/>
      <c r="BZ84" s="733"/>
      <c r="CA84" s="734"/>
      <c r="CB84" s="734"/>
      <c r="CC84" s="734"/>
      <c r="CD84" s="734"/>
      <c r="CE84" s="734"/>
      <c r="CF84" s="734"/>
      <c r="CG84" s="734"/>
    </row>
    <row r="85" spans="1:85" s="60" customFormat="1" ht="48.75" thickBot="1">
      <c r="A85" s="1871"/>
      <c r="B85" s="1871"/>
      <c r="C85" s="1858"/>
      <c r="D85" s="1348" t="s">
        <v>1912</v>
      </c>
      <c r="E85" s="291" t="s">
        <v>1913</v>
      </c>
      <c r="F85" s="870">
        <v>2</v>
      </c>
      <c r="G85" s="291" t="s">
        <v>1472</v>
      </c>
      <c r="H85" s="292" t="s">
        <v>1463</v>
      </c>
      <c r="I85" s="76">
        <v>4</v>
      </c>
      <c r="J85" s="292" t="s">
        <v>1473</v>
      </c>
      <c r="K85" s="653">
        <v>42019</v>
      </c>
      <c r="L85" s="48">
        <v>42246</v>
      </c>
      <c r="M85" s="661"/>
      <c r="N85" s="661"/>
      <c r="O85" s="661"/>
      <c r="P85" s="661">
        <v>0.5</v>
      </c>
      <c r="Q85" s="661"/>
      <c r="R85" s="661"/>
      <c r="S85" s="661">
        <v>0.5</v>
      </c>
      <c r="T85" s="661"/>
      <c r="U85" s="661"/>
      <c r="V85" s="661"/>
      <c r="W85" s="661"/>
      <c r="X85" s="661"/>
      <c r="Y85" s="623">
        <f t="shared" si="10"/>
        <v>1</v>
      </c>
      <c r="Z85" s="707">
        <v>50000000</v>
      </c>
      <c r="AA85" s="709"/>
      <c r="AB85" s="1389">
        <v>0</v>
      </c>
      <c r="AC85" s="1389">
        <v>0</v>
      </c>
      <c r="AD85" s="845"/>
      <c r="AE85" s="845"/>
      <c r="AF85" s="846"/>
      <c r="AG85" s="846"/>
      <c r="AH85" s="847"/>
      <c r="AI85" s="847"/>
      <c r="AJ85" s="848"/>
      <c r="AK85" s="848"/>
      <c r="AL85" s="849"/>
      <c r="AM85" s="849"/>
      <c r="AN85" s="758">
        <f t="shared" si="11"/>
        <v>0</v>
      </c>
      <c r="AO85" s="758">
        <f t="shared" si="18"/>
        <v>0</v>
      </c>
      <c r="AP85" s="745">
        <f t="shared" si="13"/>
        <v>0</v>
      </c>
      <c r="AQ85" s="758" t="s">
        <v>1150</v>
      </c>
      <c r="AR85" s="724">
        <f t="shared" si="19"/>
        <v>0</v>
      </c>
      <c r="AS85" s="1808" t="str">
        <f t="shared" si="20"/>
        <v>-</v>
      </c>
      <c r="AT85" s="1808">
        <f t="shared" si="21"/>
        <v>0</v>
      </c>
      <c r="AU85" s="1363">
        <v>0</v>
      </c>
      <c r="AV85" s="726">
        <v>0</v>
      </c>
      <c r="AW85" s="779" t="s">
        <v>1914</v>
      </c>
      <c r="AX85" s="779"/>
      <c r="AY85" s="780"/>
      <c r="AZ85" s="781"/>
      <c r="BA85" s="780"/>
      <c r="BB85" s="781"/>
      <c r="BC85" s="780"/>
      <c r="BD85" s="781"/>
      <c r="BE85" s="781"/>
      <c r="BF85" s="729"/>
      <c r="BG85" s="730"/>
      <c r="BH85" s="729"/>
      <c r="BI85" s="730"/>
      <c r="BJ85" s="729"/>
      <c r="BK85" s="730"/>
      <c r="BL85" s="730"/>
      <c r="BM85" s="731"/>
      <c r="BN85" s="732"/>
      <c r="BO85" s="731"/>
      <c r="BP85" s="731"/>
      <c r="BQ85" s="731"/>
      <c r="BR85" s="731"/>
      <c r="BS85" s="731"/>
      <c r="BT85" s="733"/>
      <c r="BU85" s="733"/>
      <c r="BV85" s="733"/>
      <c r="BW85" s="733"/>
      <c r="BX85" s="733"/>
      <c r="BY85" s="733"/>
      <c r="BZ85" s="733"/>
      <c r="CA85" s="734"/>
      <c r="CB85" s="734"/>
      <c r="CC85" s="734"/>
      <c r="CD85" s="734"/>
      <c r="CE85" s="734"/>
      <c r="CF85" s="734"/>
      <c r="CG85" s="734"/>
    </row>
    <row r="86" spans="1:85" s="60" customFormat="1" ht="24.75" thickBot="1">
      <c r="A86" s="1871"/>
      <c r="B86" s="1871"/>
      <c r="C86" s="1858"/>
      <c r="D86" s="1881" t="s">
        <v>1474</v>
      </c>
      <c r="E86" s="89" t="s">
        <v>1475</v>
      </c>
      <c r="F86" s="116">
        <v>100</v>
      </c>
      <c r="G86" s="89" t="s">
        <v>1476</v>
      </c>
      <c r="H86" s="292" t="s">
        <v>1463</v>
      </c>
      <c r="I86" s="76">
        <v>4</v>
      </c>
      <c r="J86" s="76" t="s">
        <v>1477</v>
      </c>
      <c r="K86" s="285">
        <v>42019</v>
      </c>
      <c r="L86" s="67">
        <v>42170</v>
      </c>
      <c r="M86" s="664"/>
      <c r="N86" s="664"/>
      <c r="O86" s="664"/>
      <c r="P86" s="664"/>
      <c r="Q86" s="664"/>
      <c r="R86" s="664">
        <v>1</v>
      </c>
      <c r="S86" s="664"/>
      <c r="T86" s="664"/>
      <c r="U86" s="664"/>
      <c r="V86" s="664"/>
      <c r="W86" s="664"/>
      <c r="X86" s="664"/>
      <c r="Y86" s="623">
        <f t="shared" si="10"/>
        <v>1</v>
      </c>
      <c r="Z86" s="86">
        <v>25000000</v>
      </c>
      <c r="AA86" s="108"/>
      <c r="AB86" s="1386">
        <v>0</v>
      </c>
      <c r="AC86" s="1386">
        <v>0.5</v>
      </c>
      <c r="AD86" s="812"/>
      <c r="AE86" s="812"/>
      <c r="AF86" s="813"/>
      <c r="AG86" s="813"/>
      <c r="AH86" s="814"/>
      <c r="AI86" s="814"/>
      <c r="AJ86" s="815"/>
      <c r="AK86" s="815"/>
      <c r="AL86" s="816"/>
      <c r="AM86" s="816"/>
      <c r="AN86" s="758">
        <f t="shared" si="11"/>
        <v>0</v>
      </c>
      <c r="AO86" s="758">
        <f t="shared" si="18"/>
        <v>0</v>
      </c>
      <c r="AP86" s="745">
        <f t="shared" si="13"/>
        <v>0.5</v>
      </c>
      <c r="AQ86" s="758" t="s">
        <v>1150</v>
      </c>
      <c r="AR86" s="724">
        <f t="shared" si="19"/>
        <v>0.5</v>
      </c>
      <c r="AS86" s="1808" t="str">
        <f t="shared" si="20"/>
        <v>-</v>
      </c>
      <c r="AT86" s="1808">
        <f t="shared" si="21"/>
        <v>0.5</v>
      </c>
      <c r="AU86" s="1363">
        <v>0</v>
      </c>
      <c r="AV86" s="726">
        <v>0</v>
      </c>
      <c r="AW86" s="779" t="s">
        <v>1915</v>
      </c>
      <c r="AX86" s="779"/>
      <c r="AY86" s="780"/>
      <c r="AZ86" s="781"/>
      <c r="BA86" s="780"/>
      <c r="BB86" s="781"/>
      <c r="BC86" s="780"/>
      <c r="BD86" s="781"/>
      <c r="BE86" s="781"/>
      <c r="BF86" s="729"/>
      <c r="BG86" s="730"/>
      <c r="BH86" s="729"/>
      <c r="BI86" s="730"/>
      <c r="BJ86" s="729"/>
      <c r="BK86" s="730"/>
      <c r="BL86" s="730"/>
      <c r="BM86" s="731"/>
      <c r="BN86" s="732"/>
      <c r="BO86" s="731"/>
      <c r="BP86" s="731"/>
      <c r="BQ86" s="731"/>
      <c r="BR86" s="731"/>
      <c r="BS86" s="731"/>
      <c r="BT86" s="733"/>
      <c r="BU86" s="733"/>
      <c r="BV86" s="733"/>
      <c r="BW86" s="733"/>
      <c r="BX86" s="733"/>
      <c r="BY86" s="733"/>
      <c r="BZ86" s="733"/>
      <c r="CA86" s="734"/>
      <c r="CB86" s="734"/>
      <c r="CC86" s="734"/>
      <c r="CD86" s="734"/>
      <c r="CE86" s="734"/>
      <c r="CF86" s="734"/>
      <c r="CG86" s="734"/>
    </row>
    <row r="87" spans="1:85" s="60" customFormat="1" ht="43.5" customHeight="1" thickBot="1">
      <c r="A87" s="1871"/>
      <c r="B87" s="1871"/>
      <c r="C87" s="1858"/>
      <c r="D87" s="1882"/>
      <c r="E87" s="294" t="s">
        <v>1478</v>
      </c>
      <c r="F87" s="295">
        <v>100</v>
      </c>
      <c r="G87" s="294" t="s">
        <v>1479</v>
      </c>
      <c r="H87" s="292" t="s">
        <v>1463</v>
      </c>
      <c r="I87" s="76">
        <v>4</v>
      </c>
      <c r="J87" s="149" t="s">
        <v>1480</v>
      </c>
      <c r="K87" s="684">
        <v>42019</v>
      </c>
      <c r="L87" s="73">
        <v>42316</v>
      </c>
      <c r="M87" s="685"/>
      <c r="N87" s="685"/>
      <c r="O87" s="685"/>
      <c r="P87" s="685"/>
      <c r="Q87" s="685"/>
      <c r="R87" s="685"/>
      <c r="S87" s="685"/>
      <c r="T87" s="685"/>
      <c r="U87" s="685"/>
      <c r="V87" s="685"/>
      <c r="W87" s="685">
        <v>1</v>
      </c>
      <c r="X87" s="685"/>
      <c r="Y87" s="623">
        <f t="shared" si="10"/>
        <v>1</v>
      </c>
      <c r="Z87" s="708">
        <v>75000000</v>
      </c>
      <c r="AA87" s="710"/>
      <c r="AB87" s="1385">
        <v>0</v>
      </c>
      <c r="AC87" s="1385">
        <v>0</v>
      </c>
      <c r="AD87" s="774"/>
      <c r="AE87" s="774"/>
      <c r="AF87" s="775"/>
      <c r="AG87" s="775"/>
      <c r="AH87" s="776"/>
      <c r="AI87" s="776"/>
      <c r="AJ87" s="777"/>
      <c r="AK87" s="777"/>
      <c r="AL87" s="778"/>
      <c r="AM87" s="778"/>
      <c r="AN87" s="758">
        <f t="shared" si="11"/>
        <v>0</v>
      </c>
      <c r="AO87" s="758">
        <f t="shared" si="18"/>
        <v>0</v>
      </c>
      <c r="AP87" s="745">
        <f t="shared" si="13"/>
        <v>0</v>
      </c>
      <c r="AQ87" s="758" t="s">
        <v>1150</v>
      </c>
      <c r="AR87" s="724">
        <f t="shared" si="19"/>
        <v>0</v>
      </c>
      <c r="AS87" s="1808" t="str">
        <f t="shared" si="20"/>
        <v>-</v>
      </c>
      <c r="AT87" s="1808">
        <f t="shared" si="21"/>
        <v>0</v>
      </c>
      <c r="AU87" s="1363">
        <v>0</v>
      </c>
      <c r="AV87" s="726">
        <v>0</v>
      </c>
      <c r="AW87" s="779" t="s">
        <v>1825</v>
      </c>
      <c r="AX87" s="779"/>
      <c r="AY87" s="780"/>
      <c r="AZ87" s="781"/>
      <c r="BA87" s="780"/>
      <c r="BB87" s="781"/>
      <c r="BC87" s="780"/>
      <c r="BD87" s="781"/>
      <c r="BE87" s="781"/>
      <c r="BF87" s="729"/>
      <c r="BG87" s="730"/>
      <c r="BH87" s="729"/>
      <c r="BI87" s="730"/>
      <c r="BJ87" s="729"/>
      <c r="BK87" s="730"/>
      <c r="BL87" s="730"/>
      <c r="BM87" s="731"/>
      <c r="BN87" s="732"/>
      <c r="BO87" s="731"/>
      <c r="BP87" s="731"/>
      <c r="BQ87" s="731"/>
      <c r="BR87" s="731"/>
      <c r="BS87" s="731"/>
      <c r="BT87" s="733"/>
      <c r="BU87" s="733"/>
      <c r="BV87" s="733"/>
      <c r="BW87" s="733"/>
      <c r="BX87" s="733"/>
      <c r="BY87" s="733"/>
      <c r="BZ87" s="733"/>
      <c r="CA87" s="734"/>
      <c r="CB87" s="734"/>
      <c r="CC87" s="734"/>
      <c r="CD87" s="734"/>
      <c r="CE87" s="734"/>
      <c r="CF87" s="734"/>
      <c r="CG87" s="734"/>
    </row>
    <row r="88" spans="1:85" s="60" customFormat="1" ht="48.75" thickBot="1">
      <c r="A88" s="1883"/>
      <c r="B88" s="1883"/>
      <c r="C88" s="1859"/>
      <c r="D88" s="686" t="s">
        <v>1916</v>
      </c>
      <c r="E88" s="294" t="s">
        <v>1917</v>
      </c>
      <c r="F88" s="295">
        <v>10</v>
      </c>
      <c r="G88" s="294" t="s">
        <v>1918</v>
      </c>
      <c r="H88" s="292" t="s">
        <v>1481</v>
      </c>
      <c r="I88" s="76">
        <v>4</v>
      </c>
      <c r="J88" s="149" t="s">
        <v>1919</v>
      </c>
      <c r="K88" s="684">
        <v>42019</v>
      </c>
      <c r="L88" s="73">
        <v>42308</v>
      </c>
      <c r="M88" s="152"/>
      <c r="N88" s="152">
        <v>1</v>
      </c>
      <c r="O88" s="152">
        <v>1</v>
      </c>
      <c r="P88" s="152">
        <v>1</v>
      </c>
      <c r="Q88" s="152">
        <v>1</v>
      </c>
      <c r="R88" s="152">
        <v>1</v>
      </c>
      <c r="S88" s="152">
        <v>1</v>
      </c>
      <c r="T88" s="152">
        <v>1</v>
      </c>
      <c r="U88" s="152">
        <v>1</v>
      </c>
      <c r="V88" s="152">
        <v>1</v>
      </c>
      <c r="W88" s="152">
        <v>1</v>
      </c>
      <c r="X88" s="152"/>
      <c r="Y88" s="585">
        <f>SUM(M88:X88)</f>
        <v>10</v>
      </c>
      <c r="Z88" s="86">
        <v>0</v>
      </c>
      <c r="AA88" s="710"/>
      <c r="AB88" s="1405">
        <v>0</v>
      </c>
      <c r="AC88" s="1405">
        <v>1</v>
      </c>
      <c r="AD88" s="871"/>
      <c r="AE88" s="871"/>
      <c r="AF88" s="872"/>
      <c r="AG88" s="872"/>
      <c r="AH88" s="873"/>
      <c r="AI88" s="873"/>
      <c r="AJ88" s="874"/>
      <c r="AK88" s="874"/>
      <c r="AL88" s="875"/>
      <c r="AM88" s="875"/>
      <c r="AN88" s="747">
        <f t="shared" si="11"/>
        <v>1</v>
      </c>
      <c r="AO88" s="758">
        <f t="shared" si="18"/>
        <v>1</v>
      </c>
      <c r="AP88" s="723">
        <f t="shared" si="13"/>
        <v>1</v>
      </c>
      <c r="AQ88" s="758">
        <f>AP88/AN88</f>
        <v>1</v>
      </c>
      <c r="AR88" s="724">
        <f t="shared" si="19"/>
        <v>0.1</v>
      </c>
      <c r="AS88" s="1808">
        <f t="shared" si="20"/>
        <v>1</v>
      </c>
      <c r="AT88" s="1808">
        <f t="shared" si="21"/>
        <v>0.1</v>
      </c>
      <c r="AU88" s="1363">
        <v>0</v>
      </c>
      <c r="AV88" s="726">
        <v>0</v>
      </c>
      <c r="AW88" s="779" t="s">
        <v>1920</v>
      </c>
      <c r="AX88" s="779" t="s">
        <v>1921</v>
      </c>
      <c r="AY88" s="780"/>
      <c r="AZ88" s="781"/>
      <c r="BA88" s="780"/>
      <c r="BB88" s="781"/>
      <c r="BC88" s="780"/>
      <c r="BD88" s="781"/>
      <c r="BE88" s="781"/>
      <c r="BF88" s="729"/>
      <c r="BG88" s="730"/>
      <c r="BH88" s="729"/>
      <c r="BI88" s="730"/>
      <c r="BJ88" s="729"/>
      <c r="BK88" s="730"/>
      <c r="BL88" s="730"/>
      <c r="BM88" s="731"/>
      <c r="BN88" s="732"/>
      <c r="BO88" s="731"/>
      <c r="BP88" s="731"/>
      <c r="BQ88" s="731"/>
      <c r="BR88" s="731"/>
      <c r="BS88" s="731"/>
      <c r="BT88" s="733"/>
      <c r="BU88" s="733"/>
      <c r="BV88" s="733"/>
      <c r="BW88" s="733"/>
      <c r="BX88" s="733"/>
      <c r="BY88" s="733"/>
      <c r="BZ88" s="733"/>
      <c r="CA88" s="734"/>
      <c r="CB88" s="734"/>
      <c r="CC88" s="734"/>
      <c r="CD88" s="734"/>
      <c r="CE88" s="734"/>
      <c r="CF88" s="734"/>
      <c r="CG88" s="734"/>
    </row>
    <row r="89" spans="1:85" s="705" customFormat="1" ht="19.5" customHeight="1" thickBot="1">
      <c r="A89" s="1860" t="s">
        <v>136</v>
      </c>
      <c r="B89" s="1861"/>
      <c r="C89" s="1861"/>
      <c r="D89" s="1862"/>
      <c r="E89" s="1342"/>
      <c r="F89" s="1342"/>
      <c r="G89" s="1342"/>
      <c r="H89" s="1342"/>
      <c r="I89" s="1342">
        <f>SUM(I62:I88)</f>
        <v>100</v>
      </c>
      <c r="J89" s="1342"/>
      <c r="K89" s="1342"/>
      <c r="L89" s="1342"/>
      <c r="M89" s="1342"/>
      <c r="N89" s="1342"/>
      <c r="O89" s="1342"/>
      <c r="P89" s="1342"/>
      <c r="Q89" s="1342"/>
      <c r="R89" s="1342"/>
      <c r="S89" s="1342"/>
      <c r="T89" s="1342"/>
      <c r="U89" s="1342"/>
      <c r="V89" s="1342"/>
      <c r="W89" s="1342"/>
      <c r="X89" s="1342"/>
      <c r="Y89" s="1342"/>
      <c r="Z89" s="99">
        <f>SUM(Z62:Z77)+Z79+Z80+Z81+Z82+Z83+Z84+Z85+Z86+Z87+Z88</f>
        <v>347000000</v>
      </c>
      <c r="AA89" s="1343"/>
      <c r="AB89" s="876"/>
      <c r="AC89" s="876"/>
      <c r="AD89" s="876"/>
      <c r="AE89" s="876"/>
      <c r="AF89" s="876"/>
      <c r="AG89" s="876"/>
      <c r="AH89" s="876"/>
      <c r="AI89" s="876"/>
      <c r="AJ89" s="876"/>
      <c r="AK89" s="876"/>
      <c r="AL89" s="876"/>
      <c r="AM89" s="876"/>
      <c r="AN89" s="877"/>
      <c r="AO89" s="1420">
        <f>_xlfn.AVERAGEIF(AO62:AO88,"&gt;0")</f>
        <v>1</v>
      </c>
      <c r="AP89" s="878"/>
      <c r="AQ89" s="1766">
        <f>AVERAGE(AQ62:AQ88)</f>
        <v>1.03</v>
      </c>
      <c r="AR89" s="877"/>
      <c r="AS89" s="1420">
        <f>_xlfn.AVERAGEIF(AS62:AS88,"&gt;=0")</f>
        <v>1.03</v>
      </c>
      <c r="AT89" s="1409">
        <f>AVERAGE(AT62:AT88)</f>
        <v>0.20589786756453418</v>
      </c>
      <c r="AU89" s="1423">
        <f>SUM(AU62:AU88)</f>
        <v>0</v>
      </c>
      <c r="AV89" s="1420" t="e">
        <f>_xlfn.AVERAGEIF(AV62:AV88,"&gt;0")</f>
        <v>#DIV/0!</v>
      </c>
      <c r="AW89" s="878"/>
      <c r="AX89" s="878"/>
      <c r="AY89" s="749"/>
      <c r="AZ89" s="750"/>
      <c r="BA89" s="749"/>
      <c r="BB89" s="750"/>
      <c r="BC89" s="749"/>
      <c r="BD89" s="750"/>
      <c r="BE89" s="750"/>
      <c r="BF89" s="749"/>
      <c r="BG89" s="749"/>
      <c r="BH89" s="749"/>
      <c r="BI89" s="750"/>
      <c r="BJ89" s="749"/>
      <c r="BK89" s="750"/>
      <c r="BL89" s="750"/>
      <c r="BM89" s="749"/>
      <c r="BN89" s="750"/>
      <c r="BO89" s="749"/>
      <c r="BP89" s="749"/>
      <c r="BQ89" s="749"/>
      <c r="BR89" s="749"/>
      <c r="BS89" s="749"/>
      <c r="BT89" s="749"/>
      <c r="BU89" s="749"/>
      <c r="BV89" s="749"/>
      <c r="BW89" s="749"/>
      <c r="BX89" s="749"/>
      <c r="BY89" s="749"/>
      <c r="BZ89" s="749"/>
      <c r="CA89" s="749"/>
      <c r="CB89" s="749"/>
      <c r="CC89" s="749"/>
      <c r="CD89" s="749"/>
      <c r="CE89" s="749"/>
      <c r="CF89" s="749"/>
      <c r="CG89" s="749"/>
    </row>
    <row r="90" spans="1:85" s="60" customFormat="1" ht="78" thickBot="1">
      <c r="A90" s="2019">
        <v>3</v>
      </c>
      <c r="B90" s="1870" t="s">
        <v>836</v>
      </c>
      <c r="C90" s="706" t="s">
        <v>1482</v>
      </c>
      <c r="D90" s="1358" t="s">
        <v>1712</v>
      </c>
      <c r="E90" s="365" t="s">
        <v>1713</v>
      </c>
      <c r="F90" s="386">
        <v>2</v>
      </c>
      <c r="G90" s="387" t="s">
        <v>1922</v>
      </c>
      <c r="H90" s="388" t="s">
        <v>1483</v>
      </c>
      <c r="I90" s="388">
        <v>50</v>
      </c>
      <c r="J90" s="388" t="s">
        <v>237</v>
      </c>
      <c r="K90" s="389">
        <v>42019</v>
      </c>
      <c r="L90" s="389">
        <v>42369</v>
      </c>
      <c r="M90" s="880"/>
      <c r="N90" s="880"/>
      <c r="O90" s="880"/>
      <c r="P90" s="880"/>
      <c r="Q90" s="880"/>
      <c r="R90" s="880"/>
      <c r="S90" s="880"/>
      <c r="T90" s="880"/>
      <c r="U90" s="880"/>
      <c r="V90" s="880"/>
      <c r="W90" s="880"/>
      <c r="X90" s="880">
        <v>2</v>
      </c>
      <c r="Y90" s="585">
        <f>SUM(M90:X90)</f>
        <v>2</v>
      </c>
      <c r="Z90" s="86">
        <v>0</v>
      </c>
      <c r="AA90" s="881"/>
      <c r="AB90" s="1406">
        <v>0</v>
      </c>
      <c r="AC90" s="1406">
        <v>0</v>
      </c>
      <c r="AD90" s="882"/>
      <c r="AE90" s="882"/>
      <c r="AF90" s="883"/>
      <c r="AG90" s="883"/>
      <c r="AH90" s="884"/>
      <c r="AI90" s="884"/>
      <c r="AJ90" s="885"/>
      <c r="AK90" s="885"/>
      <c r="AL90" s="886"/>
      <c r="AM90" s="886"/>
      <c r="AN90" s="747">
        <f t="shared" si="11"/>
        <v>0</v>
      </c>
      <c r="AO90" s="758">
        <f>IF(AN90=0,0%,100%)</f>
        <v>0</v>
      </c>
      <c r="AP90" s="723">
        <f t="shared" si="13"/>
        <v>0</v>
      </c>
      <c r="AQ90" s="758" t="s">
        <v>1150</v>
      </c>
      <c r="AR90" s="724">
        <f>+AP90/Y90</f>
        <v>0</v>
      </c>
      <c r="AS90" s="1808" t="str">
        <f>IF(AO90&gt;0,AQ90,"-")</f>
        <v>-</v>
      </c>
      <c r="AT90" s="1808">
        <f>AR90</f>
        <v>0</v>
      </c>
      <c r="AU90" s="1363">
        <v>0</v>
      </c>
      <c r="AV90" s="726">
        <v>0</v>
      </c>
      <c r="AW90" s="779" t="s">
        <v>1923</v>
      </c>
      <c r="AX90" s="779" t="s">
        <v>1924</v>
      </c>
      <c r="AY90" s="780"/>
      <c r="AZ90" s="781"/>
      <c r="BA90" s="780"/>
      <c r="BB90" s="781"/>
      <c r="BC90" s="780"/>
      <c r="BD90" s="781"/>
      <c r="BE90" s="781"/>
      <c r="BF90" s="729"/>
      <c r="BG90" s="730"/>
      <c r="BH90" s="729"/>
      <c r="BI90" s="730"/>
      <c r="BJ90" s="729"/>
      <c r="BK90" s="730"/>
      <c r="BL90" s="730"/>
      <c r="BM90" s="731"/>
      <c r="BN90" s="732"/>
      <c r="BO90" s="731"/>
      <c r="BP90" s="731"/>
      <c r="BQ90" s="731"/>
      <c r="BR90" s="731"/>
      <c r="BS90" s="731"/>
      <c r="BT90" s="733"/>
      <c r="BU90" s="733"/>
      <c r="BV90" s="733"/>
      <c r="BW90" s="733"/>
      <c r="BX90" s="733"/>
      <c r="BY90" s="733"/>
      <c r="BZ90" s="733"/>
      <c r="CA90" s="734"/>
      <c r="CB90" s="734"/>
      <c r="CC90" s="734"/>
      <c r="CD90" s="734"/>
      <c r="CE90" s="734"/>
      <c r="CF90" s="734"/>
      <c r="CG90" s="734"/>
    </row>
    <row r="91" spans="1:85" s="60" customFormat="1" ht="72.75" customHeight="1" thickBot="1">
      <c r="A91" s="2020"/>
      <c r="B91" s="1871"/>
      <c r="C91" s="1344" t="s">
        <v>1925</v>
      </c>
      <c r="D91" s="277" t="s">
        <v>1714</v>
      </c>
      <c r="E91" s="687" t="s">
        <v>1715</v>
      </c>
      <c r="F91" s="284">
        <v>32</v>
      </c>
      <c r="G91" s="288" t="s">
        <v>1716</v>
      </c>
      <c r="H91" s="65" t="s">
        <v>1483</v>
      </c>
      <c r="I91" s="165">
        <v>50</v>
      </c>
      <c r="J91" s="165" t="s">
        <v>1717</v>
      </c>
      <c r="K91" s="493">
        <v>42019</v>
      </c>
      <c r="L91" s="501">
        <v>42368</v>
      </c>
      <c r="M91" s="403"/>
      <c r="N91" s="404"/>
      <c r="O91" s="405"/>
      <c r="P91" s="1352"/>
      <c r="Q91" s="404"/>
      <c r="R91" s="1352"/>
      <c r="S91" s="404"/>
      <c r="T91" s="405"/>
      <c r="U91" s="407"/>
      <c r="V91" s="408"/>
      <c r="W91" s="407">
        <v>32</v>
      </c>
      <c r="X91" s="409"/>
      <c r="Y91" s="887">
        <f>SUM(M91:X91)</f>
        <v>32</v>
      </c>
      <c r="Z91" s="107">
        <v>20000000</v>
      </c>
      <c r="AA91" s="108"/>
      <c r="AB91" s="1407">
        <v>0</v>
      </c>
      <c r="AC91" s="1408">
        <v>0</v>
      </c>
      <c r="AD91" s="888"/>
      <c r="AE91" s="889"/>
      <c r="AF91" s="890"/>
      <c r="AG91" s="891"/>
      <c r="AH91" s="892"/>
      <c r="AI91" s="893"/>
      <c r="AJ91" s="894"/>
      <c r="AK91" s="895"/>
      <c r="AL91" s="896"/>
      <c r="AM91" s="897"/>
      <c r="AN91" s="747">
        <f t="shared" si="11"/>
        <v>0</v>
      </c>
      <c r="AO91" s="758">
        <f>IF(AN91=0,0%,100%)</f>
        <v>0</v>
      </c>
      <c r="AP91" s="723">
        <f t="shared" si="13"/>
        <v>0</v>
      </c>
      <c r="AQ91" s="758" t="s">
        <v>1150</v>
      </c>
      <c r="AR91" s="724">
        <f>+AP91/Y91</f>
        <v>0</v>
      </c>
      <c r="AS91" s="1808" t="str">
        <f>IF(AO91&gt;0,AQ91,"-")</f>
        <v>-</v>
      </c>
      <c r="AT91" s="1808">
        <f>AR91</f>
        <v>0</v>
      </c>
      <c r="AU91" s="1363">
        <v>0</v>
      </c>
      <c r="AV91" s="726">
        <v>0</v>
      </c>
      <c r="AW91" s="779" t="s">
        <v>1926</v>
      </c>
      <c r="AX91" s="779" t="s">
        <v>1927</v>
      </c>
      <c r="AY91" s="780"/>
      <c r="AZ91" s="781"/>
      <c r="BA91" s="780"/>
      <c r="BB91" s="781"/>
      <c r="BC91" s="780"/>
      <c r="BD91" s="781"/>
      <c r="BE91" s="781"/>
      <c r="BF91" s="729"/>
      <c r="BG91" s="730"/>
      <c r="BH91" s="729"/>
      <c r="BI91" s="730"/>
      <c r="BJ91" s="729"/>
      <c r="BK91" s="730"/>
      <c r="BL91" s="730"/>
      <c r="BM91" s="731"/>
      <c r="BN91" s="732"/>
      <c r="BO91" s="731"/>
      <c r="BP91" s="731"/>
      <c r="BQ91" s="731"/>
      <c r="BR91" s="731"/>
      <c r="BS91" s="731"/>
      <c r="BT91" s="733"/>
      <c r="BU91" s="733"/>
      <c r="BV91" s="733"/>
      <c r="BW91" s="733"/>
      <c r="BX91" s="733"/>
      <c r="BY91" s="733"/>
      <c r="BZ91" s="733"/>
      <c r="CA91" s="734"/>
      <c r="CB91" s="734"/>
      <c r="CC91" s="734"/>
      <c r="CD91" s="734"/>
      <c r="CE91" s="734"/>
      <c r="CF91" s="734"/>
      <c r="CG91" s="734"/>
    </row>
    <row r="92" spans="1:85" s="705" customFormat="1" ht="19.5" customHeight="1" thickBot="1">
      <c r="A92" s="1860" t="s">
        <v>136</v>
      </c>
      <c r="B92" s="1861"/>
      <c r="C92" s="1861"/>
      <c r="D92" s="1862"/>
      <c r="E92" s="1342"/>
      <c r="F92" s="1342"/>
      <c r="G92" s="1342"/>
      <c r="H92" s="1342"/>
      <c r="I92" s="1342">
        <f>SUM(I90:I91)</f>
        <v>100</v>
      </c>
      <c r="J92" s="1342"/>
      <c r="K92" s="1342"/>
      <c r="L92" s="1342"/>
      <c r="M92" s="1342"/>
      <c r="N92" s="1342"/>
      <c r="O92" s="1342"/>
      <c r="P92" s="1342"/>
      <c r="Q92" s="1342"/>
      <c r="R92" s="1342"/>
      <c r="S92" s="1342"/>
      <c r="T92" s="1342"/>
      <c r="U92" s="1342"/>
      <c r="V92" s="1342"/>
      <c r="W92" s="1342"/>
      <c r="X92" s="1342"/>
      <c r="Y92" s="1342"/>
      <c r="Z92" s="99">
        <f>SUM(Z90:Z91)</f>
        <v>20000000</v>
      </c>
      <c r="AA92" s="1343"/>
      <c r="AB92" s="1343"/>
      <c r="AC92" s="1343"/>
      <c r="AD92" s="1343"/>
      <c r="AE92" s="1343"/>
      <c r="AF92" s="1343"/>
      <c r="AG92" s="1343"/>
      <c r="AH92" s="1343"/>
      <c r="AI92" s="1343"/>
      <c r="AJ92" s="1343"/>
      <c r="AK92" s="1343"/>
      <c r="AL92" s="1343"/>
      <c r="AM92" s="1343"/>
      <c r="AN92" s="877"/>
      <c r="AO92" s="1420" t="e">
        <f>_xlfn.AVERAGEIF(AO90:AO91,"&gt;0")</f>
        <v>#DIV/0!</v>
      </c>
      <c r="AP92" s="877"/>
      <c r="AQ92" s="877" t="s">
        <v>1150</v>
      </c>
      <c r="AR92" s="877"/>
      <c r="AS92" s="1420" t="e">
        <f>_xlfn.AVERAGEIF(AS90:AS91,"&gt;=0")</f>
        <v>#DIV/0!</v>
      </c>
      <c r="AT92" s="1409">
        <f>AVERAGE(AT90:AT91)</f>
        <v>0</v>
      </c>
      <c r="AU92" s="1423">
        <f>SUM(AU90:AU91)</f>
        <v>0</v>
      </c>
      <c r="AV92" s="1420" t="e">
        <f>_xlfn.AVERAGEIF(AV90:AV91,"&gt;0")</f>
        <v>#DIV/0!</v>
      </c>
      <c r="AW92" s="877"/>
      <c r="AX92" s="877"/>
      <c r="AY92" s="749"/>
      <c r="AZ92" s="749"/>
      <c r="BA92" s="749"/>
      <c r="BB92" s="749"/>
      <c r="BC92" s="749"/>
      <c r="BD92" s="749"/>
      <c r="BE92" s="749"/>
      <c r="BF92" s="749"/>
      <c r="BG92" s="749"/>
      <c r="BH92" s="749"/>
      <c r="BI92" s="749"/>
      <c r="BJ92" s="749"/>
      <c r="BK92" s="749"/>
      <c r="BL92" s="749"/>
      <c r="BM92" s="749"/>
      <c r="BN92" s="749"/>
      <c r="BO92" s="749"/>
      <c r="BP92" s="749"/>
      <c r="BQ92" s="749"/>
      <c r="BR92" s="749"/>
      <c r="BS92" s="749"/>
      <c r="BT92" s="749"/>
      <c r="BU92" s="749"/>
      <c r="BV92" s="749"/>
      <c r="BW92" s="749"/>
      <c r="BX92" s="749"/>
      <c r="BY92" s="749"/>
      <c r="BZ92" s="749"/>
      <c r="CA92" s="749"/>
      <c r="CB92" s="749"/>
      <c r="CC92" s="749"/>
      <c r="CD92" s="749"/>
      <c r="CE92" s="749"/>
      <c r="CF92" s="749"/>
      <c r="CG92" s="749"/>
    </row>
    <row r="93" spans="1:85" s="705" customFormat="1" ht="19.5" customHeight="1" thickBot="1">
      <c r="A93" s="1853" t="s">
        <v>297</v>
      </c>
      <c r="B93" s="1854"/>
      <c r="C93" s="1854"/>
      <c r="D93" s="1885"/>
      <c r="E93" s="246"/>
      <c r="F93" s="246"/>
      <c r="G93" s="246"/>
      <c r="H93" s="1356"/>
      <c r="I93" s="1356"/>
      <c r="J93" s="1356"/>
      <c r="K93" s="1356"/>
      <c r="L93" s="1356"/>
      <c r="M93" s="1356"/>
      <c r="N93" s="1356"/>
      <c r="O93" s="1356"/>
      <c r="P93" s="1356"/>
      <c r="Q93" s="1356"/>
      <c r="R93" s="1356"/>
      <c r="S93" s="1356"/>
      <c r="T93" s="1356"/>
      <c r="U93" s="1356"/>
      <c r="V93" s="1356"/>
      <c r="W93" s="1356"/>
      <c r="X93" s="1356"/>
      <c r="Y93" s="1356"/>
      <c r="Z93" s="250">
        <f>SUM(Z61,Z89,Z92)</f>
        <v>4597544156</v>
      </c>
      <c r="AA93" s="1357"/>
      <c r="AB93" s="1357"/>
      <c r="AC93" s="1357"/>
      <c r="AD93" s="1357"/>
      <c r="AE93" s="1357"/>
      <c r="AF93" s="1357"/>
      <c r="AG93" s="1357"/>
      <c r="AH93" s="1357"/>
      <c r="AI93" s="1357"/>
      <c r="AJ93" s="1357"/>
      <c r="AK93" s="1357"/>
      <c r="AL93" s="1357"/>
      <c r="AM93" s="1357"/>
      <c r="AN93" s="765"/>
      <c r="AO93" s="765"/>
      <c r="AP93" s="765"/>
      <c r="AQ93" s="1427">
        <f>AVERAGE(AQ92,AQ89,AQ61)</f>
        <v>0.8422108843537415</v>
      </c>
      <c r="AR93" s="765"/>
      <c r="AS93" s="765"/>
      <c r="AT93" s="1427">
        <f>AVERAGE(AT92,AT89,AT61)</f>
        <v>0.16037056214180392</v>
      </c>
      <c r="AU93" s="1426">
        <f>SUM(AU61,AU89,AU92)</f>
        <v>1197897843</v>
      </c>
      <c r="AV93" s="1427" t="e">
        <f>AVERAGE(AV61,AV89,AV92)</f>
        <v>#DIV/0!</v>
      </c>
      <c r="AW93" s="765"/>
      <c r="AX93" s="765"/>
      <c r="AY93" s="765"/>
      <c r="AZ93" s="765"/>
      <c r="BA93" s="765"/>
      <c r="BB93" s="765"/>
      <c r="BC93" s="765"/>
      <c r="BD93" s="765"/>
      <c r="BE93" s="765"/>
      <c r="BF93" s="765"/>
      <c r="BG93" s="765"/>
      <c r="BH93" s="765"/>
      <c r="BI93" s="765"/>
      <c r="BJ93" s="765"/>
      <c r="BK93" s="765"/>
      <c r="BL93" s="765"/>
      <c r="BM93" s="765"/>
      <c r="BN93" s="765"/>
      <c r="BO93" s="765"/>
      <c r="BP93" s="765"/>
      <c r="BQ93" s="765"/>
      <c r="BR93" s="765"/>
      <c r="BS93" s="765"/>
      <c r="BT93" s="765"/>
      <c r="BU93" s="765"/>
      <c r="BV93" s="765"/>
      <c r="BW93" s="765"/>
      <c r="BX93" s="765"/>
      <c r="BY93" s="765"/>
      <c r="BZ93" s="765"/>
      <c r="CA93" s="765"/>
      <c r="CB93" s="765"/>
      <c r="CC93" s="765"/>
      <c r="CD93" s="765"/>
      <c r="CE93" s="765"/>
      <c r="CF93" s="765"/>
      <c r="CG93" s="765"/>
    </row>
    <row r="94" spans="1:85" s="13" customFormat="1" ht="9.75" customHeight="1" thickBot="1">
      <c r="A94" s="1864"/>
      <c r="B94" s="1864"/>
      <c r="C94" s="1864"/>
      <c r="D94" s="1864"/>
      <c r="E94" s="1864"/>
      <c r="F94" s="1864"/>
      <c r="G94" s="1864"/>
      <c r="H94" s="1864"/>
      <c r="I94" s="1864"/>
      <c r="J94" s="1864"/>
      <c r="K94" s="1864"/>
      <c r="L94" s="1864"/>
      <c r="M94" s="1864"/>
      <c r="N94" s="1864"/>
      <c r="O94" s="1864"/>
      <c r="P94" s="1864"/>
      <c r="Q94" s="1864"/>
      <c r="R94" s="1864"/>
      <c r="S94" s="1864"/>
      <c r="T94" s="1864"/>
      <c r="U94" s="1864"/>
      <c r="V94" s="1864"/>
      <c r="W94" s="1864"/>
      <c r="X94" s="1864"/>
      <c r="Y94" s="1864"/>
      <c r="Z94" s="1864"/>
      <c r="AA94" s="1864"/>
      <c r="AB94" s="1347"/>
      <c r="AC94" s="1347"/>
      <c r="AD94" s="1347"/>
      <c r="AE94" s="1347"/>
      <c r="AF94" s="1347"/>
      <c r="AG94" s="1347"/>
      <c r="AH94" s="1347"/>
      <c r="AI94" s="1347"/>
      <c r="AJ94" s="1347"/>
      <c r="AK94" s="1347"/>
      <c r="AL94" s="1347"/>
      <c r="AM94" s="1347"/>
      <c r="AN94" s="769"/>
      <c r="AO94" s="769"/>
      <c r="AP94" s="769"/>
      <c r="AQ94" s="769"/>
      <c r="AR94" s="769"/>
      <c r="AS94" s="769"/>
      <c r="AT94" s="769"/>
      <c r="AU94" s="769"/>
      <c r="AV94" s="769"/>
      <c r="AW94" s="769"/>
      <c r="AX94" s="769"/>
      <c r="AY94" s="770"/>
      <c r="AZ94" s="770"/>
      <c r="BA94" s="770"/>
      <c r="BB94" s="770"/>
      <c r="BC94" s="770"/>
      <c r="BD94" s="770"/>
      <c r="BE94" s="770"/>
      <c r="BF94" s="770"/>
      <c r="BG94" s="770"/>
      <c r="BH94" s="770"/>
      <c r="BI94" s="770"/>
      <c r="BJ94" s="770"/>
      <c r="BK94" s="770"/>
      <c r="BL94" s="770"/>
      <c r="BM94" s="770"/>
      <c r="BN94" s="770"/>
      <c r="BO94" s="770"/>
      <c r="BP94" s="770"/>
      <c r="BQ94" s="770"/>
      <c r="BR94" s="770"/>
      <c r="BS94" s="770"/>
      <c r="BT94" s="770"/>
      <c r="BU94" s="770"/>
      <c r="BV94" s="770"/>
      <c r="BW94" s="770"/>
      <c r="BX94" s="770"/>
      <c r="BY94" s="770"/>
      <c r="BZ94" s="770"/>
      <c r="CA94" s="770"/>
      <c r="CB94" s="770"/>
      <c r="CC94" s="770"/>
      <c r="CD94" s="770"/>
      <c r="CE94" s="770"/>
      <c r="CF94" s="770"/>
      <c r="CG94" s="770"/>
    </row>
    <row r="95" spans="1:85" s="4" customFormat="1" ht="21" customHeight="1" thickBot="1">
      <c r="A95" s="1866" t="s">
        <v>11</v>
      </c>
      <c r="B95" s="1866"/>
      <c r="C95" s="1866"/>
      <c r="D95" s="1866"/>
      <c r="E95" s="1867" t="s">
        <v>299</v>
      </c>
      <c r="F95" s="1868"/>
      <c r="G95" s="1868"/>
      <c r="H95" s="1868"/>
      <c r="I95" s="1868"/>
      <c r="J95" s="1868"/>
      <c r="K95" s="1868"/>
      <c r="L95" s="1868"/>
      <c r="M95" s="1868"/>
      <c r="N95" s="1868"/>
      <c r="O95" s="1868"/>
      <c r="P95" s="1868"/>
      <c r="Q95" s="1868"/>
      <c r="R95" s="1868"/>
      <c r="S95" s="1868"/>
      <c r="T95" s="1868"/>
      <c r="U95" s="1868"/>
      <c r="V95" s="1868"/>
      <c r="W95" s="1868"/>
      <c r="X95" s="1868"/>
      <c r="Y95" s="1868"/>
      <c r="Z95" s="1868"/>
      <c r="AA95" s="1869"/>
      <c r="AB95" s="1341"/>
      <c r="AC95" s="1341"/>
      <c r="AD95" s="1341"/>
      <c r="AE95" s="1341"/>
      <c r="AF95" s="1341"/>
      <c r="AG95" s="1341"/>
      <c r="AH95" s="1341"/>
      <c r="AI95" s="1341"/>
      <c r="AJ95" s="1341"/>
      <c r="AK95" s="1341"/>
      <c r="AL95" s="1341"/>
      <c r="AM95" s="1341"/>
      <c r="AN95" s="2018" t="s">
        <v>299</v>
      </c>
      <c r="AO95" s="2018"/>
      <c r="AP95" s="2018"/>
      <c r="AQ95" s="2018"/>
      <c r="AR95" s="2018"/>
      <c r="AS95" s="2018"/>
      <c r="AT95" s="2018"/>
      <c r="AU95" s="2018"/>
      <c r="AV95" s="2018"/>
      <c r="AW95" s="2018"/>
      <c r="AX95" s="2018"/>
      <c r="AY95" s="2018" t="s">
        <v>299</v>
      </c>
      <c r="AZ95" s="2018"/>
      <c r="BA95" s="2018"/>
      <c r="BB95" s="2018"/>
      <c r="BC95" s="2018"/>
      <c r="BD95" s="2018"/>
      <c r="BE95" s="2018"/>
      <c r="BF95" s="2018" t="s">
        <v>299</v>
      </c>
      <c r="BG95" s="2018"/>
      <c r="BH95" s="2018"/>
      <c r="BI95" s="2018"/>
      <c r="BJ95" s="2018"/>
      <c r="BK95" s="2018"/>
      <c r="BL95" s="2018"/>
      <c r="BM95" s="2018" t="s">
        <v>299</v>
      </c>
      <c r="BN95" s="2018"/>
      <c r="BO95" s="2018"/>
      <c r="BP95" s="2018"/>
      <c r="BQ95" s="2018"/>
      <c r="BR95" s="2018"/>
      <c r="BS95" s="2018"/>
      <c r="BT95" s="2018" t="s">
        <v>299</v>
      </c>
      <c r="BU95" s="2018"/>
      <c r="BV95" s="2018"/>
      <c r="BW95" s="2018"/>
      <c r="BX95" s="2018"/>
      <c r="BY95" s="2018"/>
      <c r="BZ95" s="2018"/>
      <c r="CA95" s="2018" t="s">
        <v>299</v>
      </c>
      <c r="CB95" s="2018"/>
      <c r="CC95" s="2018"/>
      <c r="CD95" s="2018"/>
      <c r="CE95" s="2018"/>
      <c r="CF95" s="2018"/>
      <c r="CG95" s="2018"/>
    </row>
    <row r="96" spans="1:85" s="13" customFormat="1" ht="9.75" customHeight="1" thickBot="1">
      <c r="A96" s="1864"/>
      <c r="B96" s="1864"/>
      <c r="C96" s="1864"/>
      <c r="D96" s="1864"/>
      <c r="E96" s="1864"/>
      <c r="F96" s="1864"/>
      <c r="G96" s="1864"/>
      <c r="H96" s="1864"/>
      <c r="I96" s="1864"/>
      <c r="J96" s="1864"/>
      <c r="K96" s="1864"/>
      <c r="L96" s="1864"/>
      <c r="M96" s="1864"/>
      <c r="N96" s="1864"/>
      <c r="O96" s="1864"/>
      <c r="P96" s="1864"/>
      <c r="Q96" s="1864"/>
      <c r="R96" s="1864"/>
      <c r="S96" s="1864"/>
      <c r="T96" s="1864"/>
      <c r="U96" s="1864"/>
      <c r="V96" s="1864"/>
      <c r="W96" s="1864"/>
      <c r="X96" s="1864"/>
      <c r="Y96" s="1864"/>
      <c r="Z96" s="1864"/>
      <c r="AA96" s="1864"/>
      <c r="AB96" s="1347"/>
      <c r="AC96" s="1347"/>
      <c r="AD96" s="1347"/>
      <c r="AE96" s="1347"/>
      <c r="AF96" s="1347"/>
      <c r="AG96" s="1347"/>
      <c r="AH96" s="1347"/>
      <c r="AI96" s="1347"/>
      <c r="AJ96" s="1347"/>
      <c r="AK96" s="1347"/>
      <c r="AL96" s="1347"/>
      <c r="AM96" s="1347"/>
      <c r="AN96" s="767"/>
      <c r="AO96" s="767"/>
      <c r="AP96" s="767"/>
      <c r="AQ96" s="767"/>
      <c r="AR96" s="767"/>
      <c r="AS96" s="767"/>
      <c r="AT96" s="767"/>
      <c r="AU96" s="767"/>
      <c r="AV96" s="767"/>
      <c r="AW96" s="767"/>
      <c r="AX96" s="767"/>
      <c r="AY96" s="767"/>
      <c r="AZ96" s="767"/>
      <c r="BA96" s="767"/>
      <c r="BB96" s="767"/>
      <c r="BC96" s="767"/>
      <c r="BD96" s="767"/>
      <c r="BE96" s="767"/>
      <c r="BF96" s="767"/>
      <c r="BG96" s="767"/>
      <c r="BH96" s="767"/>
      <c r="BI96" s="767"/>
      <c r="BJ96" s="767"/>
      <c r="BK96" s="767"/>
      <c r="BL96" s="767"/>
      <c r="BM96" s="767"/>
      <c r="BN96" s="767"/>
      <c r="BO96" s="767"/>
      <c r="BP96" s="767"/>
      <c r="BQ96" s="767"/>
      <c r="BR96" s="767"/>
      <c r="BS96" s="768"/>
      <c r="BT96" s="768"/>
      <c r="BU96" s="768"/>
      <c r="BV96" s="768"/>
      <c r="BW96" s="768"/>
      <c r="BX96" s="768"/>
      <c r="BY96" s="768"/>
      <c r="BZ96" s="768"/>
      <c r="CA96" s="768"/>
      <c r="CB96" s="768"/>
      <c r="CC96" s="768"/>
      <c r="CD96" s="768"/>
      <c r="CE96" s="768"/>
      <c r="CF96" s="768"/>
      <c r="CG96" s="768"/>
    </row>
    <row r="97" spans="1:85" s="39" customFormat="1" ht="36.75" thickBot="1">
      <c r="A97" s="22" t="s">
        <v>13</v>
      </c>
      <c r="B97" s="432" t="s">
        <v>14</v>
      </c>
      <c r="C97" s="22" t="s">
        <v>15</v>
      </c>
      <c r="D97" s="355" t="s">
        <v>16</v>
      </c>
      <c r="E97" s="355" t="s">
        <v>17</v>
      </c>
      <c r="F97" s="355" t="s">
        <v>18</v>
      </c>
      <c r="G97" s="355" t="s">
        <v>19</v>
      </c>
      <c r="H97" s="355" t="s">
        <v>20</v>
      </c>
      <c r="I97" s="355" t="s">
        <v>21</v>
      </c>
      <c r="J97" s="355" t="s">
        <v>22</v>
      </c>
      <c r="K97" s="355" t="s">
        <v>23</v>
      </c>
      <c r="L97" s="355" t="s">
        <v>24</v>
      </c>
      <c r="M97" s="547" t="s">
        <v>25</v>
      </c>
      <c r="N97" s="547" t="s">
        <v>26</v>
      </c>
      <c r="O97" s="547" t="s">
        <v>27</v>
      </c>
      <c r="P97" s="547" t="s">
        <v>28</v>
      </c>
      <c r="Q97" s="547" t="s">
        <v>29</v>
      </c>
      <c r="R97" s="547" t="s">
        <v>30</v>
      </c>
      <c r="S97" s="547" t="s">
        <v>31</v>
      </c>
      <c r="T97" s="547" t="s">
        <v>32</v>
      </c>
      <c r="U97" s="547" t="s">
        <v>33</v>
      </c>
      <c r="V97" s="547" t="s">
        <v>34</v>
      </c>
      <c r="W97" s="547" t="s">
        <v>35</v>
      </c>
      <c r="X97" s="547" t="s">
        <v>36</v>
      </c>
      <c r="Y97" s="355" t="s">
        <v>37</v>
      </c>
      <c r="Z97" s="548" t="s">
        <v>38</v>
      </c>
      <c r="AA97" s="355" t="s">
        <v>39</v>
      </c>
      <c r="AB97" s="1361" t="s">
        <v>25</v>
      </c>
      <c r="AC97" s="1361" t="s">
        <v>26</v>
      </c>
      <c r="AD97" s="433"/>
      <c r="AE97" s="433"/>
      <c r="AF97" s="433"/>
      <c r="AG97" s="433"/>
      <c r="AH97" s="433"/>
      <c r="AI97" s="433"/>
      <c r="AJ97" s="433"/>
      <c r="AK97" s="433"/>
      <c r="AL97" s="433"/>
      <c r="AM97" s="433"/>
      <c r="AN97" s="712" t="s">
        <v>1944</v>
      </c>
      <c r="AO97" s="712" t="s">
        <v>1938</v>
      </c>
      <c r="AP97" s="712" t="s">
        <v>41</v>
      </c>
      <c r="AQ97" s="712" t="s">
        <v>1943</v>
      </c>
      <c r="AR97" s="712" t="s">
        <v>1942</v>
      </c>
      <c r="AS97" s="712" t="s">
        <v>1939</v>
      </c>
      <c r="AT97" s="712" t="s">
        <v>1940</v>
      </c>
      <c r="AU97" s="712" t="s">
        <v>43</v>
      </c>
      <c r="AV97" s="712" t="s">
        <v>44</v>
      </c>
      <c r="AW97" s="712" t="s">
        <v>45</v>
      </c>
      <c r="AX97" s="712" t="s">
        <v>46</v>
      </c>
      <c r="AY97" s="713" t="s">
        <v>47</v>
      </c>
      <c r="AZ97" s="713" t="s">
        <v>48</v>
      </c>
      <c r="BA97" s="713" t="s">
        <v>42</v>
      </c>
      <c r="BB97" s="713" t="s">
        <v>43</v>
      </c>
      <c r="BC97" s="713" t="s">
        <v>44</v>
      </c>
      <c r="BD97" s="713" t="s">
        <v>45</v>
      </c>
      <c r="BE97" s="713" t="s">
        <v>46</v>
      </c>
      <c r="BF97" s="714" t="s">
        <v>49</v>
      </c>
      <c r="BG97" s="714" t="s">
        <v>50</v>
      </c>
      <c r="BH97" s="714" t="s">
        <v>42</v>
      </c>
      <c r="BI97" s="714" t="s">
        <v>43</v>
      </c>
      <c r="BJ97" s="714" t="s">
        <v>44</v>
      </c>
      <c r="BK97" s="714" t="s">
        <v>45</v>
      </c>
      <c r="BL97" s="714" t="s">
        <v>46</v>
      </c>
      <c r="BM97" s="715" t="s">
        <v>51</v>
      </c>
      <c r="BN97" s="715" t="s">
        <v>52</v>
      </c>
      <c r="BO97" s="715" t="s">
        <v>42</v>
      </c>
      <c r="BP97" s="715" t="s">
        <v>43</v>
      </c>
      <c r="BQ97" s="715" t="s">
        <v>44</v>
      </c>
      <c r="BR97" s="715" t="s">
        <v>45</v>
      </c>
      <c r="BS97" s="715" t="s">
        <v>46</v>
      </c>
      <c r="BT97" s="716" t="s">
        <v>53</v>
      </c>
      <c r="BU97" s="716" t="s">
        <v>54</v>
      </c>
      <c r="BV97" s="716" t="s">
        <v>42</v>
      </c>
      <c r="BW97" s="716" t="s">
        <v>43</v>
      </c>
      <c r="BX97" s="716" t="s">
        <v>44</v>
      </c>
      <c r="BY97" s="716" t="s">
        <v>45</v>
      </c>
      <c r="BZ97" s="716" t="s">
        <v>46</v>
      </c>
      <c r="CA97" s="717" t="s">
        <v>55</v>
      </c>
      <c r="CB97" s="717" t="s">
        <v>56</v>
      </c>
      <c r="CC97" s="717" t="s">
        <v>42</v>
      </c>
      <c r="CD97" s="717" t="s">
        <v>43</v>
      </c>
      <c r="CE97" s="717" t="s">
        <v>44</v>
      </c>
      <c r="CF97" s="717" t="s">
        <v>45</v>
      </c>
      <c r="CG97" s="717" t="s">
        <v>46</v>
      </c>
    </row>
    <row r="98" spans="1:73" s="918" customFormat="1" ht="63" customHeight="1" thickBot="1">
      <c r="A98" s="898">
        <v>1</v>
      </c>
      <c r="B98" s="898" t="s">
        <v>234</v>
      </c>
      <c r="C98" s="899" t="s">
        <v>243</v>
      </c>
      <c r="D98" s="900" t="s">
        <v>558</v>
      </c>
      <c r="E98" s="901" t="s">
        <v>154</v>
      </c>
      <c r="F98" s="902" t="s">
        <v>155</v>
      </c>
      <c r="G98" s="903" t="s">
        <v>156</v>
      </c>
      <c r="H98" s="904" t="s">
        <v>1485</v>
      </c>
      <c r="I98" s="905">
        <v>1</v>
      </c>
      <c r="J98" s="906" t="s">
        <v>266</v>
      </c>
      <c r="K98" s="907">
        <v>42006</v>
      </c>
      <c r="L98" s="907">
        <v>42369</v>
      </c>
      <c r="M98" s="908">
        <v>1</v>
      </c>
      <c r="N98" s="908"/>
      <c r="O98" s="908"/>
      <c r="P98" s="908"/>
      <c r="Q98" s="908"/>
      <c r="R98" s="908"/>
      <c r="S98" s="908"/>
      <c r="T98" s="908"/>
      <c r="U98" s="909"/>
      <c r="V98" s="909"/>
      <c r="W98" s="909"/>
      <c r="X98" s="909"/>
      <c r="Y98" s="910" t="s">
        <v>106</v>
      </c>
      <c r="Z98" s="911">
        <v>0</v>
      </c>
      <c r="AA98" s="912" t="s">
        <v>1150</v>
      </c>
      <c r="AB98" s="1407">
        <v>1</v>
      </c>
      <c r="AC98" s="1408">
        <v>0</v>
      </c>
      <c r="AD98" s="888"/>
      <c r="AE98" s="889"/>
      <c r="AF98" s="890"/>
      <c r="AG98" s="891"/>
      <c r="AH98" s="892"/>
      <c r="AI98" s="893"/>
      <c r="AJ98" s="894"/>
      <c r="AK98" s="895"/>
      <c r="AL98" s="896"/>
      <c r="AM98" s="897"/>
      <c r="AN98" s="747">
        <f>SUM(M98:N98)</f>
        <v>1</v>
      </c>
      <c r="AO98" s="758">
        <f>IF(AN98=0,0%,100%)</f>
        <v>1</v>
      </c>
      <c r="AP98" s="723">
        <f>SUM(AB98:AC98)</f>
        <v>1</v>
      </c>
      <c r="AQ98" s="758">
        <f>AP98/AN98</f>
        <v>1</v>
      </c>
      <c r="AR98" s="724">
        <f>+AP98/AN98</f>
        <v>1</v>
      </c>
      <c r="AS98" s="1808">
        <f aca="true" t="shared" si="22" ref="AS98:AS105">IF(AO98&gt;0,AR98,"-")</f>
        <v>1</v>
      </c>
      <c r="AT98" s="1808">
        <f>AR98</f>
        <v>1</v>
      </c>
      <c r="AU98" s="1363">
        <v>0</v>
      </c>
      <c r="AV98" s="726">
        <v>0</v>
      </c>
      <c r="AW98" s="779" t="s">
        <v>1928</v>
      </c>
      <c r="AX98" s="779"/>
      <c r="AY98" s="914"/>
      <c r="AZ98" s="914"/>
      <c r="BA98" s="915"/>
      <c r="BB98" s="915"/>
      <c r="BC98" s="915"/>
      <c r="BD98" s="915"/>
      <c r="BE98" s="915"/>
      <c r="BF98" s="915"/>
      <c r="BG98" s="915"/>
      <c r="BH98" s="916"/>
      <c r="BI98" s="916"/>
      <c r="BJ98" s="916"/>
      <c r="BK98" s="916"/>
      <c r="BL98" s="916"/>
      <c r="BM98" s="916"/>
      <c r="BN98" s="916"/>
      <c r="BO98" s="917"/>
      <c r="BP98" s="917"/>
      <c r="BQ98" s="917"/>
      <c r="BR98" s="917"/>
      <c r="BS98" s="917"/>
      <c r="BT98" s="917"/>
      <c r="BU98" s="917"/>
    </row>
    <row r="99" spans="1:85" s="705" customFormat="1" ht="19.5" customHeight="1" thickBot="1">
      <c r="A99" s="1860" t="s">
        <v>136</v>
      </c>
      <c r="B99" s="1861"/>
      <c r="C99" s="1861"/>
      <c r="D99" s="1862"/>
      <c r="E99" s="1342"/>
      <c r="F99" s="1342"/>
      <c r="G99" s="1342"/>
      <c r="H99" s="1342"/>
      <c r="I99" s="97">
        <f>SUM(I98)</f>
        <v>1</v>
      </c>
      <c r="J99" s="1342"/>
      <c r="K99" s="1342"/>
      <c r="L99" s="1342"/>
      <c r="M99" s="1342"/>
      <c r="N99" s="1342"/>
      <c r="O99" s="1342"/>
      <c r="P99" s="1342"/>
      <c r="Q99" s="1342"/>
      <c r="R99" s="1342"/>
      <c r="S99" s="1342"/>
      <c r="T99" s="1342"/>
      <c r="U99" s="1342"/>
      <c r="V99" s="1342"/>
      <c r="W99" s="1342"/>
      <c r="X99" s="1342"/>
      <c r="Y99" s="1342"/>
      <c r="Z99" s="99">
        <f>SUM(Z98:Z98)</f>
        <v>0</v>
      </c>
      <c r="AA99" s="1343"/>
      <c r="AB99" s="876"/>
      <c r="AC99" s="876"/>
      <c r="AD99" s="876"/>
      <c r="AE99" s="876"/>
      <c r="AF99" s="876"/>
      <c r="AG99" s="876"/>
      <c r="AH99" s="876"/>
      <c r="AI99" s="876"/>
      <c r="AJ99" s="876"/>
      <c r="AK99" s="876"/>
      <c r="AL99" s="876"/>
      <c r="AM99" s="876"/>
      <c r="AN99" s="877"/>
      <c r="AO99" s="1420">
        <f>_xlfn.AVERAGEIF(AO98,"&gt;0")</f>
        <v>1</v>
      </c>
      <c r="AP99" s="879"/>
      <c r="AQ99" s="1767">
        <f>AVERAGE(AQ98)</f>
        <v>1</v>
      </c>
      <c r="AR99" s="877"/>
      <c r="AS99" s="1420">
        <f>_xlfn.AVERAGEIF(AS98,"&gt;=0")</f>
        <v>1</v>
      </c>
      <c r="AT99" s="1409">
        <f>AVERAGE(AT98)</f>
        <v>1</v>
      </c>
      <c r="AU99" s="1423">
        <f>SUM(AU98)</f>
        <v>0</v>
      </c>
      <c r="AV99" s="1420" t="e">
        <f>_xlfn.AVERAGEIF(AV98,"&gt;0")</f>
        <v>#DIV/0!</v>
      </c>
      <c r="AW99" s="878"/>
      <c r="AX99" s="878"/>
      <c r="AY99" s="749"/>
      <c r="AZ99" s="750"/>
      <c r="BA99" s="749"/>
      <c r="BB99" s="750"/>
      <c r="BC99" s="749"/>
      <c r="BD99" s="750"/>
      <c r="BE99" s="750"/>
      <c r="BF99" s="749"/>
      <c r="BG99" s="750"/>
      <c r="BH99" s="749"/>
      <c r="BI99" s="750"/>
      <c r="BJ99" s="749"/>
      <c r="BK99" s="750"/>
      <c r="BL99" s="750"/>
      <c r="BM99" s="749"/>
      <c r="BN99" s="750"/>
      <c r="BO99" s="749"/>
      <c r="BP99" s="749"/>
      <c r="BQ99" s="749"/>
      <c r="BR99" s="749"/>
      <c r="BS99" s="749"/>
      <c r="BT99" s="749"/>
      <c r="BU99" s="749"/>
      <c r="BV99" s="749"/>
      <c r="BW99" s="749"/>
      <c r="BX99" s="749"/>
      <c r="BY99" s="749"/>
      <c r="BZ99" s="749"/>
      <c r="CA99" s="749"/>
      <c r="CB99" s="749"/>
      <c r="CC99" s="749"/>
      <c r="CD99" s="749"/>
      <c r="CE99" s="749"/>
      <c r="CF99" s="749"/>
      <c r="CG99" s="749"/>
    </row>
    <row r="100" spans="1:73" s="918" customFormat="1" ht="78" thickBot="1">
      <c r="A100" s="2037">
        <v>2</v>
      </c>
      <c r="B100" s="2037" t="s">
        <v>137</v>
      </c>
      <c r="C100" s="2038" t="s">
        <v>516</v>
      </c>
      <c r="D100" s="919" t="s">
        <v>770</v>
      </c>
      <c r="E100" s="920" t="s">
        <v>78</v>
      </c>
      <c r="F100" s="921" t="s">
        <v>518</v>
      </c>
      <c r="G100" s="922" t="s">
        <v>79</v>
      </c>
      <c r="H100" s="904" t="s">
        <v>1485</v>
      </c>
      <c r="I100" s="923">
        <f>100%/6</f>
        <v>0.16666666666666666</v>
      </c>
      <c r="J100" s="924" t="s">
        <v>140</v>
      </c>
      <c r="K100" s="925">
        <v>42005</v>
      </c>
      <c r="L100" s="925">
        <v>42369</v>
      </c>
      <c r="M100" s="926"/>
      <c r="N100" s="926">
        <v>1</v>
      </c>
      <c r="O100" s="926"/>
      <c r="P100" s="926"/>
      <c r="Q100" s="926"/>
      <c r="R100" s="926"/>
      <c r="S100" s="926"/>
      <c r="T100" s="926"/>
      <c r="U100" s="926"/>
      <c r="V100" s="926"/>
      <c r="W100" s="926"/>
      <c r="X100" s="926"/>
      <c r="Y100" s="904" t="s">
        <v>106</v>
      </c>
      <c r="Z100" s="911">
        <v>0</v>
      </c>
      <c r="AA100" s="912" t="s">
        <v>1150</v>
      </c>
      <c r="AB100" s="1407">
        <v>0</v>
      </c>
      <c r="AC100" s="1408">
        <v>1</v>
      </c>
      <c r="AD100" s="888"/>
      <c r="AE100" s="889"/>
      <c r="AF100" s="890"/>
      <c r="AG100" s="891"/>
      <c r="AH100" s="892"/>
      <c r="AI100" s="893"/>
      <c r="AJ100" s="894"/>
      <c r="AK100" s="895"/>
      <c r="AL100" s="896"/>
      <c r="AM100" s="897"/>
      <c r="AN100" s="747">
        <f>SUM(M100:N100)</f>
        <v>1</v>
      </c>
      <c r="AO100" s="758">
        <f aca="true" t="shared" si="23" ref="AO100:AO105">IF(AN100=0,0%,100%)</f>
        <v>1</v>
      </c>
      <c r="AP100" s="723">
        <f aca="true" t="shared" si="24" ref="AP100:AP105">SUM(AB100:AC100)</f>
        <v>1</v>
      </c>
      <c r="AQ100" s="758">
        <f aca="true" t="shared" si="25" ref="AQ100:AQ105">AP100/AN100</f>
        <v>1</v>
      </c>
      <c r="AR100" s="724">
        <f>+AP100/AN100</f>
        <v>1</v>
      </c>
      <c r="AS100" s="1808">
        <f t="shared" si="22"/>
        <v>1</v>
      </c>
      <c r="AT100" s="1808">
        <f aca="true" t="shared" si="26" ref="AT100:AT105">AR100</f>
        <v>1</v>
      </c>
      <c r="AU100" s="1363">
        <v>0</v>
      </c>
      <c r="AV100" s="726">
        <v>0</v>
      </c>
      <c r="AW100" s="779" t="s">
        <v>1929</v>
      </c>
      <c r="AX100" s="779"/>
      <c r="AY100" s="914"/>
      <c r="AZ100" s="914"/>
      <c r="BA100" s="915"/>
      <c r="BB100" s="915"/>
      <c r="BC100" s="915"/>
      <c r="BD100" s="915"/>
      <c r="BE100" s="915"/>
      <c r="BF100" s="915"/>
      <c r="BG100" s="915"/>
      <c r="BH100" s="916"/>
      <c r="BI100" s="916"/>
      <c r="BJ100" s="916"/>
      <c r="BK100" s="916"/>
      <c r="BL100" s="916"/>
      <c r="BM100" s="916"/>
      <c r="BN100" s="916"/>
      <c r="BO100" s="917"/>
      <c r="BP100" s="917"/>
      <c r="BQ100" s="917"/>
      <c r="BR100" s="917"/>
      <c r="BS100" s="917"/>
      <c r="BT100" s="917"/>
      <c r="BU100" s="917"/>
    </row>
    <row r="101" spans="1:73" s="918" customFormat="1" ht="88.5" thickBot="1">
      <c r="A101" s="2037"/>
      <c r="B101" s="2037"/>
      <c r="C101" s="2038"/>
      <c r="D101" s="928" t="s">
        <v>141</v>
      </c>
      <c r="E101" s="929" t="s">
        <v>142</v>
      </c>
      <c r="F101" s="930">
        <v>4</v>
      </c>
      <c r="G101" s="929" t="s">
        <v>143</v>
      </c>
      <c r="H101" s="904" t="s">
        <v>1485</v>
      </c>
      <c r="I101" s="923">
        <f>100%/6</f>
        <v>0.16666666666666666</v>
      </c>
      <c r="J101" s="931" t="s">
        <v>144</v>
      </c>
      <c r="K101" s="932">
        <v>42005</v>
      </c>
      <c r="L101" s="932">
        <v>42369</v>
      </c>
      <c r="M101" s="933"/>
      <c r="N101" s="933"/>
      <c r="O101" s="933">
        <v>1</v>
      </c>
      <c r="P101" s="933"/>
      <c r="Q101" s="933"/>
      <c r="R101" s="933">
        <v>1</v>
      </c>
      <c r="S101" s="933"/>
      <c r="T101" s="933"/>
      <c r="U101" s="933">
        <v>1</v>
      </c>
      <c r="V101" s="933"/>
      <c r="W101" s="933"/>
      <c r="X101" s="933">
        <v>1</v>
      </c>
      <c r="Y101" s="934">
        <v>4</v>
      </c>
      <c r="Z101" s="911">
        <v>0</v>
      </c>
      <c r="AA101" s="912" t="s">
        <v>1150</v>
      </c>
      <c r="AB101" s="1407">
        <v>1</v>
      </c>
      <c r="AC101" s="1408">
        <v>0</v>
      </c>
      <c r="AD101" s="888"/>
      <c r="AE101" s="889"/>
      <c r="AF101" s="890"/>
      <c r="AG101" s="891"/>
      <c r="AH101" s="892"/>
      <c r="AI101" s="893"/>
      <c r="AJ101" s="894"/>
      <c r="AK101" s="895"/>
      <c r="AL101" s="896"/>
      <c r="AM101" s="897"/>
      <c r="AN101" s="747">
        <f>SUM(M101:N101)</f>
        <v>0</v>
      </c>
      <c r="AO101" s="758">
        <f t="shared" si="23"/>
        <v>0</v>
      </c>
      <c r="AP101" s="723">
        <f t="shared" si="24"/>
        <v>1</v>
      </c>
      <c r="AQ101" s="758" t="s">
        <v>1150</v>
      </c>
      <c r="AR101" s="724">
        <f>+AP101/Y101</f>
        <v>0.25</v>
      </c>
      <c r="AS101" s="1808" t="str">
        <f t="shared" si="22"/>
        <v>-</v>
      </c>
      <c r="AT101" s="1808">
        <f t="shared" si="26"/>
        <v>0.25</v>
      </c>
      <c r="AU101" s="1363">
        <v>0</v>
      </c>
      <c r="AV101" s="726">
        <v>0</v>
      </c>
      <c r="AW101" s="779" t="s">
        <v>1930</v>
      </c>
      <c r="AX101" s="779"/>
      <c r="AY101" s="914"/>
      <c r="AZ101" s="914"/>
      <c r="BA101" s="915"/>
      <c r="BB101" s="915"/>
      <c r="BC101" s="915"/>
      <c r="BD101" s="915"/>
      <c r="BE101" s="915"/>
      <c r="BF101" s="915"/>
      <c r="BG101" s="915"/>
      <c r="BH101" s="916"/>
      <c r="BI101" s="916"/>
      <c r="BJ101" s="916"/>
      <c r="BK101" s="916"/>
      <c r="BL101" s="916"/>
      <c r="BM101" s="916"/>
      <c r="BN101" s="916"/>
      <c r="BO101" s="917"/>
      <c r="BP101" s="917"/>
      <c r="BQ101" s="917"/>
      <c r="BR101" s="917"/>
      <c r="BS101" s="917"/>
      <c r="BT101" s="917"/>
      <c r="BU101" s="917"/>
    </row>
    <row r="102" spans="1:73" s="918" customFormat="1" ht="43.5" customHeight="1" thickBot="1">
      <c r="A102" s="2037"/>
      <c r="B102" s="2037"/>
      <c r="C102" s="2039" t="s">
        <v>520</v>
      </c>
      <c r="D102" s="935" t="s">
        <v>157</v>
      </c>
      <c r="E102" s="936" t="s">
        <v>158</v>
      </c>
      <c r="F102" s="937">
        <v>12</v>
      </c>
      <c r="G102" s="936" t="s">
        <v>159</v>
      </c>
      <c r="H102" s="904" t="s">
        <v>1485</v>
      </c>
      <c r="I102" s="923">
        <f>100%/6</f>
        <v>0.16666666666666666</v>
      </c>
      <c r="J102" s="924" t="s">
        <v>160</v>
      </c>
      <c r="K102" s="925">
        <v>42006</v>
      </c>
      <c r="L102" s="925">
        <v>42369</v>
      </c>
      <c r="M102" s="926">
        <v>1</v>
      </c>
      <c r="N102" s="926">
        <v>1</v>
      </c>
      <c r="O102" s="926">
        <v>1</v>
      </c>
      <c r="P102" s="926">
        <v>1</v>
      </c>
      <c r="Q102" s="926">
        <v>1</v>
      </c>
      <c r="R102" s="926">
        <v>1</v>
      </c>
      <c r="S102" s="926">
        <v>1</v>
      </c>
      <c r="T102" s="926">
        <v>1</v>
      </c>
      <c r="U102" s="926">
        <v>1</v>
      </c>
      <c r="V102" s="926">
        <v>1</v>
      </c>
      <c r="W102" s="926">
        <v>1</v>
      </c>
      <c r="X102" s="926">
        <v>1</v>
      </c>
      <c r="Y102" s="938">
        <v>12</v>
      </c>
      <c r="Z102" s="911">
        <v>0</v>
      </c>
      <c r="AA102" s="912" t="s">
        <v>1150</v>
      </c>
      <c r="AB102" s="1407">
        <v>1</v>
      </c>
      <c r="AC102" s="1408">
        <v>1</v>
      </c>
      <c r="AD102" s="888"/>
      <c r="AE102" s="889"/>
      <c r="AF102" s="890"/>
      <c r="AG102" s="891"/>
      <c r="AH102" s="892"/>
      <c r="AI102" s="893"/>
      <c r="AJ102" s="894"/>
      <c r="AK102" s="895"/>
      <c r="AL102" s="896"/>
      <c r="AM102" s="897"/>
      <c r="AN102" s="747">
        <f>SUM(M102:N102)</f>
        <v>2</v>
      </c>
      <c r="AO102" s="758">
        <f t="shared" si="23"/>
        <v>1</v>
      </c>
      <c r="AP102" s="723">
        <f t="shared" si="24"/>
        <v>2</v>
      </c>
      <c r="AQ102" s="758">
        <f t="shared" si="25"/>
        <v>1</v>
      </c>
      <c r="AR102" s="724">
        <f>+AP102/Y102</f>
        <v>0.16666666666666666</v>
      </c>
      <c r="AS102" s="1808">
        <f t="shared" si="22"/>
        <v>0.16666666666666666</v>
      </c>
      <c r="AT102" s="1808">
        <f t="shared" si="26"/>
        <v>0.16666666666666666</v>
      </c>
      <c r="AU102" s="1363">
        <v>0</v>
      </c>
      <c r="AV102" s="726">
        <v>0</v>
      </c>
      <c r="AW102" s="779" t="s">
        <v>1931</v>
      </c>
      <c r="AX102" s="779"/>
      <c r="AY102" s="914"/>
      <c r="AZ102" s="914"/>
      <c r="BA102" s="915"/>
      <c r="BB102" s="915"/>
      <c r="BC102" s="915"/>
      <c r="BD102" s="915"/>
      <c r="BE102" s="915"/>
      <c r="BF102" s="915"/>
      <c r="BG102" s="915"/>
      <c r="BH102" s="916"/>
      <c r="BI102" s="916"/>
      <c r="BJ102" s="916"/>
      <c r="BK102" s="916"/>
      <c r="BL102" s="916"/>
      <c r="BM102" s="916"/>
      <c r="BN102" s="916"/>
      <c r="BO102" s="917"/>
      <c r="BP102" s="917"/>
      <c r="BQ102" s="917"/>
      <c r="BR102" s="917"/>
      <c r="BS102" s="917"/>
      <c r="BT102" s="917"/>
      <c r="BU102" s="917"/>
    </row>
    <row r="103" spans="1:73" s="918" customFormat="1" ht="24.75" thickBot="1">
      <c r="A103" s="2037"/>
      <c r="B103" s="2037"/>
      <c r="C103" s="2039"/>
      <c r="D103" s="939" t="s">
        <v>1932</v>
      </c>
      <c r="E103" s="940" t="s">
        <v>158</v>
      </c>
      <c r="F103" s="941">
        <v>12</v>
      </c>
      <c r="G103" s="942" t="s">
        <v>159</v>
      </c>
      <c r="H103" s="904" t="s">
        <v>1485</v>
      </c>
      <c r="I103" s="923">
        <f>100%/6</f>
        <v>0.16666666666666666</v>
      </c>
      <c r="J103" s="931" t="s">
        <v>160</v>
      </c>
      <c r="K103" s="932">
        <v>42006</v>
      </c>
      <c r="L103" s="932">
        <v>42369</v>
      </c>
      <c r="M103" s="933">
        <v>1</v>
      </c>
      <c r="N103" s="933">
        <v>1</v>
      </c>
      <c r="O103" s="933">
        <v>1</v>
      </c>
      <c r="P103" s="933">
        <v>1</v>
      </c>
      <c r="Q103" s="933">
        <v>1</v>
      </c>
      <c r="R103" s="933">
        <v>1</v>
      </c>
      <c r="S103" s="933">
        <v>1</v>
      </c>
      <c r="T103" s="933">
        <v>1</v>
      </c>
      <c r="U103" s="933">
        <v>1</v>
      </c>
      <c r="V103" s="933">
        <v>1</v>
      </c>
      <c r="W103" s="933">
        <v>1</v>
      </c>
      <c r="X103" s="933">
        <v>1</v>
      </c>
      <c r="Y103" s="934">
        <v>12</v>
      </c>
      <c r="Z103" s="911">
        <v>0</v>
      </c>
      <c r="AA103" s="912" t="s">
        <v>1150</v>
      </c>
      <c r="AB103" s="1407">
        <v>1</v>
      </c>
      <c r="AC103" s="1408">
        <v>1</v>
      </c>
      <c r="AD103" s="888"/>
      <c r="AE103" s="889"/>
      <c r="AF103" s="890"/>
      <c r="AG103" s="891"/>
      <c r="AH103" s="892"/>
      <c r="AI103" s="893"/>
      <c r="AJ103" s="894"/>
      <c r="AK103" s="895"/>
      <c r="AL103" s="896"/>
      <c r="AM103" s="897"/>
      <c r="AN103" s="747">
        <f>SUM(M103:N103)</f>
        <v>2</v>
      </c>
      <c r="AO103" s="758">
        <f t="shared" si="23"/>
        <v>1</v>
      </c>
      <c r="AP103" s="723">
        <f t="shared" si="24"/>
        <v>2</v>
      </c>
      <c r="AQ103" s="758">
        <f t="shared" si="25"/>
        <v>1</v>
      </c>
      <c r="AR103" s="724">
        <f>+AP103/Y103</f>
        <v>0.16666666666666666</v>
      </c>
      <c r="AS103" s="1808">
        <f t="shared" si="22"/>
        <v>0.16666666666666666</v>
      </c>
      <c r="AT103" s="1808">
        <f t="shared" si="26"/>
        <v>0.16666666666666666</v>
      </c>
      <c r="AU103" s="1363">
        <v>0</v>
      </c>
      <c r="AV103" s="726">
        <v>0</v>
      </c>
      <c r="AW103" s="779" t="s">
        <v>1933</v>
      </c>
      <c r="AX103" s="779"/>
      <c r="AY103" s="914"/>
      <c r="AZ103" s="914"/>
      <c r="BA103" s="915"/>
      <c r="BB103" s="915"/>
      <c r="BC103" s="915"/>
      <c r="BD103" s="915"/>
      <c r="BE103" s="915"/>
      <c r="BF103" s="915"/>
      <c r="BG103" s="915"/>
      <c r="BH103" s="916"/>
      <c r="BI103" s="916"/>
      <c r="BJ103" s="916"/>
      <c r="BK103" s="916"/>
      <c r="BL103" s="916"/>
      <c r="BM103" s="916"/>
      <c r="BN103" s="916"/>
      <c r="BO103" s="917"/>
      <c r="BP103" s="917"/>
      <c r="BQ103" s="917"/>
      <c r="BR103" s="917"/>
      <c r="BS103" s="917"/>
      <c r="BT103" s="917"/>
      <c r="BU103" s="917"/>
    </row>
    <row r="104" spans="1:73" s="918" customFormat="1" ht="87.75" customHeight="1" thickBot="1">
      <c r="A104" s="2037"/>
      <c r="B104" s="2037"/>
      <c r="C104" s="2039"/>
      <c r="D104" s="935" t="s">
        <v>162</v>
      </c>
      <c r="E104" s="943" t="s">
        <v>163</v>
      </c>
      <c r="F104" s="944" t="s">
        <v>146</v>
      </c>
      <c r="G104" s="945" t="s">
        <v>147</v>
      </c>
      <c r="H104" s="904" t="s">
        <v>1485</v>
      </c>
      <c r="I104" s="923">
        <f>100%/6</f>
        <v>0.16666666666666666</v>
      </c>
      <c r="J104" s="946" t="s">
        <v>164</v>
      </c>
      <c r="K104" s="947">
        <v>42006</v>
      </c>
      <c r="L104" s="925">
        <v>42369</v>
      </c>
      <c r="M104" s="926">
        <v>1</v>
      </c>
      <c r="N104" s="926">
        <v>1</v>
      </c>
      <c r="O104" s="926"/>
      <c r="P104" s="926"/>
      <c r="Q104" s="926"/>
      <c r="R104" s="926"/>
      <c r="S104" s="926"/>
      <c r="T104" s="926"/>
      <c r="U104" s="926"/>
      <c r="V104" s="926"/>
      <c r="W104" s="926"/>
      <c r="X104" s="926"/>
      <c r="Y104" s="938" t="s">
        <v>146</v>
      </c>
      <c r="Z104" s="911">
        <v>0</v>
      </c>
      <c r="AA104" s="912" t="s">
        <v>1150</v>
      </c>
      <c r="AB104" s="1407">
        <v>1</v>
      </c>
      <c r="AC104" s="1408">
        <v>1</v>
      </c>
      <c r="AD104" s="888"/>
      <c r="AE104" s="889"/>
      <c r="AF104" s="890"/>
      <c r="AG104" s="891"/>
      <c r="AH104" s="892"/>
      <c r="AI104" s="893"/>
      <c r="AJ104" s="894"/>
      <c r="AK104" s="895"/>
      <c r="AL104" s="896"/>
      <c r="AM104" s="897"/>
      <c r="AN104" s="747">
        <f>SUM(M104:N104)</f>
        <v>2</v>
      </c>
      <c r="AO104" s="758">
        <f t="shared" si="23"/>
        <v>1</v>
      </c>
      <c r="AP104" s="723">
        <f t="shared" si="24"/>
        <v>2</v>
      </c>
      <c r="AQ104" s="758">
        <f t="shared" si="25"/>
        <v>1</v>
      </c>
      <c r="AR104" s="724">
        <f>+AP104/AN104</f>
        <v>1</v>
      </c>
      <c r="AS104" s="1808">
        <f t="shared" si="22"/>
        <v>1</v>
      </c>
      <c r="AT104" s="1808">
        <f t="shared" si="26"/>
        <v>1</v>
      </c>
      <c r="AU104" s="1363">
        <v>0</v>
      </c>
      <c r="AV104" s="726">
        <v>0</v>
      </c>
      <c r="AW104" s="779" t="s">
        <v>1934</v>
      </c>
      <c r="AX104" s="779"/>
      <c r="AY104" s="914"/>
      <c r="AZ104" s="914"/>
      <c r="BA104" s="915"/>
      <c r="BB104" s="915"/>
      <c r="BC104" s="915"/>
      <c r="BD104" s="915"/>
      <c r="BE104" s="915"/>
      <c r="BF104" s="915"/>
      <c r="BG104" s="915"/>
      <c r="BH104" s="916"/>
      <c r="BI104" s="916"/>
      <c r="BJ104" s="916"/>
      <c r="BK104" s="916"/>
      <c r="BL104" s="916"/>
      <c r="BM104" s="916"/>
      <c r="BN104" s="916"/>
      <c r="BO104" s="917"/>
      <c r="BP104" s="917"/>
      <c r="BQ104" s="917"/>
      <c r="BR104" s="917"/>
      <c r="BS104" s="917"/>
      <c r="BT104" s="917"/>
      <c r="BU104" s="917"/>
    </row>
    <row r="105" spans="1:73" s="918" customFormat="1" ht="59.25" customHeight="1" thickBot="1">
      <c r="A105" s="2037"/>
      <c r="B105" s="2037"/>
      <c r="C105" s="2039"/>
      <c r="D105" s="939" t="s">
        <v>153</v>
      </c>
      <c r="E105" s="948" t="s">
        <v>154</v>
      </c>
      <c r="F105" s="948" t="s">
        <v>155</v>
      </c>
      <c r="G105" s="942" t="s">
        <v>156</v>
      </c>
      <c r="H105" s="904" t="s">
        <v>1485</v>
      </c>
      <c r="I105" s="923">
        <f>100%/6</f>
        <v>0.16666666666666666</v>
      </c>
      <c r="J105" s="931" t="s">
        <v>154</v>
      </c>
      <c r="K105" s="932">
        <v>42006</v>
      </c>
      <c r="L105" s="932">
        <v>42369</v>
      </c>
      <c r="M105" s="933">
        <v>1</v>
      </c>
      <c r="N105" s="933"/>
      <c r="O105" s="933"/>
      <c r="P105" s="933"/>
      <c r="Q105" s="933"/>
      <c r="R105" s="933"/>
      <c r="S105" s="933"/>
      <c r="T105" s="933"/>
      <c r="U105" s="933"/>
      <c r="V105" s="933"/>
      <c r="W105" s="933"/>
      <c r="X105" s="933"/>
      <c r="Y105" s="934" t="s">
        <v>155</v>
      </c>
      <c r="Z105" s="911">
        <v>0</v>
      </c>
      <c r="AA105" s="912" t="s">
        <v>1150</v>
      </c>
      <c r="AB105" s="1407">
        <v>1</v>
      </c>
      <c r="AC105" s="1408">
        <v>0</v>
      </c>
      <c r="AD105" s="888"/>
      <c r="AE105" s="889"/>
      <c r="AF105" s="890"/>
      <c r="AG105" s="891"/>
      <c r="AH105" s="892"/>
      <c r="AI105" s="893"/>
      <c r="AJ105" s="894"/>
      <c r="AK105" s="895"/>
      <c r="AL105" s="896"/>
      <c r="AM105" s="897"/>
      <c r="AN105" s="747">
        <f>SUM(M105:N105)</f>
        <v>1</v>
      </c>
      <c r="AO105" s="758">
        <f t="shared" si="23"/>
        <v>1</v>
      </c>
      <c r="AP105" s="723">
        <f t="shared" si="24"/>
        <v>1</v>
      </c>
      <c r="AQ105" s="758">
        <f t="shared" si="25"/>
        <v>1</v>
      </c>
      <c r="AR105" s="724">
        <f>+AP105/AN105</f>
        <v>1</v>
      </c>
      <c r="AS105" s="1808">
        <f t="shared" si="22"/>
        <v>1</v>
      </c>
      <c r="AT105" s="1808">
        <f t="shared" si="26"/>
        <v>1</v>
      </c>
      <c r="AU105" s="1363">
        <v>0</v>
      </c>
      <c r="AV105" s="726">
        <v>0</v>
      </c>
      <c r="AW105" s="779" t="s">
        <v>1935</v>
      </c>
      <c r="AX105" s="779"/>
      <c r="AY105" s="914"/>
      <c r="AZ105" s="914"/>
      <c r="BA105" s="915"/>
      <c r="BB105" s="915"/>
      <c r="BC105" s="915"/>
      <c r="BD105" s="915"/>
      <c r="BE105" s="915"/>
      <c r="BF105" s="915"/>
      <c r="BG105" s="915"/>
      <c r="BH105" s="916"/>
      <c r="BI105" s="916"/>
      <c r="BJ105" s="916"/>
      <c r="BK105" s="916"/>
      <c r="BL105" s="916"/>
      <c r="BM105" s="916"/>
      <c r="BN105" s="916"/>
      <c r="BO105" s="917"/>
      <c r="BP105" s="917"/>
      <c r="BQ105" s="917"/>
      <c r="BR105" s="917"/>
      <c r="BS105" s="917"/>
      <c r="BT105" s="917"/>
      <c r="BU105" s="917"/>
    </row>
    <row r="106" spans="1:85" s="705" customFormat="1" ht="19.5" customHeight="1" thickBot="1">
      <c r="A106" s="1860" t="s">
        <v>136</v>
      </c>
      <c r="B106" s="1861"/>
      <c r="C106" s="1861"/>
      <c r="D106" s="1862"/>
      <c r="E106" s="1342"/>
      <c r="F106" s="1342"/>
      <c r="G106" s="1342"/>
      <c r="H106" s="1342"/>
      <c r="I106" s="104">
        <f>SUM(I100:I105)</f>
        <v>0.9999999999999999</v>
      </c>
      <c r="J106" s="1342"/>
      <c r="K106" s="1342"/>
      <c r="L106" s="1342"/>
      <c r="M106" s="1342"/>
      <c r="N106" s="1342"/>
      <c r="O106" s="1342"/>
      <c r="P106" s="1342"/>
      <c r="Q106" s="1342"/>
      <c r="R106" s="1342"/>
      <c r="S106" s="1342"/>
      <c r="T106" s="1342"/>
      <c r="U106" s="1342"/>
      <c r="V106" s="1342"/>
      <c r="W106" s="1342"/>
      <c r="X106" s="1342"/>
      <c r="Y106" s="1342"/>
      <c r="Z106" s="99">
        <f>SUM(Z100:Z105)</f>
        <v>0</v>
      </c>
      <c r="AA106" s="1343"/>
      <c r="AB106" s="1343"/>
      <c r="AC106" s="1343"/>
      <c r="AD106" s="1343"/>
      <c r="AE106" s="1343"/>
      <c r="AF106" s="1343"/>
      <c r="AG106" s="1343"/>
      <c r="AH106" s="1343"/>
      <c r="AI106" s="1343"/>
      <c r="AJ106" s="1343"/>
      <c r="AK106" s="1343"/>
      <c r="AL106" s="1343"/>
      <c r="AM106" s="1343"/>
      <c r="AN106" s="749"/>
      <c r="AO106" s="1420">
        <f>_xlfn.AVERAGEIF(AO100:AO105,"&gt;0")</f>
        <v>1</v>
      </c>
      <c r="AP106" s="750"/>
      <c r="AQ106" s="1410">
        <f>AVERAGE(AQ100:AQ105)</f>
        <v>1</v>
      </c>
      <c r="AR106" s="749"/>
      <c r="AS106" s="1420">
        <f>_xlfn.AVERAGEIF(AS100:AS105,"&gt;=0")</f>
        <v>0.6666666666666667</v>
      </c>
      <c r="AT106" s="1409">
        <f>AVERAGE(AT100:AT105)</f>
        <v>0.5972222222222222</v>
      </c>
      <c r="AU106" s="1423">
        <f>SUM(AU100:AU105)</f>
        <v>0</v>
      </c>
      <c r="AV106" s="1420" t="e">
        <f>_xlfn.AVERAGEIF(AV100:AV105,"&gt;0")</f>
        <v>#DIV/0!</v>
      </c>
      <c r="AW106" s="749"/>
      <c r="AX106" s="749"/>
      <c r="AY106" s="749"/>
      <c r="AZ106" s="749"/>
      <c r="BA106" s="749"/>
      <c r="BB106" s="749"/>
      <c r="BC106" s="749"/>
      <c r="BD106" s="749"/>
      <c r="BE106" s="749"/>
      <c r="BF106" s="749"/>
      <c r="BG106" s="749"/>
      <c r="BH106" s="749"/>
      <c r="BI106" s="749"/>
      <c r="BJ106" s="749"/>
      <c r="BK106" s="749"/>
      <c r="BL106" s="749"/>
      <c r="BM106" s="749"/>
      <c r="BN106" s="749"/>
      <c r="BO106" s="749"/>
      <c r="BP106" s="749"/>
      <c r="BQ106" s="749"/>
      <c r="BR106" s="749"/>
      <c r="BS106" s="749"/>
      <c r="BT106" s="749"/>
      <c r="BU106" s="749"/>
      <c r="BV106" s="749"/>
      <c r="BW106" s="749"/>
      <c r="BX106" s="749"/>
      <c r="BY106" s="749"/>
      <c r="BZ106" s="749"/>
      <c r="CA106" s="749"/>
      <c r="CB106" s="749"/>
      <c r="CC106" s="749"/>
      <c r="CD106" s="749"/>
      <c r="CE106" s="749"/>
      <c r="CF106" s="749"/>
      <c r="CG106" s="749"/>
    </row>
    <row r="107" spans="1:85" s="705" customFormat="1" ht="19.5" customHeight="1" thickBot="1">
      <c r="A107" s="1853" t="s">
        <v>297</v>
      </c>
      <c r="B107" s="1854"/>
      <c r="C107" s="1854"/>
      <c r="D107" s="1854"/>
      <c r="E107" s="1345"/>
      <c r="F107" s="1346"/>
      <c r="G107" s="1346"/>
      <c r="H107" s="1346"/>
      <c r="I107" s="1346"/>
      <c r="J107" s="1346"/>
      <c r="K107" s="1346"/>
      <c r="L107" s="1346"/>
      <c r="M107" s="1346"/>
      <c r="N107" s="1346"/>
      <c r="O107" s="1346"/>
      <c r="P107" s="1346"/>
      <c r="Q107" s="1346"/>
      <c r="R107" s="1346"/>
      <c r="S107" s="1346"/>
      <c r="T107" s="1346"/>
      <c r="U107" s="1346"/>
      <c r="V107" s="1346"/>
      <c r="W107" s="1346"/>
      <c r="X107" s="1346"/>
      <c r="Y107" s="1346"/>
      <c r="Z107" s="178">
        <f>SUM(Z99,Z106)</f>
        <v>0</v>
      </c>
      <c r="AA107" s="179"/>
      <c r="AB107" s="1357"/>
      <c r="AC107" s="1357"/>
      <c r="AD107" s="1357"/>
      <c r="AE107" s="1357"/>
      <c r="AF107" s="1357"/>
      <c r="AG107" s="1357"/>
      <c r="AH107" s="1357"/>
      <c r="AI107" s="1357"/>
      <c r="AJ107" s="1357"/>
      <c r="AK107" s="1357"/>
      <c r="AL107" s="1357"/>
      <c r="AM107" s="1357"/>
      <c r="AN107" s="765"/>
      <c r="AO107" s="765"/>
      <c r="AP107" s="766"/>
      <c r="AQ107" s="1768">
        <f>AVERAGE(AQ106,AQ99)</f>
        <v>1</v>
      </c>
      <c r="AR107" s="765"/>
      <c r="AS107" s="765"/>
      <c r="AT107" s="1427">
        <f>AVERAGE(AT106,AT99)</f>
        <v>0.7986111111111112</v>
      </c>
      <c r="AU107" s="1426">
        <f>SUM(AU99,AU106)</f>
        <v>0</v>
      </c>
      <c r="AV107" s="1427" t="e">
        <f>AVERAGE(AV99,AV106)</f>
        <v>#DIV/0!</v>
      </c>
      <c r="AW107" s="765"/>
      <c r="AX107" s="765"/>
      <c r="AY107" s="765"/>
      <c r="AZ107" s="765"/>
      <c r="BA107" s="765"/>
      <c r="BB107" s="765"/>
      <c r="BC107" s="765"/>
      <c r="BD107" s="765"/>
      <c r="BE107" s="765"/>
      <c r="BF107" s="765"/>
      <c r="BG107" s="765"/>
      <c r="BH107" s="765"/>
      <c r="BI107" s="765"/>
      <c r="BJ107" s="765"/>
      <c r="BK107" s="765"/>
      <c r="BL107" s="765"/>
      <c r="BM107" s="765"/>
      <c r="BN107" s="765"/>
      <c r="BO107" s="765"/>
      <c r="BP107" s="765"/>
      <c r="BQ107" s="765"/>
      <c r="BR107" s="765"/>
      <c r="BS107" s="765"/>
      <c r="BT107" s="765"/>
      <c r="BU107" s="765"/>
      <c r="BV107" s="765"/>
      <c r="BW107" s="765"/>
      <c r="BX107" s="765"/>
      <c r="BY107" s="765"/>
      <c r="BZ107" s="765"/>
      <c r="CA107" s="765"/>
      <c r="CB107" s="765"/>
      <c r="CC107" s="765"/>
      <c r="CD107" s="765"/>
      <c r="CE107" s="765"/>
      <c r="CF107" s="765"/>
      <c r="CG107" s="765"/>
    </row>
    <row r="108" spans="1:85" s="3" customFormat="1" ht="19.5" customHeight="1" thickBot="1">
      <c r="A108" s="181"/>
      <c r="B108" s="182"/>
      <c r="C108" s="183"/>
      <c r="D108" s="183"/>
      <c r="E108" s="183"/>
      <c r="F108" s="297"/>
      <c r="G108" s="183"/>
      <c r="H108" s="183"/>
      <c r="I108" s="298"/>
      <c r="J108" s="183"/>
      <c r="K108" s="299"/>
      <c r="L108" s="299"/>
      <c r="M108" s="183"/>
      <c r="N108" s="183"/>
      <c r="O108" s="183"/>
      <c r="P108" s="183"/>
      <c r="Q108" s="183"/>
      <c r="R108" s="183"/>
      <c r="S108" s="183"/>
      <c r="T108" s="183"/>
      <c r="U108" s="183"/>
      <c r="V108" s="183"/>
      <c r="W108" s="183"/>
      <c r="X108" s="183"/>
      <c r="Y108" s="183"/>
      <c r="Z108" s="340">
        <f>SUM(Z41,Z93,Z107)-Z46</f>
        <v>367000000</v>
      </c>
      <c r="AA108" s="183"/>
      <c r="AB108" s="183"/>
      <c r="AC108" s="183"/>
      <c r="AD108" s="183"/>
      <c r="AE108" s="183"/>
      <c r="AF108" s="183"/>
      <c r="AG108" s="183"/>
      <c r="AH108" s="183"/>
      <c r="AI108" s="183"/>
      <c r="AJ108" s="183"/>
      <c r="AK108" s="183"/>
      <c r="AL108" s="183"/>
      <c r="AM108" s="183"/>
      <c r="AN108" s="949"/>
      <c r="AO108" s="1770">
        <f>AVERAGE(AO106)</f>
        <v>1</v>
      </c>
      <c r="AP108" s="950"/>
      <c r="AQ108" s="1769">
        <f>AVERAGE(AQ107,AQ93,AQ41)</f>
        <v>0.9274036281179138</v>
      </c>
      <c r="AR108" s="949"/>
      <c r="AS108" s="949"/>
      <c r="AT108" s="1429">
        <f>AVERAGE(AT107,AT93,AT41)</f>
        <v>0.3822531503435643</v>
      </c>
      <c r="AU108" s="1428">
        <f>SUM(AU107,AU93,AU41)</f>
        <v>1197897843</v>
      </c>
      <c r="AV108" s="1429" t="e">
        <f>AVERAGE(AV107,AV93,AV41)</f>
        <v>#DIV/0!</v>
      </c>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row>
    <row r="109" spans="40:85" ht="13.5">
      <c r="AN109" s="951"/>
      <c r="AO109" s="951"/>
      <c r="AP109" s="951"/>
      <c r="AQ109" s="951"/>
      <c r="AR109" s="951"/>
      <c r="AS109" s="951"/>
      <c r="AT109" s="951"/>
      <c r="AU109" s="951"/>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1"/>
      <c r="BQ109" s="951"/>
      <c r="BR109" s="951"/>
      <c r="BS109" s="951"/>
      <c r="BT109" s="951"/>
      <c r="BU109" s="951"/>
      <c r="BV109" s="951"/>
      <c r="BW109" s="951"/>
      <c r="BX109" s="951"/>
      <c r="BY109" s="951"/>
      <c r="BZ109" s="951"/>
      <c r="CA109" s="951"/>
      <c r="CB109" s="951"/>
      <c r="CC109" s="951"/>
      <c r="CD109" s="951"/>
      <c r="CE109" s="951"/>
      <c r="CF109" s="951"/>
      <c r="CG109" s="951"/>
    </row>
    <row r="110" spans="1:85" ht="66.75" customHeight="1">
      <c r="A110" s="2035" t="s">
        <v>1486</v>
      </c>
      <c r="B110" s="2035"/>
      <c r="C110" s="2035"/>
      <c r="D110" s="2035"/>
      <c r="E110" s="2035"/>
      <c r="F110" s="2035"/>
      <c r="G110" s="2035"/>
      <c r="H110" s="2035"/>
      <c r="I110" s="2035"/>
      <c r="J110" s="2035"/>
      <c r="K110" s="2035"/>
      <c r="L110" s="2035"/>
      <c r="M110" s="2035"/>
      <c r="N110" s="2035"/>
      <c r="O110" s="2035"/>
      <c r="P110" s="2035"/>
      <c r="Q110" s="2035"/>
      <c r="R110" s="2035"/>
      <c r="S110" s="2035"/>
      <c r="T110" s="2035"/>
      <c r="U110" s="2035"/>
      <c r="V110" s="2035"/>
      <c r="W110" s="2035"/>
      <c r="X110" s="2035"/>
      <c r="Y110" s="2035"/>
      <c r="Z110" s="2035"/>
      <c r="AA110" s="2035"/>
      <c r="AB110" s="1354"/>
      <c r="AC110" s="1354"/>
      <c r="AD110" s="1354"/>
      <c r="AE110" s="1354"/>
      <c r="AF110" s="1354"/>
      <c r="AG110" s="1354"/>
      <c r="AH110" s="1354"/>
      <c r="AI110" s="1354"/>
      <c r="AJ110" s="1354"/>
      <c r="AK110" s="1354"/>
      <c r="AL110" s="1354"/>
      <c r="AM110" s="1354"/>
      <c r="AN110" s="951"/>
      <c r="AO110" s="951"/>
      <c r="AP110" s="951"/>
      <c r="AQ110" s="951"/>
      <c r="AR110" s="951"/>
      <c r="AS110" s="951"/>
      <c r="AT110" s="951"/>
      <c r="AU110" s="951"/>
      <c r="AV110" s="951"/>
      <c r="AW110" s="951"/>
      <c r="AX110" s="951"/>
      <c r="AY110" s="951"/>
      <c r="AZ110" s="951"/>
      <c r="BA110" s="951"/>
      <c r="BB110" s="951"/>
      <c r="BC110" s="951"/>
      <c r="BD110" s="951"/>
      <c r="BE110" s="951"/>
      <c r="BF110" s="951"/>
      <c r="BG110" s="951"/>
      <c r="BH110" s="951"/>
      <c r="BI110" s="951"/>
      <c r="BJ110" s="951"/>
      <c r="BK110" s="951"/>
      <c r="BL110" s="951"/>
      <c r="BM110" s="951"/>
      <c r="BN110" s="951"/>
      <c r="BO110" s="951"/>
      <c r="BP110" s="951"/>
      <c r="BQ110" s="951"/>
      <c r="BR110" s="951"/>
      <c r="BS110" s="951"/>
      <c r="BT110" s="951"/>
      <c r="BU110" s="951"/>
      <c r="BV110" s="951"/>
      <c r="BW110" s="951"/>
      <c r="BX110" s="951"/>
      <c r="BY110" s="951"/>
      <c r="BZ110" s="951"/>
      <c r="CA110" s="951"/>
      <c r="CB110" s="951"/>
      <c r="CC110" s="951"/>
      <c r="CD110" s="951"/>
      <c r="CE110" s="951"/>
      <c r="CF110" s="951"/>
      <c r="CG110" s="951"/>
    </row>
    <row r="111" spans="1:85" ht="18.75" customHeight="1">
      <c r="A111" s="2035"/>
      <c r="B111" s="2035"/>
      <c r="C111" s="2035"/>
      <c r="D111" s="2035"/>
      <c r="E111" s="2035"/>
      <c r="F111" s="2035"/>
      <c r="G111" s="2035"/>
      <c r="H111" s="2035"/>
      <c r="I111" s="2035"/>
      <c r="J111" s="2035"/>
      <c r="K111" s="2035"/>
      <c r="L111" s="2035"/>
      <c r="M111" s="2035"/>
      <c r="N111" s="2035"/>
      <c r="O111" s="2035"/>
      <c r="P111" s="2035"/>
      <c r="Q111" s="2035"/>
      <c r="R111" s="2035"/>
      <c r="S111" s="2035"/>
      <c r="T111" s="2035"/>
      <c r="U111" s="2035"/>
      <c r="V111" s="2035"/>
      <c r="W111" s="2035"/>
      <c r="X111" s="2035"/>
      <c r="Y111" s="2035"/>
      <c r="Z111" s="2035"/>
      <c r="AA111" s="2035"/>
      <c r="AB111" s="1354"/>
      <c r="AC111" s="1354"/>
      <c r="AD111" s="1354"/>
      <c r="AE111" s="1354"/>
      <c r="AF111" s="1354"/>
      <c r="AG111" s="1354"/>
      <c r="AH111" s="1354"/>
      <c r="AI111" s="1354"/>
      <c r="AJ111" s="1354"/>
      <c r="AK111" s="1354"/>
      <c r="AL111" s="1354"/>
      <c r="AM111" s="1354"/>
      <c r="AN111" s="951"/>
      <c r="AO111" s="951"/>
      <c r="AP111" s="951"/>
      <c r="AQ111" s="951"/>
      <c r="AR111" s="951"/>
      <c r="AS111" s="951"/>
      <c r="AT111" s="951"/>
      <c r="AU111" s="951"/>
      <c r="AV111" s="951"/>
      <c r="AW111" s="951"/>
      <c r="AX111" s="951"/>
      <c r="AY111" s="951"/>
      <c r="AZ111" s="951"/>
      <c r="BA111" s="951"/>
      <c r="BB111" s="951"/>
      <c r="BC111" s="951"/>
      <c r="BD111" s="951"/>
      <c r="BE111" s="951"/>
      <c r="BF111" s="951"/>
      <c r="BG111" s="951"/>
      <c r="BH111" s="951"/>
      <c r="BI111" s="951"/>
      <c r="BJ111" s="951"/>
      <c r="BK111" s="951"/>
      <c r="BL111" s="951"/>
      <c r="BM111" s="951"/>
      <c r="BN111" s="951"/>
      <c r="BO111" s="951"/>
      <c r="BP111" s="951"/>
      <c r="BQ111" s="951"/>
      <c r="BR111" s="951"/>
      <c r="BS111" s="951"/>
      <c r="BT111" s="951"/>
      <c r="BU111" s="951"/>
      <c r="BV111" s="951"/>
      <c r="BW111" s="951"/>
      <c r="BX111" s="951"/>
      <c r="BY111" s="951"/>
      <c r="BZ111" s="951"/>
      <c r="CA111" s="951"/>
      <c r="CB111" s="951"/>
      <c r="CC111" s="951"/>
      <c r="CD111" s="951"/>
      <c r="CE111" s="951"/>
      <c r="CF111" s="951"/>
      <c r="CG111" s="951"/>
    </row>
    <row r="112" spans="40:85" ht="13.5">
      <c r="AN112" s="951"/>
      <c r="AO112" s="951"/>
      <c r="AP112" s="951"/>
      <c r="AQ112" s="951"/>
      <c r="AR112" s="951"/>
      <c r="AS112" s="951"/>
      <c r="AT112" s="951"/>
      <c r="AU112" s="951"/>
      <c r="AV112" s="951"/>
      <c r="AW112" s="951"/>
      <c r="AX112" s="951"/>
      <c r="AY112" s="951"/>
      <c r="AZ112" s="951"/>
      <c r="BA112" s="951"/>
      <c r="BB112" s="951"/>
      <c r="BC112" s="951"/>
      <c r="BD112" s="951"/>
      <c r="BE112" s="951"/>
      <c r="BF112" s="951"/>
      <c r="BG112" s="951"/>
      <c r="BH112" s="951"/>
      <c r="BI112" s="951"/>
      <c r="BJ112" s="951"/>
      <c r="BK112" s="951"/>
      <c r="BL112" s="951"/>
      <c r="BM112" s="951"/>
      <c r="BN112" s="951"/>
      <c r="BO112" s="951"/>
      <c r="BP112" s="951"/>
      <c r="BQ112" s="951"/>
      <c r="BR112" s="951"/>
      <c r="BS112" s="951"/>
      <c r="BT112" s="951"/>
      <c r="BU112" s="951"/>
      <c r="BV112" s="951"/>
      <c r="BW112" s="951"/>
      <c r="BX112" s="951"/>
      <c r="BY112" s="951"/>
      <c r="BZ112" s="951"/>
      <c r="CA112" s="951"/>
      <c r="CB112" s="951"/>
      <c r="CC112" s="951"/>
      <c r="CD112" s="951"/>
      <c r="CE112" s="951"/>
      <c r="CF112" s="951"/>
      <c r="CG112" s="951"/>
    </row>
    <row r="113" spans="22:85" ht="13.5">
      <c r="V113" s="2036"/>
      <c r="W113" s="2036"/>
      <c r="X113" s="2036"/>
      <c r="Y113" s="2036"/>
      <c r="AN113" s="951"/>
      <c r="AO113" s="951"/>
      <c r="AP113" s="951"/>
      <c r="AQ113" s="951"/>
      <c r="AR113" s="951"/>
      <c r="AS113" s="951"/>
      <c r="AT113" s="951"/>
      <c r="AU113" s="951"/>
      <c r="AV113" s="951"/>
      <c r="AW113" s="951"/>
      <c r="AX113" s="951"/>
      <c r="AY113" s="951"/>
      <c r="AZ113" s="951"/>
      <c r="BA113" s="951"/>
      <c r="BB113" s="951"/>
      <c r="BC113" s="951"/>
      <c r="BD113" s="951"/>
      <c r="BE113" s="951"/>
      <c r="BF113" s="951"/>
      <c r="BG113" s="951"/>
      <c r="BH113" s="951"/>
      <c r="BI113" s="951"/>
      <c r="BJ113" s="951"/>
      <c r="BK113" s="951"/>
      <c r="BL113" s="951"/>
      <c r="BM113" s="951"/>
      <c r="BN113" s="951"/>
      <c r="BO113" s="951"/>
      <c r="BP113" s="951"/>
      <c r="BQ113" s="951"/>
      <c r="BR113" s="951"/>
      <c r="BS113" s="951"/>
      <c r="BT113" s="951"/>
      <c r="BU113" s="951"/>
      <c r="BV113" s="951"/>
      <c r="BW113" s="951"/>
      <c r="BX113" s="951"/>
      <c r="BY113" s="951"/>
      <c r="BZ113" s="951"/>
      <c r="CA113" s="951"/>
      <c r="CB113" s="951"/>
      <c r="CC113" s="951"/>
      <c r="CD113" s="951"/>
      <c r="CE113" s="951"/>
      <c r="CF113" s="951"/>
      <c r="CG113" s="951"/>
    </row>
    <row r="114" spans="22:85" ht="13.5">
      <c r="V114" s="2036"/>
      <c r="W114" s="2036"/>
      <c r="X114" s="2036"/>
      <c r="Y114" s="2036"/>
      <c r="Z114" s="952"/>
      <c r="AN114" s="951"/>
      <c r="AO114" s="951"/>
      <c r="AP114" s="951"/>
      <c r="AQ114" s="951"/>
      <c r="AR114" s="951"/>
      <c r="AS114" s="951"/>
      <c r="AT114" s="951"/>
      <c r="AU114" s="951"/>
      <c r="AV114" s="951"/>
      <c r="AW114" s="951"/>
      <c r="AX114" s="951"/>
      <c r="AY114" s="951"/>
      <c r="AZ114" s="951"/>
      <c r="BA114" s="951"/>
      <c r="BB114" s="951"/>
      <c r="BC114" s="951"/>
      <c r="BD114" s="951"/>
      <c r="BE114" s="951"/>
      <c r="BF114" s="951"/>
      <c r="BG114" s="951"/>
      <c r="BH114" s="951"/>
      <c r="BI114" s="951"/>
      <c r="BJ114" s="951"/>
      <c r="BK114" s="951"/>
      <c r="BL114" s="951"/>
      <c r="BM114" s="951"/>
      <c r="BN114" s="951"/>
      <c r="BO114" s="951"/>
      <c r="BP114" s="951"/>
      <c r="BQ114" s="951"/>
      <c r="BR114" s="951"/>
      <c r="BS114" s="951"/>
      <c r="BT114" s="951"/>
      <c r="BU114" s="951"/>
      <c r="BV114" s="951"/>
      <c r="BW114" s="951"/>
      <c r="BX114" s="951"/>
      <c r="BY114" s="951"/>
      <c r="BZ114" s="951"/>
      <c r="CA114" s="951"/>
      <c r="CB114" s="951"/>
      <c r="CC114" s="951"/>
      <c r="CD114" s="951"/>
      <c r="CE114" s="951"/>
      <c r="CF114" s="951"/>
      <c r="CG114" s="951"/>
    </row>
    <row r="115" ht="13.5">
      <c r="Z115" s="194"/>
    </row>
  </sheetData>
  <sheetProtection/>
  <mergeCells count="110">
    <mergeCell ref="A106:D106"/>
    <mergeCell ref="A107:D107"/>
    <mergeCell ref="A110:AA110"/>
    <mergeCell ref="A111:AA111"/>
    <mergeCell ref="V113:Y113"/>
    <mergeCell ref="V114:Y114"/>
    <mergeCell ref="BT95:BZ95"/>
    <mergeCell ref="CA95:CG95"/>
    <mergeCell ref="A96:AA96"/>
    <mergeCell ref="A99:D99"/>
    <mergeCell ref="A100:A105"/>
    <mergeCell ref="B100:B105"/>
    <mergeCell ref="C100:C101"/>
    <mergeCell ref="C102:C105"/>
    <mergeCell ref="A95:D95"/>
    <mergeCell ref="E95:AA95"/>
    <mergeCell ref="AN95:AX95"/>
    <mergeCell ref="AY95:BE95"/>
    <mergeCell ref="BF95:BL95"/>
    <mergeCell ref="BM95:BS95"/>
    <mergeCell ref="A89:D89"/>
    <mergeCell ref="A90:A91"/>
    <mergeCell ref="B90:B91"/>
    <mergeCell ref="A92:D92"/>
    <mergeCell ref="A93:D93"/>
    <mergeCell ref="A94:AA94"/>
    <mergeCell ref="D71:D72"/>
    <mergeCell ref="C75:C76"/>
    <mergeCell ref="C77:C80"/>
    <mergeCell ref="AB80:AC80"/>
    <mergeCell ref="C81:C88"/>
    <mergeCell ref="D86:D87"/>
    <mergeCell ref="A61:D61"/>
    <mergeCell ref="A62:A88"/>
    <mergeCell ref="B62:B88"/>
    <mergeCell ref="C62:C73"/>
    <mergeCell ref="AB62:AM62"/>
    <mergeCell ref="AB63:AM63"/>
    <mergeCell ref="AB64:AM64"/>
    <mergeCell ref="BT43:BZ43"/>
    <mergeCell ref="CA43:CG43"/>
    <mergeCell ref="A46:A60"/>
    <mergeCell ref="B46:B60"/>
    <mergeCell ref="C46:C56"/>
    <mergeCell ref="AB52:AM52"/>
    <mergeCell ref="A40:D40"/>
    <mergeCell ref="A41:D41"/>
    <mergeCell ref="A42:AA42"/>
    <mergeCell ref="A43:D43"/>
    <mergeCell ref="E43:AA43"/>
    <mergeCell ref="AN43:AX43"/>
    <mergeCell ref="AB55:AM55"/>
    <mergeCell ref="AB56:AM56"/>
    <mergeCell ref="C57:C58"/>
    <mergeCell ref="C59:C60"/>
    <mergeCell ref="AY43:BE43"/>
    <mergeCell ref="BF43:BL43"/>
    <mergeCell ref="BM43:BS43"/>
    <mergeCell ref="BT13:BZ13"/>
    <mergeCell ref="CA13:CG13"/>
    <mergeCell ref="A14:AA14"/>
    <mergeCell ref="A16:A24"/>
    <mergeCell ref="B16:B24"/>
    <mergeCell ref="C18:C24"/>
    <mergeCell ref="D19:D20"/>
    <mergeCell ref="D21:D22"/>
    <mergeCell ref="D23:D24"/>
    <mergeCell ref="A13:D13"/>
    <mergeCell ref="E13:AA13"/>
    <mergeCell ref="AN13:AX13"/>
    <mergeCell ref="AY13:BE13"/>
    <mergeCell ref="BF13:BL13"/>
    <mergeCell ref="BM13:BS13"/>
    <mergeCell ref="A25:D25"/>
    <mergeCell ref="A26:A39"/>
    <mergeCell ref="B26:B39"/>
    <mergeCell ref="C28:C30"/>
    <mergeCell ref="C31:C36"/>
    <mergeCell ref="C37:C39"/>
    <mergeCell ref="D38:D39"/>
    <mergeCell ref="A8:AA8"/>
    <mergeCell ref="A9:AA9"/>
    <mergeCell ref="A11:D11"/>
    <mergeCell ref="E11:AA11"/>
    <mergeCell ref="AN11:AX11"/>
    <mergeCell ref="AY11:BE11"/>
    <mergeCell ref="BT5:BZ6"/>
    <mergeCell ref="CA5:CG6"/>
    <mergeCell ref="A6:AA6"/>
    <mergeCell ref="A7:AA7"/>
    <mergeCell ref="AN7:AX9"/>
    <mergeCell ref="AY7:BE9"/>
    <mergeCell ref="BF7:BL9"/>
    <mergeCell ref="BM7:BS9"/>
    <mergeCell ref="BT7:BZ9"/>
    <mergeCell ref="CA7:CG9"/>
    <mergeCell ref="BF11:BL11"/>
    <mergeCell ref="BM11:BS11"/>
    <mergeCell ref="BT11:BZ11"/>
    <mergeCell ref="CA11:CG11"/>
    <mergeCell ref="A1:C4"/>
    <mergeCell ref="D1:BS2"/>
    <mergeCell ref="BT1:BZ4"/>
    <mergeCell ref="CA1:CG4"/>
    <mergeCell ref="D3:BS4"/>
    <mergeCell ref="A5:AA5"/>
    <mergeCell ref="AN5:AX6"/>
    <mergeCell ref="AY5:BE6"/>
    <mergeCell ref="BF5:BL6"/>
    <mergeCell ref="BM5:BS6"/>
  </mergeCells>
  <printOptions horizontalCentered="1" verticalCentered="1"/>
  <pageMargins left="0.31496062992125984" right="0.31496062992125984" top="0.5511811023622047" bottom="0.5511811023622047" header="0.31496062992125984" footer="0.31496062992125984"/>
  <pageSetup horizontalDpi="600" verticalDpi="600" orientation="landscape" scale="75"/>
  <drawing r:id="rId3"/>
  <legacyDrawing r:id="rId2"/>
</worksheet>
</file>

<file path=xl/worksheets/sheet4.xml><?xml version="1.0" encoding="utf-8"?>
<worksheet xmlns="http://schemas.openxmlformats.org/spreadsheetml/2006/main" xmlns:r="http://schemas.openxmlformats.org/officeDocument/2006/relationships">
  <dimension ref="A1:BX133"/>
  <sheetViews>
    <sheetView zoomScale="85" zoomScaleNormal="85" zoomScaleSheetLayoutView="80" workbookViewId="0" topLeftCell="K1">
      <selection activeCell="B125" sqref="B125"/>
    </sheetView>
  </sheetViews>
  <sheetFormatPr defaultColWidth="12.57421875" defaultRowHeight="15"/>
  <cols>
    <col min="1" max="1" width="7.140625" style="953" customWidth="1"/>
    <col min="2" max="2" width="24.28125" style="954" customWidth="1"/>
    <col min="3" max="3" width="41.140625" style="953" customWidth="1"/>
    <col min="4" max="4" width="40.421875" style="953" customWidth="1"/>
    <col min="5" max="5" width="15.7109375" style="953" customWidth="1"/>
    <col min="6" max="6" width="12.7109375" style="953" customWidth="1"/>
    <col min="7" max="7" width="18.28125" style="953" customWidth="1"/>
    <col min="8" max="8" width="28.140625" style="953" customWidth="1"/>
    <col min="9" max="9" width="12.8515625" style="953" customWidth="1"/>
    <col min="10" max="10" width="43.140625" style="953" customWidth="1"/>
    <col min="11" max="11" width="14.00390625" style="953" customWidth="1"/>
    <col min="12" max="12" width="12.421875" style="953" customWidth="1"/>
    <col min="13" max="13" width="7.140625" style="953" customWidth="1"/>
    <col min="14" max="24" width="6.28125" style="953" customWidth="1"/>
    <col min="25" max="25" width="12.421875" style="953" customWidth="1"/>
    <col min="26" max="26" width="27.28125" style="953" customWidth="1"/>
    <col min="27" max="27" width="24.421875" style="953" customWidth="1"/>
    <col min="28" max="28" width="12.421875" style="1436" customWidth="1"/>
    <col min="29" max="29" width="12.421875" style="1511" customWidth="1"/>
    <col min="30" max="30" width="12.421875" style="1603" customWidth="1"/>
    <col min="31" max="33" width="12.421875" style="1511" customWidth="1"/>
    <col min="34" max="36" width="12.421875" style="953" customWidth="1"/>
    <col min="37" max="37" width="30.7109375" style="953" customWidth="1"/>
    <col min="38" max="38" width="12.421875" style="953" customWidth="1"/>
    <col min="39" max="76" width="12.421875" style="953" hidden="1" customWidth="1"/>
    <col min="77" max="16384" width="12.421875" style="953" customWidth="1"/>
  </cols>
  <sheetData>
    <row r="1" spans="1:73" ht="15" customHeight="1" thickBot="1">
      <c r="A1" s="1848"/>
      <c r="B1" s="1848"/>
      <c r="C1" s="1848"/>
      <c r="D1" s="1849" t="s">
        <v>0</v>
      </c>
      <c r="E1" s="1849"/>
      <c r="F1" s="1849"/>
      <c r="G1" s="1849"/>
      <c r="H1" s="1849"/>
      <c r="I1" s="1849"/>
      <c r="J1" s="1849"/>
      <c r="K1" s="1849"/>
      <c r="L1" s="1849"/>
      <c r="M1" s="1849"/>
      <c r="N1" s="1849"/>
      <c r="O1" s="1849"/>
      <c r="P1" s="1849"/>
      <c r="Q1" s="1849"/>
      <c r="R1" s="1849"/>
      <c r="S1" s="1849"/>
      <c r="T1" s="1849"/>
      <c r="U1" s="1849"/>
      <c r="V1" s="1849"/>
      <c r="W1" s="1849"/>
      <c r="X1" s="1849"/>
      <c r="Y1" s="1849"/>
      <c r="Z1" s="1849"/>
      <c r="AA1" s="1849"/>
      <c r="AB1" s="1849"/>
      <c r="AC1" s="1849"/>
      <c r="AD1" s="1849"/>
      <c r="AE1" s="1849"/>
      <c r="AF1" s="1849"/>
      <c r="AG1" s="1849"/>
      <c r="AH1" s="1849"/>
      <c r="AI1" s="1849"/>
      <c r="AJ1" s="1849"/>
      <c r="AK1" s="1849"/>
      <c r="AL1" s="1849"/>
      <c r="AM1" s="1849"/>
      <c r="AN1" s="1849"/>
      <c r="AO1" s="1849"/>
      <c r="AP1" s="1849"/>
      <c r="AQ1" s="1849"/>
      <c r="AR1" s="1849"/>
      <c r="AS1" s="1849"/>
      <c r="AT1" s="1849"/>
      <c r="AU1" s="1849"/>
      <c r="AV1" s="1849"/>
      <c r="AW1" s="1849"/>
      <c r="AX1" s="1849"/>
      <c r="AY1" s="1849"/>
      <c r="AZ1" s="1849"/>
      <c r="BA1" s="1849"/>
      <c r="BB1" s="1849"/>
      <c r="BC1" s="1849"/>
      <c r="BD1" s="1849"/>
      <c r="BE1" s="1849"/>
      <c r="BF1" s="1849"/>
      <c r="BG1" s="1849"/>
      <c r="BH1" s="1850" t="s">
        <v>1</v>
      </c>
      <c r="BI1" s="1850"/>
      <c r="BJ1" s="1850"/>
      <c r="BK1" s="1850"/>
      <c r="BL1" s="1850"/>
      <c r="BM1" s="1850"/>
      <c r="BN1" s="1850"/>
      <c r="BO1" s="1851" t="s">
        <v>2</v>
      </c>
      <c r="BP1" s="1851"/>
      <c r="BQ1" s="1851"/>
      <c r="BR1" s="1851"/>
      <c r="BS1" s="1851"/>
      <c r="BT1" s="1851"/>
      <c r="BU1" s="1851"/>
    </row>
    <row r="2" spans="1:73" ht="20.25" customHeight="1" thickBot="1">
      <c r="A2" s="1848"/>
      <c r="B2" s="1848"/>
      <c r="C2" s="1848"/>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c r="AI2" s="1849"/>
      <c r="AJ2" s="1849"/>
      <c r="AK2" s="1849"/>
      <c r="AL2" s="1849"/>
      <c r="AM2" s="1849"/>
      <c r="AN2" s="1849"/>
      <c r="AO2" s="1849"/>
      <c r="AP2" s="1849"/>
      <c r="AQ2" s="1849"/>
      <c r="AR2" s="1849"/>
      <c r="AS2" s="1849"/>
      <c r="AT2" s="1849"/>
      <c r="AU2" s="1849"/>
      <c r="AV2" s="1849"/>
      <c r="AW2" s="1849"/>
      <c r="AX2" s="1849"/>
      <c r="AY2" s="1849"/>
      <c r="AZ2" s="1849"/>
      <c r="BA2" s="1849"/>
      <c r="BB2" s="1849"/>
      <c r="BC2" s="1849"/>
      <c r="BD2" s="1849"/>
      <c r="BE2" s="1849"/>
      <c r="BF2" s="1849"/>
      <c r="BG2" s="1849"/>
      <c r="BH2" s="1850"/>
      <c r="BI2" s="1850"/>
      <c r="BJ2" s="1850"/>
      <c r="BK2" s="1850"/>
      <c r="BL2" s="1850"/>
      <c r="BM2" s="1850"/>
      <c r="BN2" s="1850"/>
      <c r="BO2" s="1851"/>
      <c r="BP2" s="1851"/>
      <c r="BQ2" s="1851"/>
      <c r="BR2" s="1851"/>
      <c r="BS2" s="1851"/>
      <c r="BT2" s="1851"/>
      <c r="BU2" s="1851"/>
    </row>
    <row r="3" spans="1:73" ht="19.5" customHeight="1" thickBot="1">
      <c r="A3" s="1848"/>
      <c r="B3" s="1848"/>
      <c r="C3" s="1848"/>
      <c r="D3" s="1852" t="s">
        <v>3</v>
      </c>
      <c r="E3" s="1852"/>
      <c r="F3" s="1852"/>
      <c r="G3" s="1852"/>
      <c r="H3" s="1852"/>
      <c r="I3" s="1852"/>
      <c r="J3" s="1852"/>
      <c r="K3" s="1852"/>
      <c r="L3" s="1852"/>
      <c r="M3" s="1852"/>
      <c r="N3" s="1852"/>
      <c r="O3" s="1852"/>
      <c r="P3" s="1852"/>
      <c r="Q3" s="1852"/>
      <c r="R3" s="1852"/>
      <c r="S3" s="1852"/>
      <c r="T3" s="1852"/>
      <c r="U3" s="1852"/>
      <c r="V3" s="1852"/>
      <c r="W3" s="1852"/>
      <c r="X3" s="1852"/>
      <c r="Y3" s="1852"/>
      <c r="Z3" s="1852"/>
      <c r="AA3" s="1852"/>
      <c r="AB3" s="1852"/>
      <c r="AC3" s="1852"/>
      <c r="AD3" s="1852"/>
      <c r="AE3" s="1852"/>
      <c r="AF3" s="1852"/>
      <c r="AG3" s="1852"/>
      <c r="AH3" s="1852"/>
      <c r="AI3" s="1852"/>
      <c r="AJ3" s="1852"/>
      <c r="AK3" s="1852"/>
      <c r="AL3" s="1852"/>
      <c r="AM3" s="1852"/>
      <c r="AN3" s="1852"/>
      <c r="AO3" s="1852"/>
      <c r="AP3" s="1852"/>
      <c r="AQ3" s="1852"/>
      <c r="AR3" s="1852"/>
      <c r="AS3" s="1852"/>
      <c r="AT3" s="1852"/>
      <c r="AU3" s="1852"/>
      <c r="AV3" s="1852"/>
      <c r="AW3" s="1852"/>
      <c r="AX3" s="1852"/>
      <c r="AY3" s="1852"/>
      <c r="AZ3" s="1852"/>
      <c r="BA3" s="1852"/>
      <c r="BB3" s="1852"/>
      <c r="BC3" s="1852"/>
      <c r="BD3" s="1852"/>
      <c r="BE3" s="1852"/>
      <c r="BF3" s="1852"/>
      <c r="BG3" s="1852"/>
      <c r="BH3" s="1850"/>
      <c r="BI3" s="1850"/>
      <c r="BJ3" s="1850"/>
      <c r="BK3" s="1850"/>
      <c r="BL3" s="1850"/>
      <c r="BM3" s="1850"/>
      <c r="BN3" s="1850"/>
      <c r="BO3" s="1851"/>
      <c r="BP3" s="1851"/>
      <c r="BQ3" s="1851"/>
      <c r="BR3" s="1851"/>
      <c r="BS3" s="1851"/>
      <c r="BT3" s="1851"/>
      <c r="BU3" s="1851"/>
    </row>
    <row r="4" spans="1:73" ht="21.75" customHeight="1" thickBot="1">
      <c r="A4" s="1848"/>
      <c r="B4" s="1848"/>
      <c r="C4" s="1848"/>
      <c r="D4" s="1852"/>
      <c r="E4" s="1852"/>
      <c r="F4" s="1852"/>
      <c r="G4" s="1852"/>
      <c r="H4" s="1852"/>
      <c r="I4" s="1852"/>
      <c r="J4" s="1852"/>
      <c r="K4" s="1852"/>
      <c r="L4" s="1852"/>
      <c r="M4" s="1852"/>
      <c r="N4" s="1852"/>
      <c r="O4" s="1852"/>
      <c r="P4" s="1852"/>
      <c r="Q4" s="1852"/>
      <c r="R4" s="1852"/>
      <c r="S4" s="1852"/>
      <c r="T4" s="1852"/>
      <c r="U4" s="1852"/>
      <c r="V4" s="1852"/>
      <c r="W4" s="1852"/>
      <c r="X4" s="1852"/>
      <c r="Y4" s="1852"/>
      <c r="Z4" s="1852"/>
      <c r="AA4" s="1852"/>
      <c r="AB4" s="1852"/>
      <c r="AC4" s="1852"/>
      <c r="AD4" s="1852"/>
      <c r="AE4" s="1852"/>
      <c r="AF4" s="1852"/>
      <c r="AG4" s="1852"/>
      <c r="AH4" s="1852"/>
      <c r="AI4" s="1852"/>
      <c r="AJ4" s="1852"/>
      <c r="AK4" s="1852"/>
      <c r="AL4" s="1852"/>
      <c r="AM4" s="1852"/>
      <c r="AN4" s="1852"/>
      <c r="AO4" s="1852"/>
      <c r="AP4" s="1852"/>
      <c r="AQ4" s="1852"/>
      <c r="AR4" s="1852"/>
      <c r="AS4" s="1852"/>
      <c r="AT4" s="1852"/>
      <c r="AU4" s="1852"/>
      <c r="AV4" s="1852"/>
      <c r="AW4" s="1852"/>
      <c r="AX4" s="1852"/>
      <c r="AY4" s="1852"/>
      <c r="AZ4" s="1852"/>
      <c r="BA4" s="1852"/>
      <c r="BB4" s="1852"/>
      <c r="BC4" s="1852"/>
      <c r="BD4" s="1852"/>
      <c r="BE4" s="1852"/>
      <c r="BF4" s="1852"/>
      <c r="BG4" s="1852"/>
      <c r="BH4" s="1850"/>
      <c r="BI4" s="1850"/>
      <c r="BJ4" s="1850"/>
      <c r="BK4" s="1850"/>
      <c r="BL4" s="1850"/>
      <c r="BM4" s="1850"/>
      <c r="BN4" s="1850"/>
      <c r="BO4" s="1851"/>
      <c r="BP4" s="1851"/>
      <c r="BQ4" s="1851"/>
      <c r="BR4" s="1851"/>
      <c r="BS4" s="1851"/>
      <c r="BT4" s="1851"/>
      <c r="BU4" s="1851"/>
    </row>
    <row r="5" spans="1:73" ht="20.25" customHeight="1" thickBot="1">
      <c r="A5" s="1843" t="s">
        <v>4</v>
      </c>
      <c r="B5" s="1843"/>
      <c r="C5" s="1843"/>
      <c r="D5" s="1843"/>
      <c r="E5" s="1843"/>
      <c r="F5" s="1843"/>
      <c r="G5" s="1843"/>
      <c r="H5" s="1843"/>
      <c r="I5" s="1843"/>
      <c r="J5" s="1843"/>
      <c r="K5" s="1843"/>
      <c r="L5" s="1843"/>
      <c r="M5" s="1843"/>
      <c r="N5" s="1843"/>
      <c r="O5" s="1843"/>
      <c r="P5" s="1843"/>
      <c r="Q5" s="1843"/>
      <c r="R5" s="1843"/>
      <c r="S5" s="1843"/>
      <c r="T5" s="1843"/>
      <c r="U5" s="1843"/>
      <c r="V5" s="1843"/>
      <c r="W5" s="1843"/>
      <c r="X5" s="1843"/>
      <c r="Y5" s="1843"/>
      <c r="Z5" s="1843"/>
      <c r="AA5" s="1843"/>
      <c r="AB5" s="1844" t="s">
        <v>4</v>
      </c>
      <c r="AC5" s="1844"/>
      <c r="AD5" s="1844"/>
      <c r="AE5" s="1844"/>
      <c r="AF5" s="1844"/>
      <c r="AG5" s="1844"/>
      <c r="AH5" s="1844"/>
      <c r="AI5" s="1844"/>
      <c r="AJ5" s="1844"/>
      <c r="AK5" s="1844"/>
      <c r="AL5" s="1844"/>
      <c r="AM5" s="1845" t="s">
        <v>4</v>
      </c>
      <c r="AN5" s="1845"/>
      <c r="AO5" s="1845"/>
      <c r="AP5" s="1845"/>
      <c r="AQ5" s="1845"/>
      <c r="AR5" s="1845"/>
      <c r="AS5" s="1845"/>
      <c r="AT5" s="1846" t="s">
        <v>4</v>
      </c>
      <c r="AU5" s="1846"/>
      <c r="AV5" s="1846"/>
      <c r="AW5" s="1846"/>
      <c r="AX5" s="1846"/>
      <c r="AY5" s="1846"/>
      <c r="AZ5" s="1846"/>
      <c r="BA5" s="1847" t="s">
        <v>4</v>
      </c>
      <c r="BB5" s="1847"/>
      <c r="BC5" s="1847"/>
      <c r="BD5" s="1847"/>
      <c r="BE5" s="1847"/>
      <c r="BF5" s="1847"/>
      <c r="BG5" s="1847"/>
      <c r="BH5" s="1834" t="s">
        <v>4</v>
      </c>
      <c r="BI5" s="1834"/>
      <c r="BJ5" s="1834"/>
      <c r="BK5" s="1834"/>
      <c r="BL5" s="1834"/>
      <c r="BM5" s="1834"/>
      <c r="BN5" s="1834"/>
      <c r="BO5" s="1835" t="s">
        <v>4</v>
      </c>
      <c r="BP5" s="1835"/>
      <c r="BQ5" s="1835"/>
      <c r="BR5" s="1835"/>
      <c r="BS5" s="1835"/>
      <c r="BT5" s="1835"/>
      <c r="BU5" s="1835"/>
    </row>
    <row r="6" spans="1:73" ht="15.75" customHeight="1">
      <c r="A6" s="1836" t="s">
        <v>5</v>
      </c>
      <c r="B6" s="1836"/>
      <c r="C6" s="1836"/>
      <c r="D6" s="1836"/>
      <c r="E6" s="1836"/>
      <c r="F6" s="1836"/>
      <c r="G6" s="1836"/>
      <c r="H6" s="1836"/>
      <c r="I6" s="1836"/>
      <c r="J6" s="1836"/>
      <c r="K6" s="1836"/>
      <c r="L6" s="1836"/>
      <c r="M6" s="1836"/>
      <c r="N6" s="1836"/>
      <c r="O6" s="1836"/>
      <c r="P6" s="1836"/>
      <c r="Q6" s="1836"/>
      <c r="R6" s="1836"/>
      <c r="S6" s="1836"/>
      <c r="T6" s="1836"/>
      <c r="U6" s="1836"/>
      <c r="V6" s="1836"/>
      <c r="W6" s="1836"/>
      <c r="X6" s="1836"/>
      <c r="Y6" s="1836"/>
      <c r="Z6" s="1836"/>
      <c r="AA6" s="1836"/>
      <c r="AB6" s="1844"/>
      <c r="AC6" s="1844"/>
      <c r="AD6" s="1844"/>
      <c r="AE6" s="1844"/>
      <c r="AF6" s="1844"/>
      <c r="AG6" s="1844"/>
      <c r="AH6" s="1844"/>
      <c r="AI6" s="1844"/>
      <c r="AJ6" s="1844"/>
      <c r="AK6" s="1844"/>
      <c r="AL6" s="1844"/>
      <c r="AM6" s="1845"/>
      <c r="AN6" s="1845"/>
      <c r="AO6" s="1845"/>
      <c r="AP6" s="1845"/>
      <c r="AQ6" s="1845"/>
      <c r="AR6" s="1845"/>
      <c r="AS6" s="1845"/>
      <c r="AT6" s="1846"/>
      <c r="AU6" s="1846"/>
      <c r="AV6" s="1846"/>
      <c r="AW6" s="1846"/>
      <c r="AX6" s="1846"/>
      <c r="AY6" s="1846"/>
      <c r="AZ6" s="1846"/>
      <c r="BA6" s="1847"/>
      <c r="BB6" s="1847"/>
      <c r="BC6" s="1847"/>
      <c r="BD6" s="1847"/>
      <c r="BE6" s="1847"/>
      <c r="BF6" s="1847"/>
      <c r="BG6" s="1847"/>
      <c r="BH6" s="1834"/>
      <c r="BI6" s="1834"/>
      <c r="BJ6" s="1834"/>
      <c r="BK6" s="1834"/>
      <c r="BL6" s="1834"/>
      <c r="BM6" s="1834"/>
      <c r="BN6" s="1834"/>
      <c r="BO6" s="1835"/>
      <c r="BP6" s="1835"/>
      <c r="BQ6" s="1835"/>
      <c r="BR6" s="1835"/>
      <c r="BS6" s="1835"/>
      <c r="BT6" s="1835"/>
      <c r="BU6" s="1835"/>
    </row>
    <row r="7" spans="1:73" ht="15.75" customHeight="1" thickBot="1">
      <c r="A7" s="1836"/>
      <c r="B7" s="1836"/>
      <c r="C7" s="1836"/>
      <c r="D7" s="1836"/>
      <c r="E7" s="1836"/>
      <c r="F7" s="1836"/>
      <c r="G7" s="1836"/>
      <c r="H7" s="1836"/>
      <c r="I7" s="1836"/>
      <c r="J7" s="1836"/>
      <c r="K7" s="1836"/>
      <c r="L7" s="1836"/>
      <c r="M7" s="1836"/>
      <c r="N7" s="1836"/>
      <c r="O7" s="1836"/>
      <c r="P7" s="1836"/>
      <c r="Q7" s="1836"/>
      <c r="R7" s="1836"/>
      <c r="S7" s="1836"/>
      <c r="T7" s="1836"/>
      <c r="U7" s="1836"/>
      <c r="V7" s="1836"/>
      <c r="W7" s="1836"/>
      <c r="X7" s="1836"/>
      <c r="Y7" s="1836"/>
      <c r="Z7" s="1836"/>
      <c r="AA7" s="1836"/>
      <c r="AB7" s="1837" t="s">
        <v>1945</v>
      </c>
      <c r="AC7" s="1837"/>
      <c r="AD7" s="1837"/>
      <c r="AE7" s="1837"/>
      <c r="AF7" s="1837"/>
      <c r="AG7" s="1837"/>
      <c r="AH7" s="1837"/>
      <c r="AI7" s="1837"/>
      <c r="AJ7" s="1837"/>
      <c r="AK7" s="1837"/>
      <c r="AL7" s="1837"/>
      <c r="AM7" s="1838" t="s">
        <v>7</v>
      </c>
      <c r="AN7" s="1838"/>
      <c r="AO7" s="1838"/>
      <c r="AP7" s="1838"/>
      <c r="AQ7" s="1838"/>
      <c r="AR7" s="1838"/>
      <c r="AS7" s="1838"/>
      <c r="AT7" s="1839" t="s">
        <v>6</v>
      </c>
      <c r="AU7" s="1839"/>
      <c r="AV7" s="1839"/>
      <c r="AW7" s="1839"/>
      <c r="AX7" s="1839"/>
      <c r="AY7" s="1839"/>
      <c r="AZ7" s="1839"/>
      <c r="BA7" s="1840" t="s">
        <v>6</v>
      </c>
      <c r="BB7" s="1840"/>
      <c r="BC7" s="1840"/>
      <c r="BD7" s="1840"/>
      <c r="BE7" s="1840"/>
      <c r="BF7" s="1840"/>
      <c r="BG7" s="1840"/>
      <c r="BH7" s="1841" t="s">
        <v>7</v>
      </c>
      <c r="BI7" s="1841"/>
      <c r="BJ7" s="1841"/>
      <c r="BK7" s="1841"/>
      <c r="BL7" s="1841"/>
      <c r="BM7" s="1841"/>
      <c r="BN7" s="1841"/>
      <c r="BO7" s="1842" t="s">
        <v>6</v>
      </c>
      <c r="BP7" s="1842"/>
      <c r="BQ7" s="1842"/>
      <c r="BR7" s="1842"/>
      <c r="BS7" s="1842"/>
      <c r="BT7" s="1842"/>
      <c r="BU7" s="1842"/>
    </row>
    <row r="8" spans="1:73" ht="15.75" customHeight="1" thickBot="1">
      <c r="A8" s="1836" t="s">
        <v>8</v>
      </c>
      <c r="B8" s="1836"/>
      <c r="C8" s="1836"/>
      <c r="D8" s="1836"/>
      <c r="E8" s="1836"/>
      <c r="F8" s="1836"/>
      <c r="G8" s="1836"/>
      <c r="H8" s="1836"/>
      <c r="I8" s="1836"/>
      <c r="J8" s="1836"/>
      <c r="K8" s="1836"/>
      <c r="L8" s="1836"/>
      <c r="M8" s="1836"/>
      <c r="N8" s="1836"/>
      <c r="O8" s="1836"/>
      <c r="P8" s="1836"/>
      <c r="Q8" s="1836"/>
      <c r="R8" s="1836"/>
      <c r="S8" s="1836"/>
      <c r="T8" s="1836"/>
      <c r="U8" s="1836"/>
      <c r="V8" s="1836"/>
      <c r="W8" s="1836"/>
      <c r="X8" s="1836"/>
      <c r="Y8" s="1836"/>
      <c r="Z8" s="1836"/>
      <c r="AA8" s="1836"/>
      <c r="AB8" s="1837"/>
      <c r="AC8" s="1837"/>
      <c r="AD8" s="1837"/>
      <c r="AE8" s="1837"/>
      <c r="AF8" s="1837"/>
      <c r="AG8" s="1837"/>
      <c r="AH8" s="1837"/>
      <c r="AI8" s="1837"/>
      <c r="AJ8" s="1837"/>
      <c r="AK8" s="1837"/>
      <c r="AL8" s="1837"/>
      <c r="AM8" s="1838"/>
      <c r="AN8" s="1838"/>
      <c r="AO8" s="1838"/>
      <c r="AP8" s="1838"/>
      <c r="AQ8" s="1838"/>
      <c r="AR8" s="1838"/>
      <c r="AS8" s="1838"/>
      <c r="AT8" s="1839"/>
      <c r="AU8" s="1839"/>
      <c r="AV8" s="1839"/>
      <c r="AW8" s="1839"/>
      <c r="AX8" s="1839"/>
      <c r="AY8" s="1839"/>
      <c r="AZ8" s="1839"/>
      <c r="BA8" s="1840"/>
      <c r="BB8" s="1840"/>
      <c r="BC8" s="1840"/>
      <c r="BD8" s="1840"/>
      <c r="BE8" s="1840"/>
      <c r="BF8" s="1840"/>
      <c r="BG8" s="1840"/>
      <c r="BH8" s="1841"/>
      <c r="BI8" s="1841"/>
      <c r="BJ8" s="1841"/>
      <c r="BK8" s="1841"/>
      <c r="BL8" s="1841"/>
      <c r="BM8" s="1841"/>
      <c r="BN8" s="1841"/>
      <c r="BO8" s="1842"/>
      <c r="BP8" s="1842"/>
      <c r="BQ8" s="1842"/>
      <c r="BR8" s="1842"/>
      <c r="BS8" s="1842"/>
      <c r="BT8" s="1842"/>
      <c r="BU8" s="1842"/>
    </row>
    <row r="9" spans="1:73" ht="15.75" customHeight="1" thickBot="1">
      <c r="A9" s="1830">
        <v>2015</v>
      </c>
      <c r="B9" s="1830"/>
      <c r="C9" s="1830"/>
      <c r="D9" s="1830"/>
      <c r="E9" s="1830"/>
      <c r="F9" s="1830"/>
      <c r="G9" s="1830"/>
      <c r="H9" s="1830"/>
      <c r="I9" s="1830"/>
      <c r="J9" s="1830"/>
      <c r="K9" s="1830"/>
      <c r="L9" s="1830"/>
      <c r="M9" s="1830"/>
      <c r="N9" s="1830"/>
      <c r="O9" s="1830"/>
      <c r="P9" s="1830"/>
      <c r="Q9" s="1830"/>
      <c r="R9" s="1830"/>
      <c r="S9" s="1830"/>
      <c r="T9" s="1830"/>
      <c r="U9" s="1830"/>
      <c r="V9" s="1830"/>
      <c r="W9" s="1830"/>
      <c r="X9" s="1830"/>
      <c r="Y9" s="1830"/>
      <c r="Z9" s="1830"/>
      <c r="AA9" s="1830"/>
      <c r="AB9" s="1837"/>
      <c r="AC9" s="1837"/>
      <c r="AD9" s="1837"/>
      <c r="AE9" s="1837"/>
      <c r="AF9" s="1837"/>
      <c r="AG9" s="1837"/>
      <c r="AH9" s="1837"/>
      <c r="AI9" s="1837"/>
      <c r="AJ9" s="1837"/>
      <c r="AK9" s="1837"/>
      <c r="AL9" s="1837"/>
      <c r="AM9" s="1838"/>
      <c r="AN9" s="1838"/>
      <c r="AO9" s="1838"/>
      <c r="AP9" s="1838"/>
      <c r="AQ9" s="1838"/>
      <c r="AR9" s="1838"/>
      <c r="AS9" s="1838"/>
      <c r="AT9" s="1839"/>
      <c r="AU9" s="1839"/>
      <c r="AV9" s="1839"/>
      <c r="AW9" s="1839"/>
      <c r="AX9" s="1839"/>
      <c r="AY9" s="1839"/>
      <c r="AZ9" s="1839"/>
      <c r="BA9" s="1840"/>
      <c r="BB9" s="1840"/>
      <c r="BC9" s="1840"/>
      <c r="BD9" s="1840"/>
      <c r="BE9" s="1840"/>
      <c r="BF9" s="1840"/>
      <c r="BG9" s="1840"/>
      <c r="BH9" s="1841"/>
      <c r="BI9" s="1841"/>
      <c r="BJ9" s="1841"/>
      <c r="BK9" s="1841"/>
      <c r="BL9" s="1841"/>
      <c r="BM9" s="1841"/>
      <c r="BN9" s="1841"/>
      <c r="BO9" s="1842"/>
      <c r="BP9" s="1842"/>
      <c r="BQ9" s="1842"/>
      <c r="BR9" s="1842"/>
      <c r="BS9" s="1842"/>
      <c r="BT9" s="1842"/>
      <c r="BU9" s="1842"/>
    </row>
    <row r="10" spans="1:38" ht="9" customHeight="1" thickBot="1">
      <c r="A10" s="956"/>
      <c r="B10" s="1025"/>
      <c r="C10" s="956"/>
      <c r="D10" s="956"/>
      <c r="E10" s="956"/>
      <c r="F10" s="1141"/>
      <c r="G10" s="956"/>
      <c r="H10" s="956"/>
      <c r="I10" s="1228"/>
      <c r="J10" s="956"/>
      <c r="K10" s="1227"/>
      <c r="L10" s="1227"/>
      <c r="M10" s="956"/>
      <c r="N10" s="956"/>
      <c r="O10" s="956"/>
      <c r="P10" s="956"/>
      <c r="Q10" s="956"/>
      <c r="R10" s="956"/>
      <c r="S10" s="956"/>
      <c r="T10" s="956"/>
      <c r="U10" s="956"/>
      <c r="V10" s="956"/>
      <c r="W10" s="956"/>
      <c r="X10" s="956"/>
      <c r="Y10" s="956"/>
      <c r="Z10" s="1226"/>
      <c r="AA10" s="956"/>
      <c r="AB10" s="1431"/>
      <c r="AC10" s="1505"/>
      <c r="AD10" s="1604"/>
      <c r="AE10" s="1505"/>
      <c r="AF10" s="1505"/>
      <c r="AG10" s="1505"/>
      <c r="AH10" s="1225"/>
      <c r="AI10" s="1225"/>
      <c r="AJ10" s="1225"/>
      <c r="AK10" s="1225"/>
      <c r="AL10" s="1225"/>
    </row>
    <row r="11" spans="1:73" s="956" customFormat="1" ht="21" customHeight="1" thickBot="1">
      <c r="A11" s="1831" t="s">
        <v>9</v>
      </c>
      <c r="B11" s="1831"/>
      <c r="C11" s="1831"/>
      <c r="D11" s="1831"/>
      <c r="E11" s="1829" t="s">
        <v>1487</v>
      </c>
      <c r="F11" s="1829"/>
      <c r="G11" s="1829"/>
      <c r="H11" s="1829"/>
      <c r="I11" s="1829"/>
      <c r="J11" s="1829"/>
      <c r="K11" s="1829"/>
      <c r="L11" s="1829"/>
      <c r="M11" s="1829"/>
      <c r="N11" s="1829"/>
      <c r="O11" s="1829"/>
      <c r="P11" s="1829"/>
      <c r="Q11" s="1829"/>
      <c r="R11" s="1829"/>
      <c r="S11" s="1829"/>
      <c r="T11" s="1829"/>
      <c r="U11" s="1829"/>
      <c r="V11" s="1829"/>
      <c r="W11" s="1829"/>
      <c r="X11" s="1829"/>
      <c r="Y11" s="1829"/>
      <c r="Z11" s="1829"/>
      <c r="AA11" s="1829"/>
      <c r="AB11" s="1829" t="s">
        <v>1487</v>
      </c>
      <c r="AC11" s="1829"/>
      <c r="AD11" s="1829"/>
      <c r="AE11" s="1829"/>
      <c r="AF11" s="1829"/>
      <c r="AG11" s="1829"/>
      <c r="AH11" s="1829"/>
      <c r="AI11" s="1829"/>
      <c r="AJ11" s="1829"/>
      <c r="AK11" s="1829"/>
      <c r="AL11" s="1829"/>
      <c r="AM11" s="1829" t="s">
        <v>1487</v>
      </c>
      <c r="AN11" s="1829"/>
      <c r="AO11" s="1829"/>
      <c r="AP11" s="1829"/>
      <c r="AQ11" s="1829"/>
      <c r="AR11" s="1829"/>
      <c r="AS11" s="1829"/>
      <c r="AT11" s="1829" t="s">
        <v>1487</v>
      </c>
      <c r="AU11" s="1829"/>
      <c r="AV11" s="1829"/>
      <c r="AW11" s="1829"/>
      <c r="AX11" s="1829"/>
      <c r="AY11" s="1829"/>
      <c r="AZ11" s="1829"/>
      <c r="BA11" s="1829" t="s">
        <v>1487</v>
      </c>
      <c r="BB11" s="1829"/>
      <c r="BC11" s="1829"/>
      <c r="BD11" s="1829"/>
      <c r="BE11" s="1829"/>
      <c r="BF11" s="1829"/>
      <c r="BG11" s="1829"/>
      <c r="BH11" s="1829" t="s">
        <v>1487</v>
      </c>
      <c r="BI11" s="1829"/>
      <c r="BJ11" s="1829"/>
      <c r="BK11" s="1829"/>
      <c r="BL11" s="1829"/>
      <c r="BM11" s="1829"/>
      <c r="BN11" s="1829"/>
      <c r="BO11" s="1829" t="s">
        <v>1487</v>
      </c>
      <c r="BP11" s="1829"/>
      <c r="BQ11" s="1829"/>
      <c r="BR11" s="1829"/>
      <c r="BS11" s="1829"/>
      <c r="BT11" s="1829"/>
      <c r="BU11" s="1829"/>
    </row>
    <row r="12" spans="2:38" s="1022" customFormat="1" ht="9.75" customHeight="1" thickBot="1">
      <c r="B12" s="1142"/>
      <c r="F12" s="1141"/>
      <c r="I12" s="1140"/>
      <c r="K12" s="1139"/>
      <c r="L12" s="1139"/>
      <c r="Z12" s="1224"/>
      <c r="AB12" s="1432"/>
      <c r="AC12" s="1506"/>
      <c r="AD12" s="1596"/>
      <c r="AE12" s="1506"/>
      <c r="AF12" s="1506"/>
      <c r="AG12" s="1506"/>
      <c r="AH12" s="1137"/>
      <c r="AI12" s="1137"/>
      <c r="AJ12" s="1137"/>
      <c r="AK12" s="1137"/>
      <c r="AL12" s="1137"/>
    </row>
    <row r="13" spans="1:73" s="1025" customFormat="1" ht="21" customHeight="1" thickBot="1">
      <c r="A13" s="1818" t="s">
        <v>11</v>
      </c>
      <c r="B13" s="1818"/>
      <c r="C13" s="1818"/>
      <c r="D13" s="1818"/>
      <c r="E13" s="1819" t="s">
        <v>567</v>
      </c>
      <c r="F13" s="1819"/>
      <c r="G13" s="1819"/>
      <c r="H13" s="1819"/>
      <c r="I13" s="1819"/>
      <c r="J13" s="1819"/>
      <c r="K13" s="1819"/>
      <c r="L13" s="1819"/>
      <c r="M13" s="1819"/>
      <c r="N13" s="1819"/>
      <c r="O13" s="1819"/>
      <c r="P13" s="1819"/>
      <c r="Q13" s="1819"/>
      <c r="R13" s="1819"/>
      <c r="S13" s="1819"/>
      <c r="T13" s="1819"/>
      <c r="U13" s="1819"/>
      <c r="V13" s="1819"/>
      <c r="W13" s="1819"/>
      <c r="X13" s="1819"/>
      <c r="Y13" s="1819"/>
      <c r="Z13" s="1819"/>
      <c r="AA13" s="1819"/>
      <c r="AB13" s="1819" t="s">
        <v>567</v>
      </c>
      <c r="AC13" s="1819"/>
      <c r="AD13" s="1819"/>
      <c r="AE13" s="1819"/>
      <c r="AF13" s="1819"/>
      <c r="AG13" s="1819"/>
      <c r="AH13" s="1819"/>
      <c r="AI13" s="1819"/>
      <c r="AJ13" s="1819"/>
      <c r="AK13" s="1819"/>
      <c r="AL13" s="1819"/>
      <c r="AM13" s="1816" t="s">
        <v>567</v>
      </c>
      <c r="AN13" s="1816"/>
      <c r="AO13" s="1816"/>
      <c r="AP13" s="1816"/>
      <c r="AQ13" s="1816"/>
      <c r="AR13" s="1816"/>
      <c r="AS13" s="1816"/>
      <c r="AT13" s="1816" t="s">
        <v>567</v>
      </c>
      <c r="AU13" s="1816"/>
      <c r="AV13" s="1816"/>
      <c r="AW13" s="1816"/>
      <c r="AX13" s="1816"/>
      <c r="AY13" s="1816"/>
      <c r="AZ13" s="1816"/>
      <c r="BA13" s="1816" t="s">
        <v>567</v>
      </c>
      <c r="BB13" s="1816"/>
      <c r="BC13" s="1816"/>
      <c r="BD13" s="1816"/>
      <c r="BE13" s="1816"/>
      <c r="BF13" s="1816"/>
      <c r="BG13" s="1816"/>
      <c r="BH13" s="1816" t="s">
        <v>567</v>
      </c>
      <c r="BI13" s="1816"/>
      <c r="BJ13" s="1816"/>
      <c r="BK13" s="1816"/>
      <c r="BL13" s="1816"/>
      <c r="BM13" s="1816"/>
      <c r="BN13" s="1816"/>
      <c r="BO13" s="1816" t="s">
        <v>567</v>
      </c>
      <c r="BP13" s="1816"/>
      <c r="BQ13" s="1816"/>
      <c r="BR13" s="1816"/>
      <c r="BS13" s="1816"/>
      <c r="BT13" s="1816"/>
      <c r="BU13" s="1816"/>
    </row>
    <row r="14" spans="1:73" s="1022" customFormat="1" ht="9.75" customHeight="1" thickBot="1">
      <c r="A14" s="1811"/>
      <c r="B14" s="1811"/>
      <c r="C14" s="1811"/>
      <c r="D14" s="1811"/>
      <c r="E14" s="1811"/>
      <c r="F14" s="1811"/>
      <c r="G14" s="1811"/>
      <c r="H14" s="1811"/>
      <c r="I14" s="1811"/>
      <c r="J14" s="1811"/>
      <c r="K14" s="1811"/>
      <c r="L14" s="1811"/>
      <c r="M14" s="1811"/>
      <c r="N14" s="1811"/>
      <c r="O14" s="1811"/>
      <c r="P14" s="1811"/>
      <c r="Q14" s="1811"/>
      <c r="R14" s="1811"/>
      <c r="S14" s="1811"/>
      <c r="T14" s="1811"/>
      <c r="U14" s="1811"/>
      <c r="V14" s="1811"/>
      <c r="W14" s="1811"/>
      <c r="X14" s="1811"/>
      <c r="Y14" s="1811"/>
      <c r="Z14" s="1811"/>
      <c r="AA14" s="1811"/>
      <c r="AB14" s="1433"/>
      <c r="AC14" s="1507"/>
      <c r="AD14" s="1597"/>
      <c r="AE14" s="1507"/>
      <c r="AF14" s="1507"/>
      <c r="AG14" s="1507"/>
      <c r="AH14" s="1024"/>
      <c r="AI14" s="1024"/>
      <c r="AJ14" s="1024"/>
      <c r="AK14" s="1024"/>
      <c r="AL14" s="1024"/>
      <c r="AM14" s="1024"/>
      <c r="AN14" s="1024"/>
      <c r="AO14" s="1024"/>
      <c r="AP14" s="1024"/>
      <c r="AQ14" s="1024"/>
      <c r="AR14" s="1024"/>
      <c r="AS14" s="1024"/>
      <c r="AT14" s="1024"/>
      <c r="AU14" s="1024"/>
      <c r="AV14" s="1024"/>
      <c r="AW14" s="1024"/>
      <c r="AX14" s="1024"/>
      <c r="AY14" s="1024"/>
      <c r="AZ14" s="1024"/>
      <c r="BA14" s="1024"/>
      <c r="BB14" s="1024"/>
      <c r="BC14" s="1024"/>
      <c r="BD14" s="1024"/>
      <c r="BE14" s="1024"/>
      <c r="BF14" s="1024"/>
      <c r="BG14" s="1023"/>
      <c r="BH14" s="1023"/>
      <c r="BI14" s="1023"/>
      <c r="BJ14" s="1023"/>
      <c r="BK14" s="1023"/>
      <c r="BL14" s="1023"/>
      <c r="BM14" s="1023"/>
      <c r="BN14" s="1023"/>
      <c r="BO14" s="1023"/>
      <c r="BP14" s="1023"/>
      <c r="BQ14" s="1023"/>
      <c r="BR14" s="1023"/>
      <c r="BS14" s="1023"/>
      <c r="BT14" s="1023"/>
      <c r="BU14" s="1023"/>
    </row>
    <row r="15" spans="1:76" s="39" customFormat="1" ht="63.75" thickBot="1">
      <c r="A15" s="22" t="s">
        <v>13</v>
      </c>
      <c r="B15" s="432" t="s">
        <v>14</v>
      </c>
      <c r="C15" s="22" t="s">
        <v>15</v>
      </c>
      <c r="D15" s="355" t="s">
        <v>16</v>
      </c>
      <c r="E15" s="355" t="s">
        <v>17</v>
      </c>
      <c r="F15" s="355" t="s">
        <v>18</v>
      </c>
      <c r="G15" s="355" t="s">
        <v>19</v>
      </c>
      <c r="H15" s="355" t="s">
        <v>20</v>
      </c>
      <c r="I15" s="355" t="s">
        <v>21</v>
      </c>
      <c r="J15" s="355" t="s">
        <v>22</v>
      </c>
      <c r="K15" s="355" t="s">
        <v>1797</v>
      </c>
      <c r="L15" s="355" t="s">
        <v>24</v>
      </c>
      <c r="M15" s="547" t="s">
        <v>25</v>
      </c>
      <c r="N15" s="547" t="s">
        <v>26</v>
      </c>
      <c r="O15" s="547" t="s">
        <v>27</v>
      </c>
      <c r="P15" s="547" t="s">
        <v>28</v>
      </c>
      <c r="Q15" s="547" t="s">
        <v>29</v>
      </c>
      <c r="R15" s="547" t="s">
        <v>30</v>
      </c>
      <c r="S15" s="547" t="s">
        <v>31</v>
      </c>
      <c r="T15" s="547" t="s">
        <v>32</v>
      </c>
      <c r="U15" s="547" t="s">
        <v>33</v>
      </c>
      <c r="V15" s="547" t="s">
        <v>34</v>
      </c>
      <c r="W15" s="547" t="s">
        <v>35</v>
      </c>
      <c r="X15" s="547" t="s">
        <v>36</v>
      </c>
      <c r="Y15" s="355" t="s">
        <v>37</v>
      </c>
      <c r="Z15" s="548" t="s">
        <v>38</v>
      </c>
      <c r="AA15" s="355" t="s">
        <v>39</v>
      </c>
      <c r="AB15" s="1796" t="s">
        <v>40</v>
      </c>
      <c r="AC15" s="1771" t="s">
        <v>1938</v>
      </c>
      <c r="AD15" s="1797" t="s">
        <v>41</v>
      </c>
      <c r="AE15" s="1772" t="s">
        <v>1997</v>
      </c>
      <c r="AF15" s="1772" t="s">
        <v>1998</v>
      </c>
      <c r="AG15" s="1771" t="s">
        <v>1940</v>
      </c>
      <c r="AH15" s="1798" t="s">
        <v>42</v>
      </c>
      <c r="AI15" s="1798" t="s">
        <v>43</v>
      </c>
      <c r="AJ15" s="1798" t="s">
        <v>44</v>
      </c>
      <c r="AK15" s="1798" t="s">
        <v>45</v>
      </c>
      <c r="AL15" s="1798" t="s">
        <v>46</v>
      </c>
      <c r="AM15" s="547" t="s">
        <v>47</v>
      </c>
      <c r="AN15" s="547" t="s">
        <v>48</v>
      </c>
      <c r="AO15" s="547" t="s">
        <v>42</v>
      </c>
      <c r="AP15" s="547" t="s">
        <v>43</v>
      </c>
      <c r="AQ15" s="547" t="s">
        <v>44</v>
      </c>
      <c r="AR15" s="712" t="s">
        <v>45</v>
      </c>
      <c r="AS15" s="712" t="s">
        <v>46</v>
      </c>
      <c r="AT15" s="712" t="s">
        <v>49</v>
      </c>
      <c r="AU15" s="712" t="s">
        <v>50</v>
      </c>
      <c r="AV15" s="712" t="s">
        <v>42</v>
      </c>
      <c r="AW15" s="712" t="s">
        <v>43</v>
      </c>
      <c r="AX15" s="712" t="s">
        <v>44</v>
      </c>
      <c r="AY15" s="713" t="s">
        <v>45</v>
      </c>
      <c r="AZ15" s="713" t="s">
        <v>46</v>
      </c>
      <c r="BA15" s="713" t="s">
        <v>51</v>
      </c>
      <c r="BB15" s="713" t="s">
        <v>52</v>
      </c>
      <c r="BC15" s="713" t="s">
        <v>42</v>
      </c>
      <c r="BD15" s="713" t="s">
        <v>43</v>
      </c>
      <c r="BE15" s="713" t="s">
        <v>44</v>
      </c>
      <c r="BF15" s="714" t="s">
        <v>45</v>
      </c>
      <c r="BG15" s="714" t="s">
        <v>46</v>
      </c>
      <c r="BH15" s="714" t="s">
        <v>53</v>
      </c>
      <c r="BI15" s="714" t="s">
        <v>54</v>
      </c>
      <c r="BJ15" s="714" t="s">
        <v>42</v>
      </c>
      <c r="BK15" s="714" t="s">
        <v>43</v>
      </c>
      <c r="BL15" s="714" t="s">
        <v>44</v>
      </c>
      <c r="BM15" s="715" t="s">
        <v>45</v>
      </c>
      <c r="BN15" s="715" t="s">
        <v>46</v>
      </c>
      <c r="BO15" s="715" t="s">
        <v>55</v>
      </c>
      <c r="BP15" s="715" t="s">
        <v>56</v>
      </c>
      <c r="BQ15" s="715" t="s">
        <v>42</v>
      </c>
      <c r="BR15" s="715" t="s">
        <v>43</v>
      </c>
      <c r="BS15" s="715" t="s">
        <v>44</v>
      </c>
      <c r="BT15" s="716" t="s">
        <v>45</v>
      </c>
      <c r="BU15" s="716" t="s">
        <v>46</v>
      </c>
      <c r="BV15" s="716"/>
      <c r="BW15" s="716"/>
      <c r="BX15" s="716"/>
    </row>
    <row r="16" spans="1:74" s="965" customFormat="1" ht="30.75" thickBot="1">
      <c r="A16" s="2073">
        <v>1</v>
      </c>
      <c r="B16" s="2073" t="s">
        <v>1158</v>
      </c>
      <c r="C16" s="1823" t="s">
        <v>1194</v>
      </c>
      <c r="D16" s="1223" t="s">
        <v>1488</v>
      </c>
      <c r="E16" s="1221" t="s">
        <v>1484</v>
      </c>
      <c r="F16" s="1135">
        <v>1</v>
      </c>
      <c r="G16" s="1135" t="s">
        <v>1489</v>
      </c>
      <c r="H16" s="1135" t="s">
        <v>1723</v>
      </c>
      <c r="I16" s="1212">
        <f aca="true" t="shared" si="0" ref="I16:I24">1/11</f>
        <v>0.09090909090909091</v>
      </c>
      <c r="J16" s="980" t="s">
        <v>1490</v>
      </c>
      <c r="K16" s="1211">
        <v>42036</v>
      </c>
      <c r="L16" s="1211">
        <v>42094</v>
      </c>
      <c r="M16" s="993"/>
      <c r="N16" s="993"/>
      <c r="O16" s="993">
        <v>1</v>
      </c>
      <c r="P16" s="993"/>
      <c r="Q16" s="993"/>
      <c r="R16" s="993"/>
      <c r="S16" s="993"/>
      <c r="T16" s="993"/>
      <c r="U16" s="993"/>
      <c r="V16" s="993"/>
      <c r="W16" s="993"/>
      <c r="X16" s="993"/>
      <c r="Y16" s="1092">
        <f aca="true" t="shared" si="1" ref="Y16:Y24">SUM(M16:X16)</f>
        <v>1</v>
      </c>
      <c r="Z16" s="991">
        <v>0</v>
      </c>
      <c r="AA16" s="973" t="s">
        <v>1150</v>
      </c>
      <c r="AB16" s="1799">
        <f>SUM(M16:N16)</f>
        <v>0</v>
      </c>
      <c r="AC16" s="1795">
        <f>IF(AB16=0,0%,100%)</f>
        <v>0</v>
      </c>
      <c r="AD16" s="1800">
        <v>0</v>
      </c>
      <c r="AE16" s="1795" t="s">
        <v>1150</v>
      </c>
      <c r="AF16" s="1795">
        <f>AD16/Y16</f>
        <v>0</v>
      </c>
      <c r="AG16" s="1795">
        <f>AF16</f>
        <v>0</v>
      </c>
      <c r="AH16" s="1801">
        <v>0.8</v>
      </c>
      <c r="AI16" s="1801"/>
      <c r="AJ16" s="1801"/>
      <c r="AK16" s="1801" t="s">
        <v>2069</v>
      </c>
      <c r="AL16" s="1801"/>
      <c r="AM16" s="1220"/>
      <c r="AN16" s="1220"/>
      <c r="AO16" s="1220"/>
      <c r="AP16" s="1220"/>
      <c r="AQ16" s="1220"/>
      <c r="AR16" s="1220"/>
      <c r="AS16" s="1220"/>
      <c r="AT16" s="914"/>
      <c r="AU16" s="914"/>
      <c r="AV16" s="914"/>
      <c r="AW16" s="914"/>
      <c r="AX16" s="914"/>
      <c r="AY16" s="914"/>
      <c r="AZ16" s="914"/>
      <c r="BA16" s="915"/>
      <c r="BB16" s="915"/>
      <c r="BC16" s="915"/>
      <c r="BD16" s="915"/>
      <c r="BE16" s="915"/>
      <c r="BF16" s="915"/>
      <c r="BG16" s="915"/>
      <c r="BH16" s="916"/>
      <c r="BI16" s="916"/>
      <c r="BJ16" s="916"/>
      <c r="BK16" s="916"/>
      <c r="BL16" s="916"/>
      <c r="BM16" s="916"/>
      <c r="BN16" s="916"/>
      <c r="BO16" s="917"/>
      <c r="BP16" s="917"/>
      <c r="BQ16" s="917"/>
      <c r="BR16" s="917"/>
      <c r="BS16" s="917"/>
      <c r="BT16" s="917"/>
      <c r="BU16" s="917"/>
      <c r="BV16" s="965" t="s">
        <v>1491</v>
      </c>
    </row>
    <row r="17" spans="1:74" s="965" customFormat="1" ht="30.75" thickBot="1">
      <c r="A17" s="2073"/>
      <c r="B17" s="2073"/>
      <c r="C17" s="1823"/>
      <c r="D17" s="1222" t="s">
        <v>1492</v>
      </c>
      <c r="E17" s="1221" t="s">
        <v>1484</v>
      </c>
      <c r="F17" s="1135">
        <v>1</v>
      </c>
      <c r="G17" s="1135" t="s">
        <v>1489</v>
      </c>
      <c r="H17" s="1135" t="s">
        <v>1796</v>
      </c>
      <c r="I17" s="1212">
        <f t="shared" si="0"/>
        <v>0.09090909090909091</v>
      </c>
      <c r="J17" s="980" t="s">
        <v>1490</v>
      </c>
      <c r="K17" s="1211">
        <v>42036</v>
      </c>
      <c r="L17" s="1211">
        <v>42094</v>
      </c>
      <c r="M17" s="1062"/>
      <c r="N17" s="1062"/>
      <c r="O17" s="1062">
        <v>1</v>
      </c>
      <c r="P17" s="1062"/>
      <c r="Q17" s="1062"/>
      <c r="R17" s="1062"/>
      <c r="S17" s="1062"/>
      <c r="T17" s="1062"/>
      <c r="U17" s="1062"/>
      <c r="V17" s="1062"/>
      <c r="W17" s="1062"/>
      <c r="X17" s="1062"/>
      <c r="Y17" s="1092">
        <f t="shared" si="1"/>
        <v>1</v>
      </c>
      <c r="Z17" s="1071">
        <v>0</v>
      </c>
      <c r="AA17" s="973" t="s">
        <v>1150</v>
      </c>
      <c r="AB17" s="1799">
        <f aca="true" t="shared" si="2" ref="AB17:AB26">SUM(M17:N17)</f>
        <v>0</v>
      </c>
      <c r="AC17" s="1795">
        <f aca="true" t="shared" si="3" ref="AC17:AC57">IF(AB17=0,0%,100%)</f>
        <v>0</v>
      </c>
      <c r="AD17" s="1800">
        <v>0</v>
      </c>
      <c r="AE17" s="1795" t="s">
        <v>1150</v>
      </c>
      <c r="AF17" s="1795">
        <f aca="true" t="shared" si="4" ref="AF17:AF26">AD17/Y17</f>
        <v>0</v>
      </c>
      <c r="AG17" s="1795">
        <f aca="true" t="shared" si="5" ref="AG17:AG26">AF17</f>
        <v>0</v>
      </c>
      <c r="AH17" s="1801"/>
      <c r="AI17" s="1801"/>
      <c r="AJ17" s="1801"/>
      <c r="AK17" s="1801"/>
      <c r="AL17" s="1801"/>
      <c r="AM17" s="1220"/>
      <c r="AN17" s="1220"/>
      <c r="AO17" s="1220"/>
      <c r="AP17" s="1220"/>
      <c r="AQ17" s="1220"/>
      <c r="AR17" s="1220"/>
      <c r="AS17" s="1220"/>
      <c r="AT17" s="914"/>
      <c r="AU17" s="914"/>
      <c r="AV17" s="914"/>
      <c r="AW17" s="914"/>
      <c r="AX17" s="914"/>
      <c r="AY17" s="914"/>
      <c r="AZ17" s="914"/>
      <c r="BA17" s="915"/>
      <c r="BB17" s="915"/>
      <c r="BC17" s="915"/>
      <c r="BD17" s="915"/>
      <c r="BE17" s="915"/>
      <c r="BF17" s="915"/>
      <c r="BG17" s="915"/>
      <c r="BH17" s="916"/>
      <c r="BI17" s="916"/>
      <c r="BJ17" s="916"/>
      <c r="BK17" s="916"/>
      <c r="BL17" s="916"/>
      <c r="BM17" s="916"/>
      <c r="BN17" s="916"/>
      <c r="BO17" s="917"/>
      <c r="BP17" s="917"/>
      <c r="BQ17" s="917"/>
      <c r="BR17" s="917"/>
      <c r="BS17" s="917"/>
      <c r="BT17" s="917"/>
      <c r="BU17" s="917"/>
      <c r="BV17" s="965" t="s">
        <v>1491</v>
      </c>
    </row>
    <row r="18" spans="1:74" s="965" customFormat="1" ht="36.75" thickBot="1">
      <c r="A18" s="2073"/>
      <c r="B18" s="2073"/>
      <c r="C18" s="1823" t="s">
        <v>1200</v>
      </c>
      <c r="D18" s="1195" t="s">
        <v>1493</v>
      </c>
      <c r="E18" s="1008" t="s">
        <v>1371</v>
      </c>
      <c r="F18" s="946">
        <v>1</v>
      </c>
      <c r="G18" s="1008" t="s">
        <v>1494</v>
      </c>
      <c r="H18" s="1135" t="s">
        <v>1495</v>
      </c>
      <c r="I18" s="1212">
        <f t="shared" si="0"/>
        <v>0.09090909090909091</v>
      </c>
      <c r="J18" s="924" t="s">
        <v>1496</v>
      </c>
      <c r="K18" s="1211">
        <v>42036</v>
      </c>
      <c r="L18" s="1211">
        <v>42353</v>
      </c>
      <c r="M18" s="999"/>
      <c r="N18" s="999"/>
      <c r="O18" s="999"/>
      <c r="P18" s="999"/>
      <c r="Q18" s="999"/>
      <c r="R18" s="999"/>
      <c r="S18" s="999"/>
      <c r="T18" s="999"/>
      <c r="U18" s="999"/>
      <c r="V18" s="999"/>
      <c r="W18" s="999"/>
      <c r="X18" s="999">
        <v>1</v>
      </c>
      <c r="Y18" s="1092">
        <f t="shared" si="1"/>
        <v>1</v>
      </c>
      <c r="Z18" s="1044">
        <v>0</v>
      </c>
      <c r="AA18" s="973" t="s">
        <v>1150</v>
      </c>
      <c r="AB18" s="1799">
        <f t="shared" si="2"/>
        <v>0</v>
      </c>
      <c r="AC18" s="1795">
        <f t="shared" si="3"/>
        <v>0</v>
      </c>
      <c r="AD18" s="1800">
        <v>0</v>
      </c>
      <c r="AE18" s="1795" t="s">
        <v>1150</v>
      </c>
      <c r="AF18" s="1795">
        <f t="shared" si="4"/>
        <v>0</v>
      </c>
      <c r="AG18" s="1795">
        <f t="shared" si="5"/>
        <v>0</v>
      </c>
      <c r="AH18" s="1801">
        <v>0.05</v>
      </c>
      <c r="AI18" s="1801"/>
      <c r="AJ18" s="1801"/>
      <c r="AK18" s="1801" t="s">
        <v>2070</v>
      </c>
      <c r="AL18" s="1801"/>
      <c r="AM18" s="1020"/>
      <c r="AN18" s="1020"/>
      <c r="AO18" s="1020"/>
      <c r="AP18" s="1020"/>
      <c r="AQ18" s="1020"/>
      <c r="AR18" s="1020"/>
      <c r="AS18" s="1020"/>
      <c r="AT18" s="1019"/>
      <c r="AU18" s="1019"/>
      <c r="AV18" s="1019"/>
      <c r="AW18" s="1019"/>
      <c r="AX18" s="1019"/>
      <c r="AY18" s="1019"/>
      <c r="AZ18" s="1019"/>
      <c r="BA18" s="1018"/>
      <c r="BB18" s="1018"/>
      <c r="BC18" s="1018"/>
      <c r="BD18" s="1018"/>
      <c r="BE18" s="1018"/>
      <c r="BF18" s="1018"/>
      <c r="BG18" s="1018"/>
      <c r="BH18" s="1017"/>
      <c r="BI18" s="1017"/>
      <c r="BJ18" s="1017"/>
      <c r="BK18" s="1017"/>
      <c r="BL18" s="1017"/>
      <c r="BM18" s="1017"/>
      <c r="BN18" s="1017"/>
      <c r="BO18" s="1016"/>
      <c r="BP18" s="1016"/>
      <c r="BQ18" s="1016"/>
      <c r="BR18" s="1016"/>
      <c r="BS18" s="1016"/>
      <c r="BT18" s="1016"/>
      <c r="BU18" s="1016"/>
      <c r="BV18" s="2059" t="s">
        <v>1491</v>
      </c>
    </row>
    <row r="19" spans="1:74" s="965" customFormat="1" ht="36.75" thickBot="1">
      <c r="A19" s="2073"/>
      <c r="B19" s="2073"/>
      <c r="C19" s="1823"/>
      <c r="D19" s="1195" t="s">
        <v>1497</v>
      </c>
      <c r="E19" s="1008" t="s">
        <v>1498</v>
      </c>
      <c r="F19" s="946">
        <v>1</v>
      </c>
      <c r="G19" s="1135" t="s">
        <v>1499</v>
      </c>
      <c r="H19" s="1135" t="s">
        <v>1723</v>
      </c>
      <c r="I19" s="1212">
        <f t="shared" si="0"/>
        <v>0.09090909090909091</v>
      </c>
      <c r="J19" s="980" t="s">
        <v>1500</v>
      </c>
      <c r="K19" s="1000">
        <v>42095</v>
      </c>
      <c r="L19" s="1000">
        <v>42353</v>
      </c>
      <c r="M19" s="999"/>
      <c r="N19" s="999"/>
      <c r="O19" s="999"/>
      <c r="P19" s="999"/>
      <c r="Q19" s="999"/>
      <c r="R19" s="999"/>
      <c r="S19" s="999"/>
      <c r="T19" s="999"/>
      <c r="U19" s="999"/>
      <c r="V19" s="999"/>
      <c r="W19" s="999"/>
      <c r="X19" s="999">
        <v>1</v>
      </c>
      <c r="Y19" s="1092">
        <f t="shared" si="1"/>
        <v>1</v>
      </c>
      <c r="Z19" s="1044">
        <v>0</v>
      </c>
      <c r="AA19" s="973" t="s">
        <v>1150</v>
      </c>
      <c r="AB19" s="1799">
        <f t="shared" si="2"/>
        <v>0</v>
      </c>
      <c r="AC19" s="1795">
        <f t="shared" si="3"/>
        <v>0</v>
      </c>
      <c r="AD19" s="1800">
        <v>0</v>
      </c>
      <c r="AE19" s="1795" t="s">
        <v>1150</v>
      </c>
      <c r="AF19" s="1795">
        <f t="shared" si="4"/>
        <v>0</v>
      </c>
      <c r="AG19" s="1795">
        <f t="shared" si="5"/>
        <v>0</v>
      </c>
      <c r="AH19" s="1801">
        <v>0</v>
      </c>
      <c r="AI19" s="1801"/>
      <c r="AJ19" s="1801"/>
      <c r="AK19" s="1801" t="s">
        <v>2071</v>
      </c>
      <c r="AL19" s="1801"/>
      <c r="AM19" s="1020"/>
      <c r="AN19" s="1020"/>
      <c r="AO19" s="1020"/>
      <c r="AP19" s="1020"/>
      <c r="AQ19" s="1020"/>
      <c r="AR19" s="1020"/>
      <c r="AS19" s="1020"/>
      <c r="AT19" s="1019"/>
      <c r="AU19" s="1019"/>
      <c r="AV19" s="1019"/>
      <c r="AW19" s="1019"/>
      <c r="AX19" s="1019"/>
      <c r="AY19" s="1019"/>
      <c r="AZ19" s="1019"/>
      <c r="BA19" s="1018"/>
      <c r="BB19" s="1018"/>
      <c r="BC19" s="1018"/>
      <c r="BD19" s="1018"/>
      <c r="BE19" s="1018"/>
      <c r="BF19" s="1018"/>
      <c r="BG19" s="1018"/>
      <c r="BH19" s="1017"/>
      <c r="BI19" s="1017"/>
      <c r="BJ19" s="1017"/>
      <c r="BK19" s="1017"/>
      <c r="BL19" s="1017"/>
      <c r="BM19" s="1017"/>
      <c r="BN19" s="1017"/>
      <c r="BO19" s="1016"/>
      <c r="BP19" s="1016"/>
      <c r="BQ19" s="1016"/>
      <c r="BR19" s="1016"/>
      <c r="BS19" s="1016"/>
      <c r="BT19" s="1016"/>
      <c r="BU19" s="1016"/>
      <c r="BV19" s="2059"/>
    </row>
    <row r="20" spans="1:74" s="965" customFormat="1" ht="36.75" thickBot="1">
      <c r="A20" s="2073"/>
      <c r="B20" s="2073"/>
      <c r="C20" s="1823"/>
      <c r="D20" s="1195" t="s">
        <v>1501</v>
      </c>
      <c r="E20" s="1008" t="s">
        <v>1498</v>
      </c>
      <c r="F20" s="946">
        <v>1</v>
      </c>
      <c r="G20" s="1135" t="s">
        <v>1499</v>
      </c>
      <c r="H20" s="1135" t="s">
        <v>1796</v>
      </c>
      <c r="I20" s="1212">
        <f t="shared" si="0"/>
        <v>0.09090909090909091</v>
      </c>
      <c r="J20" s="980" t="s">
        <v>1502</v>
      </c>
      <c r="K20" s="1000">
        <v>42095</v>
      </c>
      <c r="L20" s="1000">
        <v>42353</v>
      </c>
      <c r="M20" s="999"/>
      <c r="N20" s="999"/>
      <c r="O20" s="999"/>
      <c r="P20" s="999"/>
      <c r="Q20" s="999"/>
      <c r="R20" s="999"/>
      <c r="S20" s="999"/>
      <c r="T20" s="999"/>
      <c r="U20" s="999"/>
      <c r="V20" s="999"/>
      <c r="W20" s="999"/>
      <c r="X20" s="999">
        <v>1</v>
      </c>
      <c r="Y20" s="1092">
        <f t="shared" si="1"/>
        <v>1</v>
      </c>
      <c r="Z20" s="1044">
        <v>0</v>
      </c>
      <c r="AA20" s="973" t="s">
        <v>1150</v>
      </c>
      <c r="AB20" s="1799">
        <f t="shared" si="2"/>
        <v>0</v>
      </c>
      <c r="AC20" s="1795">
        <f t="shared" si="3"/>
        <v>0</v>
      </c>
      <c r="AD20" s="1800">
        <v>0</v>
      </c>
      <c r="AE20" s="1795" t="s">
        <v>1150</v>
      </c>
      <c r="AF20" s="1795">
        <f t="shared" si="4"/>
        <v>0</v>
      </c>
      <c r="AG20" s="1795">
        <f t="shared" si="5"/>
        <v>0</v>
      </c>
      <c r="AH20" s="1801"/>
      <c r="AI20" s="1801"/>
      <c r="AJ20" s="1801"/>
      <c r="AK20" s="1801"/>
      <c r="AL20" s="1801"/>
      <c r="AM20" s="1020"/>
      <c r="AN20" s="1020"/>
      <c r="AO20" s="1020"/>
      <c r="AP20" s="1020"/>
      <c r="AQ20" s="1020"/>
      <c r="AR20" s="1020"/>
      <c r="AS20" s="1020"/>
      <c r="AT20" s="1019"/>
      <c r="AU20" s="1019"/>
      <c r="AV20" s="1019"/>
      <c r="AW20" s="1019"/>
      <c r="AX20" s="1019"/>
      <c r="AY20" s="1019"/>
      <c r="AZ20" s="1019"/>
      <c r="BA20" s="1018"/>
      <c r="BB20" s="1018"/>
      <c r="BC20" s="1018"/>
      <c r="BD20" s="1018"/>
      <c r="BE20" s="1018"/>
      <c r="BF20" s="1018"/>
      <c r="BG20" s="1018"/>
      <c r="BH20" s="1017"/>
      <c r="BI20" s="1017"/>
      <c r="BJ20" s="1017"/>
      <c r="BK20" s="1017"/>
      <c r="BL20" s="1017"/>
      <c r="BM20" s="1017"/>
      <c r="BN20" s="1017"/>
      <c r="BO20" s="1016"/>
      <c r="BP20" s="1016"/>
      <c r="BQ20" s="1016"/>
      <c r="BR20" s="1016"/>
      <c r="BS20" s="1016"/>
      <c r="BT20" s="1016"/>
      <c r="BU20" s="1016"/>
      <c r="BV20" s="2059"/>
    </row>
    <row r="21" spans="1:73" s="965" customFormat="1" ht="40.5" customHeight="1" thickBot="1">
      <c r="A21" s="2073"/>
      <c r="B21" s="2073"/>
      <c r="C21" s="1824" t="s">
        <v>1206</v>
      </c>
      <c r="D21" s="1217" t="s">
        <v>1503</v>
      </c>
      <c r="E21" s="936" t="s">
        <v>78</v>
      </c>
      <c r="F21" s="1209">
        <v>1</v>
      </c>
      <c r="G21" s="936" t="s">
        <v>1504</v>
      </c>
      <c r="H21" s="1208" t="s">
        <v>1505</v>
      </c>
      <c r="I21" s="1219">
        <f t="shared" si="0"/>
        <v>0.09090909090909091</v>
      </c>
      <c r="J21" s="1207" t="s">
        <v>1506</v>
      </c>
      <c r="K21" s="1218">
        <v>42036</v>
      </c>
      <c r="L21" s="1218">
        <v>42277</v>
      </c>
      <c r="M21" s="999"/>
      <c r="N21" s="999"/>
      <c r="O21" s="999"/>
      <c r="P21" s="999"/>
      <c r="Q21" s="999"/>
      <c r="R21" s="999"/>
      <c r="S21" s="999"/>
      <c r="T21" s="999"/>
      <c r="U21" s="999">
        <v>1</v>
      </c>
      <c r="V21" s="999"/>
      <c r="W21" s="999"/>
      <c r="X21" s="999"/>
      <c r="Y21" s="1092">
        <f t="shared" si="1"/>
        <v>1</v>
      </c>
      <c r="Z21" s="1044">
        <v>0</v>
      </c>
      <c r="AA21" s="973" t="s">
        <v>1150</v>
      </c>
      <c r="AB21" s="1799">
        <f t="shared" si="2"/>
        <v>0</v>
      </c>
      <c r="AC21" s="1795">
        <f t="shared" si="3"/>
        <v>0</v>
      </c>
      <c r="AD21" s="1800">
        <v>0</v>
      </c>
      <c r="AE21" s="1795" t="s">
        <v>1150</v>
      </c>
      <c r="AF21" s="1795">
        <f t="shared" si="4"/>
        <v>0</v>
      </c>
      <c r="AG21" s="1795">
        <f t="shared" si="5"/>
        <v>0</v>
      </c>
      <c r="AH21" s="1801">
        <v>0.05</v>
      </c>
      <c r="AI21" s="1801"/>
      <c r="AJ21" s="1801"/>
      <c r="AK21" s="1801" t="s">
        <v>2072</v>
      </c>
      <c r="AL21" s="1801"/>
      <c r="AM21" s="1020"/>
      <c r="AN21" s="1020"/>
      <c r="AO21" s="1020"/>
      <c r="AP21" s="1020"/>
      <c r="AQ21" s="1020"/>
      <c r="AR21" s="1020"/>
      <c r="AS21" s="1020"/>
      <c r="AT21" s="1019"/>
      <c r="AU21" s="1019"/>
      <c r="AV21" s="1019"/>
      <c r="AW21" s="1019"/>
      <c r="AX21" s="1019"/>
      <c r="AY21" s="1019"/>
      <c r="AZ21" s="1019"/>
      <c r="BA21" s="1018"/>
      <c r="BB21" s="1018"/>
      <c r="BC21" s="1018"/>
      <c r="BD21" s="1018"/>
      <c r="BE21" s="1018"/>
      <c r="BF21" s="1018"/>
      <c r="BG21" s="1018"/>
      <c r="BH21" s="1017"/>
      <c r="BI21" s="1017"/>
      <c r="BJ21" s="1017"/>
      <c r="BK21" s="1017"/>
      <c r="BL21" s="1017"/>
      <c r="BM21" s="1017"/>
      <c r="BN21" s="1017"/>
      <c r="BO21" s="1016"/>
      <c r="BP21" s="1016"/>
      <c r="BQ21" s="1016"/>
      <c r="BR21" s="1016"/>
      <c r="BS21" s="1016"/>
      <c r="BT21" s="1016"/>
      <c r="BU21" s="1016"/>
    </row>
    <row r="22" spans="1:73" s="965" customFormat="1" ht="40.5" customHeight="1" thickBot="1">
      <c r="A22" s="2073"/>
      <c r="B22" s="2073"/>
      <c r="C22" s="1824"/>
      <c r="D22" s="1217" t="s">
        <v>1507</v>
      </c>
      <c r="E22" s="1214" t="s">
        <v>1375</v>
      </c>
      <c r="F22" s="1215">
        <v>1</v>
      </c>
      <c r="G22" s="1214" t="s">
        <v>1508</v>
      </c>
      <c r="H22" s="1127" t="s">
        <v>1505</v>
      </c>
      <c r="I22" s="1212">
        <f t="shared" si="0"/>
        <v>0.09090909090909091</v>
      </c>
      <c r="J22" s="1213" t="s">
        <v>1509</v>
      </c>
      <c r="K22" s="1081">
        <v>42278</v>
      </c>
      <c r="L22" s="1081">
        <v>42369</v>
      </c>
      <c r="M22" s="999"/>
      <c r="N22" s="999"/>
      <c r="O22" s="999"/>
      <c r="P22" s="999"/>
      <c r="Q22" s="999"/>
      <c r="R22" s="999"/>
      <c r="S22" s="999"/>
      <c r="T22" s="999"/>
      <c r="U22" s="999"/>
      <c r="V22" s="999"/>
      <c r="W22" s="999"/>
      <c r="X22" s="999">
        <v>1</v>
      </c>
      <c r="Y22" s="1092">
        <f t="shared" si="1"/>
        <v>1</v>
      </c>
      <c r="Z22" s="1044">
        <v>0</v>
      </c>
      <c r="AA22" s="973" t="s">
        <v>1150</v>
      </c>
      <c r="AB22" s="1799">
        <f t="shared" si="2"/>
        <v>0</v>
      </c>
      <c r="AC22" s="1795">
        <f t="shared" si="3"/>
        <v>0</v>
      </c>
      <c r="AD22" s="1800">
        <v>0</v>
      </c>
      <c r="AE22" s="1795" t="s">
        <v>1150</v>
      </c>
      <c r="AF22" s="1795">
        <f t="shared" si="4"/>
        <v>0</v>
      </c>
      <c r="AG22" s="1795">
        <f t="shared" si="5"/>
        <v>0</v>
      </c>
      <c r="AH22" s="1801">
        <v>0</v>
      </c>
      <c r="AI22" s="1801"/>
      <c r="AJ22" s="1801"/>
      <c r="AK22" s="1801" t="s">
        <v>2073</v>
      </c>
      <c r="AL22" s="1801"/>
      <c r="AM22" s="1020"/>
      <c r="AN22" s="1020"/>
      <c r="AO22" s="1020"/>
      <c r="AP22" s="1020"/>
      <c r="AQ22" s="1020"/>
      <c r="AR22" s="1020"/>
      <c r="AS22" s="1020"/>
      <c r="AT22" s="1019"/>
      <c r="AU22" s="1019"/>
      <c r="AV22" s="1019"/>
      <c r="AW22" s="1019"/>
      <c r="AX22" s="1019"/>
      <c r="AY22" s="1019"/>
      <c r="AZ22" s="1019"/>
      <c r="BA22" s="1018"/>
      <c r="BB22" s="1018"/>
      <c r="BC22" s="1018"/>
      <c r="BD22" s="1018"/>
      <c r="BE22" s="1018"/>
      <c r="BF22" s="1018"/>
      <c r="BG22" s="1018"/>
      <c r="BH22" s="1017"/>
      <c r="BI22" s="1017"/>
      <c r="BJ22" s="1017"/>
      <c r="BK22" s="1017"/>
      <c r="BL22" s="1017"/>
      <c r="BM22" s="1017"/>
      <c r="BN22" s="1017"/>
      <c r="BO22" s="1016"/>
      <c r="BP22" s="1016"/>
      <c r="BQ22" s="1016"/>
      <c r="BR22" s="1016"/>
      <c r="BS22" s="1016"/>
      <c r="BT22" s="1016"/>
      <c r="BU22" s="1016"/>
    </row>
    <row r="23" spans="1:73" s="965" customFormat="1" ht="109.5" customHeight="1" thickBot="1">
      <c r="A23" s="2073"/>
      <c r="B23" s="2073"/>
      <c r="C23" s="2065" t="s">
        <v>1266</v>
      </c>
      <c r="D23" s="1217" t="s">
        <v>1795</v>
      </c>
      <c r="E23" s="1214" t="s">
        <v>1268</v>
      </c>
      <c r="F23" s="1215">
        <v>4</v>
      </c>
      <c r="G23" s="1214" t="s">
        <v>1269</v>
      </c>
      <c r="H23" s="1127" t="s">
        <v>1505</v>
      </c>
      <c r="I23" s="1212">
        <f t="shared" si="0"/>
        <v>0.09090909090909091</v>
      </c>
      <c r="J23" s="1213" t="s">
        <v>1794</v>
      </c>
      <c r="K23" s="1081">
        <v>42005</v>
      </c>
      <c r="L23" s="1081">
        <v>42369</v>
      </c>
      <c r="M23" s="999"/>
      <c r="N23" s="999"/>
      <c r="O23" s="999">
        <v>1</v>
      </c>
      <c r="P23" s="999"/>
      <c r="Q23" s="999"/>
      <c r="R23" s="999">
        <v>1</v>
      </c>
      <c r="S23" s="999"/>
      <c r="T23" s="999"/>
      <c r="U23" s="999">
        <v>1</v>
      </c>
      <c r="V23" s="999"/>
      <c r="W23" s="999"/>
      <c r="X23" s="999">
        <v>1</v>
      </c>
      <c r="Y23" s="1092">
        <f t="shared" si="1"/>
        <v>4</v>
      </c>
      <c r="Z23" s="1044">
        <v>0</v>
      </c>
      <c r="AA23" s="973" t="s">
        <v>1150</v>
      </c>
      <c r="AB23" s="1799">
        <f t="shared" si="2"/>
        <v>0</v>
      </c>
      <c r="AC23" s="1795">
        <f t="shared" si="3"/>
        <v>0</v>
      </c>
      <c r="AD23" s="1800">
        <v>0</v>
      </c>
      <c r="AE23" s="1795" t="s">
        <v>1150</v>
      </c>
      <c r="AF23" s="1795">
        <f t="shared" si="4"/>
        <v>0</v>
      </c>
      <c r="AG23" s="1795">
        <f t="shared" si="5"/>
        <v>0</v>
      </c>
      <c r="AH23" s="1801">
        <v>0.5</v>
      </c>
      <c r="AI23" s="1801"/>
      <c r="AJ23" s="1801"/>
      <c r="AK23" s="1801" t="s">
        <v>2074</v>
      </c>
      <c r="AL23" s="1801"/>
      <c r="AM23" s="1020"/>
      <c r="AN23" s="1020"/>
      <c r="AO23" s="1020"/>
      <c r="AP23" s="1020"/>
      <c r="AQ23" s="1020"/>
      <c r="AR23" s="1020"/>
      <c r="AS23" s="1020"/>
      <c r="AT23" s="1019"/>
      <c r="AU23" s="1019"/>
      <c r="AV23" s="1019"/>
      <c r="AW23" s="1019"/>
      <c r="AX23" s="1019"/>
      <c r="AY23" s="1019"/>
      <c r="AZ23" s="1019"/>
      <c r="BA23" s="1018"/>
      <c r="BB23" s="1018"/>
      <c r="BC23" s="1018"/>
      <c r="BD23" s="1018"/>
      <c r="BE23" s="1018"/>
      <c r="BF23" s="1018"/>
      <c r="BG23" s="1018"/>
      <c r="BH23" s="1017"/>
      <c r="BI23" s="1017"/>
      <c r="BJ23" s="1017"/>
      <c r="BK23" s="1017"/>
      <c r="BL23" s="1017"/>
      <c r="BM23" s="1017"/>
      <c r="BN23" s="1017"/>
      <c r="BO23" s="1016"/>
      <c r="BP23" s="1016"/>
      <c r="BQ23" s="1016"/>
      <c r="BR23" s="1016"/>
      <c r="BS23" s="1016"/>
      <c r="BT23" s="1016"/>
      <c r="BU23" s="1016"/>
    </row>
    <row r="24" spans="1:73" s="965" customFormat="1" ht="106.5" customHeight="1" thickBot="1">
      <c r="A24" s="2073"/>
      <c r="B24" s="2073"/>
      <c r="C24" s="2065"/>
      <c r="D24" s="1217" t="s">
        <v>1793</v>
      </c>
      <c r="E24" s="1214" t="s">
        <v>1268</v>
      </c>
      <c r="F24" s="1215">
        <v>12</v>
      </c>
      <c r="G24" s="1214" t="s">
        <v>1269</v>
      </c>
      <c r="H24" s="1127" t="s">
        <v>1718</v>
      </c>
      <c r="I24" s="1212">
        <f t="shared" si="0"/>
        <v>0.09090909090909091</v>
      </c>
      <c r="J24" s="1213" t="s">
        <v>1792</v>
      </c>
      <c r="K24" s="1081">
        <v>42005</v>
      </c>
      <c r="L24" s="1081">
        <v>42369</v>
      </c>
      <c r="M24" s="999">
        <v>1</v>
      </c>
      <c r="N24" s="999">
        <v>1</v>
      </c>
      <c r="O24" s="999">
        <v>1</v>
      </c>
      <c r="P24" s="999">
        <v>1</v>
      </c>
      <c r="Q24" s="999">
        <v>1</v>
      </c>
      <c r="R24" s="999">
        <v>1</v>
      </c>
      <c r="S24" s="999">
        <v>1</v>
      </c>
      <c r="T24" s="999">
        <v>1</v>
      </c>
      <c r="U24" s="999">
        <v>1</v>
      </c>
      <c r="V24" s="999">
        <v>1</v>
      </c>
      <c r="W24" s="999">
        <v>1</v>
      </c>
      <c r="X24" s="999">
        <v>1</v>
      </c>
      <c r="Y24" s="1092">
        <f t="shared" si="1"/>
        <v>12</v>
      </c>
      <c r="Z24" s="1044">
        <v>0</v>
      </c>
      <c r="AA24" s="973" t="s">
        <v>1150</v>
      </c>
      <c r="AB24" s="1799">
        <f t="shared" si="2"/>
        <v>2</v>
      </c>
      <c r="AC24" s="1795">
        <f t="shared" si="3"/>
        <v>1</v>
      </c>
      <c r="AD24" s="1802">
        <v>4</v>
      </c>
      <c r="AE24" s="1795">
        <f>AD24/AB24</f>
        <v>2</v>
      </c>
      <c r="AF24" s="1795">
        <f t="shared" si="4"/>
        <v>0.3333333333333333</v>
      </c>
      <c r="AG24" s="1795">
        <f t="shared" si="5"/>
        <v>0.3333333333333333</v>
      </c>
      <c r="AH24" s="1801">
        <v>0.33</v>
      </c>
      <c r="AI24" s="1801"/>
      <c r="AJ24" s="1801"/>
      <c r="AK24" s="1801" t="s">
        <v>2075</v>
      </c>
      <c r="AL24" s="1801"/>
      <c r="AM24" s="1020"/>
      <c r="AN24" s="1020"/>
      <c r="AO24" s="1020"/>
      <c r="AP24" s="1020"/>
      <c r="AQ24" s="1020"/>
      <c r="AR24" s="1020"/>
      <c r="AS24" s="1020"/>
      <c r="AT24" s="1019"/>
      <c r="AU24" s="1019"/>
      <c r="AV24" s="1019"/>
      <c r="AW24" s="1019"/>
      <c r="AX24" s="1019"/>
      <c r="AY24" s="1019"/>
      <c r="AZ24" s="1019"/>
      <c r="BA24" s="1018"/>
      <c r="BB24" s="1018"/>
      <c r="BC24" s="1018"/>
      <c r="BD24" s="1018"/>
      <c r="BE24" s="1018"/>
      <c r="BF24" s="1018"/>
      <c r="BG24" s="1018"/>
      <c r="BH24" s="1017"/>
      <c r="BI24" s="1017"/>
      <c r="BJ24" s="1017"/>
      <c r="BK24" s="1017"/>
      <c r="BL24" s="1017"/>
      <c r="BM24" s="1017"/>
      <c r="BN24" s="1017"/>
      <c r="BO24" s="1016"/>
      <c r="BP24" s="1016"/>
      <c r="BQ24" s="1016"/>
      <c r="BR24" s="1016"/>
      <c r="BS24" s="1016"/>
      <c r="BT24" s="1016"/>
      <c r="BU24" s="1016"/>
    </row>
    <row r="25" spans="1:73" s="965" customFormat="1" ht="106.5" customHeight="1" thickBot="1">
      <c r="A25" s="2073"/>
      <c r="B25" s="2073"/>
      <c r="C25" s="2065"/>
      <c r="D25" s="1216" t="s">
        <v>1791</v>
      </c>
      <c r="E25" s="1214" t="s">
        <v>1790</v>
      </c>
      <c r="F25" s="1215">
        <v>1</v>
      </c>
      <c r="G25" s="1214" t="s">
        <v>1789</v>
      </c>
      <c r="H25" s="1127" t="s">
        <v>1718</v>
      </c>
      <c r="I25" s="1212">
        <v>0.09</v>
      </c>
      <c r="J25" s="1213" t="s">
        <v>1788</v>
      </c>
      <c r="K25" s="1081">
        <v>42005</v>
      </c>
      <c r="L25" s="1081">
        <v>42093</v>
      </c>
      <c r="M25" s="999"/>
      <c r="N25" s="999"/>
      <c r="O25" s="999">
        <v>1</v>
      </c>
      <c r="P25" s="999"/>
      <c r="Q25" s="999"/>
      <c r="R25" s="999"/>
      <c r="S25" s="999"/>
      <c r="T25" s="999"/>
      <c r="U25" s="999"/>
      <c r="V25" s="999"/>
      <c r="W25" s="999"/>
      <c r="X25" s="999"/>
      <c r="Y25" s="1092">
        <f>SUM(N25:X25)</f>
        <v>1</v>
      </c>
      <c r="Z25" s="1044">
        <v>0</v>
      </c>
      <c r="AA25" s="973"/>
      <c r="AB25" s="1799">
        <f t="shared" si="2"/>
        <v>0</v>
      </c>
      <c r="AC25" s="1795">
        <f t="shared" si="3"/>
        <v>0</v>
      </c>
      <c r="AD25" s="1800">
        <v>0</v>
      </c>
      <c r="AE25" s="1795" t="s">
        <v>1150</v>
      </c>
      <c r="AF25" s="1795">
        <f t="shared" si="4"/>
        <v>0</v>
      </c>
      <c r="AG25" s="1795">
        <f t="shared" si="5"/>
        <v>0</v>
      </c>
      <c r="AH25" s="1801">
        <v>0.5</v>
      </c>
      <c r="AI25" s="1801"/>
      <c r="AJ25" s="1801"/>
      <c r="AK25" s="1801" t="s">
        <v>2076</v>
      </c>
      <c r="AL25" s="1801"/>
      <c r="AM25" s="1020"/>
      <c r="AN25" s="1020"/>
      <c r="AO25" s="1020"/>
      <c r="AP25" s="1020"/>
      <c r="AQ25" s="1020"/>
      <c r="AR25" s="1020"/>
      <c r="AS25" s="1020"/>
      <c r="AT25" s="1019"/>
      <c r="AU25" s="1019"/>
      <c r="AV25" s="1019"/>
      <c r="AW25" s="1019"/>
      <c r="AX25" s="1019"/>
      <c r="AY25" s="1019"/>
      <c r="AZ25" s="1019"/>
      <c r="BA25" s="1018"/>
      <c r="BB25" s="1018"/>
      <c r="BC25" s="1018"/>
      <c r="BD25" s="1018"/>
      <c r="BE25" s="1018"/>
      <c r="BF25" s="1018"/>
      <c r="BG25" s="1018"/>
      <c r="BH25" s="1017"/>
      <c r="BI25" s="1017"/>
      <c r="BJ25" s="1017"/>
      <c r="BK25" s="1017"/>
      <c r="BL25" s="1017"/>
      <c r="BM25" s="1017"/>
      <c r="BN25" s="1017"/>
      <c r="BO25" s="1016"/>
      <c r="BP25" s="1016"/>
      <c r="BQ25" s="1016"/>
      <c r="BR25" s="1016"/>
      <c r="BS25" s="1016"/>
      <c r="BT25" s="1016"/>
      <c r="BU25" s="1016"/>
    </row>
    <row r="26" spans="1:73" s="965" customFormat="1" ht="36.75" thickBot="1">
      <c r="A26" s="2073"/>
      <c r="B26" s="2073"/>
      <c r="C26" s="2065"/>
      <c r="D26" s="1130" t="s">
        <v>1787</v>
      </c>
      <c r="E26" s="1192" t="s">
        <v>1055</v>
      </c>
      <c r="F26" s="1193">
        <v>3</v>
      </c>
      <c r="G26" s="1192" t="s">
        <v>1786</v>
      </c>
      <c r="H26" s="1127" t="s">
        <v>1718</v>
      </c>
      <c r="I26" s="1212">
        <f>1/11</f>
        <v>0.09090909090909091</v>
      </c>
      <c r="J26" s="1190" t="s">
        <v>1785</v>
      </c>
      <c r="K26" s="1037">
        <v>42005</v>
      </c>
      <c r="L26" s="1037">
        <v>42369</v>
      </c>
      <c r="M26" s="999">
        <v>1</v>
      </c>
      <c r="N26" s="999">
        <v>1</v>
      </c>
      <c r="O26" s="999">
        <v>1</v>
      </c>
      <c r="P26" s="999">
        <v>1</v>
      </c>
      <c r="Q26" s="999">
        <v>1</v>
      </c>
      <c r="R26" s="999">
        <v>1</v>
      </c>
      <c r="S26" s="999">
        <v>1</v>
      </c>
      <c r="T26" s="999">
        <v>1</v>
      </c>
      <c r="U26" s="999">
        <v>1</v>
      </c>
      <c r="V26" s="999">
        <v>1</v>
      </c>
      <c r="W26" s="999">
        <v>1</v>
      </c>
      <c r="X26" s="999">
        <v>1</v>
      </c>
      <c r="Y26" s="1092">
        <f>SUM(M26:X26)</f>
        <v>12</v>
      </c>
      <c r="Z26" s="1044">
        <v>0</v>
      </c>
      <c r="AA26" s="973" t="s">
        <v>1150</v>
      </c>
      <c r="AB26" s="1799">
        <f t="shared" si="2"/>
        <v>2</v>
      </c>
      <c r="AC26" s="1795">
        <f t="shared" si="3"/>
        <v>1</v>
      </c>
      <c r="AD26" s="1800">
        <v>0</v>
      </c>
      <c r="AE26" s="1795">
        <f>AD26/AB26</f>
        <v>0</v>
      </c>
      <c r="AF26" s="1795">
        <f t="shared" si="4"/>
        <v>0</v>
      </c>
      <c r="AG26" s="1795">
        <f t="shared" si="5"/>
        <v>0</v>
      </c>
      <c r="AH26" s="1801">
        <v>1</v>
      </c>
      <c r="AI26" s="1801"/>
      <c r="AJ26" s="1801"/>
      <c r="AK26" s="1801" t="s">
        <v>2077</v>
      </c>
      <c r="AL26" s="1801"/>
      <c r="AM26" s="1020"/>
      <c r="AN26" s="1020"/>
      <c r="AO26" s="1020"/>
      <c r="AP26" s="1020"/>
      <c r="AQ26" s="1020"/>
      <c r="AR26" s="1020"/>
      <c r="AS26" s="1020"/>
      <c r="AT26" s="1019"/>
      <c r="AU26" s="1019"/>
      <c r="AV26" s="1019"/>
      <c r="AW26" s="1019"/>
      <c r="AX26" s="1019"/>
      <c r="AY26" s="1019"/>
      <c r="AZ26" s="1019"/>
      <c r="BA26" s="1018"/>
      <c r="BB26" s="1018"/>
      <c r="BC26" s="1018"/>
      <c r="BD26" s="1018"/>
      <c r="BE26" s="1018"/>
      <c r="BF26" s="1018"/>
      <c r="BG26" s="1018"/>
      <c r="BH26" s="1017"/>
      <c r="BI26" s="1017"/>
      <c r="BJ26" s="1017"/>
      <c r="BK26" s="1017"/>
      <c r="BL26" s="1017"/>
      <c r="BM26" s="1017"/>
      <c r="BN26" s="1017"/>
      <c r="BO26" s="1016"/>
      <c r="BP26" s="1016"/>
      <c r="BQ26" s="1016"/>
      <c r="BR26" s="1016"/>
      <c r="BS26" s="1016"/>
      <c r="BT26" s="1016"/>
      <c r="BU26" s="1016"/>
    </row>
    <row r="27" spans="1:73" s="965" customFormat="1" ht="19.5" customHeight="1" thickBot="1">
      <c r="A27" s="1817" t="s">
        <v>136</v>
      </c>
      <c r="B27" s="1817"/>
      <c r="C27" s="1817"/>
      <c r="D27" s="1817"/>
      <c r="E27" s="971"/>
      <c r="F27" s="971"/>
      <c r="G27" s="971"/>
      <c r="H27" s="971"/>
      <c r="I27" s="989">
        <f>SUM(I16:I26)</f>
        <v>0.9990909090909093</v>
      </c>
      <c r="J27" s="971"/>
      <c r="K27" s="971"/>
      <c r="L27" s="971"/>
      <c r="M27" s="971"/>
      <c r="N27" s="971"/>
      <c r="O27" s="971"/>
      <c r="P27" s="971"/>
      <c r="Q27" s="971"/>
      <c r="R27" s="971"/>
      <c r="S27" s="971"/>
      <c r="T27" s="971"/>
      <c r="U27" s="971"/>
      <c r="V27" s="971"/>
      <c r="W27" s="971"/>
      <c r="X27" s="971"/>
      <c r="Y27" s="971"/>
      <c r="Z27" s="1143">
        <f>SUM(Z16:Z26)</f>
        <v>0</v>
      </c>
      <c r="AA27" s="969"/>
      <c r="AB27" s="1687"/>
      <c r="AC27" s="1688">
        <f>_xlfn.AVERAGEIF(AC16:AC26,"&gt;0")</f>
        <v>1</v>
      </c>
      <c r="AD27" s="1689"/>
      <c r="AE27" s="1688">
        <f>AVERAGE(AE16:AE26)</f>
        <v>1</v>
      </c>
      <c r="AF27" s="1688"/>
      <c r="AG27" s="1688">
        <f>AVERAGE(AG16:AG26)</f>
        <v>0.0303030303030303</v>
      </c>
      <c r="AH27" s="1690"/>
      <c r="AI27" s="1690"/>
      <c r="AJ27" s="1690"/>
      <c r="AK27" s="1690"/>
      <c r="AL27" s="1690"/>
      <c r="AM27" s="967"/>
      <c r="AN27" s="967"/>
      <c r="AO27" s="967"/>
      <c r="AP27" s="967"/>
      <c r="AQ27" s="967"/>
      <c r="AR27" s="967"/>
      <c r="AS27" s="967"/>
      <c r="AT27" s="967"/>
      <c r="AU27" s="967"/>
      <c r="AV27" s="967"/>
      <c r="AW27" s="967"/>
      <c r="AX27" s="967"/>
      <c r="AY27" s="967"/>
      <c r="AZ27" s="967"/>
      <c r="BA27" s="967"/>
      <c r="BB27" s="967"/>
      <c r="BC27" s="967"/>
      <c r="BD27" s="967"/>
      <c r="BE27" s="967"/>
      <c r="BF27" s="967"/>
      <c r="BG27" s="967"/>
      <c r="BH27" s="967"/>
      <c r="BI27" s="967"/>
      <c r="BJ27" s="967"/>
      <c r="BK27" s="967"/>
      <c r="BL27" s="967"/>
      <c r="BM27" s="967"/>
      <c r="BN27" s="967"/>
      <c r="BO27" s="967"/>
      <c r="BP27" s="967"/>
      <c r="BQ27" s="967"/>
      <c r="BR27" s="967"/>
      <c r="BS27" s="967"/>
      <c r="BT27" s="967"/>
      <c r="BU27" s="967"/>
    </row>
    <row r="28" spans="1:73" s="965" customFormat="1" ht="95.25" customHeight="1" thickBot="1">
      <c r="A28" s="2040">
        <v>2</v>
      </c>
      <c r="B28" s="2066" t="s">
        <v>1373</v>
      </c>
      <c r="C28" s="1833" t="s">
        <v>1149</v>
      </c>
      <c r="D28" s="1195" t="s">
        <v>1222</v>
      </c>
      <c r="E28" s="1176" t="s">
        <v>1223</v>
      </c>
      <c r="F28" s="1177" t="s">
        <v>106</v>
      </c>
      <c r="G28" s="1176" t="s">
        <v>1224</v>
      </c>
      <c r="H28" s="1135" t="s">
        <v>1511</v>
      </c>
      <c r="I28" s="1145">
        <f aca="true" t="shared" si="6" ref="I28:I45">1/18</f>
        <v>0.05555555555555555</v>
      </c>
      <c r="J28" s="1174" t="s">
        <v>1225</v>
      </c>
      <c r="K28" s="1211">
        <v>42005</v>
      </c>
      <c r="L28" s="1211">
        <v>42369</v>
      </c>
      <c r="M28" s="1172"/>
      <c r="N28" s="1172"/>
      <c r="O28" s="1172"/>
      <c r="P28" s="1172"/>
      <c r="Q28" s="1172"/>
      <c r="R28" s="1172"/>
      <c r="S28" s="1172"/>
      <c r="T28" s="1172"/>
      <c r="U28" s="1172"/>
      <c r="V28" s="1172"/>
      <c r="W28" s="1172"/>
      <c r="X28" s="1172"/>
      <c r="Y28" s="1092" t="s">
        <v>106</v>
      </c>
      <c r="Z28" s="1170">
        <v>0</v>
      </c>
      <c r="AA28" s="973" t="s">
        <v>1150</v>
      </c>
      <c r="AB28" s="1799">
        <f>SUM(M28:N28)</f>
        <v>0</v>
      </c>
      <c r="AC28" s="1795">
        <f t="shared" si="3"/>
        <v>0</v>
      </c>
      <c r="AD28" s="1800">
        <v>0</v>
      </c>
      <c r="AE28" s="1795" t="s">
        <v>1150</v>
      </c>
      <c r="AF28" s="1795" t="s">
        <v>1150</v>
      </c>
      <c r="AG28" s="1795" t="str">
        <f>AF28</f>
        <v>-</v>
      </c>
      <c r="AH28" s="1801">
        <v>0</v>
      </c>
      <c r="AI28" s="1801"/>
      <c r="AJ28" s="1801"/>
      <c r="AK28" s="1801" t="s">
        <v>2078</v>
      </c>
      <c r="AL28" s="1801"/>
      <c r="AM28" s="1020"/>
      <c r="AN28" s="1020"/>
      <c r="AO28" s="1020"/>
      <c r="AP28" s="1020"/>
      <c r="AQ28" s="1020"/>
      <c r="AR28" s="1020"/>
      <c r="AS28" s="1020"/>
      <c r="AT28" s="1019"/>
      <c r="AU28" s="1019"/>
      <c r="AV28" s="1019"/>
      <c r="AW28" s="1019"/>
      <c r="AX28" s="1019"/>
      <c r="AY28" s="1019"/>
      <c r="AZ28" s="1019"/>
      <c r="BA28" s="1018"/>
      <c r="BB28" s="1018"/>
      <c r="BC28" s="1018"/>
      <c r="BD28" s="1018"/>
      <c r="BE28" s="1018"/>
      <c r="BF28" s="1018"/>
      <c r="BG28" s="1018"/>
      <c r="BH28" s="1017"/>
      <c r="BI28" s="1017"/>
      <c r="BJ28" s="1017"/>
      <c r="BK28" s="1017"/>
      <c r="BL28" s="1017"/>
      <c r="BM28" s="1017"/>
      <c r="BN28" s="1017"/>
      <c r="BO28" s="1016"/>
      <c r="BP28" s="1016"/>
      <c r="BQ28" s="1016"/>
      <c r="BR28" s="1016"/>
      <c r="BS28" s="1016"/>
      <c r="BT28" s="1016"/>
      <c r="BU28" s="1016"/>
    </row>
    <row r="29" spans="1:73" s="965" customFormat="1" ht="60.75" thickBot="1">
      <c r="A29" s="2040"/>
      <c r="B29" s="2066"/>
      <c r="C29" s="1833"/>
      <c r="D29" s="1178" t="s">
        <v>1661</v>
      </c>
      <c r="E29" s="1176" t="s">
        <v>78</v>
      </c>
      <c r="F29" s="1177">
        <v>1</v>
      </c>
      <c r="G29" s="1176" t="s">
        <v>79</v>
      </c>
      <c r="H29" s="1175" t="s">
        <v>1784</v>
      </c>
      <c r="I29" s="1145">
        <f t="shared" si="6"/>
        <v>0.05555555555555555</v>
      </c>
      <c r="J29" s="1174" t="s">
        <v>1228</v>
      </c>
      <c r="K29" s="1173">
        <v>42036</v>
      </c>
      <c r="L29" s="1173">
        <v>42094</v>
      </c>
      <c r="M29" s="1172"/>
      <c r="N29" s="1172"/>
      <c r="O29" s="1172">
        <v>1</v>
      </c>
      <c r="P29" s="1172"/>
      <c r="Q29" s="1172"/>
      <c r="R29" s="1172"/>
      <c r="S29" s="1172"/>
      <c r="T29" s="1172"/>
      <c r="U29" s="1172"/>
      <c r="V29" s="1172"/>
      <c r="W29" s="1172"/>
      <c r="X29" s="1172"/>
      <c r="Y29" s="1171">
        <v>1</v>
      </c>
      <c r="Z29" s="1170">
        <v>0</v>
      </c>
      <c r="AA29" s="1169"/>
      <c r="AB29" s="1799">
        <f aca="true" t="shared" si="7" ref="AB29:AB45">SUM(M29:N29)</f>
        <v>0</v>
      </c>
      <c r="AC29" s="1795">
        <f t="shared" si="3"/>
        <v>0</v>
      </c>
      <c r="AD29" s="1800">
        <v>0</v>
      </c>
      <c r="AE29" s="1795" t="s">
        <v>1150</v>
      </c>
      <c r="AF29" s="1795">
        <f aca="true" t="shared" si="8" ref="AF29:AF45">AD29/Y29</f>
        <v>0</v>
      </c>
      <c r="AG29" s="1795">
        <f aca="true" t="shared" si="9" ref="AG29:AG45">AF29</f>
        <v>0</v>
      </c>
      <c r="AH29" s="1801">
        <v>0</v>
      </c>
      <c r="AI29" s="1801"/>
      <c r="AJ29" s="1801"/>
      <c r="AK29" s="1801" t="s">
        <v>2078</v>
      </c>
      <c r="AL29" s="1801"/>
      <c r="AM29" s="1020"/>
      <c r="AN29" s="1020"/>
      <c r="AO29" s="1020"/>
      <c r="AP29" s="1020"/>
      <c r="AQ29" s="1020"/>
      <c r="AR29" s="1020"/>
      <c r="AS29" s="1020"/>
      <c r="AT29" s="1019"/>
      <c r="AU29" s="1019"/>
      <c r="AV29" s="1019"/>
      <c r="AW29" s="1019"/>
      <c r="AX29" s="1019"/>
      <c r="AY29" s="1019"/>
      <c r="AZ29" s="1019"/>
      <c r="BA29" s="1018"/>
      <c r="BB29" s="1018"/>
      <c r="BC29" s="1018"/>
      <c r="BD29" s="1018"/>
      <c r="BE29" s="1018"/>
      <c r="BF29" s="1018"/>
      <c r="BG29" s="1018"/>
      <c r="BH29" s="1017"/>
      <c r="BI29" s="1017"/>
      <c r="BJ29" s="1017"/>
      <c r="BK29" s="1017"/>
      <c r="BL29" s="1017"/>
      <c r="BM29" s="1017"/>
      <c r="BN29" s="1017"/>
      <c r="BO29" s="1016"/>
      <c r="BP29" s="1016"/>
      <c r="BQ29" s="1016"/>
      <c r="BR29" s="1016"/>
      <c r="BS29" s="1016"/>
      <c r="BT29" s="1016"/>
      <c r="BU29" s="1016"/>
    </row>
    <row r="30" spans="1:73" s="965" customFormat="1" ht="48.75" thickBot="1">
      <c r="A30" s="2040"/>
      <c r="B30" s="2066"/>
      <c r="C30" s="1833"/>
      <c r="D30" s="1178" t="s">
        <v>1663</v>
      </c>
      <c r="E30" s="1176" t="s">
        <v>1230</v>
      </c>
      <c r="F30" s="1177">
        <v>9</v>
      </c>
      <c r="G30" s="1176" t="s">
        <v>1231</v>
      </c>
      <c r="H30" s="1175" t="s">
        <v>1784</v>
      </c>
      <c r="I30" s="1145">
        <f t="shared" si="6"/>
        <v>0.05555555555555555</v>
      </c>
      <c r="J30" s="1174" t="s">
        <v>1232</v>
      </c>
      <c r="K30" s="1173">
        <v>42095</v>
      </c>
      <c r="L30" s="1173">
        <v>42155</v>
      </c>
      <c r="M30" s="1172"/>
      <c r="N30" s="1172"/>
      <c r="O30" s="1172"/>
      <c r="P30" s="1172"/>
      <c r="Q30" s="1172">
        <v>9</v>
      </c>
      <c r="R30" s="1172"/>
      <c r="S30" s="1172"/>
      <c r="T30" s="1172"/>
      <c r="U30" s="1172"/>
      <c r="V30" s="1172"/>
      <c r="W30" s="1172"/>
      <c r="X30" s="1172"/>
      <c r="Y30" s="1171">
        <v>9</v>
      </c>
      <c r="Z30" s="1170">
        <v>0</v>
      </c>
      <c r="AA30" s="1169"/>
      <c r="AB30" s="1799">
        <f t="shared" si="7"/>
        <v>0</v>
      </c>
      <c r="AC30" s="1795">
        <f t="shared" si="3"/>
        <v>0</v>
      </c>
      <c r="AD30" s="1800">
        <v>0</v>
      </c>
      <c r="AE30" s="1795" t="s">
        <v>1150</v>
      </c>
      <c r="AF30" s="1795">
        <f t="shared" si="8"/>
        <v>0</v>
      </c>
      <c r="AG30" s="1795">
        <f t="shared" si="9"/>
        <v>0</v>
      </c>
      <c r="AH30" s="1801">
        <v>0</v>
      </c>
      <c r="AI30" s="1801"/>
      <c r="AJ30" s="1801"/>
      <c r="AK30" s="1801" t="s">
        <v>2078</v>
      </c>
      <c r="AL30" s="1801"/>
      <c r="AM30" s="1020"/>
      <c r="AN30" s="1020"/>
      <c r="AO30" s="1020"/>
      <c r="AP30" s="1020"/>
      <c r="AQ30" s="1020"/>
      <c r="AR30" s="1020"/>
      <c r="AS30" s="1020"/>
      <c r="AT30" s="1019"/>
      <c r="AU30" s="1019"/>
      <c r="AV30" s="1019"/>
      <c r="AW30" s="1019"/>
      <c r="AX30" s="1019"/>
      <c r="AY30" s="1019"/>
      <c r="AZ30" s="1019"/>
      <c r="BA30" s="1018"/>
      <c r="BB30" s="1018"/>
      <c r="BC30" s="1018"/>
      <c r="BD30" s="1018"/>
      <c r="BE30" s="1018"/>
      <c r="BF30" s="1018"/>
      <c r="BG30" s="1018"/>
      <c r="BH30" s="1017"/>
      <c r="BI30" s="1017"/>
      <c r="BJ30" s="1017"/>
      <c r="BK30" s="1017"/>
      <c r="BL30" s="1017"/>
      <c r="BM30" s="1017"/>
      <c r="BN30" s="1017"/>
      <c r="BO30" s="1016"/>
      <c r="BP30" s="1016"/>
      <c r="BQ30" s="1016"/>
      <c r="BR30" s="1016"/>
      <c r="BS30" s="1016"/>
      <c r="BT30" s="1016"/>
      <c r="BU30" s="1016"/>
    </row>
    <row r="31" spans="1:73" s="965" customFormat="1" ht="48.75" thickBot="1">
      <c r="A31" s="2040"/>
      <c r="B31" s="2066"/>
      <c r="C31" s="1833"/>
      <c r="D31" s="1178" t="s">
        <v>1664</v>
      </c>
      <c r="E31" s="1176" t="s">
        <v>1234</v>
      </c>
      <c r="F31" s="1177">
        <v>1</v>
      </c>
      <c r="G31" s="1176" t="s">
        <v>1235</v>
      </c>
      <c r="H31" s="1175" t="s">
        <v>1784</v>
      </c>
      <c r="I31" s="1145">
        <f t="shared" si="6"/>
        <v>0.05555555555555555</v>
      </c>
      <c r="J31" s="1174" t="s">
        <v>1236</v>
      </c>
      <c r="K31" s="1173">
        <v>42156</v>
      </c>
      <c r="L31" s="1173">
        <v>42216</v>
      </c>
      <c r="M31" s="1172"/>
      <c r="N31" s="1172"/>
      <c r="O31" s="1172"/>
      <c r="P31" s="1172"/>
      <c r="Q31" s="1172"/>
      <c r="R31" s="1172"/>
      <c r="S31" s="1172">
        <v>1</v>
      </c>
      <c r="T31" s="1172"/>
      <c r="U31" s="1172"/>
      <c r="V31" s="1172"/>
      <c r="W31" s="1172"/>
      <c r="X31" s="1172"/>
      <c r="Y31" s="1171">
        <v>1</v>
      </c>
      <c r="Z31" s="1170">
        <v>0</v>
      </c>
      <c r="AA31" s="1169"/>
      <c r="AB31" s="1799">
        <f t="shared" si="7"/>
        <v>0</v>
      </c>
      <c r="AC31" s="1795">
        <f t="shared" si="3"/>
        <v>0</v>
      </c>
      <c r="AD31" s="1800">
        <v>0</v>
      </c>
      <c r="AE31" s="1795" t="s">
        <v>1150</v>
      </c>
      <c r="AF31" s="1795">
        <f t="shared" si="8"/>
        <v>0</v>
      </c>
      <c r="AG31" s="1795">
        <f t="shared" si="9"/>
        <v>0</v>
      </c>
      <c r="AH31" s="1801">
        <v>0</v>
      </c>
      <c r="AI31" s="1801"/>
      <c r="AJ31" s="1801"/>
      <c r="AK31" s="1801" t="s">
        <v>2078</v>
      </c>
      <c r="AL31" s="1801"/>
      <c r="AM31" s="1020"/>
      <c r="AN31" s="1020"/>
      <c r="AO31" s="1020"/>
      <c r="AP31" s="1020"/>
      <c r="AQ31" s="1020"/>
      <c r="AR31" s="1020"/>
      <c r="AS31" s="1020"/>
      <c r="AT31" s="1019"/>
      <c r="AU31" s="1019"/>
      <c r="AV31" s="1019"/>
      <c r="AW31" s="1019"/>
      <c r="AX31" s="1019"/>
      <c r="AY31" s="1019"/>
      <c r="AZ31" s="1019"/>
      <c r="BA31" s="1018"/>
      <c r="BB31" s="1018"/>
      <c r="BC31" s="1018"/>
      <c r="BD31" s="1018"/>
      <c r="BE31" s="1018"/>
      <c r="BF31" s="1018"/>
      <c r="BG31" s="1018"/>
      <c r="BH31" s="1017"/>
      <c r="BI31" s="1017"/>
      <c r="BJ31" s="1017"/>
      <c r="BK31" s="1017"/>
      <c r="BL31" s="1017"/>
      <c r="BM31" s="1017"/>
      <c r="BN31" s="1017"/>
      <c r="BO31" s="1016"/>
      <c r="BP31" s="1016"/>
      <c r="BQ31" s="1016"/>
      <c r="BR31" s="1016"/>
      <c r="BS31" s="1016"/>
      <c r="BT31" s="1016"/>
      <c r="BU31" s="1016"/>
    </row>
    <row r="32" spans="1:73" s="965" customFormat="1" ht="60.75" thickBot="1">
      <c r="A32" s="2040"/>
      <c r="B32" s="2066"/>
      <c r="C32" s="1833"/>
      <c r="D32" s="1178" t="s">
        <v>1665</v>
      </c>
      <c r="E32" s="1176" t="s">
        <v>1238</v>
      </c>
      <c r="F32" s="1177">
        <v>1</v>
      </c>
      <c r="G32" s="1176" t="s">
        <v>1239</v>
      </c>
      <c r="H32" s="1175" t="s">
        <v>1782</v>
      </c>
      <c r="I32" s="1145">
        <f t="shared" si="6"/>
        <v>0.05555555555555555</v>
      </c>
      <c r="J32" s="1174" t="s">
        <v>1240</v>
      </c>
      <c r="K32" s="1173">
        <v>42217</v>
      </c>
      <c r="L32" s="1173">
        <v>42277</v>
      </c>
      <c r="M32" s="1172"/>
      <c r="N32" s="1172"/>
      <c r="O32" s="1172"/>
      <c r="P32" s="1172"/>
      <c r="Q32" s="1172"/>
      <c r="R32" s="1172"/>
      <c r="S32" s="1172"/>
      <c r="T32" s="1172"/>
      <c r="U32" s="1172">
        <v>1</v>
      </c>
      <c r="V32" s="1172"/>
      <c r="W32" s="1172"/>
      <c r="X32" s="1172"/>
      <c r="Y32" s="1171">
        <v>1</v>
      </c>
      <c r="Z32" s="1170">
        <v>0</v>
      </c>
      <c r="AA32" s="1169"/>
      <c r="AB32" s="1799">
        <f t="shared" si="7"/>
        <v>0</v>
      </c>
      <c r="AC32" s="1795">
        <f t="shared" si="3"/>
        <v>0</v>
      </c>
      <c r="AD32" s="1800">
        <v>0</v>
      </c>
      <c r="AE32" s="1795" t="s">
        <v>1150</v>
      </c>
      <c r="AF32" s="1795">
        <f t="shared" si="8"/>
        <v>0</v>
      </c>
      <c r="AG32" s="1795">
        <f t="shared" si="9"/>
        <v>0</v>
      </c>
      <c r="AH32" s="1801">
        <v>0</v>
      </c>
      <c r="AI32" s="1801"/>
      <c r="AJ32" s="1801"/>
      <c r="AK32" s="1801" t="s">
        <v>2078</v>
      </c>
      <c r="AL32" s="1801"/>
      <c r="AM32" s="1020"/>
      <c r="AN32" s="1020"/>
      <c r="AO32" s="1020"/>
      <c r="AP32" s="1020"/>
      <c r="AQ32" s="1020"/>
      <c r="AR32" s="1020"/>
      <c r="AS32" s="1020"/>
      <c r="AT32" s="1019"/>
      <c r="AU32" s="1019"/>
      <c r="AV32" s="1019"/>
      <c r="AW32" s="1019"/>
      <c r="AX32" s="1019"/>
      <c r="AY32" s="1019"/>
      <c r="AZ32" s="1019"/>
      <c r="BA32" s="1018"/>
      <c r="BB32" s="1018"/>
      <c r="BC32" s="1018"/>
      <c r="BD32" s="1018"/>
      <c r="BE32" s="1018"/>
      <c r="BF32" s="1018"/>
      <c r="BG32" s="1018"/>
      <c r="BH32" s="1017"/>
      <c r="BI32" s="1017"/>
      <c r="BJ32" s="1017"/>
      <c r="BK32" s="1017"/>
      <c r="BL32" s="1017"/>
      <c r="BM32" s="1017"/>
      <c r="BN32" s="1017"/>
      <c r="BO32" s="1016"/>
      <c r="BP32" s="1016"/>
      <c r="BQ32" s="1016"/>
      <c r="BR32" s="1016"/>
      <c r="BS32" s="1016"/>
      <c r="BT32" s="1016"/>
      <c r="BU32" s="1016"/>
    </row>
    <row r="33" spans="1:73" s="965" customFormat="1" ht="48.75" thickBot="1">
      <c r="A33" s="2040"/>
      <c r="B33" s="2066"/>
      <c r="C33" s="1833"/>
      <c r="D33" s="1178" t="s">
        <v>1667</v>
      </c>
      <c r="E33" s="1176" t="s">
        <v>1242</v>
      </c>
      <c r="F33" s="1177">
        <v>3</v>
      </c>
      <c r="G33" s="1176" t="s">
        <v>1243</v>
      </c>
      <c r="H33" s="1175" t="s">
        <v>1783</v>
      </c>
      <c r="I33" s="1145">
        <f t="shared" si="6"/>
        <v>0.05555555555555555</v>
      </c>
      <c r="J33" s="1174" t="s">
        <v>1244</v>
      </c>
      <c r="K33" s="1173">
        <v>42278</v>
      </c>
      <c r="L33" s="1173">
        <v>42338</v>
      </c>
      <c r="M33" s="1172"/>
      <c r="N33" s="1172"/>
      <c r="O33" s="1172"/>
      <c r="P33" s="1172"/>
      <c r="Q33" s="1172"/>
      <c r="R33" s="1172"/>
      <c r="S33" s="1172"/>
      <c r="T33" s="1172"/>
      <c r="U33" s="1172"/>
      <c r="V33" s="1172"/>
      <c r="W33" s="1172">
        <v>3</v>
      </c>
      <c r="X33" s="1172"/>
      <c r="Y33" s="1171">
        <v>3</v>
      </c>
      <c r="Z33" s="1170">
        <v>0</v>
      </c>
      <c r="AA33" s="1169"/>
      <c r="AB33" s="1799">
        <f t="shared" si="7"/>
        <v>0</v>
      </c>
      <c r="AC33" s="1795">
        <f t="shared" si="3"/>
        <v>0</v>
      </c>
      <c r="AD33" s="1800">
        <v>0</v>
      </c>
      <c r="AE33" s="1795" t="s">
        <v>1150</v>
      </c>
      <c r="AF33" s="1795">
        <f t="shared" si="8"/>
        <v>0</v>
      </c>
      <c r="AG33" s="1795">
        <f t="shared" si="9"/>
        <v>0</v>
      </c>
      <c r="AH33" s="1801">
        <v>0</v>
      </c>
      <c r="AI33" s="1801"/>
      <c r="AJ33" s="1801"/>
      <c r="AK33" s="1801" t="s">
        <v>2078</v>
      </c>
      <c r="AL33" s="1801"/>
      <c r="AM33" s="1020"/>
      <c r="AN33" s="1020"/>
      <c r="AO33" s="1020"/>
      <c r="AP33" s="1020"/>
      <c r="AQ33" s="1020"/>
      <c r="AR33" s="1020"/>
      <c r="AS33" s="1020"/>
      <c r="AT33" s="1019"/>
      <c r="AU33" s="1019"/>
      <c r="AV33" s="1019"/>
      <c r="AW33" s="1019"/>
      <c r="AX33" s="1019"/>
      <c r="AY33" s="1019"/>
      <c r="AZ33" s="1019"/>
      <c r="BA33" s="1018"/>
      <c r="BB33" s="1018"/>
      <c r="BC33" s="1018"/>
      <c r="BD33" s="1018"/>
      <c r="BE33" s="1018"/>
      <c r="BF33" s="1018"/>
      <c r="BG33" s="1018"/>
      <c r="BH33" s="1017"/>
      <c r="BI33" s="1017"/>
      <c r="BJ33" s="1017"/>
      <c r="BK33" s="1017"/>
      <c r="BL33" s="1017"/>
      <c r="BM33" s="1017"/>
      <c r="BN33" s="1017"/>
      <c r="BO33" s="1016"/>
      <c r="BP33" s="1016"/>
      <c r="BQ33" s="1016"/>
      <c r="BR33" s="1016"/>
      <c r="BS33" s="1016"/>
      <c r="BT33" s="1016"/>
      <c r="BU33" s="1016"/>
    </row>
    <row r="34" spans="1:73" s="965" customFormat="1" ht="60.75" thickBot="1">
      <c r="A34" s="2040"/>
      <c r="B34" s="2066"/>
      <c r="C34" s="1833"/>
      <c r="D34" s="1178" t="s">
        <v>1245</v>
      </c>
      <c r="E34" s="1176" t="s">
        <v>1246</v>
      </c>
      <c r="F34" s="1177">
        <v>1</v>
      </c>
      <c r="G34" s="1176" t="s">
        <v>1247</v>
      </c>
      <c r="H34" s="1175" t="s">
        <v>1782</v>
      </c>
      <c r="I34" s="1145">
        <f t="shared" si="6"/>
        <v>0.05555555555555555</v>
      </c>
      <c r="J34" s="1174" t="s">
        <v>1248</v>
      </c>
      <c r="K34" s="1173">
        <v>42338</v>
      </c>
      <c r="L34" s="1173">
        <v>42369</v>
      </c>
      <c r="M34" s="1172"/>
      <c r="N34" s="1172"/>
      <c r="O34" s="1172"/>
      <c r="P34" s="1172"/>
      <c r="Q34" s="1172"/>
      <c r="R34" s="1172"/>
      <c r="S34" s="1172"/>
      <c r="T34" s="1172"/>
      <c r="U34" s="1172"/>
      <c r="V34" s="1172"/>
      <c r="W34" s="1172"/>
      <c r="X34" s="1172">
        <v>1</v>
      </c>
      <c r="Y34" s="1171">
        <v>1</v>
      </c>
      <c r="Z34" s="1170">
        <v>0</v>
      </c>
      <c r="AA34" s="1169"/>
      <c r="AB34" s="1799">
        <f t="shared" si="7"/>
        <v>0</v>
      </c>
      <c r="AC34" s="1795">
        <f t="shared" si="3"/>
        <v>0</v>
      </c>
      <c r="AD34" s="1800">
        <v>0</v>
      </c>
      <c r="AE34" s="1795" t="s">
        <v>1150</v>
      </c>
      <c r="AF34" s="1795">
        <f t="shared" si="8"/>
        <v>0</v>
      </c>
      <c r="AG34" s="1795">
        <f t="shared" si="9"/>
        <v>0</v>
      </c>
      <c r="AH34" s="1801">
        <v>0</v>
      </c>
      <c r="AI34" s="1801"/>
      <c r="AJ34" s="1801"/>
      <c r="AK34" s="1801" t="s">
        <v>2078</v>
      </c>
      <c r="AL34" s="1801"/>
      <c r="AM34" s="1020"/>
      <c r="AN34" s="1020"/>
      <c r="AO34" s="1020"/>
      <c r="AP34" s="1020"/>
      <c r="AQ34" s="1020"/>
      <c r="AR34" s="1020"/>
      <c r="AS34" s="1020"/>
      <c r="AT34" s="1019"/>
      <c r="AU34" s="1019"/>
      <c r="AV34" s="1019"/>
      <c r="AW34" s="1019"/>
      <c r="AX34" s="1019"/>
      <c r="AY34" s="1019"/>
      <c r="AZ34" s="1019"/>
      <c r="BA34" s="1018"/>
      <c r="BB34" s="1018"/>
      <c r="BC34" s="1018"/>
      <c r="BD34" s="1018"/>
      <c r="BE34" s="1018"/>
      <c r="BF34" s="1018"/>
      <c r="BG34" s="1018"/>
      <c r="BH34" s="1017"/>
      <c r="BI34" s="1017"/>
      <c r="BJ34" s="1017"/>
      <c r="BK34" s="1017"/>
      <c r="BL34" s="1017"/>
      <c r="BM34" s="1017"/>
      <c r="BN34" s="1017"/>
      <c r="BO34" s="1016"/>
      <c r="BP34" s="1016"/>
      <c r="BQ34" s="1016"/>
      <c r="BR34" s="1016"/>
      <c r="BS34" s="1016"/>
      <c r="BT34" s="1016"/>
      <c r="BU34" s="1016"/>
    </row>
    <row r="35" spans="1:76" s="1319" customFormat="1" ht="48.75" thickBot="1">
      <c r="A35" s="2040"/>
      <c r="B35" s="2066"/>
      <c r="C35" s="1833"/>
      <c r="D35" s="1210" t="s">
        <v>1229</v>
      </c>
      <c r="E35" s="936" t="s">
        <v>1230</v>
      </c>
      <c r="F35" s="1209">
        <v>9</v>
      </c>
      <c r="G35" s="936" t="s">
        <v>1231</v>
      </c>
      <c r="H35" s="1208" t="s">
        <v>1521</v>
      </c>
      <c r="I35" s="1145">
        <f t="shared" si="6"/>
        <v>0.05555555555555555</v>
      </c>
      <c r="J35" s="1207" t="s">
        <v>1232</v>
      </c>
      <c r="K35" s="1206">
        <v>42095</v>
      </c>
      <c r="L35" s="1206">
        <v>42155</v>
      </c>
      <c r="M35" s="1205"/>
      <c r="N35" s="1205"/>
      <c r="O35" s="1205"/>
      <c r="P35" s="1205"/>
      <c r="Q35" s="1205">
        <v>9</v>
      </c>
      <c r="R35" s="1205"/>
      <c r="S35" s="1205"/>
      <c r="T35" s="1205"/>
      <c r="U35" s="1205"/>
      <c r="V35" s="1205"/>
      <c r="W35" s="1205"/>
      <c r="X35" s="1205"/>
      <c r="Y35" s="1204">
        <v>9</v>
      </c>
      <c r="Z35" s="1203">
        <v>0</v>
      </c>
      <c r="AA35" s="1202" t="s">
        <v>1150</v>
      </c>
      <c r="AB35" s="1799">
        <f t="shared" si="7"/>
        <v>0</v>
      </c>
      <c r="AC35" s="1795">
        <f t="shared" si="3"/>
        <v>0</v>
      </c>
      <c r="AD35" s="1800">
        <v>0</v>
      </c>
      <c r="AE35" s="1795" t="s">
        <v>1150</v>
      </c>
      <c r="AF35" s="1795">
        <f t="shared" si="8"/>
        <v>0</v>
      </c>
      <c r="AG35" s="1795">
        <f t="shared" si="9"/>
        <v>0</v>
      </c>
      <c r="AH35" s="1801">
        <v>0</v>
      </c>
      <c r="AI35" s="1801"/>
      <c r="AJ35" s="1801"/>
      <c r="AK35" s="1801" t="s">
        <v>2078</v>
      </c>
      <c r="AL35" s="1801"/>
      <c r="AM35" s="1201"/>
      <c r="AN35" s="1201"/>
      <c r="AO35" s="1201"/>
      <c r="AP35" s="1201"/>
      <c r="AQ35" s="1201"/>
      <c r="AR35" s="1201"/>
      <c r="AS35" s="1201"/>
      <c r="AT35" s="1200"/>
      <c r="AU35" s="1200"/>
      <c r="AV35" s="1200"/>
      <c r="AW35" s="1200"/>
      <c r="AX35" s="1200"/>
      <c r="AY35" s="1200"/>
      <c r="AZ35" s="1200"/>
      <c r="BA35" s="1199"/>
      <c r="BB35" s="1199"/>
      <c r="BC35" s="1199"/>
      <c r="BD35" s="1199"/>
      <c r="BE35" s="1199"/>
      <c r="BF35" s="1199"/>
      <c r="BG35" s="1199"/>
      <c r="BH35" s="1198"/>
      <c r="BI35" s="1198"/>
      <c r="BJ35" s="1198"/>
      <c r="BK35" s="1198"/>
      <c r="BL35" s="1198"/>
      <c r="BM35" s="1198"/>
      <c r="BN35" s="1198"/>
      <c r="BO35" s="1197"/>
      <c r="BP35" s="1197"/>
      <c r="BQ35" s="1197"/>
      <c r="BR35" s="1197"/>
      <c r="BS35" s="1197"/>
      <c r="BT35" s="1197"/>
      <c r="BU35" s="1197"/>
      <c r="BV35" s="1196"/>
      <c r="BW35" s="1196"/>
      <c r="BX35" s="1196"/>
    </row>
    <row r="36" spans="1:73" s="965" customFormat="1" ht="63.75" customHeight="1" thickBot="1">
      <c r="A36" s="2040"/>
      <c r="B36" s="2066"/>
      <c r="C36" s="1833" t="s">
        <v>1512</v>
      </c>
      <c r="D36" s="1195" t="s">
        <v>1781</v>
      </c>
      <c r="E36" s="1194" t="s">
        <v>1371</v>
      </c>
      <c r="F36" s="1193">
        <v>1</v>
      </c>
      <c r="G36" s="1192" t="s">
        <v>1494</v>
      </c>
      <c r="H36" s="1191" t="s">
        <v>1780</v>
      </c>
      <c r="I36" s="1145">
        <f t="shared" si="6"/>
        <v>0.05555555555555555</v>
      </c>
      <c r="J36" s="1190" t="s">
        <v>1513</v>
      </c>
      <c r="K36" s="1189">
        <v>42037</v>
      </c>
      <c r="L36" s="1189">
        <v>42353</v>
      </c>
      <c r="M36" s="993"/>
      <c r="N36" s="993"/>
      <c r="O36" s="993"/>
      <c r="P36" s="993"/>
      <c r="Q36" s="993"/>
      <c r="R36" s="993"/>
      <c r="S36" s="993"/>
      <c r="T36" s="993"/>
      <c r="U36" s="993"/>
      <c r="V36" s="993"/>
      <c r="W36" s="993"/>
      <c r="X36" s="993">
        <v>1</v>
      </c>
      <c r="Y36" s="1092">
        <f>SUM(M36:X36)</f>
        <v>1</v>
      </c>
      <c r="Z36" s="991">
        <v>0</v>
      </c>
      <c r="AA36" s="973" t="s">
        <v>1150</v>
      </c>
      <c r="AB36" s="1799">
        <f t="shared" si="7"/>
        <v>0</v>
      </c>
      <c r="AC36" s="1795">
        <f t="shared" si="3"/>
        <v>0</v>
      </c>
      <c r="AD36" s="1800">
        <v>0</v>
      </c>
      <c r="AE36" s="1795" t="s">
        <v>1150</v>
      </c>
      <c r="AF36" s="1795">
        <f t="shared" si="8"/>
        <v>0</v>
      </c>
      <c r="AG36" s="1795">
        <f t="shared" si="9"/>
        <v>0</v>
      </c>
      <c r="AH36" s="1801">
        <v>0.05</v>
      </c>
      <c r="AI36" s="1801"/>
      <c r="AJ36" s="1801"/>
      <c r="AK36" s="1801" t="s">
        <v>2079</v>
      </c>
      <c r="AL36" s="1801"/>
      <c r="AM36" s="1020"/>
      <c r="AN36" s="1020"/>
      <c r="AO36" s="1020"/>
      <c r="AP36" s="1020"/>
      <c r="AQ36" s="1020"/>
      <c r="AR36" s="1020"/>
      <c r="AS36" s="1020"/>
      <c r="AT36" s="1019"/>
      <c r="AU36" s="1019"/>
      <c r="AV36" s="1019"/>
      <c r="AW36" s="1019"/>
      <c r="AX36" s="1019"/>
      <c r="AY36" s="1019"/>
      <c r="AZ36" s="1019"/>
      <c r="BA36" s="1018"/>
      <c r="BB36" s="1018"/>
      <c r="BC36" s="1018"/>
      <c r="BD36" s="1018"/>
      <c r="BE36" s="1018"/>
      <c r="BF36" s="1018"/>
      <c r="BG36" s="1018"/>
      <c r="BH36" s="1017"/>
      <c r="BI36" s="1017"/>
      <c r="BJ36" s="1017"/>
      <c r="BK36" s="1017"/>
      <c r="BL36" s="1017"/>
      <c r="BM36" s="1017"/>
      <c r="BN36" s="1017"/>
      <c r="BO36" s="1016"/>
      <c r="BP36" s="1016"/>
      <c r="BQ36" s="1016"/>
      <c r="BR36" s="1016"/>
      <c r="BS36" s="1016"/>
      <c r="BT36" s="1016"/>
      <c r="BU36" s="1016"/>
    </row>
    <row r="37" spans="1:73" s="965" customFormat="1" ht="51" thickBot="1">
      <c r="A37" s="2040"/>
      <c r="B37" s="2066"/>
      <c r="C37" s="1833"/>
      <c r="D37" s="997" t="s">
        <v>1514</v>
      </c>
      <c r="E37" s="1146" t="s">
        <v>1515</v>
      </c>
      <c r="F37" s="1147">
        <v>3</v>
      </c>
      <c r="G37" s="1146" t="s">
        <v>1516</v>
      </c>
      <c r="H37" s="1188" t="s">
        <v>1780</v>
      </c>
      <c r="I37" s="1145">
        <f t="shared" si="6"/>
        <v>0.05555555555555555</v>
      </c>
      <c r="J37" s="1144" t="s">
        <v>1517</v>
      </c>
      <c r="K37" s="1133">
        <v>42156</v>
      </c>
      <c r="L37" s="1133">
        <v>42353</v>
      </c>
      <c r="M37" s="1062"/>
      <c r="N37" s="1062"/>
      <c r="O37" s="1062"/>
      <c r="P37" s="1062"/>
      <c r="Q37" s="1062"/>
      <c r="R37" s="1062">
        <v>1</v>
      </c>
      <c r="S37" s="1062"/>
      <c r="T37" s="1062"/>
      <c r="U37" s="1062">
        <v>1</v>
      </c>
      <c r="V37" s="1062"/>
      <c r="W37" s="1062"/>
      <c r="X37" s="1062">
        <v>1</v>
      </c>
      <c r="Y37" s="1187">
        <f>SUM(M37:X37)</f>
        <v>3</v>
      </c>
      <c r="Z37" s="1071">
        <v>20000000</v>
      </c>
      <c r="AA37" s="973" t="s">
        <v>1150</v>
      </c>
      <c r="AB37" s="1799">
        <f t="shared" si="7"/>
        <v>0</v>
      </c>
      <c r="AC37" s="1795">
        <f t="shared" si="3"/>
        <v>0</v>
      </c>
      <c r="AD37" s="1800">
        <v>0</v>
      </c>
      <c r="AE37" s="1795" t="s">
        <v>1150</v>
      </c>
      <c r="AF37" s="1795">
        <f t="shared" si="8"/>
        <v>0</v>
      </c>
      <c r="AG37" s="1795">
        <f t="shared" si="9"/>
        <v>0</v>
      </c>
      <c r="AH37" s="1801">
        <v>0.2</v>
      </c>
      <c r="AI37" s="1801"/>
      <c r="AJ37" s="1801"/>
      <c r="AK37" s="1801" t="s">
        <v>2080</v>
      </c>
      <c r="AL37" s="1801"/>
      <c r="AM37" s="1020"/>
      <c r="AN37" s="1020"/>
      <c r="AO37" s="1020"/>
      <c r="AP37" s="1020"/>
      <c r="AQ37" s="1020"/>
      <c r="AR37" s="1020"/>
      <c r="AS37" s="1020"/>
      <c r="AT37" s="1019"/>
      <c r="AU37" s="1019"/>
      <c r="AV37" s="1019"/>
      <c r="AW37" s="1019"/>
      <c r="AX37" s="1019"/>
      <c r="AY37" s="1019"/>
      <c r="AZ37" s="1019"/>
      <c r="BA37" s="1018"/>
      <c r="BB37" s="1018"/>
      <c r="BC37" s="1018"/>
      <c r="BD37" s="1018"/>
      <c r="BE37" s="1018"/>
      <c r="BF37" s="1018"/>
      <c r="BG37" s="1018"/>
      <c r="BH37" s="1017"/>
      <c r="BI37" s="1017"/>
      <c r="BJ37" s="1017"/>
      <c r="BK37" s="1017"/>
      <c r="BL37" s="1017"/>
      <c r="BM37" s="1017"/>
      <c r="BN37" s="1017"/>
      <c r="BO37" s="1016"/>
      <c r="BP37" s="1016"/>
      <c r="BQ37" s="1016"/>
      <c r="BR37" s="1016"/>
      <c r="BS37" s="1016"/>
      <c r="BT37" s="1016"/>
      <c r="BU37" s="1016"/>
    </row>
    <row r="38" spans="1:73" s="918" customFormat="1" ht="51.75" customHeight="1" thickBot="1">
      <c r="A38" s="2040"/>
      <c r="B38" s="2066"/>
      <c r="C38" s="1833"/>
      <c r="D38" s="2067" t="s">
        <v>1518</v>
      </c>
      <c r="E38" s="1186" t="s">
        <v>1519</v>
      </c>
      <c r="F38" s="1012">
        <v>3</v>
      </c>
      <c r="G38" s="1012" t="s">
        <v>1520</v>
      </c>
      <c r="H38" s="1183" t="s">
        <v>1521</v>
      </c>
      <c r="I38" s="1145">
        <f t="shared" si="6"/>
        <v>0.05555555555555555</v>
      </c>
      <c r="J38" s="1012" t="s">
        <v>1522</v>
      </c>
      <c r="K38" s="1067">
        <v>42037</v>
      </c>
      <c r="L38" s="1067">
        <v>42353</v>
      </c>
      <c r="M38" s="1182"/>
      <c r="N38" s="1182"/>
      <c r="O38" s="1182"/>
      <c r="P38" s="1182"/>
      <c r="Q38" s="1182"/>
      <c r="R38" s="1093"/>
      <c r="S38" s="1093"/>
      <c r="T38" s="1182"/>
      <c r="U38" s="1093">
        <v>3</v>
      </c>
      <c r="V38" s="1093"/>
      <c r="W38" s="1093"/>
      <c r="X38" s="1093"/>
      <c r="Y38" s="1092">
        <f>SUM(M38:X38)</f>
        <v>3</v>
      </c>
      <c r="Z38" s="1071">
        <v>0</v>
      </c>
      <c r="AA38" s="973" t="s">
        <v>1150</v>
      </c>
      <c r="AB38" s="1799">
        <f t="shared" si="7"/>
        <v>0</v>
      </c>
      <c r="AC38" s="1795">
        <f t="shared" si="3"/>
        <v>0</v>
      </c>
      <c r="AD38" s="1800">
        <v>0</v>
      </c>
      <c r="AE38" s="1795" t="s">
        <v>1150</v>
      </c>
      <c r="AF38" s="1795">
        <f t="shared" si="8"/>
        <v>0</v>
      </c>
      <c r="AG38" s="1795">
        <f t="shared" si="9"/>
        <v>0</v>
      </c>
      <c r="AH38" s="1801">
        <v>0</v>
      </c>
      <c r="AI38" s="1803"/>
      <c r="AJ38" s="1801"/>
      <c r="AK38" s="1803" t="s">
        <v>2081</v>
      </c>
      <c r="AL38" s="1803"/>
      <c r="AM38" s="913"/>
      <c r="AN38" s="913"/>
      <c r="AO38" s="913"/>
      <c r="AP38" s="913"/>
      <c r="AQ38" s="913"/>
      <c r="AR38" s="913"/>
      <c r="AS38" s="913"/>
      <c r="AT38" s="914"/>
      <c r="AU38" s="914"/>
      <c r="AV38" s="914"/>
      <c r="AW38" s="914"/>
      <c r="AX38" s="914"/>
      <c r="AY38" s="914"/>
      <c r="AZ38" s="914"/>
      <c r="BA38" s="915"/>
      <c r="BB38" s="915"/>
      <c r="BC38" s="915"/>
      <c r="BD38" s="915"/>
      <c r="BE38" s="915"/>
      <c r="BF38" s="915"/>
      <c r="BG38" s="915"/>
      <c r="BH38" s="916"/>
      <c r="BI38" s="916"/>
      <c r="BJ38" s="916"/>
      <c r="BK38" s="916"/>
      <c r="BL38" s="916"/>
      <c r="BM38" s="916"/>
      <c r="BN38" s="916"/>
      <c r="BO38" s="917"/>
      <c r="BP38" s="917"/>
      <c r="BQ38" s="917"/>
      <c r="BR38" s="917"/>
      <c r="BS38" s="917"/>
      <c r="BT38" s="917"/>
      <c r="BU38" s="917"/>
    </row>
    <row r="39" spans="1:73" s="918" customFormat="1" ht="30.75" thickBot="1">
      <c r="A39" s="2040"/>
      <c r="B39" s="2066"/>
      <c r="C39" s="1833"/>
      <c r="D39" s="2067"/>
      <c r="E39" s="1185" t="s">
        <v>1519</v>
      </c>
      <c r="F39" s="1184">
        <v>3</v>
      </c>
      <c r="G39" s="1012" t="s">
        <v>1523</v>
      </c>
      <c r="H39" s="1183" t="s">
        <v>1521</v>
      </c>
      <c r="I39" s="1145">
        <f t="shared" si="6"/>
        <v>0.05555555555555555</v>
      </c>
      <c r="J39" s="1012" t="s">
        <v>1524</v>
      </c>
      <c r="K39" s="1067">
        <v>42037</v>
      </c>
      <c r="L39" s="1067">
        <v>42353</v>
      </c>
      <c r="M39" s="1182"/>
      <c r="N39" s="1182"/>
      <c r="O39" s="1182"/>
      <c r="P39" s="1182"/>
      <c r="Q39" s="1182"/>
      <c r="R39" s="1093"/>
      <c r="S39" s="1093"/>
      <c r="T39" s="1182"/>
      <c r="U39" s="1093"/>
      <c r="V39" s="1093"/>
      <c r="W39" s="1093"/>
      <c r="X39" s="1093">
        <v>3</v>
      </c>
      <c r="Y39" s="1092">
        <f>SUM(M39:X39)</f>
        <v>3</v>
      </c>
      <c r="Z39" s="1071">
        <v>27000000</v>
      </c>
      <c r="AA39" s="973" t="s">
        <v>1150</v>
      </c>
      <c r="AB39" s="1799">
        <f t="shared" si="7"/>
        <v>0</v>
      </c>
      <c r="AC39" s="1795">
        <f t="shared" si="3"/>
        <v>0</v>
      </c>
      <c r="AD39" s="1800">
        <v>0</v>
      </c>
      <c r="AE39" s="1795" t="s">
        <v>1150</v>
      </c>
      <c r="AF39" s="1795">
        <f t="shared" si="8"/>
        <v>0</v>
      </c>
      <c r="AG39" s="1795">
        <f t="shared" si="9"/>
        <v>0</v>
      </c>
      <c r="AH39" s="1801">
        <v>0</v>
      </c>
      <c r="AI39" s="1803"/>
      <c r="AJ39" s="1801"/>
      <c r="AK39" s="1803" t="s">
        <v>2081</v>
      </c>
      <c r="AL39" s="1803"/>
      <c r="AM39" s="913"/>
      <c r="AN39" s="913"/>
      <c r="AO39" s="913"/>
      <c r="AP39" s="913"/>
      <c r="AQ39" s="913"/>
      <c r="AR39" s="913"/>
      <c r="AS39" s="913"/>
      <c r="AT39" s="914"/>
      <c r="AU39" s="914"/>
      <c r="AV39" s="914"/>
      <c r="AW39" s="914"/>
      <c r="AX39" s="914"/>
      <c r="AY39" s="914"/>
      <c r="AZ39" s="914"/>
      <c r="BA39" s="915"/>
      <c r="BB39" s="915"/>
      <c r="BC39" s="915"/>
      <c r="BD39" s="915"/>
      <c r="BE39" s="915"/>
      <c r="BF39" s="915"/>
      <c r="BG39" s="915"/>
      <c r="BH39" s="916"/>
      <c r="BI39" s="916"/>
      <c r="BJ39" s="916"/>
      <c r="BK39" s="916"/>
      <c r="BL39" s="916"/>
      <c r="BM39" s="916"/>
      <c r="BN39" s="916"/>
      <c r="BO39" s="917"/>
      <c r="BP39" s="917"/>
      <c r="BQ39" s="917"/>
      <c r="BR39" s="917"/>
      <c r="BS39" s="917"/>
      <c r="BT39" s="917"/>
      <c r="BU39" s="917"/>
    </row>
    <row r="40" spans="1:74" s="965" customFormat="1" ht="72.75" customHeight="1" thickBot="1">
      <c r="A40" s="2040"/>
      <c r="B40" s="2066"/>
      <c r="C40" s="1833" t="s">
        <v>1525</v>
      </c>
      <c r="D40" s="997" t="s">
        <v>1779</v>
      </c>
      <c r="E40" s="1010" t="s">
        <v>78</v>
      </c>
      <c r="F40" s="1179">
        <v>1</v>
      </c>
      <c r="G40" s="1010" t="s">
        <v>1526</v>
      </c>
      <c r="H40" s="1135" t="s">
        <v>1777</v>
      </c>
      <c r="I40" s="1145">
        <f t="shared" si="6"/>
        <v>0.05555555555555555</v>
      </c>
      <c r="J40" s="931" t="s">
        <v>1527</v>
      </c>
      <c r="K40" s="994">
        <v>42037</v>
      </c>
      <c r="L40" s="994">
        <v>42353</v>
      </c>
      <c r="M40" s="993"/>
      <c r="N40" s="993"/>
      <c r="O40" s="993"/>
      <c r="P40" s="993"/>
      <c r="Q40" s="993"/>
      <c r="R40" s="993"/>
      <c r="S40" s="993"/>
      <c r="T40" s="993"/>
      <c r="U40" s="993"/>
      <c r="V40" s="993"/>
      <c r="W40" s="993"/>
      <c r="X40" s="993">
        <v>1</v>
      </c>
      <c r="Y40" s="1125">
        <f>SUM(M40:X40)</f>
        <v>1</v>
      </c>
      <c r="Z40" s="991">
        <v>13438628</v>
      </c>
      <c r="AA40" s="973" t="s">
        <v>1199</v>
      </c>
      <c r="AB40" s="1799">
        <f t="shared" si="7"/>
        <v>0</v>
      </c>
      <c r="AC40" s="1795">
        <f t="shared" si="3"/>
        <v>0</v>
      </c>
      <c r="AD40" s="1800">
        <v>0</v>
      </c>
      <c r="AE40" s="1795" t="s">
        <v>1150</v>
      </c>
      <c r="AF40" s="1795">
        <f t="shared" si="8"/>
        <v>0</v>
      </c>
      <c r="AG40" s="1795">
        <f t="shared" si="9"/>
        <v>0</v>
      </c>
      <c r="AH40" s="1801">
        <v>0.05</v>
      </c>
      <c r="AI40" s="1801"/>
      <c r="AJ40" s="1801"/>
      <c r="AK40" s="1801" t="s">
        <v>2082</v>
      </c>
      <c r="AL40" s="1801"/>
      <c r="AM40" s="1020"/>
      <c r="AN40" s="1020"/>
      <c r="AO40" s="1020"/>
      <c r="AP40" s="1020"/>
      <c r="AQ40" s="1020"/>
      <c r="AR40" s="1020"/>
      <c r="AS40" s="1020"/>
      <c r="AT40" s="1019"/>
      <c r="AU40" s="1019"/>
      <c r="AV40" s="1019"/>
      <c r="AW40" s="1019"/>
      <c r="AX40" s="1019"/>
      <c r="AY40" s="1019"/>
      <c r="AZ40" s="1019"/>
      <c r="BA40" s="1018"/>
      <c r="BB40" s="1018"/>
      <c r="BC40" s="1018"/>
      <c r="BD40" s="1018"/>
      <c r="BE40" s="1018"/>
      <c r="BF40" s="1018"/>
      <c r="BG40" s="1018"/>
      <c r="BH40" s="1017"/>
      <c r="BI40" s="1017"/>
      <c r="BJ40" s="1017"/>
      <c r="BK40" s="1017"/>
      <c r="BL40" s="1017"/>
      <c r="BM40" s="1017"/>
      <c r="BN40" s="1017"/>
      <c r="BO40" s="1016"/>
      <c r="BP40" s="1016"/>
      <c r="BQ40" s="1016"/>
      <c r="BR40" s="1016"/>
      <c r="BS40" s="1016"/>
      <c r="BT40" s="1016"/>
      <c r="BU40" s="1016"/>
      <c r="BV40" s="2059" t="s">
        <v>1528</v>
      </c>
    </row>
    <row r="41" spans="1:74" s="965" customFormat="1" ht="98.25" customHeight="1" thickBot="1">
      <c r="A41" s="2040"/>
      <c r="B41" s="2066"/>
      <c r="C41" s="1833"/>
      <c r="D41" s="1180" t="s">
        <v>1529</v>
      </c>
      <c r="E41" s="1010" t="s">
        <v>1530</v>
      </c>
      <c r="F41" s="1179">
        <v>1</v>
      </c>
      <c r="G41" s="1010" t="s">
        <v>1531</v>
      </c>
      <c r="H41" s="1135" t="s">
        <v>1777</v>
      </c>
      <c r="I41" s="1145">
        <f t="shared" si="6"/>
        <v>0.05555555555555555</v>
      </c>
      <c r="J41" s="931" t="s">
        <v>1527</v>
      </c>
      <c r="K41" s="994">
        <v>42037</v>
      </c>
      <c r="L41" s="994">
        <v>42369</v>
      </c>
      <c r="M41" s="993"/>
      <c r="N41" s="993"/>
      <c r="O41" s="993"/>
      <c r="P41" s="993"/>
      <c r="Q41" s="993"/>
      <c r="R41" s="993"/>
      <c r="S41" s="993"/>
      <c r="T41" s="993"/>
      <c r="U41" s="993"/>
      <c r="V41" s="993"/>
      <c r="W41" s="993"/>
      <c r="X41" s="993">
        <v>1</v>
      </c>
      <c r="Y41" s="1125">
        <v>1</v>
      </c>
      <c r="Z41" s="1071">
        <v>40000000</v>
      </c>
      <c r="AA41" s="973" t="s">
        <v>1199</v>
      </c>
      <c r="AB41" s="1799">
        <f t="shared" si="7"/>
        <v>0</v>
      </c>
      <c r="AC41" s="1795">
        <f t="shared" si="3"/>
        <v>0</v>
      </c>
      <c r="AD41" s="1800">
        <v>0</v>
      </c>
      <c r="AE41" s="1795" t="s">
        <v>1150</v>
      </c>
      <c r="AF41" s="1795">
        <f t="shared" si="8"/>
        <v>0</v>
      </c>
      <c r="AG41" s="1795">
        <f t="shared" si="9"/>
        <v>0</v>
      </c>
      <c r="AH41" s="1801">
        <v>0.05</v>
      </c>
      <c r="AI41" s="1801"/>
      <c r="AJ41" s="1801"/>
      <c r="AK41" s="1801" t="s">
        <v>2082</v>
      </c>
      <c r="AL41" s="1801"/>
      <c r="AM41" s="1020"/>
      <c r="AN41" s="1020"/>
      <c r="AO41" s="1020"/>
      <c r="AP41" s="1020"/>
      <c r="AQ41" s="1020"/>
      <c r="AR41" s="1020"/>
      <c r="AS41" s="1020"/>
      <c r="AT41" s="1019"/>
      <c r="AU41" s="1019"/>
      <c r="AV41" s="1019"/>
      <c r="AW41" s="1019"/>
      <c r="AX41" s="1019"/>
      <c r="AY41" s="1019"/>
      <c r="AZ41" s="1019"/>
      <c r="BA41" s="1018"/>
      <c r="BB41" s="1018"/>
      <c r="BC41" s="1018"/>
      <c r="BD41" s="1018"/>
      <c r="BE41" s="1018"/>
      <c r="BF41" s="1018"/>
      <c r="BG41" s="1018"/>
      <c r="BH41" s="1017"/>
      <c r="BI41" s="1017"/>
      <c r="BJ41" s="1017"/>
      <c r="BK41" s="1017"/>
      <c r="BL41" s="1017"/>
      <c r="BM41" s="1017"/>
      <c r="BN41" s="1017"/>
      <c r="BO41" s="1016"/>
      <c r="BP41" s="1016"/>
      <c r="BQ41" s="1016"/>
      <c r="BR41" s="1016"/>
      <c r="BS41" s="1016"/>
      <c r="BT41" s="1016"/>
      <c r="BU41" s="1016"/>
      <c r="BV41" s="2059"/>
    </row>
    <row r="42" spans="1:74" s="965" customFormat="1" ht="84.75" thickBot="1">
      <c r="A42" s="2040"/>
      <c r="B42" s="2066"/>
      <c r="C42" s="1181" t="s">
        <v>1532</v>
      </c>
      <c r="D42" s="1335" t="s">
        <v>1778</v>
      </c>
      <c r="E42" s="1010" t="s">
        <v>78</v>
      </c>
      <c r="F42" s="1179">
        <v>1</v>
      </c>
      <c r="G42" s="1010" t="s">
        <v>1533</v>
      </c>
      <c r="H42" s="1135" t="s">
        <v>1777</v>
      </c>
      <c r="I42" s="1145">
        <f t="shared" si="6"/>
        <v>0.05555555555555555</v>
      </c>
      <c r="J42" s="931" t="s">
        <v>1527</v>
      </c>
      <c r="K42" s="994">
        <v>42037</v>
      </c>
      <c r="L42" s="994">
        <v>42353</v>
      </c>
      <c r="M42" s="993"/>
      <c r="N42" s="993"/>
      <c r="O42" s="993"/>
      <c r="P42" s="993"/>
      <c r="Q42" s="993"/>
      <c r="R42" s="993"/>
      <c r="S42" s="993"/>
      <c r="T42" s="993"/>
      <c r="U42" s="993"/>
      <c r="V42" s="993"/>
      <c r="W42" s="993"/>
      <c r="X42" s="993">
        <v>1</v>
      </c>
      <c r="Y42" s="1125">
        <f>SUM(M42:X42)</f>
        <v>1</v>
      </c>
      <c r="Z42" s="991">
        <f>(6300000*12)/2</f>
        <v>37800000</v>
      </c>
      <c r="AA42" s="973" t="s">
        <v>1150</v>
      </c>
      <c r="AB42" s="1799">
        <f t="shared" si="7"/>
        <v>0</v>
      </c>
      <c r="AC42" s="1795">
        <f t="shared" si="3"/>
        <v>0</v>
      </c>
      <c r="AD42" s="1800">
        <v>0</v>
      </c>
      <c r="AE42" s="1795" t="s">
        <v>1150</v>
      </c>
      <c r="AF42" s="1795">
        <f t="shared" si="8"/>
        <v>0</v>
      </c>
      <c r="AG42" s="1795">
        <f t="shared" si="9"/>
        <v>0</v>
      </c>
      <c r="AH42" s="1801">
        <v>0.05</v>
      </c>
      <c r="AI42" s="1801"/>
      <c r="AJ42" s="1801"/>
      <c r="AK42" s="1801" t="s">
        <v>2082</v>
      </c>
      <c r="AL42" s="1801"/>
      <c r="AM42" s="1020"/>
      <c r="AN42" s="1020"/>
      <c r="AO42" s="1020"/>
      <c r="AP42" s="1020"/>
      <c r="AQ42" s="1020"/>
      <c r="AR42" s="1020"/>
      <c r="AS42" s="1020"/>
      <c r="AT42" s="1019"/>
      <c r="AU42" s="1019"/>
      <c r="AV42" s="1019"/>
      <c r="AW42" s="1019"/>
      <c r="AX42" s="1019"/>
      <c r="AY42" s="1019"/>
      <c r="AZ42" s="1019"/>
      <c r="BA42" s="1018"/>
      <c r="BB42" s="1018"/>
      <c r="BC42" s="1018"/>
      <c r="BD42" s="1018"/>
      <c r="BE42" s="1018"/>
      <c r="BF42" s="1018"/>
      <c r="BG42" s="1018"/>
      <c r="BH42" s="1017"/>
      <c r="BI42" s="1017"/>
      <c r="BJ42" s="1017"/>
      <c r="BK42" s="1017"/>
      <c r="BL42" s="1017"/>
      <c r="BM42" s="1017"/>
      <c r="BN42" s="1017"/>
      <c r="BO42" s="1016"/>
      <c r="BP42" s="1016"/>
      <c r="BQ42" s="1016"/>
      <c r="BR42" s="1016"/>
      <c r="BS42" s="1016"/>
      <c r="BT42" s="1016"/>
      <c r="BU42" s="1016"/>
      <c r="BV42" s="965" t="s">
        <v>1534</v>
      </c>
    </row>
    <row r="43" spans="1:73" s="965" customFormat="1" ht="60.75" thickBot="1">
      <c r="A43" s="2040"/>
      <c r="B43" s="2066"/>
      <c r="C43" s="2070" t="s">
        <v>1249</v>
      </c>
      <c r="D43" s="1336" t="s">
        <v>1668</v>
      </c>
      <c r="E43" s="1176" t="s">
        <v>78</v>
      </c>
      <c r="F43" s="1177">
        <v>1</v>
      </c>
      <c r="G43" s="1176" t="s">
        <v>180</v>
      </c>
      <c r="H43" s="1175" t="s">
        <v>1669</v>
      </c>
      <c r="I43" s="1145">
        <f t="shared" si="6"/>
        <v>0.05555555555555555</v>
      </c>
      <c r="J43" s="1174" t="s">
        <v>1670</v>
      </c>
      <c r="K43" s="1173">
        <v>42058</v>
      </c>
      <c r="L43" s="1173">
        <v>42369</v>
      </c>
      <c r="M43" s="1172"/>
      <c r="N43" s="1172"/>
      <c r="O43" s="1172"/>
      <c r="P43" s="1172"/>
      <c r="Q43" s="1172"/>
      <c r="R43" s="1172"/>
      <c r="S43" s="1172"/>
      <c r="T43" s="1172"/>
      <c r="U43" s="1172"/>
      <c r="V43" s="1172"/>
      <c r="W43" s="1172"/>
      <c r="X43" s="1172">
        <v>1</v>
      </c>
      <c r="Y43" s="1171">
        <v>1</v>
      </c>
      <c r="Z43" s="1170">
        <v>0</v>
      </c>
      <c r="AA43" s="1169" t="s">
        <v>1150</v>
      </c>
      <c r="AB43" s="1799">
        <f t="shared" si="7"/>
        <v>0</v>
      </c>
      <c r="AC43" s="1795">
        <f t="shared" si="3"/>
        <v>0</v>
      </c>
      <c r="AD43" s="1800">
        <v>0</v>
      </c>
      <c r="AE43" s="1795" t="s">
        <v>1150</v>
      </c>
      <c r="AF43" s="1795">
        <f t="shared" si="8"/>
        <v>0</v>
      </c>
      <c r="AG43" s="1795">
        <f t="shared" si="9"/>
        <v>0</v>
      </c>
      <c r="AH43" s="1801">
        <v>0.5</v>
      </c>
      <c r="AI43" s="1801"/>
      <c r="AJ43" s="1801"/>
      <c r="AK43" s="1801" t="s">
        <v>2083</v>
      </c>
      <c r="AL43" s="1801"/>
      <c r="AM43" s="1020"/>
      <c r="AN43" s="1020"/>
      <c r="AO43" s="1020"/>
      <c r="AP43" s="1020"/>
      <c r="AQ43" s="1020"/>
      <c r="AR43" s="1020"/>
      <c r="AS43" s="1020"/>
      <c r="AT43" s="1019"/>
      <c r="AU43" s="1019"/>
      <c r="AV43" s="1019"/>
      <c r="AW43" s="1019"/>
      <c r="AX43" s="1019"/>
      <c r="AY43" s="1019"/>
      <c r="AZ43" s="1019"/>
      <c r="BA43" s="1018"/>
      <c r="BB43" s="1018"/>
      <c r="BC43" s="1018"/>
      <c r="BD43" s="1018"/>
      <c r="BE43" s="1018"/>
      <c r="BF43" s="1018"/>
      <c r="BG43" s="1018"/>
      <c r="BH43" s="1017"/>
      <c r="BI43" s="1017"/>
      <c r="BJ43" s="1017"/>
      <c r="BK43" s="1017"/>
      <c r="BL43" s="1017"/>
      <c r="BM43" s="1017"/>
      <c r="BN43" s="1017"/>
      <c r="BO43" s="1016"/>
      <c r="BP43" s="1016"/>
      <c r="BQ43" s="1016"/>
      <c r="BR43" s="1016"/>
      <c r="BS43" s="1016"/>
      <c r="BT43" s="1016"/>
      <c r="BU43" s="1016"/>
    </row>
    <row r="44" spans="1:73" s="965" customFormat="1" ht="48.75" thickBot="1">
      <c r="A44" s="2040"/>
      <c r="B44" s="2066"/>
      <c r="C44" s="2071"/>
      <c r="D44" s="2068" t="s">
        <v>1671</v>
      </c>
      <c r="E44" s="1176" t="s">
        <v>1122</v>
      </c>
      <c r="F44" s="1177">
        <v>1</v>
      </c>
      <c r="G44" s="1176" t="s">
        <v>1672</v>
      </c>
      <c r="H44" s="1175" t="s">
        <v>1673</v>
      </c>
      <c r="I44" s="1145">
        <f t="shared" si="6"/>
        <v>0.05555555555555555</v>
      </c>
      <c r="J44" s="1174" t="s">
        <v>1674</v>
      </c>
      <c r="K44" s="1173">
        <v>42186</v>
      </c>
      <c r="L44" s="1173">
        <v>42369</v>
      </c>
      <c r="M44" s="1172"/>
      <c r="N44" s="1172"/>
      <c r="O44" s="1172"/>
      <c r="P44" s="1172"/>
      <c r="Q44" s="1172"/>
      <c r="R44" s="1172"/>
      <c r="S44" s="1172">
        <v>1</v>
      </c>
      <c r="T44" s="1172"/>
      <c r="U44" s="1172"/>
      <c r="V44" s="1172"/>
      <c r="W44" s="1172"/>
      <c r="X44" s="1172"/>
      <c r="Y44" s="1171">
        <v>1</v>
      </c>
      <c r="Z44" s="1170">
        <v>0</v>
      </c>
      <c r="AA44" s="1169"/>
      <c r="AB44" s="1799">
        <f t="shared" si="7"/>
        <v>0</v>
      </c>
      <c r="AC44" s="1795">
        <f t="shared" si="3"/>
        <v>0</v>
      </c>
      <c r="AD44" s="1800">
        <v>0</v>
      </c>
      <c r="AE44" s="1795" t="s">
        <v>1150</v>
      </c>
      <c r="AF44" s="1795">
        <f t="shared" si="8"/>
        <v>0</v>
      </c>
      <c r="AG44" s="1795">
        <f t="shared" si="9"/>
        <v>0</v>
      </c>
      <c r="AH44" s="1801"/>
      <c r="AI44" s="1801"/>
      <c r="AJ44" s="1801"/>
      <c r="AK44" s="1801"/>
      <c r="AL44" s="1801"/>
      <c r="AM44" s="1020"/>
      <c r="AN44" s="1020"/>
      <c r="AO44" s="1020"/>
      <c r="AP44" s="1020"/>
      <c r="AQ44" s="1020"/>
      <c r="AR44" s="1020"/>
      <c r="AS44" s="1020"/>
      <c r="AT44" s="1019"/>
      <c r="AU44" s="1019"/>
      <c r="AV44" s="1019"/>
      <c r="AW44" s="1019"/>
      <c r="AX44" s="1019"/>
      <c r="AY44" s="1019"/>
      <c r="AZ44" s="1019"/>
      <c r="BA44" s="1018"/>
      <c r="BB44" s="1018"/>
      <c r="BC44" s="1018"/>
      <c r="BD44" s="1018"/>
      <c r="BE44" s="1018"/>
      <c r="BF44" s="1018"/>
      <c r="BG44" s="1018"/>
      <c r="BH44" s="1017"/>
      <c r="BI44" s="1017"/>
      <c r="BJ44" s="1017"/>
      <c r="BK44" s="1017"/>
      <c r="BL44" s="1017"/>
      <c r="BM44" s="1017"/>
      <c r="BN44" s="1017"/>
      <c r="BO44" s="1016"/>
      <c r="BP44" s="1016"/>
      <c r="BQ44" s="1016"/>
      <c r="BR44" s="1016"/>
      <c r="BS44" s="1016"/>
      <c r="BT44" s="1016"/>
      <c r="BU44" s="1016"/>
    </row>
    <row r="45" spans="1:73" s="965" customFormat="1" ht="48.75" thickBot="1">
      <c r="A45" s="2040"/>
      <c r="B45" s="2066"/>
      <c r="C45" s="2072"/>
      <c r="D45" s="2069"/>
      <c r="E45" s="1176" t="s">
        <v>142</v>
      </c>
      <c r="F45" s="1177">
        <v>1</v>
      </c>
      <c r="G45" s="1176" t="s">
        <v>1675</v>
      </c>
      <c r="H45" s="1175" t="s">
        <v>1673</v>
      </c>
      <c r="I45" s="1145">
        <f t="shared" si="6"/>
        <v>0.05555555555555555</v>
      </c>
      <c r="J45" s="1174" t="s">
        <v>1676</v>
      </c>
      <c r="K45" s="1173">
        <v>42186</v>
      </c>
      <c r="L45" s="1173">
        <v>42369</v>
      </c>
      <c r="M45" s="1172"/>
      <c r="N45" s="1172"/>
      <c r="O45" s="1172"/>
      <c r="P45" s="1172"/>
      <c r="Q45" s="1172"/>
      <c r="R45" s="1172"/>
      <c r="S45" s="1172"/>
      <c r="T45" s="1172"/>
      <c r="U45" s="1172"/>
      <c r="V45" s="1172"/>
      <c r="W45" s="1172"/>
      <c r="X45" s="1172">
        <v>1</v>
      </c>
      <c r="Y45" s="1171">
        <v>1</v>
      </c>
      <c r="Z45" s="1170">
        <v>0</v>
      </c>
      <c r="AA45" s="1169"/>
      <c r="AB45" s="1799">
        <f t="shared" si="7"/>
        <v>0</v>
      </c>
      <c r="AC45" s="1795">
        <f t="shared" si="3"/>
        <v>0</v>
      </c>
      <c r="AD45" s="1800">
        <v>0</v>
      </c>
      <c r="AE45" s="1795" t="s">
        <v>1150</v>
      </c>
      <c r="AF45" s="1795">
        <f t="shared" si="8"/>
        <v>0</v>
      </c>
      <c r="AG45" s="1795">
        <f t="shared" si="9"/>
        <v>0</v>
      </c>
      <c r="AH45" s="1801"/>
      <c r="AI45" s="1801"/>
      <c r="AJ45" s="1801"/>
      <c r="AK45" s="1801"/>
      <c r="AL45" s="1801"/>
      <c r="AM45" s="1020"/>
      <c r="AN45" s="1020"/>
      <c r="AO45" s="1020"/>
      <c r="AP45" s="1020"/>
      <c r="AQ45" s="1020"/>
      <c r="AR45" s="1020"/>
      <c r="AS45" s="1020"/>
      <c r="AT45" s="1019"/>
      <c r="AU45" s="1019"/>
      <c r="AV45" s="1019"/>
      <c r="AW45" s="1019"/>
      <c r="AX45" s="1019"/>
      <c r="AY45" s="1019"/>
      <c r="AZ45" s="1019"/>
      <c r="BA45" s="1018"/>
      <c r="BB45" s="1018"/>
      <c r="BC45" s="1018"/>
      <c r="BD45" s="1018"/>
      <c r="BE45" s="1018"/>
      <c r="BF45" s="1018"/>
      <c r="BG45" s="1018"/>
      <c r="BH45" s="1017"/>
      <c r="BI45" s="1017"/>
      <c r="BJ45" s="1017"/>
      <c r="BK45" s="1017"/>
      <c r="BL45" s="1017"/>
      <c r="BM45" s="1017"/>
      <c r="BN45" s="1017"/>
      <c r="BO45" s="1016"/>
      <c r="BP45" s="1016"/>
      <c r="BQ45" s="1016"/>
      <c r="BR45" s="1016"/>
      <c r="BS45" s="1016"/>
      <c r="BT45" s="1016"/>
      <c r="BU45" s="1016"/>
    </row>
    <row r="46" spans="1:73" s="965" customFormat="1" ht="19.5" customHeight="1" thickBot="1">
      <c r="A46" s="1817" t="s">
        <v>136</v>
      </c>
      <c r="B46" s="1817"/>
      <c r="C46" s="1817"/>
      <c r="D46" s="2060"/>
      <c r="E46" s="971"/>
      <c r="F46" s="971"/>
      <c r="G46" s="971"/>
      <c r="H46" s="971"/>
      <c r="I46" s="989">
        <f>SUM(I28:I45)</f>
        <v>1.0000000000000002</v>
      </c>
      <c r="J46" s="971"/>
      <c r="K46" s="971"/>
      <c r="L46" s="971"/>
      <c r="M46" s="971"/>
      <c r="N46" s="971"/>
      <c r="O46" s="971"/>
      <c r="P46" s="971"/>
      <c r="Q46" s="971"/>
      <c r="R46" s="971"/>
      <c r="S46" s="971"/>
      <c r="T46" s="971"/>
      <c r="U46" s="971"/>
      <c r="V46" s="971"/>
      <c r="W46" s="971"/>
      <c r="X46" s="971"/>
      <c r="Y46" s="971"/>
      <c r="Z46" s="1143">
        <f>SUM(Z28:Z45)</f>
        <v>138238628</v>
      </c>
      <c r="AA46" s="969"/>
      <c r="AB46" s="1687"/>
      <c r="AC46" s="1688" t="s">
        <v>1150</v>
      </c>
      <c r="AD46" s="1689"/>
      <c r="AE46" s="1688" t="s">
        <v>1150</v>
      </c>
      <c r="AF46" s="1688"/>
      <c r="AG46" s="1688">
        <f>AVERAGE(AG28:AG45)</f>
        <v>0</v>
      </c>
      <c r="AH46" s="967"/>
      <c r="AI46" s="967"/>
      <c r="AJ46" s="967"/>
      <c r="AK46" s="967"/>
      <c r="AL46" s="967"/>
      <c r="AM46" s="967"/>
      <c r="AN46" s="967"/>
      <c r="AO46" s="967"/>
      <c r="AP46" s="967"/>
      <c r="AQ46" s="967"/>
      <c r="AR46" s="967"/>
      <c r="AS46" s="967"/>
      <c r="AT46" s="967"/>
      <c r="AU46" s="967"/>
      <c r="AV46" s="967"/>
      <c r="AW46" s="967"/>
      <c r="AX46" s="967"/>
      <c r="AY46" s="967"/>
      <c r="AZ46" s="967"/>
      <c r="BA46" s="967"/>
      <c r="BB46" s="967"/>
      <c r="BC46" s="967"/>
      <c r="BD46" s="967"/>
      <c r="BE46" s="967"/>
      <c r="BF46" s="967"/>
      <c r="BG46" s="967"/>
      <c r="BH46" s="967"/>
      <c r="BI46" s="967"/>
      <c r="BJ46" s="967"/>
      <c r="BK46" s="967"/>
      <c r="BL46" s="967"/>
      <c r="BM46" s="967"/>
      <c r="BN46" s="967"/>
      <c r="BO46" s="967"/>
      <c r="BP46" s="967"/>
      <c r="BQ46" s="967"/>
      <c r="BR46" s="967"/>
      <c r="BS46" s="967"/>
      <c r="BT46" s="967"/>
      <c r="BU46" s="967"/>
    </row>
    <row r="47" spans="1:73" s="965" customFormat="1" ht="35.25" customHeight="1" thickBot="1">
      <c r="A47" s="2061">
        <v>3</v>
      </c>
      <c r="B47" s="2062" t="s">
        <v>1776</v>
      </c>
      <c r="C47" s="2063" t="s">
        <v>1535</v>
      </c>
      <c r="D47" s="1168" t="s">
        <v>1536</v>
      </c>
      <c r="E47" s="1167" t="s">
        <v>78</v>
      </c>
      <c r="F47" s="1166">
        <v>1</v>
      </c>
      <c r="G47" s="1165" t="s">
        <v>826</v>
      </c>
      <c r="H47" s="1135" t="s">
        <v>1771</v>
      </c>
      <c r="I47" s="1145">
        <f>1/11</f>
        <v>0.09090909090909091</v>
      </c>
      <c r="J47" s="1164" t="s">
        <v>1537</v>
      </c>
      <c r="K47" s="1163">
        <v>42037</v>
      </c>
      <c r="L47" s="1163">
        <v>42185</v>
      </c>
      <c r="M47" s="1091"/>
      <c r="N47" s="1091"/>
      <c r="O47" s="1091"/>
      <c r="P47" s="1091"/>
      <c r="Q47" s="1091"/>
      <c r="R47" s="1091">
        <v>1</v>
      </c>
      <c r="S47" s="1091"/>
      <c r="T47" s="1091"/>
      <c r="U47" s="1091"/>
      <c r="V47" s="1091"/>
      <c r="W47" s="1091"/>
      <c r="X47" s="1091"/>
      <c r="Y47" s="1162">
        <f>SUM(M47:X47)</f>
        <v>1</v>
      </c>
      <c r="Z47" s="1044">
        <f>0</f>
        <v>0</v>
      </c>
      <c r="AA47" s="973" t="s">
        <v>1150</v>
      </c>
      <c r="AB47" s="1799">
        <f>SUM(M47:N47)</f>
        <v>0</v>
      </c>
      <c r="AC47" s="1795">
        <f t="shared" si="3"/>
        <v>0</v>
      </c>
      <c r="AD47" s="1800">
        <v>0</v>
      </c>
      <c r="AE47" s="1795" t="s">
        <v>1150</v>
      </c>
      <c r="AF47" s="1795">
        <f>AD47/Y47</f>
        <v>0</v>
      </c>
      <c r="AG47" s="1795">
        <f>AF47</f>
        <v>0</v>
      </c>
      <c r="AH47" s="1801">
        <v>0.3</v>
      </c>
      <c r="AI47" s="1801"/>
      <c r="AJ47" s="1801"/>
      <c r="AK47" s="1801" t="s">
        <v>2084</v>
      </c>
      <c r="AL47" s="1801"/>
      <c r="AM47" s="1020"/>
      <c r="AN47" s="1020"/>
      <c r="AO47" s="1020"/>
      <c r="AP47" s="1020"/>
      <c r="AQ47" s="1020"/>
      <c r="AR47" s="1020"/>
      <c r="AS47" s="1020"/>
      <c r="AT47" s="1019"/>
      <c r="AU47" s="1019"/>
      <c r="AV47" s="1019"/>
      <c r="AW47" s="1019"/>
      <c r="AX47" s="1019"/>
      <c r="AY47" s="1019"/>
      <c r="AZ47" s="1019"/>
      <c r="BA47" s="1018"/>
      <c r="BB47" s="1018"/>
      <c r="BC47" s="1018"/>
      <c r="BD47" s="1018"/>
      <c r="BE47" s="1018"/>
      <c r="BF47" s="1018"/>
      <c r="BG47" s="1018"/>
      <c r="BH47" s="1017"/>
      <c r="BI47" s="1017"/>
      <c r="BJ47" s="1017"/>
      <c r="BK47" s="1017"/>
      <c r="BL47" s="1017"/>
      <c r="BM47" s="1017"/>
      <c r="BN47" s="1017"/>
      <c r="BO47" s="1016"/>
      <c r="BP47" s="1016"/>
      <c r="BQ47" s="1016"/>
      <c r="BR47" s="1016"/>
      <c r="BS47" s="1016"/>
      <c r="BT47" s="1016"/>
      <c r="BU47" s="1016"/>
    </row>
    <row r="48" spans="1:73" s="965" customFormat="1" ht="48.75" thickBot="1">
      <c r="A48" s="2061"/>
      <c r="B48" s="2062"/>
      <c r="C48" s="1833"/>
      <c r="D48" s="1130" t="s">
        <v>1538</v>
      </c>
      <c r="E48" s="1146" t="s">
        <v>1775</v>
      </c>
      <c r="F48" s="1161">
        <v>4</v>
      </c>
      <c r="G48" s="1160" t="s">
        <v>1539</v>
      </c>
      <c r="H48" s="1159" t="s">
        <v>1771</v>
      </c>
      <c r="I48" s="1158">
        <f>1/11</f>
        <v>0.09090909090909091</v>
      </c>
      <c r="J48" s="1157" t="s">
        <v>1540</v>
      </c>
      <c r="K48" s="1133">
        <v>42005</v>
      </c>
      <c r="L48" s="1133">
        <v>42353</v>
      </c>
      <c r="M48" s="1062"/>
      <c r="N48" s="1062"/>
      <c r="O48" s="1062"/>
      <c r="P48" s="1062"/>
      <c r="Q48" s="1062"/>
      <c r="R48" s="1062">
        <v>2</v>
      </c>
      <c r="S48" s="1062"/>
      <c r="T48" s="1062"/>
      <c r="U48" s="1062"/>
      <c r="V48" s="1062"/>
      <c r="W48" s="1062"/>
      <c r="X48" s="1062">
        <v>2</v>
      </c>
      <c r="Y48" s="1156">
        <f>SUM(M48:X48)</f>
        <v>4</v>
      </c>
      <c r="Z48" s="1155">
        <v>2000000000</v>
      </c>
      <c r="AA48" s="973" t="s">
        <v>1150</v>
      </c>
      <c r="AB48" s="1799">
        <f aca="true" t="shared" si="10" ref="AB48:AB57">SUM(M48:N48)</f>
        <v>0</v>
      </c>
      <c r="AC48" s="1795">
        <f t="shared" si="3"/>
        <v>0</v>
      </c>
      <c r="AD48" s="1800">
        <v>0</v>
      </c>
      <c r="AE48" s="1795" t="s">
        <v>1150</v>
      </c>
      <c r="AF48" s="1795">
        <f aca="true" t="shared" si="11" ref="AF48:AF57">AD48/Y48</f>
        <v>0</v>
      </c>
      <c r="AG48" s="1795">
        <f aca="true" t="shared" si="12" ref="AG48:AG57">AF48</f>
        <v>0</v>
      </c>
      <c r="AH48" s="1801">
        <v>0.4</v>
      </c>
      <c r="AI48" s="1801"/>
      <c r="AJ48" s="1801"/>
      <c r="AK48" s="1801" t="s">
        <v>2085</v>
      </c>
      <c r="AL48" s="1801"/>
      <c r="AM48" s="1020"/>
      <c r="AN48" s="1020"/>
      <c r="AO48" s="1020"/>
      <c r="AP48" s="1020"/>
      <c r="AQ48" s="1020"/>
      <c r="AR48" s="1020"/>
      <c r="AS48" s="1020"/>
      <c r="AT48" s="1019"/>
      <c r="AU48" s="1019"/>
      <c r="AV48" s="1019"/>
      <c r="AW48" s="1019"/>
      <c r="AX48" s="1019"/>
      <c r="AY48" s="1019"/>
      <c r="AZ48" s="1019"/>
      <c r="BA48" s="1018"/>
      <c r="BB48" s="1018"/>
      <c r="BC48" s="1018"/>
      <c r="BD48" s="1018"/>
      <c r="BE48" s="1018"/>
      <c r="BF48" s="1018"/>
      <c r="BG48" s="1018"/>
      <c r="BH48" s="1017"/>
      <c r="BI48" s="1017"/>
      <c r="BJ48" s="1017"/>
      <c r="BK48" s="1017"/>
      <c r="BL48" s="1017"/>
      <c r="BM48" s="1017"/>
      <c r="BN48" s="1017"/>
      <c r="BO48" s="1016"/>
      <c r="BP48" s="1016"/>
      <c r="BQ48" s="1016"/>
      <c r="BR48" s="1016"/>
      <c r="BS48" s="1016"/>
      <c r="BT48" s="1016"/>
      <c r="BU48" s="1016"/>
    </row>
    <row r="49" spans="1:73" s="965" customFormat="1" ht="36.75" thickBot="1">
      <c r="A49" s="2061"/>
      <c r="B49" s="2062"/>
      <c r="C49" s="1833"/>
      <c r="D49" s="1154" t="s">
        <v>1774</v>
      </c>
      <c r="E49" s="1153" t="s">
        <v>1773</v>
      </c>
      <c r="F49" s="1153">
        <v>1</v>
      </c>
      <c r="G49" s="1153" t="s">
        <v>1772</v>
      </c>
      <c r="H49" s="1152" t="s">
        <v>1771</v>
      </c>
      <c r="I49" s="1069">
        <v>0.09</v>
      </c>
      <c r="J49" s="1151" t="s">
        <v>1770</v>
      </c>
      <c r="K49" s="1067">
        <v>42036</v>
      </c>
      <c r="L49" s="1067">
        <v>42185</v>
      </c>
      <c r="M49" s="1097"/>
      <c r="N49" s="1097"/>
      <c r="O49" s="1097"/>
      <c r="P49" s="1097"/>
      <c r="Q49" s="1097"/>
      <c r="R49" s="1097">
        <v>1</v>
      </c>
      <c r="S49" s="1097"/>
      <c r="T49" s="1103"/>
      <c r="U49" s="1103"/>
      <c r="V49" s="1097"/>
      <c r="W49" s="1097"/>
      <c r="X49" s="1097"/>
      <c r="Y49" s="1092">
        <f>SUM(M49:X49)</f>
        <v>1</v>
      </c>
      <c r="Z49" s="991">
        <v>14844375000</v>
      </c>
      <c r="AA49" s="973"/>
      <c r="AB49" s="1799">
        <f t="shared" si="10"/>
        <v>0</v>
      </c>
      <c r="AC49" s="1795">
        <f t="shared" si="3"/>
        <v>0</v>
      </c>
      <c r="AD49" s="1800">
        <v>0</v>
      </c>
      <c r="AE49" s="1795" t="s">
        <v>1150</v>
      </c>
      <c r="AF49" s="1795">
        <f t="shared" si="11"/>
        <v>0</v>
      </c>
      <c r="AG49" s="1795">
        <f t="shared" si="12"/>
        <v>0</v>
      </c>
      <c r="AH49" s="1801">
        <v>0.8</v>
      </c>
      <c r="AI49" s="1801"/>
      <c r="AJ49" s="1801"/>
      <c r="AK49" s="1801" t="s">
        <v>2086</v>
      </c>
      <c r="AL49" s="1801"/>
      <c r="AM49" s="1020"/>
      <c r="AN49" s="1020"/>
      <c r="AO49" s="1020"/>
      <c r="AP49" s="1020"/>
      <c r="AQ49" s="1020"/>
      <c r="AR49" s="1020"/>
      <c r="AS49" s="1020"/>
      <c r="AT49" s="1019"/>
      <c r="AU49" s="1019"/>
      <c r="AV49" s="1019"/>
      <c r="AW49" s="1019"/>
      <c r="AX49" s="1019"/>
      <c r="AY49" s="1019"/>
      <c r="AZ49" s="1019"/>
      <c r="BA49" s="1018"/>
      <c r="BB49" s="1018"/>
      <c r="BC49" s="1018"/>
      <c r="BD49" s="1018"/>
      <c r="BE49" s="1018"/>
      <c r="BF49" s="1018"/>
      <c r="BG49" s="1018"/>
      <c r="BH49" s="1017"/>
      <c r="BI49" s="1017"/>
      <c r="BJ49" s="1017"/>
      <c r="BK49" s="1017"/>
      <c r="BL49" s="1017"/>
      <c r="BM49" s="1017"/>
      <c r="BN49" s="1017"/>
      <c r="BO49" s="1016"/>
      <c r="BP49" s="1016"/>
      <c r="BQ49" s="1016"/>
      <c r="BR49" s="1016"/>
      <c r="BS49" s="1016"/>
      <c r="BT49" s="1016"/>
      <c r="BU49" s="1016"/>
    </row>
    <row r="50" spans="1:73" s="965" customFormat="1" ht="27" customHeight="1" thickBot="1">
      <c r="A50" s="2061"/>
      <c r="B50" s="2062"/>
      <c r="C50" s="1833"/>
      <c r="D50" s="2064" t="s">
        <v>1541</v>
      </c>
      <c r="E50" s="1146" t="s">
        <v>1542</v>
      </c>
      <c r="F50" s="1150">
        <v>4</v>
      </c>
      <c r="G50" s="1146" t="s">
        <v>1543</v>
      </c>
      <c r="H50" s="1135" t="s">
        <v>1544</v>
      </c>
      <c r="I50" s="1145">
        <f aca="true" t="shared" si="13" ref="I50:I57">1/11</f>
        <v>0.09090909090909091</v>
      </c>
      <c r="J50" s="1144" t="s">
        <v>1540</v>
      </c>
      <c r="K50" s="1133">
        <v>42064</v>
      </c>
      <c r="L50" s="1133">
        <v>42338</v>
      </c>
      <c r="M50" s="1062"/>
      <c r="N50" s="1062"/>
      <c r="O50" s="1062"/>
      <c r="P50" s="1062"/>
      <c r="Q50" s="1062"/>
      <c r="R50" s="1062"/>
      <c r="S50" s="1062">
        <v>1</v>
      </c>
      <c r="T50" s="1062">
        <v>1</v>
      </c>
      <c r="U50" s="1062">
        <v>1</v>
      </c>
      <c r="V50" s="1062">
        <v>1</v>
      </c>
      <c r="W50" s="1062"/>
      <c r="X50" s="1062"/>
      <c r="Y50" s="1125">
        <v>4</v>
      </c>
      <c r="Z50" s="1044">
        <v>600000000</v>
      </c>
      <c r="AA50" s="973" t="s">
        <v>1150</v>
      </c>
      <c r="AB50" s="1799">
        <f t="shared" si="10"/>
        <v>0</v>
      </c>
      <c r="AC50" s="1795">
        <f t="shared" si="3"/>
        <v>0</v>
      </c>
      <c r="AD50" s="1800">
        <v>0</v>
      </c>
      <c r="AE50" s="1795" t="s">
        <v>1150</v>
      </c>
      <c r="AF50" s="1795">
        <f t="shared" si="11"/>
        <v>0</v>
      </c>
      <c r="AG50" s="1795">
        <f t="shared" si="12"/>
        <v>0</v>
      </c>
      <c r="AH50" s="1801">
        <v>0.15</v>
      </c>
      <c r="AI50" s="1801"/>
      <c r="AJ50" s="1801"/>
      <c r="AK50" s="1801" t="s">
        <v>2087</v>
      </c>
      <c r="AL50" s="1801"/>
      <c r="AM50" s="1020"/>
      <c r="AN50" s="1020"/>
      <c r="AO50" s="1020"/>
      <c r="AP50" s="1020"/>
      <c r="AQ50" s="1020"/>
      <c r="AR50" s="1020"/>
      <c r="AS50" s="1020"/>
      <c r="AT50" s="1019"/>
      <c r="AU50" s="1019"/>
      <c r="AV50" s="1019"/>
      <c r="AW50" s="1019"/>
      <c r="AX50" s="1019"/>
      <c r="AY50" s="1019"/>
      <c r="AZ50" s="1019"/>
      <c r="BA50" s="1018"/>
      <c r="BB50" s="1018"/>
      <c r="BC50" s="1018"/>
      <c r="BD50" s="1018"/>
      <c r="BE50" s="1018"/>
      <c r="BF50" s="1018"/>
      <c r="BG50" s="1018"/>
      <c r="BH50" s="1017"/>
      <c r="BI50" s="1017"/>
      <c r="BJ50" s="1017"/>
      <c r="BK50" s="1017"/>
      <c r="BL50" s="1017"/>
      <c r="BM50" s="1017"/>
      <c r="BN50" s="1017"/>
      <c r="BO50" s="1016"/>
      <c r="BP50" s="1016"/>
      <c r="BQ50" s="1016"/>
      <c r="BR50" s="1016"/>
      <c r="BS50" s="1016"/>
      <c r="BT50" s="1016"/>
      <c r="BU50" s="1016"/>
    </row>
    <row r="51" spans="1:73" s="965" customFormat="1" ht="60.75" thickBot="1">
      <c r="A51" s="2061"/>
      <c r="B51" s="2062"/>
      <c r="C51" s="1833"/>
      <c r="D51" s="2064"/>
      <c r="E51" s="1146" t="s">
        <v>1545</v>
      </c>
      <c r="F51" s="1150">
        <v>10</v>
      </c>
      <c r="G51" s="1146" t="s">
        <v>1546</v>
      </c>
      <c r="H51" s="1135" t="s">
        <v>1547</v>
      </c>
      <c r="I51" s="1145">
        <f t="shared" si="13"/>
        <v>0.09090909090909091</v>
      </c>
      <c r="J51" s="1144" t="s">
        <v>1548</v>
      </c>
      <c r="K51" s="1133">
        <v>42037</v>
      </c>
      <c r="L51" s="1133">
        <v>42307</v>
      </c>
      <c r="M51" s="1062"/>
      <c r="N51" s="1062"/>
      <c r="O51" s="1062"/>
      <c r="P51" s="1062"/>
      <c r="Q51" s="1062"/>
      <c r="R51" s="1062">
        <v>2</v>
      </c>
      <c r="S51" s="1062">
        <v>2</v>
      </c>
      <c r="T51" s="1062">
        <v>2</v>
      </c>
      <c r="U51" s="1062">
        <v>2</v>
      </c>
      <c r="V51" s="1062">
        <v>2</v>
      </c>
      <c r="W51" s="1062"/>
      <c r="X51" s="1062"/>
      <c r="Y51" s="1125">
        <v>10</v>
      </c>
      <c r="Z51" s="1044">
        <v>150000000</v>
      </c>
      <c r="AA51" s="973" t="s">
        <v>1150</v>
      </c>
      <c r="AB51" s="1799">
        <f t="shared" si="10"/>
        <v>0</v>
      </c>
      <c r="AC51" s="1795">
        <f t="shared" si="3"/>
        <v>0</v>
      </c>
      <c r="AD51" s="1800">
        <v>0</v>
      </c>
      <c r="AE51" s="1795" t="s">
        <v>1150</v>
      </c>
      <c r="AF51" s="1795">
        <f t="shared" si="11"/>
        <v>0</v>
      </c>
      <c r="AG51" s="1795">
        <f t="shared" si="12"/>
        <v>0</v>
      </c>
      <c r="AH51" s="1801">
        <v>0</v>
      </c>
      <c r="AI51" s="1801"/>
      <c r="AJ51" s="1801"/>
      <c r="AK51" s="1801" t="s">
        <v>2088</v>
      </c>
      <c r="AL51" s="1801"/>
      <c r="AM51" s="1020"/>
      <c r="AN51" s="1020"/>
      <c r="AO51" s="1020"/>
      <c r="AP51" s="1020"/>
      <c r="AQ51" s="1020"/>
      <c r="AR51" s="1020"/>
      <c r="AS51" s="1020"/>
      <c r="AT51" s="1019"/>
      <c r="AU51" s="1019"/>
      <c r="AV51" s="1019"/>
      <c r="AW51" s="1019"/>
      <c r="AX51" s="1019"/>
      <c r="AY51" s="1019"/>
      <c r="AZ51" s="1019"/>
      <c r="BA51" s="1018"/>
      <c r="BB51" s="1018"/>
      <c r="BC51" s="1018"/>
      <c r="BD51" s="1018"/>
      <c r="BE51" s="1018"/>
      <c r="BF51" s="1018"/>
      <c r="BG51" s="1018"/>
      <c r="BH51" s="1017"/>
      <c r="BI51" s="1017"/>
      <c r="BJ51" s="1017"/>
      <c r="BK51" s="1017"/>
      <c r="BL51" s="1017"/>
      <c r="BM51" s="1017"/>
      <c r="BN51" s="1017"/>
      <c r="BO51" s="1016"/>
      <c r="BP51" s="1016"/>
      <c r="BQ51" s="1016"/>
      <c r="BR51" s="1016"/>
      <c r="BS51" s="1016"/>
      <c r="BT51" s="1016"/>
      <c r="BU51" s="1016"/>
    </row>
    <row r="52" spans="1:73" s="965" customFormat="1" ht="36.75" thickBot="1">
      <c r="A52" s="2061"/>
      <c r="B52" s="2062"/>
      <c r="C52" s="1833"/>
      <c r="D52" s="1149" t="s">
        <v>1549</v>
      </c>
      <c r="E52" s="1146" t="s">
        <v>1550</v>
      </c>
      <c r="F52" s="1148">
        <v>1</v>
      </c>
      <c r="G52" s="1146" t="s">
        <v>1551</v>
      </c>
      <c r="H52" s="1135" t="s">
        <v>1544</v>
      </c>
      <c r="I52" s="1145">
        <f t="shared" si="13"/>
        <v>0.09090909090909091</v>
      </c>
      <c r="J52" s="1144" t="s">
        <v>1540</v>
      </c>
      <c r="K52" s="1133">
        <v>42064</v>
      </c>
      <c r="L52" s="1133">
        <v>42246</v>
      </c>
      <c r="M52" s="1062"/>
      <c r="N52" s="1062"/>
      <c r="O52" s="1062"/>
      <c r="P52" s="1062"/>
      <c r="Q52" s="1062"/>
      <c r="R52" s="1062"/>
      <c r="S52" s="1062"/>
      <c r="T52" s="1062">
        <v>1</v>
      </c>
      <c r="U52" s="1062"/>
      <c r="V52" s="1062"/>
      <c r="W52" s="1062"/>
      <c r="X52" s="1062"/>
      <c r="Y52" s="1125">
        <v>1</v>
      </c>
      <c r="Z52" s="1044">
        <v>200000000</v>
      </c>
      <c r="AA52" s="973" t="s">
        <v>1150</v>
      </c>
      <c r="AB52" s="1799">
        <f t="shared" si="10"/>
        <v>0</v>
      </c>
      <c r="AC52" s="1795">
        <f t="shared" si="3"/>
        <v>0</v>
      </c>
      <c r="AD52" s="1800">
        <v>0</v>
      </c>
      <c r="AE52" s="1795" t="s">
        <v>1150</v>
      </c>
      <c r="AF52" s="1795">
        <f t="shared" si="11"/>
        <v>0</v>
      </c>
      <c r="AG52" s="1795">
        <f t="shared" si="12"/>
        <v>0</v>
      </c>
      <c r="AH52" s="1801">
        <v>0.15</v>
      </c>
      <c r="AI52" s="1801"/>
      <c r="AJ52" s="1801"/>
      <c r="AK52" s="1801" t="s">
        <v>2087</v>
      </c>
      <c r="AL52" s="1801"/>
      <c r="AM52" s="1020"/>
      <c r="AN52" s="1020"/>
      <c r="AO52" s="1020"/>
      <c r="AP52" s="1020"/>
      <c r="AQ52" s="1020"/>
      <c r="AR52" s="1020"/>
      <c r="AS52" s="1020"/>
      <c r="AT52" s="1019"/>
      <c r="AU52" s="1019"/>
      <c r="AV52" s="1019"/>
      <c r="AW52" s="1019"/>
      <c r="AX52" s="1019"/>
      <c r="AY52" s="1019"/>
      <c r="AZ52" s="1019"/>
      <c r="BA52" s="1018"/>
      <c r="BB52" s="1018"/>
      <c r="BC52" s="1018"/>
      <c r="BD52" s="1018"/>
      <c r="BE52" s="1018"/>
      <c r="BF52" s="1018"/>
      <c r="BG52" s="1018"/>
      <c r="BH52" s="1017"/>
      <c r="BI52" s="1017"/>
      <c r="BJ52" s="1017"/>
      <c r="BK52" s="1017"/>
      <c r="BL52" s="1017"/>
      <c r="BM52" s="1017"/>
      <c r="BN52" s="1017"/>
      <c r="BO52" s="1016"/>
      <c r="BP52" s="1016"/>
      <c r="BQ52" s="1016"/>
      <c r="BR52" s="1016"/>
      <c r="BS52" s="1016"/>
      <c r="BT52" s="1016"/>
      <c r="BU52" s="1016"/>
    </row>
    <row r="53" spans="1:73" s="965" customFormat="1" ht="36.75" thickBot="1">
      <c r="A53" s="2061"/>
      <c r="B53" s="2062"/>
      <c r="C53" s="1833"/>
      <c r="D53" s="1130" t="s">
        <v>1552</v>
      </c>
      <c r="E53" s="1146" t="s">
        <v>78</v>
      </c>
      <c r="F53" s="1147">
        <v>1</v>
      </c>
      <c r="G53" s="1146" t="s">
        <v>1553</v>
      </c>
      <c r="H53" s="1135" t="s">
        <v>1510</v>
      </c>
      <c r="I53" s="1145">
        <f t="shared" si="13"/>
        <v>0.09090909090909091</v>
      </c>
      <c r="J53" s="1144" t="s">
        <v>1554</v>
      </c>
      <c r="K53" s="1133">
        <v>42006</v>
      </c>
      <c r="L53" s="1133">
        <v>42185</v>
      </c>
      <c r="M53" s="1062"/>
      <c r="N53" s="1062"/>
      <c r="O53" s="1062"/>
      <c r="P53" s="1062"/>
      <c r="Q53" s="1062"/>
      <c r="R53" s="1062">
        <v>1</v>
      </c>
      <c r="S53" s="1062"/>
      <c r="T53" s="1062"/>
      <c r="U53" s="1062"/>
      <c r="V53" s="1062"/>
      <c r="W53" s="1062"/>
      <c r="X53" s="1062"/>
      <c r="Y53" s="1125">
        <f>SUM(M53:X53)</f>
        <v>1</v>
      </c>
      <c r="Z53" s="1044">
        <v>15000000</v>
      </c>
      <c r="AA53" s="973" t="s">
        <v>1150</v>
      </c>
      <c r="AB53" s="1799">
        <f t="shared" si="10"/>
        <v>0</v>
      </c>
      <c r="AC53" s="1795">
        <f t="shared" si="3"/>
        <v>0</v>
      </c>
      <c r="AD53" s="1800">
        <v>0</v>
      </c>
      <c r="AE53" s="1795" t="s">
        <v>1150</v>
      </c>
      <c r="AF53" s="1795">
        <f t="shared" si="11"/>
        <v>0</v>
      </c>
      <c r="AG53" s="1795">
        <f t="shared" si="12"/>
        <v>0</v>
      </c>
      <c r="AH53" s="1801"/>
      <c r="AI53" s="1801"/>
      <c r="AJ53" s="1801"/>
      <c r="AK53" s="1801"/>
      <c r="AL53" s="1801"/>
      <c r="AM53" s="1020"/>
      <c r="AN53" s="1020"/>
      <c r="AO53" s="1020"/>
      <c r="AP53" s="1020"/>
      <c r="AQ53" s="1020"/>
      <c r="AR53" s="1020"/>
      <c r="AS53" s="1020"/>
      <c r="AT53" s="1019"/>
      <c r="AU53" s="1019"/>
      <c r="AV53" s="1019"/>
      <c r="AW53" s="1019"/>
      <c r="AX53" s="1019"/>
      <c r="AY53" s="1019"/>
      <c r="AZ53" s="1019"/>
      <c r="BA53" s="1018"/>
      <c r="BB53" s="1018"/>
      <c r="BC53" s="1018"/>
      <c r="BD53" s="1018"/>
      <c r="BE53" s="1018"/>
      <c r="BF53" s="1018"/>
      <c r="BG53" s="1018"/>
      <c r="BH53" s="1017"/>
      <c r="BI53" s="1017"/>
      <c r="BJ53" s="1017"/>
      <c r="BK53" s="1017"/>
      <c r="BL53" s="1017"/>
      <c r="BM53" s="1017"/>
      <c r="BN53" s="1017"/>
      <c r="BO53" s="1016"/>
      <c r="BP53" s="1016"/>
      <c r="BQ53" s="1016"/>
      <c r="BR53" s="1016"/>
      <c r="BS53" s="1016"/>
      <c r="BT53" s="1016"/>
      <c r="BU53" s="1016"/>
    </row>
    <row r="54" spans="1:73" s="965" customFormat="1" ht="24.75" thickBot="1">
      <c r="A54" s="2061"/>
      <c r="B54" s="2062"/>
      <c r="C54" s="1833"/>
      <c r="D54" s="1130" t="s">
        <v>1555</v>
      </c>
      <c r="E54" s="1146" t="s">
        <v>1556</v>
      </c>
      <c r="F54" s="1147">
        <v>1</v>
      </c>
      <c r="G54" s="1146" t="s">
        <v>1557</v>
      </c>
      <c r="H54" s="1135" t="s">
        <v>1510</v>
      </c>
      <c r="I54" s="1145">
        <f t="shared" si="13"/>
        <v>0.09090909090909091</v>
      </c>
      <c r="J54" s="1144" t="s">
        <v>1540</v>
      </c>
      <c r="K54" s="1133">
        <v>42006</v>
      </c>
      <c r="L54" s="1133">
        <v>42185</v>
      </c>
      <c r="M54" s="1062"/>
      <c r="N54" s="1062"/>
      <c r="O54" s="1062"/>
      <c r="P54" s="1062"/>
      <c r="Q54" s="1062"/>
      <c r="R54" s="1062">
        <v>1</v>
      </c>
      <c r="S54" s="1062"/>
      <c r="T54" s="1062"/>
      <c r="U54" s="1062"/>
      <c r="V54" s="1062"/>
      <c r="W54" s="1062"/>
      <c r="X54" s="1062"/>
      <c r="Y54" s="1125">
        <v>1</v>
      </c>
      <c r="Z54" s="1044">
        <v>482898000</v>
      </c>
      <c r="AA54" s="973" t="s">
        <v>1150</v>
      </c>
      <c r="AB54" s="1799">
        <f t="shared" si="10"/>
        <v>0</v>
      </c>
      <c r="AC54" s="1795">
        <f t="shared" si="3"/>
        <v>0</v>
      </c>
      <c r="AD54" s="1800">
        <v>0</v>
      </c>
      <c r="AE54" s="1795" t="s">
        <v>1150</v>
      </c>
      <c r="AF54" s="1795">
        <f t="shared" si="11"/>
        <v>0</v>
      </c>
      <c r="AG54" s="1795">
        <f t="shared" si="12"/>
        <v>0</v>
      </c>
      <c r="AH54" s="1801"/>
      <c r="AI54" s="1801"/>
      <c r="AJ54" s="1801"/>
      <c r="AK54" s="1801"/>
      <c r="AL54" s="1801"/>
      <c r="AM54" s="1020"/>
      <c r="AN54" s="1020"/>
      <c r="AO54" s="1020"/>
      <c r="AP54" s="1020"/>
      <c r="AQ54" s="1020"/>
      <c r="AR54" s="1020"/>
      <c r="AS54" s="1020"/>
      <c r="AT54" s="1019"/>
      <c r="AU54" s="1019"/>
      <c r="AV54" s="1019"/>
      <c r="AW54" s="1019"/>
      <c r="AX54" s="1019"/>
      <c r="AY54" s="1019"/>
      <c r="AZ54" s="1019"/>
      <c r="BA54" s="1018"/>
      <c r="BB54" s="1018"/>
      <c r="BC54" s="1018"/>
      <c r="BD54" s="1018"/>
      <c r="BE54" s="1018"/>
      <c r="BF54" s="1018"/>
      <c r="BG54" s="1018"/>
      <c r="BH54" s="1017"/>
      <c r="BI54" s="1017"/>
      <c r="BJ54" s="1017"/>
      <c r="BK54" s="1017"/>
      <c r="BL54" s="1017"/>
      <c r="BM54" s="1017"/>
      <c r="BN54" s="1017"/>
      <c r="BO54" s="1016"/>
      <c r="BP54" s="1016"/>
      <c r="BQ54" s="1016"/>
      <c r="BR54" s="1016"/>
      <c r="BS54" s="1016"/>
      <c r="BT54" s="1016"/>
      <c r="BU54" s="1016"/>
    </row>
    <row r="55" spans="1:73" s="965" customFormat="1" ht="24.75" thickBot="1">
      <c r="A55" s="2061"/>
      <c r="B55" s="2062"/>
      <c r="C55" s="1833"/>
      <c r="D55" s="1130" t="s">
        <v>1558</v>
      </c>
      <c r="E55" s="1146" t="s">
        <v>1559</v>
      </c>
      <c r="F55" s="1147">
        <v>1</v>
      </c>
      <c r="G55" s="1146" t="s">
        <v>1557</v>
      </c>
      <c r="H55" s="1135" t="s">
        <v>1510</v>
      </c>
      <c r="I55" s="1145">
        <f t="shared" si="13"/>
        <v>0.09090909090909091</v>
      </c>
      <c r="J55" s="1144" t="s">
        <v>1540</v>
      </c>
      <c r="K55" s="1133">
        <v>42006</v>
      </c>
      <c r="L55" s="1133">
        <v>42185</v>
      </c>
      <c r="M55" s="1062"/>
      <c r="N55" s="1062"/>
      <c r="O55" s="1062"/>
      <c r="P55" s="1062"/>
      <c r="Q55" s="1062"/>
      <c r="R55" s="1062">
        <v>1</v>
      </c>
      <c r="S55" s="1062"/>
      <c r="T55" s="1062"/>
      <c r="U55" s="1062"/>
      <c r="V55" s="1062"/>
      <c r="W55" s="1062"/>
      <c r="X55" s="1062"/>
      <c r="Y55" s="1125">
        <v>1</v>
      </c>
      <c r="Z55" s="1044">
        <v>93152000</v>
      </c>
      <c r="AA55" s="973" t="s">
        <v>1150</v>
      </c>
      <c r="AB55" s="1799">
        <f t="shared" si="10"/>
        <v>0</v>
      </c>
      <c r="AC55" s="1795">
        <f t="shared" si="3"/>
        <v>0</v>
      </c>
      <c r="AD55" s="1800">
        <v>0</v>
      </c>
      <c r="AE55" s="1795" t="s">
        <v>1150</v>
      </c>
      <c r="AF55" s="1795">
        <f t="shared" si="11"/>
        <v>0</v>
      </c>
      <c r="AG55" s="1795">
        <f t="shared" si="12"/>
        <v>0</v>
      </c>
      <c r="AH55" s="1801"/>
      <c r="AI55" s="1801"/>
      <c r="AJ55" s="1801"/>
      <c r="AK55" s="1801"/>
      <c r="AL55" s="1801"/>
      <c r="AM55" s="1020"/>
      <c r="AN55" s="1020"/>
      <c r="AO55" s="1020"/>
      <c r="AP55" s="1020"/>
      <c r="AQ55" s="1020"/>
      <c r="AR55" s="1020"/>
      <c r="AS55" s="1020"/>
      <c r="AT55" s="1019"/>
      <c r="AU55" s="1019"/>
      <c r="AV55" s="1019"/>
      <c r="AW55" s="1019"/>
      <c r="AX55" s="1019"/>
      <c r="AY55" s="1019"/>
      <c r="AZ55" s="1019"/>
      <c r="BA55" s="1018"/>
      <c r="BB55" s="1018"/>
      <c r="BC55" s="1018"/>
      <c r="BD55" s="1018"/>
      <c r="BE55" s="1018"/>
      <c r="BF55" s="1018"/>
      <c r="BG55" s="1018"/>
      <c r="BH55" s="1017"/>
      <c r="BI55" s="1017"/>
      <c r="BJ55" s="1017"/>
      <c r="BK55" s="1017"/>
      <c r="BL55" s="1017"/>
      <c r="BM55" s="1017"/>
      <c r="BN55" s="1017"/>
      <c r="BO55" s="1016"/>
      <c r="BP55" s="1016"/>
      <c r="BQ55" s="1016"/>
      <c r="BR55" s="1016"/>
      <c r="BS55" s="1016"/>
      <c r="BT55" s="1016"/>
      <c r="BU55" s="1016"/>
    </row>
    <row r="56" spans="1:73" s="965" customFormat="1" ht="24.75" thickBot="1">
      <c r="A56" s="2061"/>
      <c r="B56" s="2062"/>
      <c r="C56" s="1833"/>
      <c r="D56" s="1130" t="s">
        <v>1560</v>
      </c>
      <c r="E56" s="1146" t="s">
        <v>1561</v>
      </c>
      <c r="F56" s="1147">
        <v>1</v>
      </c>
      <c r="G56" s="1146" t="s">
        <v>1562</v>
      </c>
      <c r="H56" s="1135" t="s">
        <v>1510</v>
      </c>
      <c r="I56" s="1145">
        <f t="shared" si="13"/>
        <v>0.09090909090909091</v>
      </c>
      <c r="J56" s="1144" t="s">
        <v>1563</v>
      </c>
      <c r="K56" s="1133">
        <v>42036</v>
      </c>
      <c r="L56" s="1133">
        <v>42353</v>
      </c>
      <c r="M56" s="1062"/>
      <c r="N56" s="1062"/>
      <c r="O56" s="1062"/>
      <c r="P56" s="1062"/>
      <c r="Q56" s="1062"/>
      <c r="R56" s="1062"/>
      <c r="S56" s="1062"/>
      <c r="T56" s="1062"/>
      <c r="U56" s="1062">
        <v>1</v>
      </c>
      <c r="V56" s="1062"/>
      <c r="W56" s="1062"/>
      <c r="X56" s="1062"/>
      <c r="Y56" s="1125">
        <v>1</v>
      </c>
      <c r="Z56" s="1044">
        <v>80000000</v>
      </c>
      <c r="AA56" s="973" t="s">
        <v>1150</v>
      </c>
      <c r="AB56" s="1799">
        <f t="shared" si="10"/>
        <v>0</v>
      </c>
      <c r="AC56" s="1795">
        <f t="shared" si="3"/>
        <v>0</v>
      </c>
      <c r="AD56" s="1800">
        <v>0</v>
      </c>
      <c r="AE56" s="1795" t="s">
        <v>1150</v>
      </c>
      <c r="AF56" s="1795">
        <f t="shared" si="11"/>
        <v>0</v>
      </c>
      <c r="AG56" s="1795">
        <f t="shared" si="12"/>
        <v>0</v>
      </c>
      <c r="AH56" s="1801"/>
      <c r="AI56" s="1801"/>
      <c r="AJ56" s="1801"/>
      <c r="AK56" s="1801"/>
      <c r="AL56" s="1801"/>
      <c r="AM56" s="1020"/>
      <c r="AN56" s="1020"/>
      <c r="AO56" s="1020"/>
      <c r="AP56" s="1020"/>
      <c r="AQ56" s="1020"/>
      <c r="AR56" s="1020"/>
      <c r="AS56" s="1020"/>
      <c r="AT56" s="1019"/>
      <c r="AU56" s="1019"/>
      <c r="AV56" s="1019"/>
      <c r="AW56" s="1019"/>
      <c r="AX56" s="1019"/>
      <c r="AY56" s="1019"/>
      <c r="AZ56" s="1019"/>
      <c r="BA56" s="1018"/>
      <c r="BB56" s="1018"/>
      <c r="BC56" s="1018"/>
      <c r="BD56" s="1018"/>
      <c r="BE56" s="1018"/>
      <c r="BF56" s="1018"/>
      <c r="BG56" s="1018"/>
      <c r="BH56" s="1017"/>
      <c r="BI56" s="1017"/>
      <c r="BJ56" s="1017"/>
      <c r="BK56" s="1017"/>
      <c r="BL56" s="1017"/>
      <c r="BM56" s="1017"/>
      <c r="BN56" s="1017"/>
      <c r="BO56" s="1016"/>
      <c r="BP56" s="1016"/>
      <c r="BQ56" s="1016"/>
      <c r="BR56" s="1016"/>
      <c r="BS56" s="1016"/>
      <c r="BT56" s="1016"/>
      <c r="BU56" s="1016"/>
    </row>
    <row r="57" spans="1:73" s="965" customFormat="1" ht="24.75" thickBot="1">
      <c r="A57" s="2061"/>
      <c r="B57" s="2062"/>
      <c r="C57" s="1833"/>
      <c r="D57" s="1130" t="s">
        <v>1564</v>
      </c>
      <c r="E57" s="1146" t="s">
        <v>1161</v>
      </c>
      <c r="F57" s="1147">
        <v>1</v>
      </c>
      <c r="G57" s="1146" t="s">
        <v>1565</v>
      </c>
      <c r="H57" s="1135" t="s">
        <v>1544</v>
      </c>
      <c r="I57" s="1145">
        <f t="shared" si="13"/>
        <v>0.09090909090909091</v>
      </c>
      <c r="J57" s="1144" t="s">
        <v>1566</v>
      </c>
      <c r="K57" s="1133">
        <v>42036</v>
      </c>
      <c r="L57" s="1133">
        <v>42353</v>
      </c>
      <c r="M57" s="1062"/>
      <c r="N57" s="1062"/>
      <c r="O57" s="1062"/>
      <c r="P57" s="1062"/>
      <c r="Q57" s="1062"/>
      <c r="R57" s="1062"/>
      <c r="S57" s="1062"/>
      <c r="T57" s="1062"/>
      <c r="U57" s="1062"/>
      <c r="V57" s="1062"/>
      <c r="W57" s="1062"/>
      <c r="X57" s="1062">
        <v>1</v>
      </c>
      <c r="Y57" s="1125">
        <f>SUM(M57:X57)</f>
        <v>1</v>
      </c>
      <c r="Z57" s="1044">
        <v>15000000</v>
      </c>
      <c r="AA57" s="973" t="s">
        <v>1150</v>
      </c>
      <c r="AB57" s="1799">
        <f t="shared" si="10"/>
        <v>0</v>
      </c>
      <c r="AC57" s="1795">
        <f t="shared" si="3"/>
        <v>0</v>
      </c>
      <c r="AD57" s="1800">
        <v>0</v>
      </c>
      <c r="AE57" s="1795" t="s">
        <v>1150</v>
      </c>
      <c r="AF57" s="1795">
        <f t="shared" si="11"/>
        <v>0</v>
      </c>
      <c r="AG57" s="1795">
        <f t="shared" si="12"/>
        <v>0</v>
      </c>
      <c r="AH57" s="1801">
        <v>0.2</v>
      </c>
      <c r="AI57" s="1801"/>
      <c r="AJ57" s="1801"/>
      <c r="AK57" s="1801" t="s">
        <v>2089</v>
      </c>
      <c r="AL57" s="1801"/>
      <c r="AM57" s="1020"/>
      <c r="AN57" s="1020"/>
      <c r="AO57" s="1020"/>
      <c r="AP57" s="1020"/>
      <c r="AQ57" s="1020"/>
      <c r="AR57" s="1020"/>
      <c r="AS57" s="1020"/>
      <c r="AT57" s="1019"/>
      <c r="AU57" s="1019"/>
      <c r="AV57" s="1019"/>
      <c r="AW57" s="1019"/>
      <c r="AX57" s="1019"/>
      <c r="AY57" s="1019"/>
      <c r="AZ57" s="1019"/>
      <c r="BA57" s="1018"/>
      <c r="BB57" s="1018"/>
      <c r="BC57" s="1018"/>
      <c r="BD57" s="1018"/>
      <c r="BE57" s="1018"/>
      <c r="BF57" s="1018"/>
      <c r="BG57" s="1018"/>
      <c r="BH57" s="1017"/>
      <c r="BI57" s="1017"/>
      <c r="BJ57" s="1017"/>
      <c r="BK57" s="1017"/>
      <c r="BL57" s="1017"/>
      <c r="BM57" s="1017"/>
      <c r="BN57" s="1017"/>
      <c r="BO57" s="1016"/>
      <c r="BP57" s="1016"/>
      <c r="BQ57" s="1016"/>
      <c r="BR57" s="1016"/>
      <c r="BS57" s="1016"/>
      <c r="BT57" s="1016"/>
      <c r="BU57" s="1016"/>
    </row>
    <row r="58" spans="1:73" s="965" customFormat="1" ht="19.5" customHeight="1" thickBot="1">
      <c r="A58" s="1817" t="s">
        <v>136</v>
      </c>
      <c r="B58" s="1817"/>
      <c r="C58" s="1817"/>
      <c r="D58" s="1817"/>
      <c r="E58" s="971"/>
      <c r="F58" s="971"/>
      <c r="G58" s="971"/>
      <c r="H58" s="971"/>
      <c r="I58" s="989">
        <f>SUM(I47:I57)</f>
        <v>0.9990909090909094</v>
      </c>
      <c r="J58" s="971"/>
      <c r="K58" s="971"/>
      <c r="L58" s="971"/>
      <c r="M58" s="971"/>
      <c r="N58" s="971"/>
      <c r="O58" s="971"/>
      <c r="P58" s="971"/>
      <c r="Q58" s="971"/>
      <c r="R58" s="971"/>
      <c r="S58" s="971"/>
      <c r="T58" s="971"/>
      <c r="U58" s="971"/>
      <c r="V58" s="971"/>
      <c r="W58" s="971"/>
      <c r="X58" s="971"/>
      <c r="Y58" s="971"/>
      <c r="Z58" s="1143">
        <f>SUM(Z47:Z57)</f>
        <v>18480425000</v>
      </c>
      <c r="AA58" s="969"/>
      <c r="AB58" s="1687"/>
      <c r="AC58" s="1688" t="s">
        <v>1150</v>
      </c>
      <c r="AD58" s="1689"/>
      <c r="AE58" s="1688" t="s">
        <v>1150</v>
      </c>
      <c r="AF58" s="1688"/>
      <c r="AG58" s="1688">
        <f>AVERAGE(AG47:AG57)</f>
        <v>0</v>
      </c>
      <c r="AH58" s="967"/>
      <c r="AI58" s="967"/>
      <c r="AJ58" s="967"/>
      <c r="AK58" s="967"/>
      <c r="AL58" s="967"/>
      <c r="AM58" s="967"/>
      <c r="AN58" s="967"/>
      <c r="AO58" s="967"/>
      <c r="AP58" s="967"/>
      <c r="AQ58" s="967"/>
      <c r="AR58" s="967"/>
      <c r="AS58" s="967"/>
      <c r="AT58" s="967"/>
      <c r="AU58" s="967"/>
      <c r="AV58" s="967"/>
      <c r="AW58" s="967"/>
      <c r="AX58" s="967"/>
      <c r="AY58" s="967"/>
      <c r="AZ58" s="967"/>
      <c r="BA58" s="967"/>
      <c r="BB58" s="967"/>
      <c r="BC58" s="967"/>
      <c r="BD58" s="967"/>
      <c r="BE58" s="967"/>
      <c r="BF58" s="967"/>
      <c r="BG58" s="967"/>
      <c r="BH58" s="967"/>
      <c r="BI58" s="967"/>
      <c r="BJ58" s="967"/>
      <c r="BK58" s="967"/>
      <c r="BL58" s="967"/>
      <c r="BM58" s="967"/>
      <c r="BN58" s="967"/>
      <c r="BO58" s="967"/>
      <c r="BP58" s="967"/>
      <c r="BQ58" s="967"/>
      <c r="BR58" s="967"/>
      <c r="BS58" s="967"/>
      <c r="BT58" s="967"/>
      <c r="BU58" s="967"/>
    </row>
    <row r="59" spans="1:73" s="965" customFormat="1" ht="19.5" customHeight="1" thickBot="1">
      <c r="A59" s="1810" t="s">
        <v>297</v>
      </c>
      <c r="B59" s="2057"/>
      <c r="C59" s="2057"/>
      <c r="D59" s="2058"/>
      <c r="E59" s="1231"/>
      <c r="F59" s="1232"/>
      <c r="G59" s="1232"/>
      <c r="H59" s="1232"/>
      <c r="I59" s="1232"/>
      <c r="J59" s="1232"/>
      <c r="K59" s="1232"/>
      <c r="L59" s="1232"/>
      <c r="M59" s="1232"/>
      <c r="N59" s="1232"/>
      <c r="O59" s="1232"/>
      <c r="P59" s="1232"/>
      <c r="Q59" s="1232"/>
      <c r="R59" s="1232"/>
      <c r="S59" s="1232"/>
      <c r="T59" s="1232"/>
      <c r="U59" s="1232"/>
      <c r="V59" s="1232"/>
      <c r="W59" s="1232"/>
      <c r="X59" s="1232"/>
      <c r="Y59" s="1232"/>
      <c r="Z59" s="1233">
        <f>SUM(Z27,Z46,Z58)</f>
        <v>18618663628</v>
      </c>
      <c r="AA59" s="1234"/>
      <c r="AB59" s="1234"/>
      <c r="AC59" s="1508">
        <f>AVERAGE(AC58,AC46,AC27)</f>
        <v>1</v>
      </c>
      <c r="AD59" s="1599"/>
      <c r="AE59" s="1508">
        <f>AVERAGE(AE58,AE46,AE27)</f>
        <v>1</v>
      </c>
      <c r="AF59" s="1508"/>
      <c r="AG59" s="1508">
        <f>AVERAGE(AG58,AG46,AG27)</f>
        <v>0.0101010101010101</v>
      </c>
      <c r="AH59" s="1234"/>
      <c r="AI59" s="1234"/>
      <c r="AJ59" s="1234"/>
      <c r="AK59" s="1234"/>
      <c r="AL59" s="1234"/>
      <c r="AM59" s="966"/>
      <c r="AN59" s="966"/>
      <c r="AO59" s="966"/>
      <c r="AP59" s="966"/>
      <c r="AQ59" s="966"/>
      <c r="AR59" s="966"/>
      <c r="AS59" s="966"/>
      <c r="AT59" s="966"/>
      <c r="AU59" s="966"/>
      <c r="AV59" s="966"/>
      <c r="AW59" s="966"/>
      <c r="AX59" s="966"/>
      <c r="AY59" s="966"/>
      <c r="AZ59" s="966"/>
      <c r="BA59" s="966"/>
      <c r="BB59" s="966"/>
      <c r="BC59" s="966"/>
      <c r="BD59" s="966"/>
      <c r="BE59" s="966"/>
      <c r="BF59" s="966"/>
      <c r="BG59" s="966"/>
      <c r="BH59" s="966"/>
      <c r="BI59" s="966"/>
      <c r="BJ59" s="966"/>
      <c r="BK59" s="966"/>
      <c r="BL59" s="966"/>
      <c r="BM59" s="966"/>
      <c r="BN59" s="966"/>
      <c r="BO59" s="966"/>
      <c r="BP59" s="966"/>
      <c r="BQ59" s="966"/>
      <c r="BR59" s="966"/>
      <c r="BS59" s="966"/>
      <c r="BT59" s="966"/>
      <c r="BU59" s="966"/>
    </row>
    <row r="60" spans="1:73" s="1022" customFormat="1" ht="9.75" customHeight="1" thickBot="1">
      <c r="A60" s="1811"/>
      <c r="B60" s="1811"/>
      <c r="C60" s="1811"/>
      <c r="D60" s="1811"/>
      <c r="E60" s="1811"/>
      <c r="F60" s="1811"/>
      <c r="G60" s="1811"/>
      <c r="H60" s="1811"/>
      <c r="I60" s="1811"/>
      <c r="J60" s="1811"/>
      <c r="K60" s="1811"/>
      <c r="L60" s="1811"/>
      <c r="M60" s="1811"/>
      <c r="N60" s="1811"/>
      <c r="O60" s="1811"/>
      <c r="P60" s="1811"/>
      <c r="Q60" s="1811"/>
      <c r="R60" s="1811"/>
      <c r="S60" s="1811"/>
      <c r="T60" s="1811"/>
      <c r="U60" s="1811"/>
      <c r="V60" s="1811"/>
      <c r="W60" s="1811"/>
      <c r="X60" s="1811"/>
      <c r="Y60" s="1811"/>
      <c r="Z60" s="1811"/>
      <c r="AA60" s="1811"/>
      <c r="AB60" s="1433"/>
      <c r="AC60" s="1507"/>
      <c r="AD60" s="1597"/>
      <c r="AE60" s="1507"/>
      <c r="AF60" s="1507"/>
      <c r="AG60" s="1507"/>
      <c r="AH60" s="1024"/>
      <c r="AI60" s="1024"/>
      <c r="AJ60" s="1024"/>
      <c r="AK60" s="1024"/>
      <c r="AL60" s="1024"/>
      <c r="AM60" s="1024"/>
      <c r="AN60" s="1024"/>
      <c r="AO60" s="1024"/>
      <c r="AP60" s="1024"/>
      <c r="AQ60" s="1024"/>
      <c r="AR60" s="1024"/>
      <c r="AS60" s="1024"/>
      <c r="AT60" s="1024"/>
      <c r="AU60" s="1024"/>
      <c r="AV60" s="1024"/>
      <c r="AW60" s="1024"/>
      <c r="AX60" s="1024"/>
      <c r="AY60" s="1024"/>
      <c r="AZ60" s="1024"/>
      <c r="BA60" s="1024"/>
      <c r="BB60" s="1024"/>
      <c r="BC60" s="1024"/>
      <c r="BD60" s="1024"/>
      <c r="BE60" s="1024"/>
      <c r="BF60" s="1024"/>
      <c r="BG60" s="1023"/>
      <c r="BH60" s="1023"/>
      <c r="BI60" s="1023"/>
      <c r="BJ60" s="1023"/>
      <c r="BK60" s="1023"/>
      <c r="BL60" s="1023"/>
      <c r="BM60" s="1023"/>
      <c r="BN60" s="1023"/>
      <c r="BO60" s="1023"/>
      <c r="BP60" s="1023"/>
      <c r="BQ60" s="1023"/>
      <c r="BR60" s="1023"/>
      <c r="BS60" s="1023"/>
      <c r="BT60" s="1023"/>
      <c r="BU60" s="1023"/>
    </row>
    <row r="61" spans="1:73" s="1025" customFormat="1" ht="21" customHeight="1" thickBot="1">
      <c r="A61" s="1818" t="s">
        <v>11</v>
      </c>
      <c r="B61" s="1818"/>
      <c r="C61" s="1818"/>
      <c r="D61" s="1818"/>
      <c r="E61" s="1819" t="s">
        <v>839</v>
      </c>
      <c r="F61" s="1819"/>
      <c r="G61" s="1819"/>
      <c r="H61" s="1819"/>
      <c r="I61" s="1819"/>
      <c r="J61" s="1819"/>
      <c r="K61" s="1819"/>
      <c r="L61" s="1819"/>
      <c r="M61" s="1819"/>
      <c r="N61" s="1819"/>
      <c r="O61" s="1819"/>
      <c r="P61" s="1819"/>
      <c r="Q61" s="1819"/>
      <c r="R61" s="1819"/>
      <c r="S61" s="1819"/>
      <c r="T61" s="1819"/>
      <c r="U61" s="1819"/>
      <c r="V61" s="1819"/>
      <c r="W61" s="1819"/>
      <c r="X61" s="1819"/>
      <c r="Y61" s="1819"/>
      <c r="Z61" s="1819"/>
      <c r="AA61" s="1819"/>
      <c r="AB61" s="1816" t="s">
        <v>839</v>
      </c>
      <c r="AC61" s="1816"/>
      <c r="AD61" s="1816"/>
      <c r="AE61" s="1816"/>
      <c r="AF61" s="1816"/>
      <c r="AG61" s="1816"/>
      <c r="AH61" s="1816"/>
      <c r="AI61" s="1816"/>
      <c r="AJ61" s="1816"/>
      <c r="AK61" s="1816"/>
      <c r="AL61" s="1816"/>
      <c r="AM61" s="1816" t="s">
        <v>839</v>
      </c>
      <c r="AN61" s="1816"/>
      <c r="AO61" s="1816"/>
      <c r="AP61" s="1816"/>
      <c r="AQ61" s="1816"/>
      <c r="AR61" s="1816"/>
      <c r="AS61" s="1816"/>
      <c r="AT61" s="1816" t="s">
        <v>839</v>
      </c>
      <c r="AU61" s="1816"/>
      <c r="AV61" s="1816"/>
      <c r="AW61" s="1816"/>
      <c r="AX61" s="1816"/>
      <c r="AY61" s="1816"/>
      <c r="AZ61" s="1816"/>
      <c r="BA61" s="1816" t="s">
        <v>839</v>
      </c>
      <c r="BB61" s="1816"/>
      <c r="BC61" s="1816"/>
      <c r="BD61" s="1816"/>
      <c r="BE61" s="1816"/>
      <c r="BF61" s="1816"/>
      <c r="BG61" s="1816"/>
      <c r="BH61" s="1816" t="s">
        <v>839</v>
      </c>
      <c r="BI61" s="1816"/>
      <c r="BJ61" s="1816"/>
      <c r="BK61" s="1816"/>
      <c r="BL61" s="1816"/>
      <c r="BM61" s="1816"/>
      <c r="BN61" s="1816"/>
      <c r="BO61" s="1816" t="s">
        <v>839</v>
      </c>
      <c r="BP61" s="1816"/>
      <c r="BQ61" s="1816"/>
      <c r="BR61" s="1816"/>
      <c r="BS61" s="1816"/>
      <c r="BT61" s="1816"/>
      <c r="BU61" s="1816"/>
    </row>
    <row r="62" spans="2:38" s="1022" customFormat="1" ht="9.75" customHeight="1" thickBot="1">
      <c r="B62" s="1142"/>
      <c r="F62" s="1230"/>
      <c r="I62" s="1140"/>
      <c r="K62" s="1139"/>
      <c r="L62" s="1139"/>
      <c r="Z62" s="1138"/>
      <c r="AB62" s="1432"/>
      <c r="AC62" s="1506"/>
      <c r="AD62" s="1596"/>
      <c r="AE62" s="1506"/>
      <c r="AF62" s="1506"/>
      <c r="AG62" s="1506"/>
      <c r="AH62" s="1137"/>
      <c r="AI62" s="1137"/>
      <c r="AJ62" s="1137"/>
      <c r="AK62" s="1137"/>
      <c r="AL62" s="1137"/>
    </row>
    <row r="63" spans="1:73" s="1015" customFormat="1" ht="36.75" thickBot="1">
      <c r="A63" s="1235" t="s">
        <v>13</v>
      </c>
      <c r="B63" s="1236" t="s">
        <v>14</v>
      </c>
      <c r="C63" s="1235" t="s">
        <v>15</v>
      </c>
      <c r="D63" s="1237" t="s">
        <v>16</v>
      </c>
      <c r="E63" s="1238" t="s">
        <v>17</v>
      </c>
      <c r="F63" s="1239" t="s">
        <v>18</v>
      </c>
      <c r="G63" s="1240" t="s">
        <v>19</v>
      </c>
      <c r="H63" s="1240" t="s">
        <v>20</v>
      </c>
      <c r="I63" s="1241" t="s">
        <v>21</v>
      </c>
      <c r="J63" s="1240" t="s">
        <v>22</v>
      </c>
      <c r="K63" s="1240" t="s">
        <v>1769</v>
      </c>
      <c r="L63" s="1240" t="s">
        <v>24</v>
      </c>
      <c r="M63" s="1242" t="s">
        <v>25</v>
      </c>
      <c r="N63" s="1242" t="s">
        <v>26</v>
      </c>
      <c r="O63" s="1242" t="s">
        <v>27</v>
      </c>
      <c r="P63" s="1242" t="s">
        <v>28</v>
      </c>
      <c r="Q63" s="1242" t="s">
        <v>29</v>
      </c>
      <c r="R63" s="1242" t="s">
        <v>30</v>
      </c>
      <c r="S63" s="1242" t="s">
        <v>31</v>
      </c>
      <c r="T63" s="1242" t="s">
        <v>32</v>
      </c>
      <c r="U63" s="1242" t="s">
        <v>33</v>
      </c>
      <c r="V63" s="1242" t="s">
        <v>34</v>
      </c>
      <c r="W63" s="1242" t="s">
        <v>35</v>
      </c>
      <c r="X63" s="1242" t="s">
        <v>36</v>
      </c>
      <c r="Y63" s="1240" t="s">
        <v>37</v>
      </c>
      <c r="Z63" s="1243" t="s">
        <v>38</v>
      </c>
      <c r="AA63" s="1244" t="s">
        <v>39</v>
      </c>
      <c r="AB63" s="1804" t="s">
        <v>40</v>
      </c>
      <c r="AC63" s="1771" t="s">
        <v>1938</v>
      </c>
      <c r="AD63" s="1805" t="s">
        <v>41</v>
      </c>
      <c r="AE63" s="1772" t="s">
        <v>1997</v>
      </c>
      <c r="AF63" s="1772" t="s">
        <v>1998</v>
      </c>
      <c r="AG63" s="1771" t="s">
        <v>1940</v>
      </c>
      <c r="AH63" s="1806" t="s">
        <v>42</v>
      </c>
      <c r="AI63" s="1806" t="s">
        <v>43</v>
      </c>
      <c r="AJ63" s="1806" t="s">
        <v>44</v>
      </c>
      <c r="AK63" s="1806" t="s">
        <v>45</v>
      </c>
      <c r="AL63" s="1806" t="s">
        <v>46</v>
      </c>
      <c r="AM63" s="1020" t="s">
        <v>47</v>
      </c>
      <c r="AN63" s="1020" t="s">
        <v>48</v>
      </c>
      <c r="AO63" s="1020" t="s">
        <v>42</v>
      </c>
      <c r="AP63" s="1020" t="s">
        <v>43</v>
      </c>
      <c r="AQ63" s="1020" t="s">
        <v>44</v>
      </c>
      <c r="AR63" s="1020" t="s">
        <v>45</v>
      </c>
      <c r="AS63" s="1020" t="s">
        <v>46</v>
      </c>
      <c r="AT63" s="1019" t="s">
        <v>49</v>
      </c>
      <c r="AU63" s="1019" t="s">
        <v>50</v>
      </c>
      <c r="AV63" s="1019" t="s">
        <v>42</v>
      </c>
      <c r="AW63" s="1019" t="s">
        <v>43</v>
      </c>
      <c r="AX63" s="1019" t="s">
        <v>44</v>
      </c>
      <c r="AY63" s="1019" t="s">
        <v>45</v>
      </c>
      <c r="AZ63" s="1019" t="s">
        <v>46</v>
      </c>
      <c r="BA63" s="1018" t="s">
        <v>51</v>
      </c>
      <c r="BB63" s="1018" t="s">
        <v>52</v>
      </c>
      <c r="BC63" s="1018" t="s">
        <v>42</v>
      </c>
      <c r="BD63" s="1018" t="s">
        <v>43</v>
      </c>
      <c r="BE63" s="1018" t="s">
        <v>44</v>
      </c>
      <c r="BF63" s="1018" t="s">
        <v>45</v>
      </c>
      <c r="BG63" s="1018" t="s">
        <v>46</v>
      </c>
      <c r="BH63" s="1017" t="s">
        <v>53</v>
      </c>
      <c r="BI63" s="1017" t="s">
        <v>54</v>
      </c>
      <c r="BJ63" s="1017" t="s">
        <v>42</v>
      </c>
      <c r="BK63" s="1017" t="s">
        <v>43</v>
      </c>
      <c r="BL63" s="1017" t="s">
        <v>44</v>
      </c>
      <c r="BM63" s="1017" t="s">
        <v>45</v>
      </c>
      <c r="BN63" s="1017" t="s">
        <v>46</v>
      </c>
      <c r="BO63" s="1016" t="s">
        <v>55</v>
      </c>
      <c r="BP63" s="1016" t="s">
        <v>56</v>
      </c>
      <c r="BQ63" s="1016" t="s">
        <v>42</v>
      </c>
      <c r="BR63" s="1016" t="s">
        <v>43</v>
      </c>
      <c r="BS63" s="1016" t="s">
        <v>44</v>
      </c>
      <c r="BT63" s="1016" t="s">
        <v>45</v>
      </c>
      <c r="BU63" s="1016" t="s">
        <v>46</v>
      </c>
    </row>
    <row r="64" spans="1:73" s="918" customFormat="1" ht="39" customHeight="1" thickBot="1">
      <c r="A64" s="1820">
        <v>1</v>
      </c>
      <c r="B64" s="1820" t="s">
        <v>1768</v>
      </c>
      <c r="C64" s="985" t="s">
        <v>1567</v>
      </c>
      <c r="D64" s="1043" t="s">
        <v>1568</v>
      </c>
      <c r="E64" s="1065" t="s">
        <v>1569</v>
      </c>
      <c r="F64" s="1136">
        <v>2</v>
      </c>
      <c r="G64" s="1065" t="s">
        <v>1570</v>
      </c>
      <c r="H64" s="1135" t="s">
        <v>1571</v>
      </c>
      <c r="I64" s="1069">
        <v>0.05</v>
      </c>
      <c r="J64" s="1134" t="s">
        <v>1540</v>
      </c>
      <c r="K64" s="1133">
        <v>42064</v>
      </c>
      <c r="L64" s="1133">
        <v>42277</v>
      </c>
      <c r="M64" s="1062"/>
      <c r="N64" s="1062"/>
      <c r="O64" s="1062"/>
      <c r="P64" s="1062"/>
      <c r="Q64" s="1062"/>
      <c r="R64" s="1062"/>
      <c r="S64" s="1062">
        <v>1</v>
      </c>
      <c r="T64" s="1062"/>
      <c r="U64" s="1062">
        <v>1</v>
      </c>
      <c r="V64" s="1062"/>
      <c r="W64" s="1062"/>
      <c r="X64" s="1062"/>
      <c r="Y64" s="1132">
        <v>2</v>
      </c>
      <c r="Z64" s="1099">
        <v>300000000</v>
      </c>
      <c r="AA64" s="973" t="s">
        <v>1150</v>
      </c>
      <c r="AB64" s="1799">
        <f>SUM(M64:N64)</f>
        <v>0</v>
      </c>
      <c r="AC64" s="1795">
        <f aca="true" t="shared" si="14" ref="AC64:AC94">IF(AB64=0,0%,100%)</f>
        <v>0</v>
      </c>
      <c r="AD64" s="1800">
        <v>0</v>
      </c>
      <c r="AE64" s="1795" t="s">
        <v>1150</v>
      </c>
      <c r="AF64" s="1795">
        <f>AD64/Y64</f>
        <v>0</v>
      </c>
      <c r="AG64" s="1795">
        <f>AF64</f>
        <v>0</v>
      </c>
      <c r="AH64" s="1801">
        <v>0.2</v>
      </c>
      <c r="AI64" s="1803"/>
      <c r="AJ64" s="1801"/>
      <c r="AK64" s="1803" t="s">
        <v>2087</v>
      </c>
      <c r="AL64" s="1803"/>
      <c r="AM64" s="913"/>
      <c r="AN64" s="913"/>
      <c r="AO64" s="913"/>
      <c r="AP64" s="913"/>
      <c r="AQ64" s="913"/>
      <c r="AR64" s="913"/>
      <c r="AS64" s="913"/>
      <c r="AT64" s="914"/>
      <c r="AU64" s="914"/>
      <c r="AV64" s="914"/>
      <c r="AW64" s="914"/>
      <c r="AX64" s="914"/>
      <c r="AY64" s="914"/>
      <c r="AZ64" s="914"/>
      <c r="BA64" s="915"/>
      <c r="BB64" s="915"/>
      <c r="BC64" s="915"/>
      <c r="BD64" s="915"/>
      <c r="BE64" s="915"/>
      <c r="BF64" s="915"/>
      <c r="BG64" s="915"/>
      <c r="BH64" s="916"/>
      <c r="BI64" s="916"/>
      <c r="BJ64" s="916"/>
      <c r="BK64" s="916"/>
      <c r="BL64" s="916"/>
      <c r="BM64" s="916"/>
      <c r="BN64" s="916"/>
      <c r="BO64" s="917"/>
      <c r="BP64" s="917"/>
      <c r="BQ64" s="917"/>
      <c r="BR64" s="917"/>
      <c r="BS64" s="917"/>
      <c r="BT64" s="917"/>
      <c r="BU64" s="917"/>
    </row>
    <row r="65" spans="1:73" s="918" customFormat="1" ht="42" customHeight="1" thickBot="1">
      <c r="A65" s="1820"/>
      <c r="B65" s="1820"/>
      <c r="C65" s="2041" t="s">
        <v>841</v>
      </c>
      <c r="D65" s="1057" t="s">
        <v>1572</v>
      </c>
      <c r="E65" s="1012" t="s">
        <v>1573</v>
      </c>
      <c r="F65" s="1012">
        <v>1</v>
      </c>
      <c r="G65" s="1012" t="s">
        <v>1574</v>
      </c>
      <c r="H65" s="1012" t="s">
        <v>1521</v>
      </c>
      <c r="I65" s="1122">
        <v>0.05</v>
      </c>
      <c r="J65" s="1012" t="s">
        <v>1575</v>
      </c>
      <c r="K65" s="1037">
        <v>42037</v>
      </c>
      <c r="L65" s="1037">
        <v>42353</v>
      </c>
      <c r="M65" s="1104"/>
      <c r="N65" s="1104"/>
      <c r="O65" s="1104"/>
      <c r="P65" s="1104"/>
      <c r="Q65" s="1104"/>
      <c r="R65" s="1104"/>
      <c r="S65" s="1104"/>
      <c r="T65" s="1121"/>
      <c r="U65" s="1120"/>
      <c r="V65" s="1119"/>
      <c r="W65" s="1119"/>
      <c r="X65" s="1119">
        <v>1</v>
      </c>
      <c r="Y65" s="1132">
        <v>1</v>
      </c>
      <c r="Z65" s="1131">
        <v>15000000</v>
      </c>
      <c r="AA65" s="973" t="s">
        <v>1150</v>
      </c>
      <c r="AB65" s="1799">
        <f aca="true" t="shared" si="15" ref="AB65:AB94">SUM(M65:N65)</f>
        <v>0</v>
      </c>
      <c r="AC65" s="1795">
        <f t="shared" si="14"/>
        <v>0</v>
      </c>
      <c r="AD65" s="1800">
        <v>0</v>
      </c>
      <c r="AE65" s="1795" t="s">
        <v>1150</v>
      </c>
      <c r="AF65" s="1795">
        <f aca="true" t="shared" si="16" ref="AF65:AF71">AD65/Y65</f>
        <v>0</v>
      </c>
      <c r="AG65" s="1795">
        <f aca="true" t="shared" si="17" ref="AG65:AG71">AF65</f>
        <v>0</v>
      </c>
      <c r="AH65" s="1801">
        <v>0</v>
      </c>
      <c r="AI65" s="1803"/>
      <c r="AJ65" s="1801"/>
      <c r="AK65" s="1803" t="s">
        <v>2090</v>
      </c>
      <c r="AL65" s="1803"/>
      <c r="AM65" s="913"/>
      <c r="AN65" s="913"/>
      <c r="AO65" s="913"/>
      <c r="AP65" s="913"/>
      <c r="AQ65" s="913"/>
      <c r="AR65" s="913"/>
      <c r="AS65" s="913"/>
      <c r="AT65" s="914"/>
      <c r="AU65" s="914"/>
      <c r="AV65" s="914"/>
      <c r="AW65" s="914"/>
      <c r="AX65" s="914"/>
      <c r="AY65" s="914"/>
      <c r="AZ65" s="914"/>
      <c r="BA65" s="915"/>
      <c r="BB65" s="915"/>
      <c r="BC65" s="915"/>
      <c r="BD65" s="915"/>
      <c r="BE65" s="915"/>
      <c r="BF65" s="915"/>
      <c r="BG65" s="915"/>
      <c r="BH65" s="916"/>
      <c r="BI65" s="916"/>
      <c r="BJ65" s="916"/>
      <c r="BK65" s="916"/>
      <c r="BL65" s="916"/>
      <c r="BM65" s="916"/>
      <c r="BN65" s="916"/>
      <c r="BO65" s="917"/>
      <c r="BP65" s="917"/>
      <c r="BQ65" s="917"/>
      <c r="BR65" s="917"/>
      <c r="BS65" s="917"/>
      <c r="BT65" s="917"/>
      <c r="BU65" s="917"/>
    </row>
    <row r="66" spans="1:73" s="918" customFormat="1" ht="36.75" thickBot="1">
      <c r="A66" s="1820"/>
      <c r="B66" s="1820"/>
      <c r="C66" s="2041"/>
      <c r="D66" s="1057" t="s">
        <v>1576</v>
      </c>
      <c r="E66" s="1012" t="s">
        <v>1577</v>
      </c>
      <c r="F66" s="1012">
        <v>2</v>
      </c>
      <c r="G66" s="1012" t="s">
        <v>1578</v>
      </c>
      <c r="H66" s="1012" t="s">
        <v>1767</v>
      </c>
      <c r="I66" s="1122">
        <v>0.05</v>
      </c>
      <c r="J66" s="1012" t="s">
        <v>1579</v>
      </c>
      <c r="K66" s="1037">
        <v>42037</v>
      </c>
      <c r="L66" s="1037">
        <v>42353</v>
      </c>
      <c r="M66" s="1104"/>
      <c r="N66" s="1104"/>
      <c r="O66" s="1104"/>
      <c r="P66" s="1104"/>
      <c r="Q66" s="1104"/>
      <c r="R66" s="1104">
        <v>1</v>
      </c>
      <c r="S66" s="1104"/>
      <c r="T66" s="1121"/>
      <c r="U66" s="1120"/>
      <c r="V66" s="1119"/>
      <c r="W66" s="1119">
        <v>1</v>
      </c>
      <c r="X66" s="1119"/>
      <c r="Y66" s="1092">
        <f aca="true" t="shared" si="18" ref="Y66:Y71">SUM(M66:X66)</f>
        <v>2</v>
      </c>
      <c r="Z66" s="1131">
        <v>8000000</v>
      </c>
      <c r="AA66" s="973" t="s">
        <v>1150</v>
      </c>
      <c r="AB66" s="1799">
        <f t="shared" si="15"/>
        <v>0</v>
      </c>
      <c r="AC66" s="1795">
        <f t="shared" si="14"/>
        <v>0</v>
      </c>
      <c r="AD66" s="1800">
        <v>0</v>
      </c>
      <c r="AE66" s="1795" t="s">
        <v>1150</v>
      </c>
      <c r="AF66" s="1795">
        <f t="shared" si="16"/>
        <v>0</v>
      </c>
      <c r="AG66" s="1795">
        <f t="shared" si="17"/>
        <v>0</v>
      </c>
      <c r="AH66" s="1801">
        <v>0.5</v>
      </c>
      <c r="AI66" s="1803"/>
      <c r="AJ66" s="1801"/>
      <c r="AK66" s="1803" t="s">
        <v>2091</v>
      </c>
      <c r="AL66" s="1803"/>
      <c r="AM66" s="913"/>
      <c r="AN66" s="913"/>
      <c r="AO66" s="913"/>
      <c r="AP66" s="913"/>
      <c r="AQ66" s="913"/>
      <c r="AR66" s="913"/>
      <c r="AS66" s="913"/>
      <c r="AT66" s="914"/>
      <c r="AU66" s="914"/>
      <c r="AV66" s="914"/>
      <c r="AW66" s="914"/>
      <c r="AX66" s="914"/>
      <c r="AY66" s="914"/>
      <c r="AZ66" s="914"/>
      <c r="BA66" s="915"/>
      <c r="BB66" s="915"/>
      <c r="BC66" s="915"/>
      <c r="BD66" s="915"/>
      <c r="BE66" s="915"/>
      <c r="BF66" s="915"/>
      <c r="BG66" s="915"/>
      <c r="BH66" s="916"/>
      <c r="BI66" s="916"/>
      <c r="BJ66" s="916"/>
      <c r="BK66" s="916"/>
      <c r="BL66" s="916"/>
      <c r="BM66" s="916"/>
      <c r="BN66" s="916"/>
      <c r="BO66" s="917"/>
      <c r="BP66" s="917"/>
      <c r="BQ66" s="917"/>
      <c r="BR66" s="917"/>
      <c r="BS66" s="917"/>
      <c r="BT66" s="917"/>
      <c r="BU66" s="917"/>
    </row>
    <row r="67" spans="1:73" s="918" customFormat="1" ht="90.75" thickBot="1">
      <c r="A67" s="1820"/>
      <c r="B67" s="1820"/>
      <c r="C67" s="2041"/>
      <c r="D67" s="1057" t="s">
        <v>1580</v>
      </c>
      <c r="E67" s="1012" t="s">
        <v>1584</v>
      </c>
      <c r="F67" s="1012">
        <v>2</v>
      </c>
      <c r="G67" s="1012" t="s">
        <v>1581</v>
      </c>
      <c r="H67" s="1012" t="s">
        <v>1521</v>
      </c>
      <c r="I67" s="1122">
        <v>0.05</v>
      </c>
      <c r="J67" s="1012" t="s">
        <v>1582</v>
      </c>
      <c r="K67" s="1037">
        <v>42037</v>
      </c>
      <c r="L67" s="1037">
        <v>42353</v>
      </c>
      <c r="M67" s="1104"/>
      <c r="N67" s="1104"/>
      <c r="O67" s="1104"/>
      <c r="P67" s="1104"/>
      <c r="Q67" s="1104">
        <v>1</v>
      </c>
      <c r="R67" s="1104">
        <v>1</v>
      </c>
      <c r="S67" s="1104"/>
      <c r="T67" s="1121">
        <v>1</v>
      </c>
      <c r="U67" s="1120"/>
      <c r="V67" s="1119"/>
      <c r="W67" s="1119"/>
      <c r="X67" s="1119"/>
      <c r="Y67" s="1092">
        <f t="shared" si="18"/>
        <v>3</v>
      </c>
      <c r="Z67" s="1131">
        <v>300000000</v>
      </c>
      <c r="AA67" s="973" t="s">
        <v>1150</v>
      </c>
      <c r="AB67" s="1799">
        <f t="shared" si="15"/>
        <v>0</v>
      </c>
      <c r="AC67" s="1795">
        <f t="shared" si="14"/>
        <v>0</v>
      </c>
      <c r="AD67" s="1800">
        <v>0</v>
      </c>
      <c r="AE67" s="1795" t="s">
        <v>1150</v>
      </c>
      <c r="AF67" s="1795">
        <f t="shared" si="16"/>
        <v>0</v>
      </c>
      <c r="AG67" s="1795">
        <f t="shared" si="17"/>
        <v>0</v>
      </c>
      <c r="AH67" s="1801">
        <v>1</v>
      </c>
      <c r="AI67" s="1803"/>
      <c r="AJ67" s="1801"/>
      <c r="AK67" s="1803" t="s">
        <v>2092</v>
      </c>
      <c r="AL67" s="1803"/>
      <c r="AM67" s="913"/>
      <c r="AN67" s="913"/>
      <c r="AO67" s="913"/>
      <c r="AP67" s="913"/>
      <c r="AQ67" s="913"/>
      <c r="AR67" s="913"/>
      <c r="AS67" s="913"/>
      <c r="AT67" s="914"/>
      <c r="AU67" s="914"/>
      <c r="AV67" s="914"/>
      <c r="AW67" s="914"/>
      <c r="AX67" s="914"/>
      <c r="AY67" s="914"/>
      <c r="AZ67" s="914"/>
      <c r="BA67" s="915"/>
      <c r="BB67" s="915"/>
      <c r="BC67" s="915"/>
      <c r="BD67" s="915"/>
      <c r="BE67" s="915"/>
      <c r="BF67" s="915"/>
      <c r="BG67" s="915"/>
      <c r="BH67" s="916"/>
      <c r="BI67" s="916"/>
      <c r="BJ67" s="916"/>
      <c r="BK67" s="916"/>
      <c r="BL67" s="916"/>
      <c r="BM67" s="916"/>
      <c r="BN67" s="916"/>
      <c r="BO67" s="917"/>
      <c r="BP67" s="917"/>
      <c r="BQ67" s="917"/>
      <c r="BR67" s="917"/>
      <c r="BS67" s="917"/>
      <c r="BT67" s="917"/>
      <c r="BU67" s="917"/>
    </row>
    <row r="68" spans="1:73" s="918" customFormat="1" ht="60.75" thickBot="1">
      <c r="A68" s="1820"/>
      <c r="B68" s="1820"/>
      <c r="C68" s="2041"/>
      <c r="D68" s="1043" t="s">
        <v>1583</v>
      </c>
      <c r="E68" s="1012" t="s">
        <v>1584</v>
      </c>
      <c r="F68" s="1012">
        <v>1</v>
      </c>
      <c r="G68" s="1012" t="s">
        <v>1581</v>
      </c>
      <c r="H68" s="1012" t="s">
        <v>1766</v>
      </c>
      <c r="I68" s="1122">
        <v>0.4</v>
      </c>
      <c r="J68" s="1012" t="s">
        <v>1582</v>
      </c>
      <c r="K68" s="1037">
        <v>42036</v>
      </c>
      <c r="L68" s="1037">
        <v>42216</v>
      </c>
      <c r="M68" s="1104"/>
      <c r="N68" s="1104"/>
      <c r="O68" s="1104"/>
      <c r="P68" s="1104"/>
      <c r="Q68" s="1104"/>
      <c r="R68" s="1104">
        <v>1</v>
      </c>
      <c r="S68" s="1104"/>
      <c r="T68" s="1121"/>
      <c r="U68" s="1120"/>
      <c r="V68" s="1119"/>
      <c r="W68" s="1119"/>
      <c r="X68" s="1119"/>
      <c r="Y68" s="1132">
        <f t="shared" si="18"/>
        <v>1</v>
      </c>
      <c r="Z68" s="1131">
        <v>2000000000</v>
      </c>
      <c r="AA68" s="973" t="s">
        <v>1150</v>
      </c>
      <c r="AB68" s="1799">
        <f t="shared" si="15"/>
        <v>0</v>
      </c>
      <c r="AC68" s="1795">
        <f t="shared" si="14"/>
        <v>0</v>
      </c>
      <c r="AD68" s="1800">
        <v>0</v>
      </c>
      <c r="AE68" s="1795" t="s">
        <v>1150</v>
      </c>
      <c r="AF68" s="1795">
        <f t="shared" si="16"/>
        <v>0</v>
      </c>
      <c r="AG68" s="1795">
        <f t="shared" si="17"/>
        <v>0</v>
      </c>
      <c r="AH68" s="1801">
        <v>0.58</v>
      </c>
      <c r="AI68" s="1803"/>
      <c r="AJ68" s="1801"/>
      <c r="AK68" s="1803" t="s">
        <v>2093</v>
      </c>
      <c r="AL68" s="1803"/>
      <c r="AM68" s="913"/>
      <c r="AN68" s="913"/>
      <c r="AO68" s="913"/>
      <c r="AP68" s="913"/>
      <c r="AQ68" s="913"/>
      <c r="AR68" s="913"/>
      <c r="AS68" s="913"/>
      <c r="AT68" s="914"/>
      <c r="AU68" s="914"/>
      <c r="AV68" s="914"/>
      <c r="AW68" s="914"/>
      <c r="AX68" s="914"/>
      <c r="AY68" s="914"/>
      <c r="AZ68" s="914"/>
      <c r="BA68" s="915"/>
      <c r="BB68" s="915"/>
      <c r="BC68" s="915"/>
      <c r="BD68" s="915"/>
      <c r="BE68" s="915"/>
      <c r="BF68" s="915"/>
      <c r="BG68" s="915"/>
      <c r="BH68" s="916"/>
      <c r="BI68" s="916"/>
      <c r="BJ68" s="916"/>
      <c r="BK68" s="916"/>
      <c r="BL68" s="916"/>
      <c r="BM68" s="916"/>
      <c r="BN68" s="916"/>
      <c r="BO68" s="917"/>
      <c r="BP68" s="917"/>
      <c r="BQ68" s="917"/>
      <c r="BR68" s="917"/>
      <c r="BS68" s="917"/>
      <c r="BT68" s="917"/>
      <c r="BU68" s="917"/>
    </row>
    <row r="69" spans="1:73" s="918" customFormat="1" ht="24.75" thickBot="1">
      <c r="A69" s="1820"/>
      <c r="B69" s="1820"/>
      <c r="C69" s="985" t="s">
        <v>1585</v>
      </c>
      <c r="D69" s="1130" t="s">
        <v>1586</v>
      </c>
      <c r="E69" s="1128" t="s">
        <v>1587</v>
      </c>
      <c r="F69" s="1129">
        <v>56</v>
      </c>
      <c r="G69" s="1128" t="s">
        <v>1588</v>
      </c>
      <c r="H69" s="1127" t="s">
        <v>1521</v>
      </c>
      <c r="I69" s="1069">
        <v>0.25</v>
      </c>
      <c r="J69" s="1126" t="s">
        <v>1589</v>
      </c>
      <c r="K69" s="1067">
        <v>42005</v>
      </c>
      <c r="L69" s="1067">
        <v>42369</v>
      </c>
      <c r="M69" s="1062"/>
      <c r="N69" s="1062">
        <v>4</v>
      </c>
      <c r="O69" s="1062">
        <v>4</v>
      </c>
      <c r="P69" s="1062">
        <v>4</v>
      </c>
      <c r="Q69" s="1062">
        <v>4</v>
      </c>
      <c r="R69" s="1062">
        <v>4</v>
      </c>
      <c r="S69" s="1062">
        <v>6</v>
      </c>
      <c r="T69" s="1062">
        <v>6</v>
      </c>
      <c r="U69" s="1062">
        <v>6</v>
      </c>
      <c r="V69" s="1062">
        <v>6</v>
      </c>
      <c r="W69" s="1062">
        <v>6</v>
      </c>
      <c r="X69" s="1062">
        <v>6</v>
      </c>
      <c r="Y69" s="1125">
        <f t="shared" si="18"/>
        <v>56</v>
      </c>
      <c r="Z69" s="1044">
        <v>0</v>
      </c>
      <c r="AA69" s="973" t="s">
        <v>1150</v>
      </c>
      <c r="AB69" s="1799">
        <f t="shared" si="15"/>
        <v>4</v>
      </c>
      <c r="AC69" s="1795">
        <f t="shared" si="14"/>
        <v>1</v>
      </c>
      <c r="AD69" s="1800">
        <v>4</v>
      </c>
      <c r="AE69" s="1795">
        <f>AD69/AB69</f>
        <v>1</v>
      </c>
      <c r="AF69" s="1795">
        <f t="shared" si="16"/>
        <v>0.07142857142857142</v>
      </c>
      <c r="AG69" s="1795">
        <f t="shared" si="17"/>
        <v>0.07142857142857142</v>
      </c>
      <c r="AH69" s="1801">
        <v>1</v>
      </c>
      <c r="AI69" s="1803"/>
      <c r="AJ69" s="1803"/>
      <c r="AK69" s="1803" t="s">
        <v>2094</v>
      </c>
      <c r="AL69" s="1803"/>
      <c r="AM69" s="913"/>
      <c r="AN69" s="913"/>
      <c r="AO69" s="913"/>
      <c r="AP69" s="913"/>
      <c r="AQ69" s="913"/>
      <c r="AR69" s="913"/>
      <c r="AS69" s="913"/>
      <c r="AT69" s="914"/>
      <c r="AU69" s="914"/>
      <c r="AV69" s="914"/>
      <c r="AW69" s="914"/>
      <c r="AX69" s="914"/>
      <c r="AY69" s="914"/>
      <c r="AZ69" s="914"/>
      <c r="BA69" s="915"/>
      <c r="BB69" s="915"/>
      <c r="BC69" s="915"/>
      <c r="BD69" s="915"/>
      <c r="BE69" s="915"/>
      <c r="BF69" s="915"/>
      <c r="BG69" s="915"/>
      <c r="BH69" s="916"/>
      <c r="BI69" s="916"/>
      <c r="BJ69" s="916"/>
      <c r="BK69" s="916"/>
      <c r="BL69" s="916"/>
      <c r="BM69" s="916"/>
      <c r="BN69" s="916"/>
      <c r="BO69" s="917"/>
      <c r="BP69" s="917"/>
      <c r="BQ69" s="917"/>
      <c r="BR69" s="917"/>
      <c r="BS69" s="917"/>
      <c r="BT69" s="917"/>
      <c r="BU69" s="917"/>
    </row>
    <row r="70" spans="1:73" s="918" customFormat="1" ht="96.75" thickBot="1">
      <c r="A70" s="1820"/>
      <c r="B70" s="1820"/>
      <c r="C70" s="985" t="s">
        <v>1590</v>
      </c>
      <c r="D70" s="1124" t="s">
        <v>1765</v>
      </c>
      <c r="E70" s="1102" t="s">
        <v>1764</v>
      </c>
      <c r="F70" s="1102">
        <v>1</v>
      </c>
      <c r="G70" s="1102" t="s">
        <v>1591</v>
      </c>
      <c r="H70" s="1102" t="s">
        <v>1763</v>
      </c>
      <c r="I70" s="1054">
        <v>0.05</v>
      </c>
      <c r="J70" s="1102" t="s">
        <v>1762</v>
      </c>
      <c r="K70" s="1037">
        <v>42037</v>
      </c>
      <c r="L70" s="1037">
        <v>42353</v>
      </c>
      <c r="M70" s="993"/>
      <c r="N70" s="993"/>
      <c r="O70" s="993"/>
      <c r="P70" s="993"/>
      <c r="Q70" s="993"/>
      <c r="R70" s="993"/>
      <c r="S70" s="993"/>
      <c r="T70" s="993"/>
      <c r="U70" s="993"/>
      <c r="V70" s="993"/>
      <c r="W70" s="993"/>
      <c r="X70" s="993">
        <v>1</v>
      </c>
      <c r="Y70" s="1092">
        <f t="shared" si="18"/>
        <v>1</v>
      </c>
      <c r="Z70" s="991">
        <v>10000000</v>
      </c>
      <c r="AA70" s="973" t="s">
        <v>1150</v>
      </c>
      <c r="AB70" s="1799">
        <f t="shared" si="15"/>
        <v>0</v>
      </c>
      <c r="AC70" s="1795">
        <f t="shared" si="14"/>
        <v>0</v>
      </c>
      <c r="AD70" s="1800">
        <v>0</v>
      </c>
      <c r="AE70" s="1795" t="s">
        <v>1150</v>
      </c>
      <c r="AF70" s="1795">
        <f t="shared" si="16"/>
        <v>0</v>
      </c>
      <c r="AG70" s="1795">
        <f t="shared" si="17"/>
        <v>0</v>
      </c>
      <c r="AH70" s="1801">
        <v>0.15</v>
      </c>
      <c r="AI70" s="1803"/>
      <c r="AJ70" s="1803"/>
      <c r="AK70" s="1803" t="s">
        <v>2095</v>
      </c>
      <c r="AL70" s="1803"/>
      <c r="AM70" s="913"/>
      <c r="AN70" s="913"/>
      <c r="AO70" s="913"/>
      <c r="AP70" s="913"/>
      <c r="AQ70" s="913"/>
      <c r="AR70" s="913"/>
      <c r="AS70" s="913"/>
      <c r="AT70" s="914"/>
      <c r="AU70" s="914"/>
      <c r="AV70" s="914"/>
      <c r="AW70" s="914"/>
      <c r="AX70" s="914"/>
      <c r="AY70" s="914"/>
      <c r="AZ70" s="914"/>
      <c r="BA70" s="915"/>
      <c r="BB70" s="915"/>
      <c r="BC70" s="915"/>
      <c r="BD70" s="915"/>
      <c r="BE70" s="915"/>
      <c r="BF70" s="915"/>
      <c r="BG70" s="915"/>
      <c r="BH70" s="916"/>
      <c r="BI70" s="916"/>
      <c r="BJ70" s="916"/>
      <c r="BK70" s="916"/>
      <c r="BL70" s="916"/>
      <c r="BM70" s="916"/>
      <c r="BN70" s="916"/>
      <c r="BO70" s="917"/>
      <c r="BP70" s="917"/>
      <c r="BQ70" s="917"/>
      <c r="BR70" s="917"/>
      <c r="BS70" s="917"/>
      <c r="BT70" s="917"/>
      <c r="BU70" s="917"/>
    </row>
    <row r="71" spans="1:73" s="918" customFormat="1" ht="60.75" thickBot="1">
      <c r="A71" s="1820"/>
      <c r="B71" s="1820"/>
      <c r="C71" s="985" t="s">
        <v>1592</v>
      </c>
      <c r="D71" s="1123" t="s">
        <v>1761</v>
      </c>
      <c r="E71" s="981" t="s">
        <v>338</v>
      </c>
      <c r="F71" s="981">
        <v>1</v>
      </c>
      <c r="G71" s="981" t="s">
        <v>1593</v>
      </c>
      <c r="H71" s="1012" t="s">
        <v>1760</v>
      </c>
      <c r="I71" s="1122">
        <v>0.1</v>
      </c>
      <c r="J71" s="1012" t="s">
        <v>1594</v>
      </c>
      <c r="K71" s="1037">
        <v>42037</v>
      </c>
      <c r="L71" s="1037">
        <v>42093</v>
      </c>
      <c r="M71" s="1103"/>
      <c r="N71" s="1104"/>
      <c r="O71" s="1104">
        <v>1</v>
      </c>
      <c r="P71" s="1104"/>
      <c r="Q71" s="1104"/>
      <c r="R71" s="1104"/>
      <c r="S71" s="1104"/>
      <c r="T71" s="1121"/>
      <c r="U71" s="1120"/>
      <c r="V71" s="1119"/>
      <c r="W71" s="1119"/>
      <c r="X71" s="1118"/>
      <c r="Y71" s="1092">
        <f t="shared" si="18"/>
        <v>1</v>
      </c>
      <c r="Z71" s="974">
        <v>278000000</v>
      </c>
      <c r="AA71" s="973" t="s">
        <v>1150</v>
      </c>
      <c r="AB71" s="1799">
        <f t="shared" si="15"/>
        <v>0</v>
      </c>
      <c r="AC71" s="1795">
        <f t="shared" si="14"/>
        <v>0</v>
      </c>
      <c r="AD71" s="1800">
        <v>0</v>
      </c>
      <c r="AE71" s="1795" t="s">
        <v>1150</v>
      </c>
      <c r="AF71" s="1795">
        <f t="shared" si="16"/>
        <v>0</v>
      </c>
      <c r="AG71" s="1795">
        <f t="shared" si="17"/>
        <v>0</v>
      </c>
      <c r="AH71" s="1801"/>
      <c r="AI71" s="1803"/>
      <c r="AJ71" s="1801"/>
      <c r="AK71" s="1803"/>
      <c r="AL71" s="1803"/>
      <c r="AM71" s="913"/>
      <c r="AN71" s="913"/>
      <c r="AO71" s="913"/>
      <c r="AP71" s="913"/>
      <c r="AQ71" s="913"/>
      <c r="AR71" s="913"/>
      <c r="AS71" s="913"/>
      <c r="AT71" s="914"/>
      <c r="AU71" s="914"/>
      <c r="AV71" s="914"/>
      <c r="AW71" s="914"/>
      <c r="AX71" s="914"/>
      <c r="AY71" s="914"/>
      <c r="AZ71" s="914"/>
      <c r="BA71" s="915"/>
      <c r="BB71" s="915"/>
      <c r="BC71" s="915"/>
      <c r="BD71" s="915"/>
      <c r="BE71" s="915"/>
      <c r="BF71" s="915"/>
      <c r="BG71" s="915"/>
      <c r="BH71" s="916"/>
      <c r="BI71" s="916"/>
      <c r="BJ71" s="916"/>
      <c r="BK71" s="916"/>
      <c r="BL71" s="916"/>
      <c r="BM71" s="916"/>
      <c r="BN71" s="916"/>
      <c r="BO71" s="917"/>
      <c r="BP71" s="917"/>
      <c r="BQ71" s="917"/>
      <c r="BR71" s="917"/>
      <c r="BS71" s="917"/>
      <c r="BT71" s="917"/>
      <c r="BU71" s="917"/>
    </row>
    <row r="72" spans="1:73" s="965" customFormat="1" ht="19.5" customHeight="1" thickBot="1">
      <c r="A72" s="1817" t="s">
        <v>1759</v>
      </c>
      <c r="B72" s="1817"/>
      <c r="C72" s="1817"/>
      <c r="D72" s="1817"/>
      <c r="E72" s="971"/>
      <c r="F72" s="971"/>
      <c r="G72" s="971"/>
      <c r="H72" s="971"/>
      <c r="I72" s="972">
        <f>SUM(I64:I71)</f>
        <v>1.0000000000000002</v>
      </c>
      <c r="J72" s="971"/>
      <c r="K72" s="971"/>
      <c r="L72" s="971"/>
      <c r="M72" s="971"/>
      <c r="N72" s="971"/>
      <c r="O72" s="971"/>
      <c r="P72" s="971"/>
      <c r="Q72" s="971"/>
      <c r="R72" s="971"/>
      <c r="S72" s="971"/>
      <c r="T72" s="971"/>
      <c r="U72" s="971"/>
      <c r="V72" s="971"/>
      <c r="W72" s="971"/>
      <c r="X72" s="971"/>
      <c r="Y72" s="971"/>
      <c r="Z72" s="970">
        <f>SUM(Z64:Z71)</f>
        <v>2911000000</v>
      </c>
      <c r="AA72" s="969"/>
      <c r="AB72" s="1694"/>
      <c r="AC72" s="1695">
        <f>_xlfn.AVERAGEIF(AC64:AC71,"&gt;0")</f>
        <v>1</v>
      </c>
      <c r="AD72" s="1696"/>
      <c r="AE72" s="1695">
        <f>AVERAGE(AE64:AE71)</f>
        <v>1</v>
      </c>
      <c r="AF72" s="1695"/>
      <c r="AG72" s="1695">
        <f>AVERAGE(AG64:AG71)</f>
        <v>0.008928571428571428</v>
      </c>
      <c r="AH72" s="1117"/>
      <c r="AI72" s="1117"/>
      <c r="AJ72" s="1117"/>
      <c r="AK72" s="1117"/>
      <c r="AL72" s="1117"/>
      <c r="AM72" s="1116"/>
      <c r="AN72" s="1116"/>
      <c r="AO72" s="1116"/>
      <c r="AP72" s="1116"/>
      <c r="AQ72" s="1116"/>
      <c r="AR72" s="1116"/>
      <c r="AS72" s="1116"/>
      <c r="AT72" s="1116"/>
      <c r="AU72" s="1116"/>
      <c r="AV72" s="1116"/>
      <c r="AW72" s="1116"/>
      <c r="AX72" s="1116"/>
      <c r="AY72" s="1116"/>
      <c r="AZ72" s="1116"/>
      <c r="BA72" s="1116"/>
      <c r="BB72" s="1116"/>
      <c r="BC72" s="1116"/>
      <c r="BD72" s="1116"/>
      <c r="BE72" s="1116"/>
      <c r="BF72" s="1116"/>
      <c r="BG72" s="1116"/>
      <c r="BH72" s="1116"/>
      <c r="BI72" s="1116"/>
      <c r="BJ72" s="1116"/>
      <c r="BK72" s="1116"/>
      <c r="BL72" s="1116"/>
      <c r="BM72" s="1116"/>
      <c r="BN72" s="1116"/>
      <c r="BO72" s="1116"/>
      <c r="BP72" s="1116"/>
      <c r="BQ72" s="1116"/>
      <c r="BR72" s="1116"/>
      <c r="BS72" s="1116"/>
      <c r="BT72" s="1116"/>
      <c r="BU72" s="1116"/>
    </row>
    <row r="73" spans="1:73" s="918" customFormat="1" ht="41.25" customHeight="1" thickBot="1">
      <c r="A73" s="1820">
        <v>2</v>
      </c>
      <c r="B73" s="1820" t="s">
        <v>1595</v>
      </c>
      <c r="C73" s="2043" t="s">
        <v>1596</v>
      </c>
      <c r="D73" s="1107" t="s">
        <v>1597</v>
      </c>
      <c r="E73" s="1082" t="s">
        <v>1598</v>
      </c>
      <c r="F73" s="1082" t="s">
        <v>518</v>
      </c>
      <c r="G73" s="1082" t="s">
        <v>1599</v>
      </c>
      <c r="H73" s="1012" t="s">
        <v>1510</v>
      </c>
      <c r="I73" s="1054">
        <v>0.1</v>
      </c>
      <c r="J73" s="1012" t="s">
        <v>1600</v>
      </c>
      <c r="K73" s="1037">
        <v>42005</v>
      </c>
      <c r="L73" s="1081">
        <v>42369</v>
      </c>
      <c r="M73" s="1108"/>
      <c r="N73" s="1115"/>
      <c r="O73" s="1115"/>
      <c r="P73" s="1115"/>
      <c r="Q73" s="1115"/>
      <c r="R73" s="1115"/>
      <c r="S73" s="1115"/>
      <c r="T73" s="1114"/>
      <c r="U73" s="1113"/>
      <c r="V73" s="1112"/>
      <c r="W73" s="1112"/>
      <c r="X73" s="1112"/>
      <c r="Y73" s="1111" t="s">
        <v>1150</v>
      </c>
      <c r="Z73" s="1044">
        <v>0</v>
      </c>
      <c r="AA73" s="973" t="s">
        <v>1150</v>
      </c>
      <c r="AB73" s="1799">
        <f t="shared" si="15"/>
        <v>0</v>
      </c>
      <c r="AC73" s="1795">
        <f t="shared" si="14"/>
        <v>0</v>
      </c>
      <c r="AD73" s="1800">
        <v>0</v>
      </c>
      <c r="AE73" s="1795" t="s">
        <v>1150</v>
      </c>
      <c r="AF73" s="1795" t="s">
        <v>1150</v>
      </c>
      <c r="AG73" s="1795" t="str">
        <f>AF73</f>
        <v>-</v>
      </c>
      <c r="AH73" s="1801"/>
      <c r="AI73" s="1803"/>
      <c r="AJ73" s="1801"/>
      <c r="AK73" s="1803"/>
      <c r="AL73" s="1803"/>
      <c r="AM73" s="913"/>
      <c r="AN73" s="913"/>
      <c r="AO73" s="913"/>
      <c r="AP73" s="913"/>
      <c r="AQ73" s="913"/>
      <c r="AR73" s="913"/>
      <c r="AS73" s="913"/>
      <c r="AT73" s="914"/>
      <c r="AU73" s="914"/>
      <c r="AV73" s="914"/>
      <c r="AW73" s="914"/>
      <c r="AX73" s="914"/>
      <c r="AY73" s="914"/>
      <c r="AZ73" s="914"/>
      <c r="BA73" s="915"/>
      <c r="BB73" s="915"/>
      <c r="BC73" s="915"/>
      <c r="BD73" s="915"/>
      <c r="BE73" s="915"/>
      <c r="BF73" s="915"/>
      <c r="BG73" s="915"/>
      <c r="BH73" s="916"/>
      <c r="BI73" s="916"/>
      <c r="BJ73" s="916"/>
      <c r="BK73" s="916"/>
      <c r="BL73" s="916"/>
      <c r="BM73" s="916"/>
      <c r="BN73" s="916"/>
      <c r="BO73" s="917"/>
      <c r="BP73" s="917"/>
      <c r="BQ73" s="917"/>
      <c r="BR73" s="917"/>
      <c r="BS73" s="917"/>
      <c r="BT73" s="917"/>
      <c r="BU73" s="917"/>
    </row>
    <row r="74" spans="1:73" s="918" customFormat="1" ht="24.75" thickBot="1">
      <c r="A74" s="1820"/>
      <c r="B74" s="1820"/>
      <c r="C74" s="2043"/>
      <c r="D74" s="1107" t="s">
        <v>1601</v>
      </c>
      <c r="E74" s="1082" t="s">
        <v>1602</v>
      </c>
      <c r="F74" s="1082" t="s">
        <v>518</v>
      </c>
      <c r="G74" s="1082" t="s">
        <v>1603</v>
      </c>
      <c r="H74" s="1012" t="s">
        <v>1758</v>
      </c>
      <c r="I74" s="1054">
        <v>0.05</v>
      </c>
      <c r="J74" s="1012" t="s">
        <v>1605</v>
      </c>
      <c r="K74" s="1037">
        <v>42005</v>
      </c>
      <c r="L74" s="1081">
        <v>42369</v>
      </c>
      <c r="M74" s="1108">
        <v>1</v>
      </c>
      <c r="N74" s="1108">
        <v>1</v>
      </c>
      <c r="O74" s="1108">
        <v>1</v>
      </c>
      <c r="P74" s="1108">
        <v>1</v>
      </c>
      <c r="Q74" s="1108">
        <v>1</v>
      </c>
      <c r="R74" s="1108">
        <v>1</v>
      </c>
      <c r="S74" s="1108">
        <v>1</v>
      </c>
      <c r="T74" s="1108">
        <v>1</v>
      </c>
      <c r="U74" s="1108">
        <v>1</v>
      </c>
      <c r="V74" s="1108">
        <v>1</v>
      </c>
      <c r="W74" s="1108">
        <v>1</v>
      </c>
      <c r="X74" s="1108">
        <v>1</v>
      </c>
      <c r="Y74" s="1092">
        <f>SUM(M74:X74)</f>
        <v>12</v>
      </c>
      <c r="Z74" s="1044">
        <v>0</v>
      </c>
      <c r="AA74" s="973" t="s">
        <v>1150</v>
      </c>
      <c r="AB74" s="1799">
        <f t="shared" si="15"/>
        <v>2</v>
      </c>
      <c r="AC74" s="1795">
        <f t="shared" si="14"/>
        <v>1</v>
      </c>
      <c r="AD74" s="1800">
        <v>2</v>
      </c>
      <c r="AE74" s="1795">
        <f>AD74/AB74</f>
        <v>1</v>
      </c>
      <c r="AF74" s="1795">
        <f>AD74/Y74</f>
        <v>0.16666666666666666</v>
      </c>
      <c r="AG74" s="1795">
        <f aca="true" t="shared" si="19" ref="AG74:AG81">AF74</f>
        <v>0.16666666666666666</v>
      </c>
      <c r="AH74" s="1801">
        <v>1</v>
      </c>
      <c r="AI74" s="1803"/>
      <c r="AJ74" s="1801"/>
      <c r="AK74" s="1803" t="s">
        <v>2096</v>
      </c>
      <c r="AL74" s="1803"/>
      <c r="AM74" s="913"/>
      <c r="AN74" s="913"/>
      <c r="AO74" s="913"/>
      <c r="AP74" s="913"/>
      <c r="AQ74" s="913"/>
      <c r="AR74" s="913"/>
      <c r="AS74" s="913"/>
      <c r="AT74" s="914"/>
      <c r="AU74" s="914"/>
      <c r="AV74" s="914"/>
      <c r="AW74" s="914"/>
      <c r="AX74" s="914"/>
      <c r="AY74" s="914"/>
      <c r="AZ74" s="914"/>
      <c r="BA74" s="915"/>
      <c r="BB74" s="915"/>
      <c r="BC74" s="915"/>
      <c r="BD74" s="915"/>
      <c r="BE74" s="915"/>
      <c r="BF74" s="915"/>
      <c r="BG74" s="915"/>
      <c r="BH74" s="916"/>
      <c r="BI74" s="916"/>
      <c r="BJ74" s="916"/>
      <c r="BK74" s="916"/>
      <c r="BL74" s="916"/>
      <c r="BM74" s="916"/>
      <c r="BN74" s="916"/>
      <c r="BO74" s="917"/>
      <c r="BP74" s="917"/>
      <c r="BQ74" s="917"/>
      <c r="BR74" s="917"/>
      <c r="BS74" s="917"/>
      <c r="BT74" s="917"/>
      <c r="BU74" s="917"/>
    </row>
    <row r="75" spans="1:73" s="918" customFormat="1" ht="48.75" thickBot="1">
      <c r="A75" s="1820"/>
      <c r="B75" s="1820"/>
      <c r="C75" s="2043"/>
      <c r="D75" s="1110" t="s">
        <v>1757</v>
      </c>
      <c r="E75" s="1109" t="s">
        <v>1756</v>
      </c>
      <c r="F75" s="1109">
        <v>10</v>
      </c>
      <c r="G75" s="1109" t="s">
        <v>1755</v>
      </c>
      <c r="H75" s="1102" t="s">
        <v>1754</v>
      </c>
      <c r="I75" s="1054">
        <v>0.2</v>
      </c>
      <c r="J75" s="1102" t="s">
        <v>1753</v>
      </c>
      <c r="K75" s="1037">
        <v>42005</v>
      </c>
      <c r="L75" s="1081">
        <v>42369</v>
      </c>
      <c r="M75" s="1108"/>
      <c r="N75" s="1108"/>
      <c r="O75" s="1108"/>
      <c r="P75" s="1108"/>
      <c r="Q75" s="1108"/>
      <c r="R75" s="1108">
        <v>2</v>
      </c>
      <c r="S75" s="1108"/>
      <c r="T75" s="1108">
        <v>2</v>
      </c>
      <c r="U75" s="1108"/>
      <c r="V75" s="1108"/>
      <c r="W75" s="1108"/>
      <c r="X75" s="1108">
        <v>6</v>
      </c>
      <c r="Y75" s="1092">
        <f>SUM(M75:X75)</f>
        <v>10</v>
      </c>
      <c r="Z75" s="1044">
        <v>70000000</v>
      </c>
      <c r="AA75" s="973"/>
      <c r="AB75" s="1799">
        <f t="shared" si="15"/>
        <v>0</v>
      </c>
      <c r="AC75" s="1795">
        <f t="shared" si="14"/>
        <v>0</v>
      </c>
      <c r="AD75" s="1800">
        <v>0</v>
      </c>
      <c r="AE75" s="1795" t="s">
        <v>1150</v>
      </c>
      <c r="AF75" s="1795">
        <f>AD75/Y75</f>
        <v>0</v>
      </c>
      <c r="AG75" s="1795">
        <f t="shared" si="19"/>
        <v>0</v>
      </c>
      <c r="AH75" s="1801">
        <v>0.15</v>
      </c>
      <c r="AI75" s="1803"/>
      <c r="AJ75" s="1801"/>
      <c r="AK75" s="1803" t="s">
        <v>2097</v>
      </c>
      <c r="AL75" s="1803"/>
      <c r="AM75" s="913"/>
      <c r="AN75" s="913"/>
      <c r="AO75" s="913"/>
      <c r="AP75" s="913"/>
      <c r="AQ75" s="913"/>
      <c r="AR75" s="913"/>
      <c r="AS75" s="913"/>
      <c r="AT75" s="914"/>
      <c r="AU75" s="914"/>
      <c r="AV75" s="914"/>
      <c r="AW75" s="914"/>
      <c r="AX75" s="914"/>
      <c r="AY75" s="914"/>
      <c r="AZ75" s="914"/>
      <c r="BA75" s="915"/>
      <c r="BB75" s="915"/>
      <c r="BC75" s="915"/>
      <c r="BD75" s="915"/>
      <c r="BE75" s="915"/>
      <c r="BF75" s="915"/>
      <c r="BG75" s="915"/>
      <c r="BH75" s="916"/>
      <c r="BI75" s="916"/>
      <c r="BJ75" s="916"/>
      <c r="BK75" s="916"/>
      <c r="BL75" s="916"/>
      <c r="BM75" s="916"/>
      <c r="BN75" s="916"/>
      <c r="BO75" s="917"/>
      <c r="BP75" s="917"/>
      <c r="BQ75" s="917"/>
      <c r="BR75" s="917"/>
      <c r="BS75" s="917"/>
      <c r="BT75" s="917"/>
      <c r="BU75" s="917"/>
    </row>
    <row r="76" spans="1:73" s="918" customFormat="1" ht="48.75" thickBot="1">
      <c r="A76" s="1820"/>
      <c r="B76" s="1820"/>
      <c r="C76" s="2043"/>
      <c r="D76" s="1107" t="s">
        <v>1606</v>
      </c>
      <c r="E76" s="1082" t="s">
        <v>68</v>
      </c>
      <c r="F76" s="1106" t="s">
        <v>1610</v>
      </c>
      <c r="G76" s="1082" t="s">
        <v>1607</v>
      </c>
      <c r="H76" s="1012" t="s">
        <v>1608</v>
      </c>
      <c r="I76" s="1054">
        <v>0.05</v>
      </c>
      <c r="J76" s="1012" t="s">
        <v>1609</v>
      </c>
      <c r="K76" s="1037">
        <v>42005</v>
      </c>
      <c r="L76" s="1081">
        <v>42369</v>
      </c>
      <c r="M76" s="1105" t="s">
        <v>1610</v>
      </c>
      <c r="N76" s="1105" t="s">
        <v>1610</v>
      </c>
      <c r="O76" s="1105" t="s">
        <v>1610</v>
      </c>
      <c r="P76" s="1105" t="s">
        <v>1610</v>
      </c>
      <c r="Q76" s="1105" t="s">
        <v>1610</v>
      </c>
      <c r="R76" s="1105" t="s">
        <v>1610</v>
      </c>
      <c r="S76" s="1105" t="s">
        <v>1610</v>
      </c>
      <c r="T76" s="1105" t="s">
        <v>1610</v>
      </c>
      <c r="U76" s="1105" t="s">
        <v>1610</v>
      </c>
      <c r="V76" s="1105" t="s">
        <v>1610</v>
      </c>
      <c r="W76" s="1105" t="s">
        <v>1610</v>
      </c>
      <c r="X76" s="1105" t="s">
        <v>1610</v>
      </c>
      <c r="Y76" s="1092" t="s">
        <v>1610</v>
      </c>
      <c r="Z76" s="1044">
        <v>0</v>
      </c>
      <c r="AA76" s="973" t="s">
        <v>1150</v>
      </c>
      <c r="AB76" s="1799">
        <f t="shared" si="15"/>
        <v>0</v>
      </c>
      <c r="AC76" s="1795">
        <f t="shared" si="14"/>
        <v>0</v>
      </c>
      <c r="AD76" s="1800">
        <v>0</v>
      </c>
      <c r="AE76" s="1795" t="s">
        <v>1150</v>
      </c>
      <c r="AF76" s="1795" t="s">
        <v>1150</v>
      </c>
      <c r="AG76" s="1795" t="str">
        <f t="shared" si="19"/>
        <v>-</v>
      </c>
      <c r="AH76" s="1801">
        <v>1</v>
      </c>
      <c r="AI76" s="1803"/>
      <c r="AJ76" s="1801"/>
      <c r="AK76" s="1803" t="s">
        <v>2098</v>
      </c>
      <c r="AL76" s="1803"/>
      <c r="AM76" s="913"/>
      <c r="AN76" s="913"/>
      <c r="AO76" s="913"/>
      <c r="AP76" s="913"/>
      <c r="AQ76" s="913"/>
      <c r="AR76" s="913"/>
      <c r="AS76" s="913"/>
      <c r="AT76" s="914"/>
      <c r="AU76" s="914"/>
      <c r="AV76" s="914"/>
      <c r="AW76" s="914"/>
      <c r="AX76" s="914"/>
      <c r="AY76" s="914"/>
      <c r="AZ76" s="914"/>
      <c r="BA76" s="915"/>
      <c r="BB76" s="915"/>
      <c r="BC76" s="915"/>
      <c r="BD76" s="915"/>
      <c r="BE76" s="915"/>
      <c r="BF76" s="915"/>
      <c r="BG76" s="915"/>
      <c r="BH76" s="916"/>
      <c r="BI76" s="916"/>
      <c r="BJ76" s="916"/>
      <c r="BK76" s="916"/>
      <c r="BL76" s="916"/>
      <c r="BM76" s="916"/>
      <c r="BN76" s="916"/>
      <c r="BO76" s="917"/>
      <c r="BP76" s="917"/>
      <c r="BQ76" s="917"/>
      <c r="BR76" s="917"/>
      <c r="BS76" s="917"/>
      <c r="BT76" s="917"/>
      <c r="BU76" s="917"/>
    </row>
    <row r="77" spans="1:73" s="918" customFormat="1" ht="24.75" thickBot="1">
      <c r="A77" s="1820"/>
      <c r="B77" s="1820"/>
      <c r="C77" s="2043"/>
      <c r="D77" s="984" t="s">
        <v>1611</v>
      </c>
      <c r="E77" s="1082" t="s">
        <v>396</v>
      </c>
      <c r="F77" s="1082">
        <v>12</v>
      </c>
      <c r="G77" s="1082" t="s">
        <v>1612</v>
      </c>
      <c r="H77" s="1012" t="s">
        <v>1604</v>
      </c>
      <c r="I77" s="1054">
        <v>0.05</v>
      </c>
      <c r="J77" s="1012" t="s">
        <v>1613</v>
      </c>
      <c r="K77" s="1037">
        <v>42005</v>
      </c>
      <c r="L77" s="1081">
        <v>42369</v>
      </c>
      <c r="M77" s="1104">
        <v>1</v>
      </c>
      <c r="N77" s="1103">
        <v>1</v>
      </c>
      <c r="O77" s="1103">
        <v>1</v>
      </c>
      <c r="P77" s="1103">
        <v>1</v>
      </c>
      <c r="Q77" s="1103">
        <v>1</v>
      </c>
      <c r="R77" s="1103">
        <v>1</v>
      </c>
      <c r="S77" s="1103">
        <v>1</v>
      </c>
      <c r="T77" s="1103">
        <v>1</v>
      </c>
      <c r="U77" s="1103">
        <v>1</v>
      </c>
      <c r="V77" s="1103">
        <v>1</v>
      </c>
      <c r="W77" s="1103">
        <v>1</v>
      </c>
      <c r="X77" s="1103">
        <v>1</v>
      </c>
      <c r="Y77" s="1092">
        <f>SUM(M77:X77)</f>
        <v>12</v>
      </c>
      <c r="Z77" s="991">
        <v>0</v>
      </c>
      <c r="AA77" s="973" t="s">
        <v>1150</v>
      </c>
      <c r="AB77" s="1799">
        <f t="shared" si="15"/>
        <v>2</v>
      </c>
      <c r="AC77" s="1795">
        <f t="shared" si="14"/>
        <v>1</v>
      </c>
      <c r="AD77" s="1800">
        <v>2</v>
      </c>
      <c r="AE77" s="1795">
        <f>AD77/AB77</f>
        <v>1</v>
      </c>
      <c r="AF77" s="1795">
        <f>AD77/Y77</f>
        <v>0.16666666666666666</v>
      </c>
      <c r="AG77" s="1795">
        <f t="shared" si="19"/>
        <v>0.16666666666666666</v>
      </c>
      <c r="AH77" s="1801">
        <v>1</v>
      </c>
      <c r="AI77" s="1803"/>
      <c r="AJ77" s="1801"/>
      <c r="AK77" s="1803" t="s">
        <v>2098</v>
      </c>
      <c r="AL77" s="1803"/>
      <c r="AM77" s="913"/>
      <c r="AN77" s="913"/>
      <c r="AO77" s="913"/>
      <c r="AP77" s="913"/>
      <c r="AQ77" s="913"/>
      <c r="AR77" s="913"/>
      <c r="AS77" s="913"/>
      <c r="AT77" s="914"/>
      <c r="AU77" s="914"/>
      <c r="AV77" s="914"/>
      <c r="AW77" s="914"/>
      <c r="AX77" s="914"/>
      <c r="AY77" s="914"/>
      <c r="AZ77" s="914"/>
      <c r="BA77" s="915"/>
      <c r="BB77" s="915"/>
      <c r="BC77" s="915"/>
      <c r="BD77" s="915"/>
      <c r="BE77" s="915"/>
      <c r="BF77" s="915"/>
      <c r="BG77" s="915"/>
      <c r="BH77" s="916"/>
      <c r="BI77" s="916"/>
      <c r="BJ77" s="916"/>
      <c r="BK77" s="916"/>
      <c r="BL77" s="916"/>
      <c r="BM77" s="916"/>
      <c r="BN77" s="916"/>
      <c r="BO77" s="917"/>
      <c r="BP77" s="917"/>
      <c r="BQ77" s="917"/>
      <c r="BR77" s="917"/>
      <c r="BS77" s="917"/>
      <c r="BT77" s="917"/>
      <c r="BU77" s="917"/>
    </row>
    <row r="78" spans="1:73" s="918" customFormat="1" ht="36.75" thickBot="1">
      <c r="A78" s="1820"/>
      <c r="B78" s="1820"/>
      <c r="C78" s="2043"/>
      <c r="D78" s="1083" t="s">
        <v>1614</v>
      </c>
      <c r="E78" s="1082" t="s">
        <v>1615</v>
      </c>
      <c r="F78" s="1082" t="s">
        <v>518</v>
      </c>
      <c r="G78" s="1082" t="s">
        <v>1616</v>
      </c>
      <c r="H78" s="1012" t="s">
        <v>1617</v>
      </c>
      <c r="I78" s="1054">
        <v>0.1</v>
      </c>
      <c r="J78" s="1012" t="s">
        <v>1618</v>
      </c>
      <c r="K78" s="1037">
        <v>42005</v>
      </c>
      <c r="L78" s="1081">
        <v>42369</v>
      </c>
      <c r="M78" s="1097"/>
      <c r="N78" s="1097"/>
      <c r="O78" s="1097"/>
      <c r="P78" s="1097"/>
      <c r="Q78" s="1097"/>
      <c r="R78" s="1097"/>
      <c r="S78" s="1097"/>
      <c r="T78" s="1103"/>
      <c r="U78" s="1103"/>
      <c r="V78" s="1097"/>
      <c r="W78" s="1097"/>
      <c r="X78" s="1097"/>
      <c r="Y78" s="1092" t="s">
        <v>518</v>
      </c>
      <c r="Z78" s="991">
        <v>0</v>
      </c>
      <c r="AA78" s="973" t="s">
        <v>1150</v>
      </c>
      <c r="AB78" s="1799">
        <f t="shared" si="15"/>
        <v>0</v>
      </c>
      <c r="AC78" s="1795">
        <f t="shared" si="14"/>
        <v>0</v>
      </c>
      <c r="AD78" s="1800">
        <v>0</v>
      </c>
      <c r="AE78" s="1795" t="s">
        <v>1150</v>
      </c>
      <c r="AF78" s="1795" t="s">
        <v>1150</v>
      </c>
      <c r="AG78" s="1795" t="str">
        <f t="shared" si="19"/>
        <v>-</v>
      </c>
      <c r="AH78" s="1801"/>
      <c r="AI78" s="1803"/>
      <c r="AJ78" s="1801"/>
      <c r="AK78" s="1803" t="s">
        <v>2099</v>
      </c>
      <c r="AL78" s="1803"/>
      <c r="AM78" s="913"/>
      <c r="AN78" s="913"/>
      <c r="AO78" s="913"/>
      <c r="AP78" s="913"/>
      <c r="AQ78" s="913"/>
      <c r="AR78" s="913"/>
      <c r="AS78" s="913"/>
      <c r="AT78" s="914"/>
      <c r="AU78" s="914"/>
      <c r="AV78" s="914"/>
      <c r="AW78" s="914"/>
      <c r="AX78" s="914"/>
      <c r="AY78" s="914"/>
      <c r="AZ78" s="914"/>
      <c r="BA78" s="915"/>
      <c r="BB78" s="915"/>
      <c r="BC78" s="915"/>
      <c r="BD78" s="915"/>
      <c r="BE78" s="915"/>
      <c r="BF78" s="915"/>
      <c r="BG78" s="915"/>
      <c r="BH78" s="916"/>
      <c r="BI78" s="916"/>
      <c r="BJ78" s="916"/>
      <c r="BK78" s="916"/>
      <c r="BL78" s="916"/>
      <c r="BM78" s="916"/>
      <c r="BN78" s="916"/>
      <c r="BO78" s="917"/>
      <c r="BP78" s="917"/>
      <c r="BQ78" s="917"/>
      <c r="BR78" s="917"/>
      <c r="BS78" s="917"/>
      <c r="BT78" s="917"/>
      <c r="BU78" s="917"/>
    </row>
    <row r="79" spans="1:73" s="918" customFormat="1" ht="61.5" customHeight="1" thickBot="1">
      <c r="A79" s="1820"/>
      <c r="B79" s="1820"/>
      <c r="C79" s="2044" t="s">
        <v>1620</v>
      </c>
      <c r="D79" s="1083" t="s">
        <v>1621</v>
      </c>
      <c r="E79" s="1082" t="s">
        <v>1619</v>
      </c>
      <c r="F79" s="1082" t="s">
        <v>518</v>
      </c>
      <c r="G79" s="1082" t="s">
        <v>1622</v>
      </c>
      <c r="H79" s="1012" t="s">
        <v>1495</v>
      </c>
      <c r="I79" s="1054">
        <v>0.2</v>
      </c>
      <c r="J79" s="1012" t="s">
        <v>1623</v>
      </c>
      <c r="K79" s="1037">
        <v>42005</v>
      </c>
      <c r="L79" s="1081">
        <v>42369</v>
      </c>
      <c r="M79" s="1097"/>
      <c r="N79" s="1097"/>
      <c r="O79" s="1097"/>
      <c r="P79" s="1097"/>
      <c r="Q79" s="1097"/>
      <c r="R79" s="1097"/>
      <c r="S79" s="1097"/>
      <c r="T79" s="1103"/>
      <c r="U79" s="1103"/>
      <c r="V79" s="1097"/>
      <c r="W79" s="1097"/>
      <c r="X79" s="1097"/>
      <c r="Y79" s="1092" t="s">
        <v>518</v>
      </c>
      <c r="Z79" s="991">
        <v>0</v>
      </c>
      <c r="AA79" s="973" t="s">
        <v>1150</v>
      </c>
      <c r="AB79" s="1799">
        <f t="shared" si="15"/>
        <v>0</v>
      </c>
      <c r="AC79" s="1795">
        <f t="shared" si="14"/>
        <v>0</v>
      </c>
      <c r="AD79" s="1800">
        <v>0</v>
      </c>
      <c r="AE79" s="1795" t="s">
        <v>1150</v>
      </c>
      <c r="AF79" s="1795" t="s">
        <v>1150</v>
      </c>
      <c r="AG79" s="1795" t="str">
        <f t="shared" si="19"/>
        <v>-</v>
      </c>
      <c r="AH79" s="1801">
        <v>1</v>
      </c>
      <c r="AI79" s="1803"/>
      <c r="AJ79" s="1801"/>
      <c r="AK79" s="1803" t="s">
        <v>2100</v>
      </c>
      <c r="AL79" s="1803"/>
      <c r="AM79" s="913"/>
      <c r="AN79" s="913"/>
      <c r="AO79" s="913"/>
      <c r="AP79" s="913"/>
      <c r="AQ79" s="913"/>
      <c r="AR79" s="913"/>
      <c r="AS79" s="913"/>
      <c r="AT79" s="914"/>
      <c r="AU79" s="914"/>
      <c r="AV79" s="914"/>
      <c r="AW79" s="914"/>
      <c r="AX79" s="914"/>
      <c r="AY79" s="914"/>
      <c r="AZ79" s="914"/>
      <c r="BA79" s="915"/>
      <c r="BB79" s="915"/>
      <c r="BC79" s="915"/>
      <c r="BD79" s="915"/>
      <c r="BE79" s="915"/>
      <c r="BF79" s="915"/>
      <c r="BG79" s="915"/>
      <c r="BH79" s="916"/>
      <c r="BI79" s="916"/>
      <c r="BJ79" s="916"/>
      <c r="BK79" s="916"/>
      <c r="BL79" s="916"/>
      <c r="BM79" s="916"/>
      <c r="BN79" s="916"/>
      <c r="BO79" s="917"/>
      <c r="BP79" s="917"/>
      <c r="BQ79" s="917"/>
      <c r="BR79" s="917"/>
      <c r="BS79" s="917"/>
      <c r="BT79" s="917"/>
      <c r="BU79" s="917"/>
    </row>
    <row r="80" spans="1:73" s="918" customFormat="1" ht="61.5" customHeight="1" thickBot="1">
      <c r="A80" s="1820"/>
      <c r="B80" s="1820"/>
      <c r="C80" s="2044"/>
      <c r="D80" s="1083" t="s">
        <v>1752</v>
      </c>
      <c r="E80" s="1082" t="s">
        <v>1751</v>
      </c>
      <c r="F80" s="1082" t="s">
        <v>518</v>
      </c>
      <c r="G80" s="1082" t="s">
        <v>1612</v>
      </c>
      <c r="H80" s="1102" t="s">
        <v>1750</v>
      </c>
      <c r="I80" s="1054">
        <v>0.05</v>
      </c>
      <c r="J80" s="1102" t="s">
        <v>1749</v>
      </c>
      <c r="K80" s="1037">
        <v>42005</v>
      </c>
      <c r="L80" s="1081">
        <v>42369</v>
      </c>
      <c r="M80" s="1097"/>
      <c r="N80" s="1097"/>
      <c r="O80" s="1097"/>
      <c r="P80" s="1097"/>
      <c r="Q80" s="1097"/>
      <c r="R80" s="1097"/>
      <c r="S80" s="1097"/>
      <c r="T80" s="1101"/>
      <c r="U80" s="1097"/>
      <c r="V80" s="1097"/>
      <c r="W80" s="1097"/>
      <c r="X80" s="1097"/>
      <c r="Y80" s="1100" t="s">
        <v>518</v>
      </c>
      <c r="Z80" s="1099">
        <v>0</v>
      </c>
      <c r="AA80" s="973"/>
      <c r="AB80" s="1799">
        <f t="shared" si="15"/>
        <v>0</v>
      </c>
      <c r="AC80" s="1795">
        <f t="shared" si="14"/>
        <v>0</v>
      </c>
      <c r="AD80" s="1800">
        <v>0</v>
      </c>
      <c r="AE80" s="1795" t="s">
        <v>1150</v>
      </c>
      <c r="AF80" s="1795" t="s">
        <v>1150</v>
      </c>
      <c r="AG80" s="1795" t="str">
        <f t="shared" si="19"/>
        <v>-</v>
      </c>
      <c r="AH80" s="1801">
        <v>1</v>
      </c>
      <c r="AI80" s="1803"/>
      <c r="AJ80" s="1801"/>
      <c r="AK80" s="1803" t="s">
        <v>2101</v>
      </c>
      <c r="AL80" s="1803"/>
      <c r="AM80" s="913"/>
      <c r="AN80" s="913"/>
      <c r="AO80" s="913"/>
      <c r="AP80" s="913"/>
      <c r="AQ80" s="913"/>
      <c r="AR80" s="913"/>
      <c r="AS80" s="913"/>
      <c r="AT80" s="914"/>
      <c r="AU80" s="914"/>
      <c r="AV80" s="914"/>
      <c r="AW80" s="914"/>
      <c r="AX80" s="914"/>
      <c r="AY80" s="914"/>
      <c r="AZ80" s="914"/>
      <c r="BA80" s="915"/>
      <c r="BB80" s="915"/>
      <c r="BC80" s="915"/>
      <c r="BD80" s="915"/>
      <c r="BE80" s="915"/>
      <c r="BF80" s="915"/>
      <c r="BG80" s="915"/>
      <c r="BH80" s="916"/>
      <c r="BI80" s="916"/>
      <c r="BJ80" s="916"/>
      <c r="BK80" s="916"/>
      <c r="BL80" s="916"/>
      <c r="BM80" s="916"/>
      <c r="BN80" s="916"/>
      <c r="BO80" s="917"/>
      <c r="BP80" s="917"/>
      <c r="BQ80" s="917"/>
      <c r="BR80" s="917"/>
      <c r="BS80" s="917"/>
      <c r="BT80" s="917"/>
      <c r="BU80" s="917"/>
    </row>
    <row r="81" spans="1:73" s="918" customFormat="1" ht="36.75" thickBot="1">
      <c r="A81" s="1820"/>
      <c r="B81" s="1820"/>
      <c r="C81" s="2044"/>
      <c r="D81" s="1098" t="s">
        <v>1625</v>
      </c>
      <c r="E81" s="1082" t="s">
        <v>1427</v>
      </c>
      <c r="F81" s="1082" t="s">
        <v>518</v>
      </c>
      <c r="G81" s="1082" t="s">
        <v>1626</v>
      </c>
      <c r="H81" s="1012" t="s">
        <v>1748</v>
      </c>
      <c r="I81" s="1054">
        <v>0.2</v>
      </c>
      <c r="J81" s="1012" t="s">
        <v>1627</v>
      </c>
      <c r="K81" s="1037">
        <v>42005</v>
      </c>
      <c r="L81" s="1081">
        <v>42369</v>
      </c>
      <c r="M81" s="1097"/>
      <c r="N81" s="1096"/>
      <c r="O81" s="1096"/>
      <c r="P81" s="1096"/>
      <c r="Q81" s="1096"/>
      <c r="R81" s="1096"/>
      <c r="S81" s="1096"/>
      <c r="T81" s="1095"/>
      <c r="U81" s="1094"/>
      <c r="V81" s="1093"/>
      <c r="W81" s="1093"/>
      <c r="X81" s="1093"/>
      <c r="Y81" s="1092" t="s">
        <v>518</v>
      </c>
      <c r="Z81" s="991">
        <v>0</v>
      </c>
      <c r="AA81" s="973" t="s">
        <v>1150</v>
      </c>
      <c r="AB81" s="1799">
        <f t="shared" si="15"/>
        <v>0</v>
      </c>
      <c r="AC81" s="1795">
        <f t="shared" si="14"/>
        <v>0</v>
      </c>
      <c r="AD81" s="1800">
        <v>0</v>
      </c>
      <c r="AE81" s="1795" t="s">
        <v>1150</v>
      </c>
      <c r="AF81" s="1795" t="s">
        <v>1150</v>
      </c>
      <c r="AG81" s="1795" t="str">
        <f t="shared" si="19"/>
        <v>-</v>
      </c>
      <c r="AH81" s="1801">
        <v>1</v>
      </c>
      <c r="AI81" s="1803"/>
      <c r="AJ81" s="1803"/>
      <c r="AK81" s="1803" t="s">
        <v>2102</v>
      </c>
      <c r="AL81" s="1803"/>
      <c r="AM81" s="913"/>
      <c r="AN81" s="913"/>
      <c r="AO81" s="913"/>
      <c r="AP81" s="913"/>
      <c r="AQ81" s="913"/>
      <c r="AR81" s="913"/>
      <c r="AS81" s="913"/>
      <c r="AT81" s="914"/>
      <c r="AU81" s="914"/>
      <c r="AV81" s="914"/>
      <c r="AW81" s="914"/>
      <c r="AX81" s="914"/>
      <c r="AY81" s="914"/>
      <c r="AZ81" s="914"/>
      <c r="BA81" s="915"/>
      <c r="BB81" s="915"/>
      <c r="BC81" s="915"/>
      <c r="BD81" s="915"/>
      <c r="BE81" s="915"/>
      <c r="BF81" s="915"/>
      <c r="BG81" s="915"/>
      <c r="BH81" s="916"/>
      <c r="BI81" s="916"/>
      <c r="BJ81" s="916"/>
      <c r="BK81" s="916"/>
      <c r="BL81" s="916"/>
      <c r="BM81" s="916"/>
      <c r="BN81" s="916"/>
      <c r="BO81" s="917"/>
      <c r="BP81" s="917"/>
      <c r="BQ81" s="917"/>
      <c r="BR81" s="917"/>
      <c r="BS81" s="917"/>
      <c r="BT81" s="917"/>
      <c r="BU81" s="917"/>
    </row>
    <row r="82" spans="1:73" s="965" customFormat="1" ht="19.5" customHeight="1" thickBot="1">
      <c r="A82" s="1817" t="s">
        <v>136</v>
      </c>
      <c r="B82" s="1817"/>
      <c r="C82" s="1817"/>
      <c r="D82" s="1817"/>
      <c r="E82" s="971"/>
      <c r="F82" s="971"/>
      <c r="G82" s="971"/>
      <c r="H82" s="971"/>
      <c r="I82" s="972">
        <f>SUM(I73:I81)</f>
        <v>1</v>
      </c>
      <c r="J82" s="971"/>
      <c r="K82" s="971"/>
      <c r="L82" s="971"/>
      <c r="M82" s="971"/>
      <c r="N82" s="971"/>
      <c r="O82" s="971"/>
      <c r="P82" s="971"/>
      <c r="Q82" s="971"/>
      <c r="R82" s="971"/>
      <c r="S82" s="971"/>
      <c r="T82" s="971"/>
      <c r="U82" s="971"/>
      <c r="V82" s="971"/>
      <c r="W82" s="971"/>
      <c r="X82" s="971"/>
      <c r="Y82" s="971"/>
      <c r="Z82" s="970">
        <f>SUM(Z73:Z81)</f>
        <v>70000000</v>
      </c>
      <c r="AA82" s="969"/>
      <c r="AB82" s="1687"/>
      <c r="AC82" s="1688">
        <f>_xlfn.AVERAGEIF(AC73:AC81,"&gt;0")</f>
        <v>1</v>
      </c>
      <c r="AD82" s="1689"/>
      <c r="AE82" s="1688">
        <f>AVERAGE(AE73:AE81)</f>
        <v>1</v>
      </c>
      <c r="AF82" s="1688"/>
      <c r="AG82" s="1688">
        <f>AVERAGE(AG73:AG81)</f>
        <v>0.1111111111111111</v>
      </c>
      <c r="AH82" s="968"/>
      <c r="AI82" s="968"/>
      <c r="AJ82" s="968"/>
      <c r="AK82" s="968"/>
      <c r="AL82" s="968"/>
      <c r="AM82" s="967"/>
      <c r="AN82" s="967"/>
      <c r="AO82" s="967"/>
      <c r="AP82" s="967"/>
      <c r="AQ82" s="967"/>
      <c r="AR82" s="967"/>
      <c r="AS82" s="967"/>
      <c r="AT82" s="967"/>
      <c r="AU82" s="967"/>
      <c r="AV82" s="967"/>
      <c r="AW82" s="967"/>
      <c r="AX82" s="967"/>
      <c r="AY82" s="967"/>
      <c r="AZ82" s="967"/>
      <c r="BA82" s="967"/>
      <c r="BB82" s="967"/>
      <c r="BC82" s="967"/>
      <c r="BD82" s="967"/>
      <c r="BE82" s="967"/>
      <c r="BF82" s="967"/>
      <c r="BG82" s="967"/>
      <c r="BH82" s="967"/>
      <c r="BI82" s="967"/>
      <c r="BJ82" s="967"/>
      <c r="BK82" s="967"/>
      <c r="BL82" s="967"/>
      <c r="BM82" s="967"/>
      <c r="BN82" s="967"/>
      <c r="BO82" s="967"/>
      <c r="BP82" s="967"/>
      <c r="BQ82" s="967"/>
      <c r="BR82" s="967"/>
      <c r="BS82" s="967"/>
      <c r="BT82" s="967"/>
      <c r="BU82" s="967"/>
    </row>
    <row r="83" spans="1:73" s="918" customFormat="1" ht="35.25" customHeight="1" thickBot="1">
      <c r="A83" s="2040">
        <v>3</v>
      </c>
      <c r="B83" s="2040" t="s">
        <v>1628</v>
      </c>
      <c r="C83" s="2041" t="s">
        <v>1629</v>
      </c>
      <c r="D83" s="1083" t="s">
        <v>1630</v>
      </c>
      <c r="E83" s="1082" t="s">
        <v>1602</v>
      </c>
      <c r="F83" s="1082" t="s">
        <v>518</v>
      </c>
      <c r="G83" s="1082" t="s">
        <v>1603</v>
      </c>
      <c r="H83" s="1012" t="s">
        <v>1631</v>
      </c>
      <c r="I83" s="1054">
        <v>0.05</v>
      </c>
      <c r="J83" s="1012" t="s">
        <v>1632</v>
      </c>
      <c r="K83" s="1037">
        <v>42005</v>
      </c>
      <c r="L83" s="1081">
        <v>42369</v>
      </c>
      <c r="M83" s="1091"/>
      <c r="N83" s="1091"/>
      <c r="O83" s="1091"/>
      <c r="P83" s="1091"/>
      <c r="Q83" s="1091"/>
      <c r="R83" s="1091"/>
      <c r="S83" s="1091"/>
      <c r="T83" s="1091"/>
      <c r="U83" s="1090"/>
      <c r="V83" s="1090"/>
      <c r="W83" s="1090"/>
      <c r="X83" s="1090"/>
      <c r="Y83" s="1089" t="s">
        <v>518</v>
      </c>
      <c r="Z83" s="1088">
        <v>0</v>
      </c>
      <c r="AA83" s="973" t="s">
        <v>1150</v>
      </c>
      <c r="AB83" s="1799">
        <f t="shared" si="15"/>
        <v>0</v>
      </c>
      <c r="AC83" s="1795">
        <f t="shared" si="14"/>
        <v>0</v>
      </c>
      <c r="AD83" s="1800">
        <v>0</v>
      </c>
      <c r="AE83" s="1795" t="s">
        <v>1150</v>
      </c>
      <c r="AF83" s="1795" t="s">
        <v>1150</v>
      </c>
      <c r="AG83" s="1795" t="str">
        <f>AF83</f>
        <v>-</v>
      </c>
      <c r="AH83" s="1801"/>
      <c r="AI83" s="1803"/>
      <c r="AJ83" s="1803"/>
      <c r="AK83" s="1803"/>
      <c r="AL83" s="1803"/>
      <c r="AM83" s="913"/>
      <c r="AN83" s="913"/>
      <c r="AO83" s="913"/>
      <c r="AP83" s="913"/>
      <c r="AQ83" s="913"/>
      <c r="AR83" s="913"/>
      <c r="AS83" s="913"/>
      <c r="AT83" s="914"/>
      <c r="AU83" s="914"/>
      <c r="AV83" s="914"/>
      <c r="AW83" s="914"/>
      <c r="AX83" s="914"/>
      <c r="AY83" s="914"/>
      <c r="AZ83" s="914"/>
      <c r="BA83" s="915"/>
      <c r="BB83" s="915"/>
      <c r="BC83" s="915"/>
      <c r="BD83" s="915"/>
      <c r="BE83" s="915"/>
      <c r="BF83" s="915"/>
      <c r="BG83" s="915"/>
      <c r="BH83" s="916"/>
      <c r="BI83" s="916"/>
      <c r="BJ83" s="916"/>
      <c r="BK83" s="916"/>
      <c r="BL83" s="916"/>
      <c r="BM83" s="916"/>
      <c r="BN83" s="916"/>
      <c r="BO83" s="917"/>
      <c r="BP83" s="917"/>
      <c r="BQ83" s="917"/>
      <c r="BR83" s="917"/>
      <c r="BS83" s="917"/>
      <c r="BT83" s="917"/>
      <c r="BU83" s="917"/>
    </row>
    <row r="84" spans="1:73" s="918" customFormat="1" ht="100.5" thickBot="1">
      <c r="A84" s="2040"/>
      <c r="B84" s="2040"/>
      <c r="C84" s="2041"/>
      <c r="D84" s="1083" t="s">
        <v>1747</v>
      </c>
      <c r="E84" s="1082" t="s">
        <v>1746</v>
      </c>
      <c r="F84" s="1082" t="s">
        <v>518</v>
      </c>
      <c r="G84" s="1082" t="s">
        <v>1745</v>
      </c>
      <c r="H84" s="1012" t="s">
        <v>1727</v>
      </c>
      <c r="I84" s="1054">
        <v>0.09</v>
      </c>
      <c r="J84" s="1012" t="s">
        <v>1731</v>
      </c>
      <c r="K84" s="1037">
        <v>42065</v>
      </c>
      <c r="L84" s="1081">
        <v>42215</v>
      </c>
      <c r="M84" s="1087"/>
      <c r="N84" s="1087"/>
      <c r="O84" s="1087"/>
      <c r="P84" s="1087"/>
      <c r="Q84" s="1087"/>
      <c r="R84" s="1087"/>
      <c r="S84" s="1087"/>
      <c r="T84" s="1087">
        <v>1</v>
      </c>
      <c r="U84" s="1086"/>
      <c r="V84" s="1086"/>
      <c r="W84" s="1086"/>
      <c r="X84" s="1086"/>
      <c r="Y84" s="1078">
        <f>SUM(M84:X84)</f>
        <v>1</v>
      </c>
      <c r="Z84" s="1085">
        <v>4030000000</v>
      </c>
      <c r="AA84" s="1084"/>
      <c r="AB84" s="1799">
        <f t="shared" si="15"/>
        <v>0</v>
      </c>
      <c r="AC84" s="1795">
        <f t="shared" si="14"/>
        <v>0</v>
      </c>
      <c r="AD84" s="1800">
        <v>0</v>
      </c>
      <c r="AE84" s="1795" t="s">
        <v>1150</v>
      </c>
      <c r="AF84" s="1795">
        <f aca="true" t="shared" si="20" ref="AF84:AF94">AD84/Y84</f>
        <v>0</v>
      </c>
      <c r="AG84" s="1795">
        <f aca="true" t="shared" si="21" ref="AG84:AG94">AF84</f>
        <v>0</v>
      </c>
      <c r="AH84" s="1801">
        <v>1</v>
      </c>
      <c r="AI84" s="1803"/>
      <c r="AJ84" s="1803"/>
      <c r="AK84" s="1803" t="s">
        <v>2103</v>
      </c>
      <c r="AL84" s="1803"/>
      <c r="AM84" s="913"/>
      <c r="AN84" s="913"/>
      <c r="AO84" s="913"/>
      <c r="AP84" s="913"/>
      <c r="AQ84" s="913"/>
      <c r="AR84" s="913"/>
      <c r="AS84" s="913"/>
      <c r="AT84" s="914"/>
      <c r="AU84" s="914"/>
      <c r="AV84" s="914"/>
      <c r="AW84" s="914"/>
      <c r="AX84" s="914"/>
      <c r="AY84" s="914"/>
      <c r="AZ84" s="914"/>
      <c r="BA84" s="915"/>
      <c r="BB84" s="915"/>
      <c r="BC84" s="915"/>
      <c r="BD84" s="915"/>
      <c r="BE84" s="915"/>
      <c r="BF84" s="915"/>
      <c r="BG84" s="915"/>
      <c r="BH84" s="916"/>
      <c r="BI84" s="916"/>
      <c r="BJ84" s="916"/>
      <c r="BK84" s="916"/>
      <c r="BL84" s="916"/>
      <c r="BM84" s="916"/>
      <c r="BN84" s="916"/>
      <c r="BO84" s="917"/>
      <c r="BP84" s="917"/>
      <c r="BQ84" s="917"/>
      <c r="BR84" s="917"/>
      <c r="BS84" s="917"/>
      <c r="BT84" s="917"/>
      <c r="BU84" s="917"/>
    </row>
    <row r="85" spans="1:73" s="918" customFormat="1" ht="201" thickBot="1">
      <c r="A85" s="2040"/>
      <c r="B85" s="2040"/>
      <c r="C85" s="2041"/>
      <c r="D85" s="1083" t="s">
        <v>1744</v>
      </c>
      <c r="E85" s="1082" t="s">
        <v>1734</v>
      </c>
      <c r="F85" s="1082" t="s">
        <v>518</v>
      </c>
      <c r="G85" s="1082" t="s">
        <v>1743</v>
      </c>
      <c r="H85" s="1012" t="s">
        <v>1742</v>
      </c>
      <c r="I85" s="1054">
        <v>0.09</v>
      </c>
      <c r="J85" s="1012" t="s">
        <v>1731</v>
      </c>
      <c r="K85" s="1037">
        <v>42072</v>
      </c>
      <c r="L85" s="1081">
        <v>42368</v>
      </c>
      <c r="M85" s="1080"/>
      <c r="N85" s="1080"/>
      <c r="O85" s="1080"/>
      <c r="P85" s="1080"/>
      <c r="Q85" s="1080"/>
      <c r="R85" s="1080"/>
      <c r="S85" s="1080"/>
      <c r="T85" s="1080"/>
      <c r="U85" s="1079"/>
      <c r="V85" s="1079"/>
      <c r="W85" s="1079"/>
      <c r="X85" s="1079">
        <v>1</v>
      </c>
      <c r="Y85" s="1078">
        <f>SUM(M85:X85)</f>
        <v>1</v>
      </c>
      <c r="Z85" s="1077">
        <v>370800000</v>
      </c>
      <c r="AA85" s="1076"/>
      <c r="AB85" s="1799">
        <f t="shared" si="15"/>
        <v>0</v>
      </c>
      <c r="AC85" s="1795">
        <f t="shared" si="14"/>
        <v>0</v>
      </c>
      <c r="AD85" s="1800">
        <v>0</v>
      </c>
      <c r="AE85" s="1795" t="s">
        <v>1150</v>
      </c>
      <c r="AF85" s="1795">
        <f t="shared" si="20"/>
        <v>0</v>
      </c>
      <c r="AG85" s="1795">
        <f t="shared" si="21"/>
        <v>0</v>
      </c>
      <c r="AH85" s="1801">
        <v>0.5</v>
      </c>
      <c r="AI85" s="1803"/>
      <c r="AJ85" s="1803"/>
      <c r="AK85" s="1803" t="s">
        <v>2104</v>
      </c>
      <c r="AL85" s="1803"/>
      <c r="AM85" s="913"/>
      <c r="AN85" s="913"/>
      <c r="AO85" s="913"/>
      <c r="AP85" s="913"/>
      <c r="AQ85" s="913"/>
      <c r="AR85" s="913"/>
      <c r="AS85" s="913"/>
      <c r="AT85" s="914"/>
      <c r="AU85" s="914"/>
      <c r="AV85" s="914"/>
      <c r="AW85" s="914"/>
      <c r="AX85" s="914"/>
      <c r="AY85" s="914"/>
      <c r="AZ85" s="914"/>
      <c r="BA85" s="915"/>
      <c r="BB85" s="915"/>
      <c r="BC85" s="915"/>
      <c r="BD85" s="915"/>
      <c r="BE85" s="915"/>
      <c r="BF85" s="915"/>
      <c r="BG85" s="915"/>
      <c r="BH85" s="916"/>
      <c r="BI85" s="916"/>
      <c r="BJ85" s="916"/>
      <c r="BK85" s="916"/>
      <c r="BL85" s="916"/>
      <c r="BM85" s="916"/>
      <c r="BN85" s="916"/>
      <c r="BO85" s="917"/>
      <c r="BP85" s="917"/>
      <c r="BQ85" s="917"/>
      <c r="BR85" s="917"/>
      <c r="BS85" s="917"/>
      <c r="BT85" s="917"/>
      <c r="BU85" s="917"/>
    </row>
    <row r="86" spans="1:73" s="918" customFormat="1" ht="24.75" thickBot="1">
      <c r="A86" s="2040"/>
      <c r="B86" s="2040"/>
      <c r="C86" s="2041"/>
      <c r="D86" s="1075" t="s">
        <v>1633</v>
      </c>
      <c r="E86" s="1056" t="s">
        <v>1634</v>
      </c>
      <c r="F86" s="1066">
        <v>15</v>
      </c>
      <c r="G86" s="1065" t="s">
        <v>1635</v>
      </c>
      <c r="H86" s="1068" t="s">
        <v>1723</v>
      </c>
      <c r="I86" s="1069">
        <v>0.09</v>
      </c>
      <c r="J86" s="1068" t="s">
        <v>1636</v>
      </c>
      <c r="K86" s="1067">
        <v>42005</v>
      </c>
      <c r="L86" s="1037">
        <v>42369</v>
      </c>
      <c r="M86" s="1074"/>
      <c r="N86" s="1074"/>
      <c r="O86" s="1074"/>
      <c r="P86" s="1074"/>
      <c r="Q86" s="1074"/>
      <c r="R86" s="1074"/>
      <c r="S86" s="1074"/>
      <c r="T86" s="1074"/>
      <c r="U86" s="1073"/>
      <c r="V86" s="1073"/>
      <c r="W86" s="1073"/>
      <c r="X86" s="1073">
        <v>20</v>
      </c>
      <c r="Y86" s="1045">
        <f>SUM(M86:X86)</f>
        <v>20</v>
      </c>
      <c r="Z86" s="1072">
        <v>0</v>
      </c>
      <c r="AA86" s="973" t="s">
        <v>1150</v>
      </c>
      <c r="AB86" s="1799">
        <f t="shared" si="15"/>
        <v>0</v>
      </c>
      <c r="AC86" s="1795">
        <f t="shared" si="14"/>
        <v>0</v>
      </c>
      <c r="AD86" s="1800">
        <v>0</v>
      </c>
      <c r="AE86" s="1795" t="s">
        <v>1150</v>
      </c>
      <c r="AF86" s="1795">
        <f t="shared" si="20"/>
        <v>0</v>
      </c>
      <c r="AG86" s="1795">
        <f t="shared" si="21"/>
        <v>0</v>
      </c>
      <c r="AH86" s="1801">
        <v>0.6</v>
      </c>
      <c r="AI86" s="1803"/>
      <c r="AJ86" s="1803"/>
      <c r="AK86" s="1803" t="s">
        <v>2105</v>
      </c>
      <c r="AL86" s="1803"/>
      <c r="AM86" s="913"/>
      <c r="AN86" s="913"/>
      <c r="AO86" s="913"/>
      <c r="AP86" s="913"/>
      <c r="AQ86" s="913"/>
      <c r="AR86" s="913"/>
      <c r="AS86" s="913"/>
      <c r="AT86" s="914"/>
      <c r="AU86" s="914"/>
      <c r="AV86" s="914"/>
      <c r="AW86" s="914"/>
      <c r="AX86" s="914"/>
      <c r="AY86" s="914"/>
      <c r="AZ86" s="914"/>
      <c r="BA86" s="915"/>
      <c r="BB86" s="915"/>
      <c r="BC86" s="915"/>
      <c r="BD86" s="915"/>
      <c r="BE86" s="915"/>
      <c r="BF86" s="915"/>
      <c r="BG86" s="915"/>
      <c r="BH86" s="916"/>
      <c r="BI86" s="916"/>
      <c r="BJ86" s="916"/>
      <c r="BK86" s="916"/>
      <c r="BL86" s="916"/>
      <c r="BM86" s="916"/>
      <c r="BN86" s="916"/>
      <c r="BO86" s="917"/>
      <c r="BP86" s="917"/>
      <c r="BQ86" s="917"/>
      <c r="BR86" s="917"/>
      <c r="BS86" s="917"/>
      <c r="BT86" s="917"/>
      <c r="BU86" s="917"/>
    </row>
    <row r="87" spans="1:73" s="918" customFormat="1" ht="36.75" customHeight="1" thickBot="1">
      <c r="A87" s="2040"/>
      <c r="B87" s="2040"/>
      <c r="C87" s="2041"/>
      <c r="D87" s="1070" t="s">
        <v>1741</v>
      </c>
      <c r="E87" s="1056" t="s">
        <v>1637</v>
      </c>
      <c r="F87" s="1066">
        <v>6</v>
      </c>
      <c r="G87" s="1065" t="s">
        <v>1638</v>
      </c>
      <c r="H87" s="1068" t="s">
        <v>1640</v>
      </c>
      <c r="I87" s="1069">
        <v>0.09</v>
      </c>
      <c r="J87" s="1068" t="s">
        <v>1639</v>
      </c>
      <c r="K87" s="1067">
        <v>42005</v>
      </c>
      <c r="L87" s="1037">
        <v>42369</v>
      </c>
      <c r="M87" s="1062"/>
      <c r="N87" s="1062"/>
      <c r="O87" s="1062">
        <v>1</v>
      </c>
      <c r="P87" s="1062"/>
      <c r="Q87" s="1062"/>
      <c r="R87" s="1062">
        <v>2</v>
      </c>
      <c r="S87" s="1062"/>
      <c r="T87" s="1062"/>
      <c r="U87" s="1061">
        <v>2</v>
      </c>
      <c r="V87" s="1061"/>
      <c r="W87" s="1061"/>
      <c r="X87" s="1061">
        <v>1</v>
      </c>
      <c r="Y87" s="1045">
        <f>SUM(M87:X87)</f>
        <v>6</v>
      </c>
      <c r="Z87" s="1071">
        <v>0</v>
      </c>
      <c r="AA87" s="973" t="s">
        <v>1150</v>
      </c>
      <c r="AB87" s="1799">
        <f t="shared" si="15"/>
        <v>0</v>
      </c>
      <c r="AC87" s="1795">
        <f t="shared" si="14"/>
        <v>0</v>
      </c>
      <c r="AD87" s="1800">
        <v>0</v>
      </c>
      <c r="AE87" s="1795" t="s">
        <v>1150</v>
      </c>
      <c r="AF87" s="1795">
        <f t="shared" si="20"/>
        <v>0</v>
      </c>
      <c r="AG87" s="1795">
        <f t="shared" si="21"/>
        <v>0</v>
      </c>
      <c r="AH87" s="1801"/>
      <c r="AI87" s="1803"/>
      <c r="AJ87" s="1803"/>
      <c r="AK87" s="1803"/>
      <c r="AL87" s="1803"/>
      <c r="AM87" s="913"/>
      <c r="AN87" s="913"/>
      <c r="AO87" s="913"/>
      <c r="AP87" s="913"/>
      <c r="AQ87" s="913"/>
      <c r="AR87" s="913"/>
      <c r="AS87" s="913"/>
      <c r="AT87" s="914"/>
      <c r="AU87" s="914"/>
      <c r="AV87" s="914"/>
      <c r="AW87" s="914"/>
      <c r="AX87" s="914"/>
      <c r="AY87" s="914"/>
      <c r="AZ87" s="914"/>
      <c r="BA87" s="915"/>
      <c r="BB87" s="915"/>
      <c r="BC87" s="915"/>
      <c r="BD87" s="915"/>
      <c r="BE87" s="915"/>
      <c r="BF87" s="915"/>
      <c r="BG87" s="915"/>
      <c r="BH87" s="916"/>
      <c r="BI87" s="916"/>
      <c r="BJ87" s="916"/>
      <c r="BK87" s="916"/>
      <c r="BL87" s="916"/>
      <c r="BM87" s="916"/>
      <c r="BN87" s="916"/>
      <c r="BO87" s="917"/>
      <c r="BP87" s="917"/>
      <c r="BQ87" s="917"/>
      <c r="BR87" s="917"/>
      <c r="BS87" s="917"/>
      <c r="BT87" s="917"/>
      <c r="BU87" s="917"/>
    </row>
    <row r="88" spans="1:73" s="918" customFormat="1" ht="78" customHeight="1" thickBot="1">
      <c r="A88" s="2040"/>
      <c r="B88" s="2040"/>
      <c r="C88" s="2041"/>
      <c r="D88" s="1070" t="s">
        <v>1740</v>
      </c>
      <c r="E88" s="1056" t="s">
        <v>1739</v>
      </c>
      <c r="F88" s="1066" t="s">
        <v>518</v>
      </c>
      <c r="G88" s="1065" t="s">
        <v>1738</v>
      </c>
      <c r="H88" s="1068" t="s">
        <v>1737</v>
      </c>
      <c r="I88" s="1069">
        <v>0.09</v>
      </c>
      <c r="J88" s="1068" t="s">
        <v>1736</v>
      </c>
      <c r="K88" s="1067">
        <v>42005</v>
      </c>
      <c r="L88" s="1037">
        <v>42369</v>
      </c>
      <c r="M88" s="1062"/>
      <c r="N88" s="1062"/>
      <c r="O88" s="1062"/>
      <c r="P88" s="1062"/>
      <c r="Q88" s="1062"/>
      <c r="R88" s="1062"/>
      <c r="S88" s="1062"/>
      <c r="T88" s="1062"/>
      <c r="U88" s="1061"/>
      <c r="V88" s="1061"/>
      <c r="W88" s="1061"/>
      <c r="X88" s="1061"/>
      <c r="Y88" s="1045" t="s">
        <v>518</v>
      </c>
      <c r="Z88" s="1071">
        <v>10000000000</v>
      </c>
      <c r="AA88" s="973"/>
      <c r="AB88" s="1799">
        <f t="shared" si="15"/>
        <v>0</v>
      </c>
      <c r="AC88" s="1795">
        <f t="shared" si="14"/>
        <v>0</v>
      </c>
      <c r="AD88" s="1800">
        <v>0</v>
      </c>
      <c r="AE88" s="1795" t="s">
        <v>1150</v>
      </c>
      <c r="AF88" s="1795" t="s">
        <v>1150</v>
      </c>
      <c r="AG88" s="1795" t="str">
        <f t="shared" si="21"/>
        <v>-</v>
      </c>
      <c r="AH88" s="1801"/>
      <c r="AI88" s="1803"/>
      <c r="AJ88" s="1803"/>
      <c r="AK88" s="1803"/>
      <c r="AL88" s="1803"/>
      <c r="AM88" s="913"/>
      <c r="AN88" s="913"/>
      <c r="AO88" s="913"/>
      <c r="AP88" s="913"/>
      <c r="AQ88" s="913"/>
      <c r="AR88" s="913"/>
      <c r="AS88" s="913"/>
      <c r="AT88" s="914"/>
      <c r="AU88" s="914"/>
      <c r="AV88" s="914"/>
      <c r="AW88" s="914"/>
      <c r="AX88" s="914"/>
      <c r="AY88" s="914"/>
      <c r="AZ88" s="914"/>
      <c r="BA88" s="915"/>
      <c r="BB88" s="915"/>
      <c r="BC88" s="915"/>
      <c r="BD88" s="915"/>
      <c r="BE88" s="915"/>
      <c r="BF88" s="915"/>
      <c r="BG88" s="915"/>
      <c r="BH88" s="916"/>
      <c r="BI88" s="916"/>
      <c r="BJ88" s="916"/>
      <c r="BK88" s="916"/>
      <c r="BL88" s="916"/>
      <c r="BM88" s="916"/>
      <c r="BN88" s="916"/>
      <c r="BO88" s="917"/>
      <c r="BP88" s="917"/>
      <c r="BQ88" s="917"/>
      <c r="BR88" s="917"/>
      <c r="BS88" s="917"/>
      <c r="BT88" s="917"/>
      <c r="BU88" s="917"/>
    </row>
    <row r="89" spans="1:73" s="918" customFormat="1" ht="78" customHeight="1" thickBot="1">
      <c r="A89" s="2040"/>
      <c r="B89" s="2040"/>
      <c r="C89" s="2041" t="s">
        <v>1641</v>
      </c>
      <c r="D89" s="1070" t="s">
        <v>1735</v>
      </c>
      <c r="E89" s="1056" t="s">
        <v>1734</v>
      </c>
      <c r="F89" s="1066">
        <v>20</v>
      </c>
      <c r="G89" s="1065" t="s">
        <v>1733</v>
      </c>
      <c r="H89" s="1068" t="s">
        <v>1732</v>
      </c>
      <c r="I89" s="1069">
        <v>0.09</v>
      </c>
      <c r="J89" s="1068" t="s">
        <v>1731</v>
      </c>
      <c r="K89" s="1067">
        <v>42079</v>
      </c>
      <c r="L89" s="1037">
        <v>42368</v>
      </c>
      <c r="M89" s="1062"/>
      <c r="N89" s="1062"/>
      <c r="O89" s="1062"/>
      <c r="P89" s="1062"/>
      <c r="Q89" s="1062"/>
      <c r="R89" s="1062"/>
      <c r="S89" s="1062"/>
      <c r="T89" s="1062"/>
      <c r="U89" s="1061"/>
      <c r="V89" s="1061"/>
      <c r="W89" s="1061"/>
      <c r="X89" s="1061">
        <v>1</v>
      </c>
      <c r="Y89" s="1045">
        <f>SUM(M89:X89)</f>
        <v>1</v>
      </c>
      <c r="Z89" s="991">
        <v>4667000000</v>
      </c>
      <c r="AA89" s="973"/>
      <c r="AB89" s="1799">
        <f t="shared" si="15"/>
        <v>0</v>
      </c>
      <c r="AC89" s="1795">
        <f t="shared" si="14"/>
        <v>0</v>
      </c>
      <c r="AD89" s="1800">
        <v>0</v>
      </c>
      <c r="AE89" s="1795" t="s">
        <v>1150</v>
      </c>
      <c r="AF89" s="1795">
        <f t="shared" si="20"/>
        <v>0</v>
      </c>
      <c r="AG89" s="1795">
        <f t="shared" si="21"/>
        <v>0</v>
      </c>
      <c r="AH89" s="1801">
        <v>0.2</v>
      </c>
      <c r="AI89" s="1803"/>
      <c r="AJ89" s="1803"/>
      <c r="AK89" s="1803" t="s">
        <v>2106</v>
      </c>
      <c r="AL89" s="1803"/>
      <c r="AM89" s="913"/>
      <c r="AN89" s="913"/>
      <c r="AO89" s="913"/>
      <c r="AP89" s="913"/>
      <c r="AQ89" s="913"/>
      <c r="AR89" s="913"/>
      <c r="AS89" s="913"/>
      <c r="AT89" s="914"/>
      <c r="AU89" s="914"/>
      <c r="AV89" s="914"/>
      <c r="AW89" s="914"/>
      <c r="AX89" s="914"/>
      <c r="AY89" s="914"/>
      <c r="AZ89" s="914"/>
      <c r="BA89" s="915"/>
      <c r="BB89" s="915"/>
      <c r="BC89" s="915"/>
      <c r="BD89" s="915"/>
      <c r="BE89" s="915"/>
      <c r="BF89" s="915"/>
      <c r="BG89" s="915"/>
      <c r="BH89" s="916"/>
      <c r="BI89" s="916"/>
      <c r="BJ89" s="916"/>
      <c r="BK89" s="916"/>
      <c r="BL89" s="916"/>
      <c r="BM89" s="916"/>
      <c r="BN89" s="916"/>
      <c r="BO89" s="917"/>
      <c r="BP89" s="917"/>
      <c r="BQ89" s="917"/>
      <c r="BR89" s="917"/>
      <c r="BS89" s="917"/>
      <c r="BT89" s="917"/>
      <c r="BU89" s="917"/>
    </row>
    <row r="90" spans="1:73" s="918" customFormat="1" ht="57.75" customHeight="1" thickBot="1">
      <c r="A90" s="2040"/>
      <c r="B90" s="2040"/>
      <c r="C90" s="2044"/>
      <c r="D90" s="2050" t="s">
        <v>1730</v>
      </c>
      <c r="E90" s="1056" t="s">
        <v>1729</v>
      </c>
      <c r="F90" s="1066">
        <v>1200</v>
      </c>
      <c r="G90" s="1065" t="s">
        <v>1728</v>
      </c>
      <c r="H90" s="2052" t="s">
        <v>1727</v>
      </c>
      <c r="I90" s="2054">
        <v>0.14</v>
      </c>
      <c r="J90" s="2052" t="s">
        <v>1726</v>
      </c>
      <c r="K90" s="2045">
        <v>42064</v>
      </c>
      <c r="L90" s="2045">
        <v>42353</v>
      </c>
      <c r="M90" s="1062"/>
      <c r="N90" s="1062"/>
      <c r="O90" s="1062"/>
      <c r="P90" s="1062"/>
      <c r="Q90" s="1062"/>
      <c r="R90" s="1062"/>
      <c r="S90" s="1062"/>
      <c r="T90" s="1062">
        <v>1200</v>
      </c>
      <c r="U90" s="1061"/>
      <c r="V90" s="1061"/>
      <c r="W90" s="1061"/>
      <c r="X90" s="1061"/>
      <c r="Y90" s="1045">
        <v>1200</v>
      </c>
      <c r="Z90" s="2047">
        <v>2080000000</v>
      </c>
      <c r="AA90" s="973"/>
      <c r="AB90" s="1799">
        <f t="shared" si="15"/>
        <v>0</v>
      </c>
      <c r="AC90" s="1795">
        <f t="shared" si="14"/>
        <v>0</v>
      </c>
      <c r="AD90" s="1800">
        <v>0</v>
      </c>
      <c r="AE90" s="1795" t="s">
        <v>1150</v>
      </c>
      <c r="AF90" s="1795">
        <f t="shared" si="20"/>
        <v>0</v>
      </c>
      <c r="AG90" s="1795">
        <f t="shared" si="21"/>
        <v>0</v>
      </c>
      <c r="AH90" s="1801">
        <v>0.15</v>
      </c>
      <c r="AI90" s="1803"/>
      <c r="AJ90" s="1803"/>
      <c r="AK90" s="1803" t="s">
        <v>2107</v>
      </c>
      <c r="AL90" s="1803"/>
      <c r="AM90" s="913"/>
      <c r="AN90" s="913"/>
      <c r="AO90" s="913"/>
      <c r="AP90" s="913"/>
      <c r="AQ90" s="913"/>
      <c r="AR90" s="913"/>
      <c r="AS90" s="913"/>
      <c r="AT90" s="914"/>
      <c r="AU90" s="914"/>
      <c r="AV90" s="914"/>
      <c r="AW90" s="914"/>
      <c r="AX90" s="914"/>
      <c r="AY90" s="914"/>
      <c r="AZ90" s="914"/>
      <c r="BA90" s="915"/>
      <c r="BB90" s="915"/>
      <c r="BC90" s="915"/>
      <c r="BD90" s="915"/>
      <c r="BE90" s="915"/>
      <c r="BF90" s="915"/>
      <c r="BG90" s="915"/>
      <c r="BH90" s="916"/>
      <c r="BI90" s="916"/>
      <c r="BJ90" s="916"/>
      <c r="BK90" s="916"/>
      <c r="BL90" s="916"/>
      <c r="BM90" s="916"/>
      <c r="BN90" s="916"/>
      <c r="BO90" s="917"/>
      <c r="BP90" s="917"/>
      <c r="BQ90" s="917"/>
      <c r="BR90" s="917"/>
      <c r="BS90" s="917"/>
      <c r="BT90" s="917"/>
      <c r="BU90" s="917"/>
    </row>
    <row r="91" spans="1:73" s="918" customFormat="1" ht="40.5" thickBot="1">
      <c r="A91" s="2040"/>
      <c r="B91" s="2040"/>
      <c r="C91" s="2044"/>
      <c r="D91" s="2051"/>
      <c r="E91" s="1056" t="s">
        <v>1725</v>
      </c>
      <c r="F91" s="1064">
        <v>200</v>
      </c>
      <c r="G91" s="1063" t="s">
        <v>1724</v>
      </c>
      <c r="H91" s="2053"/>
      <c r="I91" s="2055"/>
      <c r="J91" s="2053"/>
      <c r="K91" s="2046"/>
      <c r="L91" s="2046"/>
      <c r="M91" s="1062"/>
      <c r="N91" s="1062"/>
      <c r="O91" s="1062"/>
      <c r="P91" s="1062"/>
      <c r="Q91" s="1062"/>
      <c r="R91" s="1062"/>
      <c r="S91" s="1062"/>
      <c r="T91" s="1062">
        <v>200</v>
      </c>
      <c r="U91" s="1061"/>
      <c r="V91" s="1061"/>
      <c r="W91" s="1061"/>
      <c r="X91" s="1061"/>
      <c r="Y91" s="1045">
        <v>200</v>
      </c>
      <c r="Z91" s="2048"/>
      <c r="AA91" s="973"/>
      <c r="AB91" s="1799">
        <f t="shared" si="15"/>
        <v>0</v>
      </c>
      <c r="AC91" s="1795">
        <f t="shared" si="14"/>
        <v>0</v>
      </c>
      <c r="AD91" s="1800">
        <v>0</v>
      </c>
      <c r="AE91" s="1795" t="s">
        <v>1150</v>
      </c>
      <c r="AF91" s="1795">
        <f t="shared" si="20"/>
        <v>0</v>
      </c>
      <c r="AG91" s="1795">
        <f t="shared" si="21"/>
        <v>0</v>
      </c>
      <c r="AH91" s="1801">
        <v>0.15</v>
      </c>
      <c r="AI91" s="1803"/>
      <c r="AJ91" s="1803"/>
      <c r="AK91" s="1803" t="s">
        <v>2107</v>
      </c>
      <c r="AL91" s="1803"/>
      <c r="AM91" s="913"/>
      <c r="AN91" s="913"/>
      <c r="AO91" s="913"/>
      <c r="AP91" s="913"/>
      <c r="AQ91" s="913"/>
      <c r="AR91" s="913"/>
      <c r="AS91" s="913"/>
      <c r="AT91" s="914"/>
      <c r="AU91" s="914"/>
      <c r="AV91" s="914"/>
      <c r="AW91" s="914"/>
      <c r="AX91" s="914"/>
      <c r="AY91" s="914"/>
      <c r="AZ91" s="914"/>
      <c r="BA91" s="915"/>
      <c r="BB91" s="915"/>
      <c r="BC91" s="915"/>
      <c r="BD91" s="915"/>
      <c r="BE91" s="915"/>
      <c r="BF91" s="915"/>
      <c r="BG91" s="915"/>
      <c r="BH91" s="916"/>
      <c r="BI91" s="916"/>
      <c r="BJ91" s="916"/>
      <c r="BK91" s="916"/>
      <c r="BL91" s="916"/>
      <c r="BM91" s="916"/>
      <c r="BN91" s="916"/>
      <c r="BO91" s="917"/>
      <c r="BP91" s="917"/>
      <c r="BQ91" s="917"/>
      <c r="BR91" s="917"/>
      <c r="BS91" s="917"/>
      <c r="BT91" s="917"/>
      <c r="BU91" s="917"/>
    </row>
    <row r="92" spans="1:73" s="918" customFormat="1" ht="49.5" customHeight="1" thickBot="1">
      <c r="A92" s="2040"/>
      <c r="B92" s="2040"/>
      <c r="C92" s="2044"/>
      <c r="D92" s="1043" t="s">
        <v>1642</v>
      </c>
      <c r="E92" s="1056" t="s">
        <v>78</v>
      </c>
      <c r="F92" s="1041">
        <v>1</v>
      </c>
      <c r="G92" s="1040" t="s">
        <v>1643</v>
      </c>
      <c r="H92" s="980" t="s">
        <v>1723</v>
      </c>
      <c r="I92" s="1054">
        <v>0.09</v>
      </c>
      <c r="J92" s="1038" t="s">
        <v>1644</v>
      </c>
      <c r="K92" s="1037">
        <v>42005</v>
      </c>
      <c r="L92" s="1037">
        <v>42369</v>
      </c>
      <c r="M92" s="1036"/>
      <c r="N92" s="1034"/>
      <c r="O92" s="1033"/>
      <c r="P92" s="1035"/>
      <c r="Q92" s="1034"/>
      <c r="R92" s="1035"/>
      <c r="S92" s="1034"/>
      <c r="T92" s="1033"/>
      <c r="U92" s="1059"/>
      <c r="V92" s="1060"/>
      <c r="W92" s="1059"/>
      <c r="X92" s="1058">
        <v>1</v>
      </c>
      <c r="Y92" s="1045">
        <f>SUM(M92:X92)</f>
        <v>1</v>
      </c>
      <c r="Z92" s="991">
        <v>400000000</v>
      </c>
      <c r="AA92" s="973" t="s">
        <v>1150</v>
      </c>
      <c r="AB92" s="1799">
        <f t="shared" si="15"/>
        <v>0</v>
      </c>
      <c r="AC92" s="1795">
        <f t="shared" si="14"/>
        <v>0</v>
      </c>
      <c r="AD92" s="1800">
        <v>0</v>
      </c>
      <c r="AE92" s="1795" t="s">
        <v>1150</v>
      </c>
      <c r="AF92" s="1795">
        <f t="shared" si="20"/>
        <v>0</v>
      </c>
      <c r="AG92" s="1795">
        <f t="shared" si="21"/>
        <v>0</v>
      </c>
      <c r="AH92" s="1801"/>
      <c r="AI92" s="1803"/>
      <c r="AJ92" s="1803"/>
      <c r="AK92" s="1803" t="s">
        <v>2108</v>
      </c>
      <c r="AL92" s="1803"/>
      <c r="AM92" s="913"/>
      <c r="AN92" s="913"/>
      <c r="AO92" s="913"/>
      <c r="AP92" s="913"/>
      <c r="AQ92" s="913"/>
      <c r="AR92" s="913"/>
      <c r="AS92" s="913"/>
      <c r="AT92" s="914"/>
      <c r="AU92" s="914"/>
      <c r="AV92" s="914"/>
      <c r="AW92" s="914"/>
      <c r="AX92" s="914"/>
      <c r="AY92" s="914"/>
      <c r="AZ92" s="914"/>
      <c r="BA92" s="915"/>
      <c r="BB92" s="915"/>
      <c r="BC92" s="915"/>
      <c r="BD92" s="915"/>
      <c r="BE92" s="915"/>
      <c r="BF92" s="915"/>
      <c r="BG92" s="915"/>
      <c r="BH92" s="916"/>
      <c r="BI92" s="916"/>
      <c r="BJ92" s="916"/>
      <c r="BK92" s="916"/>
      <c r="BL92" s="916"/>
      <c r="BM92" s="916"/>
      <c r="BN92" s="916"/>
      <c r="BO92" s="917"/>
      <c r="BP92" s="917"/>
      <c r="BQ92" s="917"/>
      <c r="BR92" s="917"/>
      <c r="BS92" s="917"/>
      <c r="BT92" s="917"/>
      <c r="BU92" s="917"/>
    </row>
    <row r="93" spans="1:73" s="918" customFormat="1" ht="24.75" thickBot="1">
      <c r="A93" s="2040"/>
      <c r="B93" s="2040"/>
      <c r="C93" s="2049"/>
      <c r="D93" s="1057" t="s">
        <v>1722</v>
      </c>
      <c r="E93" s="1056" t="s">
        <v>78</v>
      </c>
      <c r="F93" s="1055" t="s">
        <v>518</v>
      </c>
      <c r="G93" s="1040" t="s">
        <v>1721</v>
      </c>
      <c r="H93" s="980" t="s">
        <v>1624</v>
      </c>
      <c r="I93" s="1054">
        <v>0.09</v>
      </c>
      <c r="J93" s="1053" t="s">
        <v>1720</v>
      </c>
      <c r="K93" s="1037">
        <v>42005</v>
      </c>
      <c r="L93" s="1037">
        <v>42369</v>
      </c>
      <c r="M93" s="1052"/>
      <c r="N93" s="1050"/>
      <c r="O93" s="1049">
        <v>1</v>
      </c>
      <c r="P93" s="1051"/>
      <c r="Q93" s="1050"/>
      <c r="R93" s="1051">
        <v>1</v>
      </c>
      <c r="S93" s="1050"/>
      <c r="T93" s="1049"/>
      <c r="U93" s="1047">
        <v>1</v>
      </c>
      <c r="V93" s="1048"/>
      <c r="W93" s="1047"/>
      <c r="X93" s="1046">
        <v>1</v>
      </c>
      <c r="Y93" s="1045">
        <f>SUM(M93:X93)</f>
        <v>4</v>
      </c>
      <c r="Z93" s="1044">
        <v>0</v>
      </c>
      <c r="AA93" s="973" t="s">
        <v>1150</v>
      </c>
      <c r="AB93" s="1799">
        <f t="shared" si="15"/>
        <v>0</v>
      </c>
      <c r="AC93" s="1795">
        <f t="shared" si="14"/>
        <v>0</v>
      </c>
      <c r="AD93" s="1800">
        <v>0</v>
      </c>
      <c r="AE93" s="1795" t="s">
        <v>1150</v>
      </c>
      <c r="AF93" s="1795">
        <f t="shared" si="20"/>
        <v>0</v>
      </c>
      <c r="AG93" s="1795">
        <f t="shared" si="21"/>
        <v>0</v>
      </c>
      <c r="AH93" s="1801"/>
      <c r="AI93" s="1803"/>
      <c r="AJ93" s="1803"/>
      <c r="AK93" s="1803"/>
      <c r="AL93" s="1803"/>
      <c r="AM93" s="913"/>
      <c r="AN93" s="913"/>
      <c r="AO93" s="913"/>
      <c r="AP93" s="913"/>
      <c r="AQ93" s="913"/>
      <c r="AR93" s="913"/>
      <c r="AS93" s="913"/>
      <c r="AT93" s="914"/>
      <c r="AU93" s="914"/>
      <c r="AV93" s="914"/>
      <c r="AW93" s="914"/>
      <c r="AX93" s="914"/>
      <c r="AY93" s="914"/>
      <c r="AZ93" s="914"/>
      <c r="BA93" s="915"/>
      <c r="BB93" s="915"/>
      <c r="BC93" s="915"/>
      <c r="BD93" s="915"/>
      <c r="BE93" s="915"/>
      <c r="BF93" s="915"/>
      <c r="BG93" s="915"/>
      <c r="BH93" s="916"/>
      <c r="BI93" s="916"/>
      <c r="BJ93" s="916"/>
      <c r="BK93" s="916"/>
      <c r="BL93" s="916"/>
      <c r="BM93" s="916"/>
      <c r="BN93" s="916"/>
      <c r="BO93" s="917"/>
      <c r="BP93" s="917"/>
      <c r="BQ93" s="917"/>
      <c r="BR93" s="917"/>
      <c r="BS93" s="917"/>
      <c r="BT93" s="917"/>
      <c r="BU93" s="917"/>
    </row>
    <row r="94" spans="1:73" s="918" customFormat="1" ht="24.75" thickBot="1">
      <c r="A94" s="2040"/>
      <c r="B94" s="2040"/>
      <c r="C94" s="985" t="s">
        <v>1645</v>
      </c>
      <c r="D94" s="1043" t="s">
        <v>1646</v>
      </c>
      <c r="E94" s="1042" t="s">
        <v>1399</v>
      </c>
      <c r="F94" s="1041">
        <v>1</v>
      </c>
      <c r="G94" s="1040" t="s">
        <v>1647</v>
      </c>
      <c r="H94" s="980" t="s">
        <v>1505</v>
      </c>
      <c r="I94" s="1039">
        <v>0.09</v>
      </c>
      <c r="J94" s="1038" t="s">
        <v>1648</v>
      </c>
      <c r="K94" s="1037">
        <v>42005</v>
      </c>
      <c r="L94" s="1037">
        <v>42369</v>
      </c>
      <c r="M94" s="1036"/>
      <c r="N94" s="1034"/>
      <c r="O94" s="1033"/>
      <c r="P94" s="1035"/>
      <c r="Q94" s="1034"/>
      <c r="R94" s="1035"/>
      <c r="S94" s="1034"/>
      <c r="T94" s="1033"/>
      <c r="U94" s="1031"/>
      <c r="V94" s="1032"/>
      <c r="W94" s="1031"/>
      <c r="X94" s="1030">
        <v>1</v>
      </c>
      <c r="Y94" s="975">
        <f>SUM(M94:X94)</f>
        <v>1</v>
      </c>
      <c r="Z94" s="1029">
        <v>0</v>
      </c>
      <c r="AA94" s="973" t="s">
        <v>1150</v>
      </c>
      <c r="AB94" s="1799">
        <f t="shared" si="15"/>
        <v>0</v>
      </c>
      <c r="AC94" s="1795">
        <f t="shared" si="14"/>
        <v>0</v>
      </c>
      <c r="AD94" s="1800">
        <v>0</v>
      </c>
      <c r="AE94" s="1795" t="s">
        <v>1150</v>
      </c>
      <c r="AF94" s="1795">
        <f t="shared" si="20"/>
        <v>0</v>
      </c>
      <c r="AG94" s="1795">
        <f t="shared" si="21"/>
        <v>0</v>
      </c>
      <c r="AH94" s="1801">
        <v>0.5</v>
      </c>
      <c r="AI94" s="1803"/>
      <c r="AJ94" s="1803"/>
      <c r="AK94" s="1803" t="s">
        <v>2109</v>
      </c>
      <c r="AL94" s="1803"/>
      <c r="AM94" s="913"/>
      <c r="AN94" s="913"/>
      <c r="AO94" s="913"/>
      <c r="AP94" s="913"/>
      <c r="AQ94" s="913"/>
      <c r="AR94" s="913"/>
      <c r="AS94" s="913"/>
      <c r="AT94" s="914"/>
      <c r="AU94" s="914"/>
      <c r="AV94" s="914"/>
      <c r="AW94" s="914"/>
      <c r="AX94" s="914"/>
      <c r="AY94" s="914"/>
      <c r="AZ94" s="914"/>
      <c r="BA94" s="915"/>
      <c r="BB94" s="915"/>
      <c r="BC94" s="915"/>
      <c r="BD94" s="915"/>
      <c r="BE94" s="915"/>
      <c r="BF94" s="915"/>
      <c r="BG94" s="915"/>
      <c r="BH94" s="916"/>
      <c r="BI94" s="916"/>
      <c r="BJ94" s="916"/>
      <c r="BK94" s="916"/>
      <c r="BL94" s="916"/>
      <c r="BM94" s="916"/>
      <c r="BN94" s="916"/>
      <c r="BO94" s="917"/>
      <c r="BP94" s="917"/>
      <c r="BQ94" s="917"/>
      <c r="BR94" s="917"/>
      <c r="BS94" s="917"/>
      <c r="BT94" s="917"/>
      <c r="BU94" s="917"/>
    </row>
    <row r="95" spans="1:73" s="965" customFormat="1" ht="19.5" customHeight="1" thickBot="1">
      <c r="A95" s="1817" t="s">
        <v>136</v>
      </c>
      <c r="B95" s="1817"/>
      <c r="C95" s="1817"/>
      <c r="D95" s="1817"/>
      <c r="E95" s="971"/>
      <c r="F95" s="971"/>
      <c r="G95" s="971"/>
      <c r="H95" s="971"/>
      <c r="I95" s="972">
        <f>SUM(I83:I94)</f>
        <v>0.9999999999999999</v>
      </c>
      <c r="J95" s="971"/>
      <c r="K95" s="971"/>
      <c r="L95" s="971"/>
      <c r="M95" s="971"/>
      <c r="N95" s="971"/>
      <c r="O95" s="971"/>
      <c r="P95" s="971"/>
      <c r="Q95" s="971"/>
      <c r="R95" s="971"/>
      <c r="S95" s="971"/>
      <c r="T95" s="971"/>
      <c r="U95" s="971"/>
      <c r="V95" s="971"/>
      <c r="W95" s="971"/>
      <c r="X95" s="971"/>
      <c r="Y95" s="971"/>
      <c r="Z95" s="970">
        <f>SUM(Z83:Z94)</f>
        <v>21547800000</v>
      </c>
      <c r="AA95" s="969"/>
      <c r="AB95" s="1687"/>
      <c r="AC95" s="1688" t="s">
        <v>1150</v>
      </c>
      <c r="AD95" s="1689"/>
      <c r="AE95" s="1688" t="s">
        <v>1150</v>
      </c>
      <c r="AF95" s="1688"/>
      <c r="AG95" s="1688">
        <f>AVERAGE(AG83:AG94)</f>
        <v>0</v>
      </c>
      <c r="AH95" s="968"/>
      <c r="AI95" s="968"/>
      <c r="AJ95" s="968"/>
      <c r="AK95" s="968"/>
      <c r="AL95" s="968"/>
      <c r="AM95" s="967"/>
      <c r="AN95" s="967"/>
      <c r="AO95" s="967"/>
      <c r="AP95" s="967"/>
      <c r="AQ95" s="967"/>
      <c r="AR95" s="967"/>
      <c r="AS95" s="967"/>
      <c r="AT95" s="967"/>
      <c r="AU95" s="967"/>
      <c r="AV95" s="967"/>
      <c r="AW95" s="967"/>
      <c r="AX95" s="967"/>
      <c r="AY95" s="967"/>
      <c r="AZ95" s="967"/>
      <c r="BA95" s="967"/>
      <c r="BB95" s="967"/>
      <c r="BC95" s="967"/>
      <c r="BD95" s="967"/>
      <c r="BE95" s="967"/>
      <c r="BF95" s="967"/>
      <c r="BG95" s="967"/>
      <c r="BH95" s="967"/>
      <c r="BI95" s="967"/>
      <c r="BJ95" s="967"/>
      <c r="BK95" s="967"/>
      <c r="BL95" s="967"/>
      <c r="BM95" s="967"/>
      <c r="BN95" s="967"/>
      <c r="BO95" s="967"/>
      <c r="BP95" s="967"/>
      <c r="BQ95" s="967"/>
      <c r="BR95" s="967"/>
      <c r="BS95" s="967"/>
      <c r="BT95" s="967"/>
      <c r="BU95" s="967"/>
    </row>
    <row r="96" spans="1:73" s="965" customFormat="1" ht="19.5" customHeight="1" thickBot="1">
      <c r="A96" s="2042" t="s">
        <v>297</v>
      </c>
      <c r="B96" s="2042"/>
      <c r="C96" s="2042"/>
      <c r="D96" s="2042"/>
      <c r="E96" s="1245"/>
      <c r="F96" s="1245"/>
      <c r="G96" s="1245"/>
      <c r="H96" s="1246"/>
      <c r="I96" s="1246"/>
      <c r="J96" s="1246"/>
      <c r="K96" s="1246"/>
      <c r="L96" s="1246"/>
      <c r="M96" s="1246"/>
      <c r="N96" s="1246"/>
      <c r="O96" s="1246"/>
      <c r="P96" s="1246"/>
      <c r="Q96" s="1246"/>
      <c r="R96" s="1246"/>
      <c r="S96" s="1246"/>
      <c r="T96" s="1246"/>
      <c r="U96" s="1246"/>
      <c r="V96" s="1246"/>
      <c r="W96" s="1246"/>
      <c r="X96" s="1246"/>
      <c r="Y96" s="1246"/>
      <c r="Z96" s="1247">
        <f>SUM(Z72,Z82,Z95)</f>
        <v>24528800000</v>
      </c>
      <c r="AA96" s="1248"/>
      <c r="AB96" s="1248"/>
      <c r="AC96" s="1509">
        <f>AVERAGE(AC95,AC82,AC72)</f>
        <v>1</v>
      </c>
      <c r="AD96" s="1601"/>
      <c r="AE96" s="1509">
        <f>AVERAGE(AE95,AE82,AE72)</f>
        <v>1</v>
      </c>
      <c r="AF96" s="1509"/>
      <c r="AG96" s="1509">
        <f>AVERAGE(AG95,AG82,AG72)</f>
        <v>0.04001322751322751</v>
      </c>
      <c r="AH96" s="1248"/>
      <c r="AI96" s="1248"/>
      <c r="AJ96" s="1248"/>
      <c r="AK96" s="1248"/>
      <c r="AL96" s="1248"/>
      <c r="AM96" s="1028"/>
      <c r="AN96" s="1028"/>
      <c r="AO96" s="1028"/>
      <c r="AP96" s="1028"/>
      <c r="AQ96" s="1028"/>
      <c r="AR96" s="1028"/>
      <c r="AS96" s="1028"/>
      <c r="AT96" s="1028"/>
      <c r="AU96" s="1028"/>
      <c r="AV96" s="1028"/>
      <c r="AW96" s="1028"/>
      <c r="AX96" s="1028"/>
      <c r="AY96" s="1028"/>
      <c r="AZ96" s="1028"/>
      <c r="BA96" s="1028"/>
      <c r="BB96" s="1028"/>
      <c r="BC96" s="1028"/>
      <c r="BD96" s="1028"/>
      <c r="BE96" s="1028"/>
      <c r="BF96" s="1028"/>
      <c r="BG96" s="1028"/>
      <c r="BH96" s="1028"/>
      <c r="BI96" s="1028"/>
      <c r="BJ96" s="1028"/>
      <c r="BK96" s="1028"/>
      <c r="BL96" s="1028"/>
      <c r="BM96" s="1028"/>
      <c r="BN96" s="1028"/>
      <c r="BO96" s="1028"/>
      <c r="BP96" s="1028"/>
      <c r="BQ96" s="1028"/>
      <c r="BR96" s="1028"/>
      <c r="BS96" s="1028"/>
      <c r="BT96" s="1028"/>
      <c r="BU96" s="1028"/>
    </row>
    <row r="97" spans="1:73" s="1022" customFormat="1" ht="9.75" customHeight="1" thickBot="1">
      <c r="A97" s="1811"/>
      <c r="B97" s="1811"/>
      <c r="C97" s="1811"/>
      <c r="D97" s="1811"/>
      <c r="E97" s="1811"/>
      <c r="F97" s="1811"/>
      <c r="G97" s="1811"/>
      <c r="H97" s="1811"/>
      <c r="I97" s="1811"/>
      <c r="J97" s="1811"/>
      <c r="K97" s="1811"/>
      <c r="L97" s="1811"/>
      <c r="M97" s="1811"/>
      <c r="N97" s="1811"/>
      <c r="O97" s="1811"/>
      <c r="P97" s="1811"/>
      <c r="Q97" s="1811"/>
      <c r="R97" s="1811"/>
      <c r="S97" s="1811"/>
      <c r="T97" s="1811"/>
      <c r="U97" s="1811"/>
      <c r="V97" s="1811"/>
      <c r="W97" s="1811"/>
      <c r="X97" s="1811"/>
      <c r="Y97" s="1811"/>
      <c r="Z97" s="1811"/>
      <c r="AA97" s="1811"/>
      <c r="AB97" s="1435"/>
      <c r="AC97" s="1510"/>
      <c r="AD97" s="1602"/>
      <c r="AE97" s="1510"/>
      <c r="AF97" s="1510"/>
      <c r="AG97" s="1510"/>
      <c r="AH97" s="1027"/>
      <c r="AI97" s="1027"/>
      <c r="AJ97" s="1027"/>
      <c r="AK97" s="1027"/>
      <c r="AL97" s="1027"/>
      <c r="AM97" s="1026"/>
      <c r="AN97" s="1026"/>
      <c r="AO97" s="1026"/>
      <c r="AP97" s="1026"/>
      <c r="AQ97" s="1026"/>
      <c r="AR97" s="1026"/>
      <c r="AS97" s="1026"/>
      <c r="AT97" s="1026"/>
      <c r="AU97" s="1026"/>
      <c r="AV97" s="1026"/>
      <c r="AW97" s="1026"/>
      <c r="AX97" s="1026"/>
      <c r="AY97" s="1026"/>
      <c r="AZ97" s="1026"/>
      <c r="BA97" s="1026"/>
      <c r="BB97" s="1026"/>
      <c r="BC97" s="1026"/>
      <c r="BD97" s="1026"/>
      <c r="BE97" s="1026"/>
      <c r="BF97" s="1026"/>
      <c r="BG97" s="1026"/>
      <c r="BH97" s="1026"/>
      <c r="BI97" s="1026"/>
      <c r="BJ97" s="1026"/>
      <c r="BK97" s="1026"/>
      <c r="BL97" s="1026"/>
      <c r="BM97" s="1026"/>
      <c r="BN97" s="1026"/>
      <c r="BO97" s="1026"/>
      <c r="BP97" s="1026"/>
      <c r="BQ97" s="1026"/>
      <c r="BR97" s="1026"/>
      <c r="BS97" s="1026"/>
      <c r="BT97" s="1026"/>
      <c r="BU97" s="1026"/>
    </row>
    <row r="98" spans="1:73" s="1025" customFormat="1" ht="21" customHeight="1" thickBot="1">
      <c r="A98" s="1818" t="s">
        <v>11</v>
      </c>
      <c r="B98" s="1818"/>
      <c r="C98" s="1818"/>
      <c r="D98" s="1818"/>
      <c r="E98" s="1819" t="s">
        <v>299</v>
      </c>
      <c r="F98" s="1819"/>
      <c r="G98" s="1819"/>
      <c r="H98" s="1819"/>
      <c r="I98" s="1819"/>
      <c r="J98" s="1819"/>
      <c r="K98" s="1819"/>
      <c r="L98" s="1819"/>
      <c r="M98" s="1819"/>
      <c r="N98" s="1819"/>
      <c r="O98" s="1819"/>
      <c r="P98" s="1819"/>
      <c r="Q98" s="1819"/>
      <c r="R98" s="1819"/>
      <c r="S98" s="1819"/>
      <c r="T98" s="1819"/>
      <c r="U98" s="1819"/>
      <c r="V98" s="1819"/>
      <c r="W98" s="1819"/>
      <c r="X98" s="1819"/>
      <c r="Y98" s="1819"/>
      <c r="Z98" s="1819"/>
      <c r="AA98" s="1819"/>
      <c r="AB98" s="1819" t="s">
        <v>299</v>
      </c>
      <c r="AC98" s="1819"/>
      <c r="AD98" s="1819"/>
      <c r="AE98" s="1819"/>
      <c r="AF98" s="1819"/>
      <c r="AG98" s="1819"/>
      <c r="AH98" s="1819"/>
      <c r="AI98" s="1819"/>
      <c r="AJ98" s="1819"/>
      <c r="AK98" s="1819"/>
      <c r="AL98" s="1819"/>
      <c r="AM98" s="1816" t="s">
        <v>299</v>
      </c>
      <c r="AN98" s="1816"/>
      <c r="AO98" s="1816"/>
      <c r="AP98" s="1816"/>
      <c r="AQ98" s="1816"/>
      <c r="AR98" s="1816"/>
      <c r="AS98" s="1816"/>
      <c r="AT98" s="1816" t="s">
        <v>299</v>
      </c>
      <c r="AU98" s="1816"/>
      <c r="AV98" s="1816"/>
      <c r="AW98" s="1816"/>
      <c r="AX98" s="1816"/>
      <c r="AY98" s="1816"/>
      <c r="AZ98" s="1816"/>
      <c r="BA98" s="1816" t="s">
        <v>299</v>
      </c>
      <c r="BB98" s="1816"/>
      <c r="BC98" s="1816"/>
      <c r="BD98" s="1816"/>
      <c r="BE98" s="1816"/>
      <c r="BF98" s="1816"/>
      <c r="BG98" s="1816"/>
      <c r="BH98" s="1816" t="s">
        <v>299</v>
      </c>
      <c r="BI98" s="1816"/>
      <c r="BJ98" s="1816"/>
      <c r="BK98" s="1816"/>
      <c r="BL98" s="1816"/>
      <c r="BM98" s="1816"/>
      <c r="BN98" s="1816"/>
      <c r="BO98" s="1816" t="s">
        <v>299</v>
      </c>
      <c r="BP98" s="1816"/>
      <c r="BQ98" s="1816"/>
      <c r="BR98" s="1816"/>
      <c r="BS98" s="1816"/>
      <c r="BT98" s="1816"/>
      <c r="BU98" s="1816"/>
    </row>
    <row r="99" spans="1:73" s="1022" customFormat="1" ht="9.75" customHeight="1" thickBot="1">
      <c r="A99" s="1811"/>
      <c r="B99" s="1811"/>
      <c r="C99" s="1811"/>
      <c r="D99" s="1811"/>
      <c r="E99" s="1811"/>
      <c r="F99" s="1811"/>
      <c r="G99" s="1811"/>
      <c r="H99" s="1811"/>
      <c r="I99" s="1811"/>
      <c r="J99" s="1811"/>
      <c r="K99" s="1811"/>
      <c r="L99" s="1811"/>
      <c r="M99" s="1811"/>
      <c r="N99" s="1811"/>
      <c r="O99" s="1811"/>
      <c r="P99" s="1811"/>
      <c r="Q99" s="1811"/>
      <c r="R99" s="1811"/>
      <c r="S99" s="1811"/>
      <c r="T99" s="1811"/>
      <c r="U99" s="1811"/>
      <c r="V99" s="1811"/>
      <c r="W99" s="1811"/>
      <c r="X99" s="1811"/>
      <c r="Y99" s="1811"/>
      <c r="Z99" s="1811"/>
      <c r="AA99" s="1811"/>
      <c r="AB99" s="1433"/>
      <c r="AC99" s="1507"/>
      <c r="AD99" s="1597"/>
      <c r="AE99" s="1507"/>
      <c r="AF99" s="1507"/>
      <c r="AG99" s="1507"/>
      <c r="AH99" s="1024"/>
      <c r="AI99" s="1024"/>
      <c r="AJ99" s="1024"/>
      <c r="AK99" s="1024"/>
      <c r="AL99" s="1024"/>
      <c r="AM99" s="1024"/>
      <c r="AN99" s="1024"/>
      <c r="AO99" s="1024"/>
      <c r="AP99" s="1024"/>
      <c r="AQ99" s="1024"/>
      <c r="AR99" s="1024"/>
      <c r="AS99" s="1024"/>
      <c r="AT99" s="1024"/>
      <c r="AU99" s="1024"/>
      <c r="AV99" s="1024"/>
      <c r="AW99" s="1024"/>
      <c r="AX99" s="1024"/>
      <c r="AY99" s="1024"/>
      <c r="AZ99" s="1024"/>
      <c r="BA99" s="1024"/>
      <c r="BB99" s="1024"/>
      <c r="BC99" s="1024"/>
      <c r="BD99" s="1024"/>
      <c r="BE99" s="1024"/>
      <c r="BF99" s="1024"/>
      <c r="BG99" s="1023"/>
      <c r="BH99" s="1023"/>
      <c r="BI99" s="1023"/>
      <c r="BJ99" s="1023"/>
      <c r="BK99" s="1023"/>
      <c r="BL99" s="1023"/>
      <c r="BM99" s="1023"/>
      <c r="BN99" s="1023"/>
      <c r="BO99" s="1023"/>
      <c r="BP99" s="1023"/>
      <c r="BQ99" s="1023"/>
      <c r="BR99" s="1023"/>
      <c r="BS99" s="1023"/>
      <c r="BT99" s="1023"/>
      <c r="BU99" s="1023"/>
    </row>
    <row r="100" spans="1:76" s="39" customFormat="1" ht="63.75" thickBot="1">
      <c r="A100" s="22" t="s">
        <v>13</v>
      </c>
      <c r="B100" s="432" t="s">
        <v>14</v>
      </c>
      <c r="C100" s="22" t="s">
        <v>15</v>
      </c>
      <c r="D100" s="355" t="s">
        <v>16</v>
      </c>
      <c r="E100" s="355" t="s">
        <v>17</v>
      </c>
      <c r="F100" s="355" t="s">
        <v>18</v>
      </c>
      <c r="G100" s="355" t="s">
        <v>19</v>
      </c>
      <c r="H100" s="355" t="s">
        <v>20</v>
      </c>
      <c r="I100" s="355" t="s">
        <v>21</v>
      </c>
      <c r="J100" s="355" t="s">
        <v>22</v>
      </c>
      <c r="K100" s="355" t="s">
        <v>23</v>
      </c>
      <c r="L100" s="355" t="s">
        <v>24</v>
      </c>
      <c r="M100" s="547" t="s">
        <v>25</v>
      </c>
      <c r="N100" s="547" t="s">
        <v>26</v>
      </c>
      <c r="O100" s="547" t="s">
        <v>27</v>
      </c>
      <c r="P100" s="547" t="s">
        <v>28</v>
      </c>
      <c r="Q100" s="547" t="s">
        <v>29</v>
      </c>
      <c r="R100" s="547" t="s">
        <v>30</v>
      </c>
      <c r="S100" s="547" t="s">
        <v>31</v>
      </c>
      <c r="T100" s="547" t="s">
        <v>32</v>
      </c>
      <c r="U100" s="547" t="s">
        <v>33</v>
      </c>
      <c r="V100" s="547" t="s">
        <v>34</v>
      </c>
      <c r="W100" s="547" t="s">
        <v>35</v>
      </c>
      <c r="X100" s="547" t="s">
        <v>36</v>
      </c>
      <c r="Y100" s="355" t="s">
        <v>37</v>
      </c>
      <c r="Z100" s="548" t="s">
        <v>38</v>
      </c>
      <c r="AA100" s="355" t="s">
        <v>39</v>
      </c>
      <c r="AB100" s="1796" t="s">
        <v>40</v>
      </c>
      <c r="AC100" s="1771" t="s">
        <v>1938</v>
      </c>
      <c r="AD100" s="1797" t="s">
        <v>41</v>
      </c>
      <c r="AE100" s="1772" t="s">
        <v>1997</v>
      </c>
      <c r="AF100" s="1772" t="s">
        <v>1998</v>
      </c>
      <c r="AG100" s="1771" t="s">
        <v>1940</v>
      </c>
      <c r="AH100" s="1798" t="s">
        <v>42</v>
      </c>
      <c r="AI100" s="1798" t="s">
        <v>43</v>
      </c>
      <c r="AJ100" s="1798" t="s">
        <v>44</v>
      </c>
      <c r="AK100" s="1798" t="s">
        <v>45</v>
      </c>
      <c r="AL100" s="1798" t="s">
        <v>46</v>
      </c>
      <c r="AM100" s="547" t="s">
        <v>47</v>
      </c>
      <c r="AN100" s="547" t="s">
        <v>48</v>
      </c>
      <c r="AO100" s="547" t="s">
        <v>42</v>
      </c>
      <c r="AP100" s="547" t="s">
        <v>43</v>
      </c>
      <c r="AQ100" s="547" t="s">
        <v>44</v>
      </c>
      <c r="AR100" s="712" t="s">
        <v>45</v>
      </c>
      <c r="AS100" s="712" t="s">
        <v>46</v>
      </c>
      <c r="AT100" s="712" t="s">
        <v>49</v>
      </c>
      <c r="AU100" s="712" t="s">
        <v>50</v>
      </c>
      <c r="AV100" s="712" t="s">
        <v>42</v>
      </c>
      <c r="AW100" s="712" t="s">
        <v>43</v>
      </c>
      <c r="AX100" s="712" t="s">
        <v>44</v>
      </c>
      <c r="AY100" s="713" t="s">
        <v>45</v>
      </c>
      <c r="AZ100" s="713" t="s">
        <v>46</v>
      </c>
      <c r="BA100" s="713" t="s">
        <v>51</v>
      </c>
      <c r="BB100" s="713" t="s">
        <v>52</v>
      </c>
      <c r="BC100" s="713" t="s">
        <v>42</v>
      </c>
      <c r="BD100" s="713" t="s">
        <v>43</v>
      </c>
      <c r="BE100" s="713" t="s">
        <v>44</v>
      </c>
      <c r="BF100" s="714" t="s">
        <v>45</v>
      </c>
      <c r="BG100" s="714" t="s">
        <v>46</v>
      </c>
      <c r="BH100" s="714" t="s">
        <v>53</v>
      </c>
      <c r="BI100" s="714" t="s">
        <v>54</v>
      </c>
      <c r="BJ100" s="714" t="s">
        <v>42</v>
      </c>
      <c r="BK100" s="714" t="s">
        <v>43</v>
      </c>
      <c r="BL100" s="714" t="s">
        <v>44</v>
      </c>
      <c r="BM100" s="715" t="s">
        <v>45</v>
      </c>
      <c r="BN100" s="715" t="s">
        <v>46</v>
      </c>
      <c r="BO100" s="715" t="s">
        <v>55</v>
      </c>
      <c r="BP100" s="715" t="s">
        <v>56</v>
      </c>
      <c r="BQ100" s="715" t="s">
        <v>42</v>
      </c>
      <c r="BR100" s="715" t="s">
        <v>43</v>
      </c>
      <c r="BS100" s="715" t="s">
        <v>44</v>
      </c>
      <c r="BT100" s="716" t="s">
        <v>45</v>
      </c>
      <c r="BU100" s="716" t="s">
        <v>46</v>
      </c>
      <c r="BV100" s="716"/>
      <c r="BW100" s="716"/>
      <c r="BX100" s="716"/>
    </row>
    <row r="101" spans="1:73" s="918" customFormat="1" ht="64.5" customHeight="1" thickBot="1">
      <c r="A101" s="2056">
        <v>1</v>
      </c>
      <c r="B101" s="2056" t="s">
        <v>137</v>
      </c>
      <c r="C101" s="2041" t="s">
        <v>516</v>
      </c>
      <c r="D101" s="1014" t="s">
        <v>517</v>
      </c>
      <c r="E101" s="1004" t="s">
        <v>78</v>
      </c>
      <c r="F101" s="1002" t="s">
        <v>518</v>
      </c>
      <c r="G101" s="1013" t="s">
        <v>79</v>
      </c>
      <c r="H101" s="980" t="s">
        <v>1505</v>
      </c>
      <c r="I101" s="995">
        <v>0.16666666666666669</v>
      </c>
      <c r="J101" s="924" t="s">
        <v>140</v>
      </c>
      <c r="K101" s="1000">
        <v>42005</v>
      </c>
      <c r="L101" s="1000">
        <v>42369</v>
      </c>
      <c r="M101" s="999"/>
      <c r="N101" s="999"/>
      <c r="O101" s="999"/>
      <c r="P101" s="999"/>
      <c r="Q101" s="999"/>
      <c r="R101" s="999"/>
      <c r="S101" s="999"/>
      <c r="T101" s="999"/>
      <c r="U101" s="999"/>
      <c r="V101" s="999"/>
      <c r="W101" s="999"/>
      <c r="X101" s="999"/>
      <c r="Y101" s="1012" t="s">
        <v>519</v>
      </c>
      <c r="Z101" s="991">
        <v>0</v>
      </c>
      <c r="AA101" s="973" t="s">
        <v>1150</v>
      </c>
      <c r="AB101" s="1799">
        <f aca="true" t="shared" si="22" ref="AB101:AB108">SUM(M101:N101)</f>
        <v>0</v>
      </c>
      <c r="AC101" s="1795">
        <f aca="true" t="shared" si="23" ref="AC101:AC108">IF(AB101=0,0%,100%)</f>
        <v>0</v>
      </c>
      <c r="AD101" s="1800">
        <v>0</v>
      </c>
      <c r="AE101" s="1795" t="s">
        <v>1150</v>
      </c>
      <c r="AF101" s="1795" t="s">
        <v>1150</v>
      </c>
      <c r="AG101" s="1795" t="str">
        <f>AF101</f>
        <v>-</v>
      </c>
      <c r="AH101" s="1801">
        <v>1</v>
      </c>
      <c r="AI101" s="1803"/>
      <c r="AJ101" s="1803"/>
      <c r="AK101" s="1803" t="s">
        <v>2110</v>
      </c>
      <c r="AL101" s="1803"/>
      <c r="AM101" s="913"/>
      <c r="AN101" s="913"/>
      <c r="AO101" s="913"/>
      <c r="AP101" s="913"/>
      <c r="AQ101" s="913"/>
      <c r="AR101" s="913"/>
      <c r="AS101" s="913"/>
      <c r="AT101" s="914"/>
      <c r="AU101" s="914"/>
      <c r="AV101" s="914"/>
      <c r="AW101" s="914"/>
      <c r="AX101" s="914"/>
      <c r="AY101" s="914"/>
      <c r="AZ101" s="914"/>
      <c r="BA101" s="915"/>
      <c r="BB101" s="915"/>
      <c r="BC101" s="915"/>
      <c r="BD101" s="915"/>
      <c r="BE101" s="915"/>
      <c r="BF101" s="915"/>
      <c r="BG101" s="915"/>
      <c r="BH101" s="916"/>
      <c r="BI101" s="916"/>
      <c r="BJ101" s="916"/>
      <c r="BK101" s="916"/>
      <c r="BL101" s="916"/>
      <c r="BM101" s="916"/>
      <c r="BN101" s="916"/>
      <c r="BO101" s="917"/>
      <c r="BP101" s="917"/>
      <c r="BQ101" s="917"/>
      <c r="BR101" s="917"/>
      <c r="BS101" s="917"/>
      <c r="BT101" s="917"/>
      <c r="BU101" s="917"/>
    </row>
    <row r="102" spans="1:73" s="918" customFormat="1" ht="49.5" customHeight="1" thickBot="1">
      <c r="A102" s="2056"/>
      <c r="B102" s="2056"/>
      <c r="C102" s="2041"/>
      <c r="D102" s="997" t="s">
        <v>141</v>
      </c>
      <c r="E102" s="1010" t="s">
        <v>142</v>
      </c>
      <c r="F102" s="1011">
        <v>4</v>
      </c>
      <c r="G102" s="1010" t="s">
        <v>143</v>
      </c>
      <c r="H102" s="980" t="s">
        <v>1505</v>
      </c>
      <c r="I102" s="995">
        <v>0.16666666666666669</v>
      </c>
      <c r="J102" s="931" t="s">
        <v>144</v>
      </c>
      <c r="K102" s="994">
        <v>42005</v>
      </c>
      <c r="L102" s="994">
        <v>42369</v>
      </c>
      <c r="M102" s="993"/>
      <c r="N102" s="993"/>
      <c r="O102" s="993">
        <v>1</v>
      </c>
      <c r="P102" s="993"/>
      <c r="Q102" s="993"/>
      <c r="R102" s="993">
        <v>1</v>
      </c>
      <c r="S102" s="993"/>
      <c r="T102" s="993"/>
      <c r="U102" s="993">
        <v>1</v>
      </c>
      <c r="V102" s="993"/>
      <c r="W102" s="993"/>
      <c r="X102" s="993">
        <v>1</v>
      </c>
      <c r="Y102" s="992">
        <v>4</v>
      </c>
      <c r="Z102" s="991">
        <v>0</v>
      </c>
      <c r="AA102" s="973" t="s">
        <v>1150</v>
      </c>
      <c r="AB102" s="1799">
        <f t="shared" si="22"/>
        <v>0</v>
      </c>
      <c r="AC102" s="1795">
        <f t="shared" si="23"/>
        <v>0</v>
      </c>
      <c r="AD102" s="1800">
        <v>0</v>
      </c>
      <c r="AE102" s="1795" t="s">
        <v>1150</v>
      </c>
      <c r="AF102" s="1795">
        <f>AD102/Y102</f>
        <v>0</v>
      </c>
      <c r="AG102" s="1795">
        <f>AF102</f>
        <v>0</v>
      </c>
      <c r="AH102" s="1801">
        <v>1</v>
      </c>
      <c r="AI102" s="1803"/>
      <c r="AJ102" s="1803"/>
      <c r="AK102" s="1803" t="s">
        <v>2111</v>
      </c>
      <c r="AL102" s="1803"/>
      <c r="AM102" s="913"/>
      <c r="AN102" s="913"/>
      <c r="AO102" s="913"/>
      <c r="AP102" s="913"/>
      <c r="AQ102" s="913"/>
      <c r="AR102" s="913"/>
      <c r="AS102" s="913"/>
      <c r="AT102" s="914"/>
      <c r="AU102" s="914"/>
      <c r="AV102" s="914"/>
      <c r="AW102" s="914"/>
      <c r="AX102" s="914"/>
      <c r="AY102" s="914"/>
      <c r="AZ102" s="914"/>
      <c r="BA102" s="915"/>
      <c r="BB102" s="915"/>
      <c r="BC102" s="915"/>
      <c r="BD102" s="915"/>
      <c r="BE102" s="915"/>
      <c r="BF102" s="915"/>
      <c r="BG102" s="915"/>
      <c r="BH102" s="916"/>
      <c r="BI102" s="916"/>
      <c r="BJ102" s="916"/>
      <c r="BK102" s="916"/>
      <c r="BL102" s="916"/>
      <c r="BM102" s="916"/>
      <c r="BN102" s="916"/>
      <c r="BO102" s="917"/>
      <c r="BP102" s="917"/>
      <c r="BQ102" s="917"/>
      <c r="BR102" s="917"/>
      <c r="BS102" s="917"/>
      <c r="BT102" s="917"/>
      <c r="BU102" s="917"/>
    </row>
    <row r="103" spans="1:73" s="918" customFormat="1" ht="28.5" customHeight="1" thickBot="1">
      <c r="A103" s="2056"/>
      <c r="B103" s="2056"/>
      <c r="C103" s="2043" t="s">
        <v>520</v>
      </c>
      <c r="D103" s="1005" t="s">
        <v>157</v>
      </c>
      <c r="E103" s="1008" t="s">
        <v>158</v>
      </c>
      <c r="F103" s="1009">
        <v>12</v>
      </c>
      <c r="G103" s="1008" t="s">
        <v>159</v>
      </c>
      <c r="H103" s="980" t="s">
        <v>1505</v>
      </c>
      <c r="I103" s="995">
        <v>0.16666666666666669</v>
      </c>
      <c r="J103" s="924" t="s">
        <v>160</v>
      </c>
      <c r="K103" s="1000">
        <v>42006</v>
      </c>
      <c r="L103" s="1000">
        <v>42369</v>
      </c>
      <c r="M103" s="999">
        <v>1</v>
      </c>
      <c r="N103" s="999">
        <v>1</v>
      </c>
      <c r="O103" s="999">
        <v>1</v>
      </c>
      <c r="P103" s="999">
        <v>1</v>
      </c>
      <c r="Q103" s="999">
        <v>1</v>
      </c>
      <c r="R103" s="999">
        <v>1</v>
      </c>
      <c r="S103" s="999">
        <v>1</v>
      </c>
      <c r="T103" s="999">
        <v>1</v>
      </c>
      <c r="U103" s="999">
        <v>1</v>
      </c>
      <c r="V103" s="999">
        <v>1</v>
      </c>
      <c r="W103" s="999">
        <v>1</v>
      </c>
      <c r="X103" s="999">
        <v>1</v>
      </c>
      <c r="Y103" s="998">
        <v>12</v>
      </c>
      <c r="Z103" s="991">
        <v>0</v>
      </c>
      <c r="AA103" s="973" t="s">
        <v>1150</v>
      </c>
      <c r="AB103" s="1799">
        <f t="shared" si="22"/>
        <v>2</v>
      </c>
      <c r="AC103" s="1795">
        <f t="shared" si="23"/>
        <v>1</v>
      </c>
      <c r="AD103" s="1800">
        <v>2</v>
      </c>
      <c r="AE103" s="1795">
        <f>AD103/AB103</f>
        <v>1</v>
      </c>
      <c r="AF103" s="1795">
        <f>AD103/Y103</f>
        <v>0.16666666666666666</v>
      </c>
      <c r="AG103" s="1795">
        <f>AF103</f>
        <v>0.16666666666666666</v>
      </c>
      <c r="AH103" s="1801">
        <v>1</v>
      </c>
      <c r="AI103" s="1803"/>
      <c r="AJ103" s="1803"/>
      <c r="AK103" s="1803" t="s">
        <v>2112</v>
      </c>
      <c r="AL103" s="1803"/>
      <c r="AM103" s="913"/>
      <c r="AN103" s="913"/>
      <c r="AO103" s="913"/>
      <c r="AP103" s="913"/>
      <c r="AQ103" s="913"/>
      <c r="AR103" s="913"/>
      <c r="AS103" s="913"/>
      <c r="AT103" s="914"/>
      <c r="AU103" s="914"/>
      <c r="AV103" s="914"/>
      <c r="AW103" s="914"/>
      <c r="AX103" s="914"/>
      <c r="AY103" s="914"/>
      <c r="AZ103" s="914"/>
      <c r="BA103" s="915"/>
      <c r="BB103" s="915"/>
      <c r="BC103" s="915"/>
      <c r="BD103" s="915"/>
      <c r="BE103" s="915"/>
      <c r="BF103" s="915"/>
      <c r="BG103" s="915"/>
      <c r="BH103" s="916"/>
      <c r="BI103" s="916"/>
      <c r="BJ103" s="916"/>
      <c r="BK103" s="916"/>
      <c r="BL103" s="916"/>
      <c r="BM103" s="916"/>
      <c r="BN103" s="916"/>
      <c r="BO103" s="917"/>
      <c r="BP103" s="917"/>
      <c r="BQ103" s="917"/>
      <c r="BR103" s="917"/>
      <c r="BS103" s="917"/>
      <c r="BT103" s="917"/>
      <c r="BU103" s="917"/>
    </row>
    <row r="104" spans="1:73" s="918" customFormat="1" ht="48.75" thickBot="1">
      <c r="A104" s="2056"/>
      <c r="B104" s="2056"/>
      <c r="C104" s="2043"/>
      <c r="D104" s="997" t="s">
        <v>161</v>
      </c>
      <c r="E104" s="1007" t="s">
        <v>158</v>
      </c>
      <c r="F104" s="1006">
        <v>12</v>
      </c>
      <c r="G104" s="996" t="s">
        <v>159</v>
      </c>
      <c r="H104" s="980" t="s">
        <v>1719</v>
      </c>
      <c r="I104" s="995">
        <v>0.16666666666666669</v>
      </c>
      <c r="J104" s="931" t="s">
        <v>160</v>
      </c>
      <c r="K104" s="994">
        <v>42006</v>
      </c>
      <c r="L104" s="994">
        <v>42369</v>
      </c>
      <c r="M104" s="993">
        <v>1</v>
      </c>
      <c r="N104" s="993">
        <v>1</v>
      </c>
      <c r="O104" s="993">
        <v>1</v>
      </c>
      <c r="P104" s="993">
        <v>1</v>
      </c>
      <c r="Q104" s="993">
        <v>1</v>
      </c>
      <c r="R104" s="993">
        <v>1</v>
      </c>
      <c r="S104" s="993">
        <v>1</v>
      </c>
      <c r="T104" s="993">
        <v>1</v>
      </c>
      <c r="U104" s="993">
        <v>1</v>
      </c>
      <c r="V104" s="993">
        <v>1</v>
      </c>
      <c r="W104" s="993">
        <v>1</v>
      </c>
      <c r="X104" s="993">
        <v>1</v>
      </c>
      <c r="Y104" s="992">
        <v>12</v>
      </c>
      <c r="Z104" s="991">
        <v>0</v>
      </c>
      <c r="AA104" s="973" t="s">
        <v>1150</v>
      </c>
      <c r="AB104" s="1799">
        <f t="shared" si="22"/>
        <v>2</v>
      </c>
      <c r="AC104" s="1795">
        <f t="shared" si="23"/>
        <v>1</v>
      </c>
      <c r="AD104" s="1800">
        <v>2</v>
      </c>
      <c r="AE104" s="1795">
        <f>AD104/AB104</f>
        <v>1</v>
      </c>
      <c r="AF104" s="1795">
        <f>AD104/Y104</f>
        <v>0.16666666666666666</v>
      </c>
      <c r="AG104" s="1795">
        <f>AF104</f>
        <v>0.16666666666666666</v>
      </c>
      <c r="AH104" s="1801">
        <v>1</v>
      </c>
      <c r="AI104" s="1803"/>
      <c r="AJ104" s="1803"/>
      <c r="AK104" s="1803" t="s">
        <v>2113</v>
      </c>
      <c r="AL104" s="1803"/>
      <c r="AM104" s="913"/>
      <c r="AN104" s="913"/>
      <c r="AO104" s="913"/>
      <c r="AP104" s="913"/>
      <c r="AQ104" s="913"/>
      <c r="AR104" s="913"/>
      <c r="AS104" s="913"/>
      <c r="AT104" s="914"/>
      <c r="AU104" s="914"/>
      <c r="AV104" s="914"/>
      <c r="AW104" s="914"/>
      <c r="AX104" s="914"/>
      <c r="AY104" s="914"/>
      <c r="AZ104" s="914"/>
      <c r="BA104" s="915"/>
      <c r="BB104" s="915"/>
      <c r="BC104" s="915"/>
      <c r="BD104" s="915"/>
      <c r="BE104" s="915"/>
      <c r="BF104" s="915"/>
      <c r="BG104" s="915"/>
      <c r="BH104" s="916"/>
      <c r="BI104" s="916"/>
      <c r="BJ104" s="916"/>
      <c r="BK104" s="916"/>
      <c r="BL104" s="916"/>
      <c r="BM104" s="916"/>
      <c r="BN104" s="916"/>
      <c r="BO104" s="917"/>
      <c r="BP104" s="917"/>
      <c r="BQ104" s="917"/>
      <c r="BR104" s="917"/>
      <c r="BS104" s="917"/>
      <c r="BT104" s="917"/>
      <c r="BU104" s="917"/>
    </row>
    <row r="105" spans="1:73" s="918" customFormat="1" ht="60.75" thickBot="1">
      <c r="A105" s="2056"/>
      <c r="B105" s="2056"/>
      <c r="C105" s="2043"/>
      <c r="D105" s="1005" t="s">
        <v>162</v>
      </c>
      <c r="E105" s="1004" t="s">
        <v>163</v>
      </c>
      <c r="F105" s="1003" t="s">
        <v>146</v>
      </c>
      <c r="G105" s="1002" t="s">
        <v>147</v>
      </c>
      <c r="H105" s="980" t="s">
        <v>1505</v>
      </c>
      <c r="I105" s="995">
        <v>0.16666666666666669</v>
      </c>
      <c r="J105" s="946" t="s">
        <v>164</v>
      </c>
      <c r="K105" s="1001">
        <v>42006</v>
      </c>
      <c r="L105" s="1000">
        <v>42369</v>
      </c>
      <c r="M105" s="999"/>
      <c r="N105" s="999"/>
      <c r="O105" s="999"/>
      <c r="P105" s="999"/>
      <c r="Q105" s="999"/>
      <c r="R105" s="999"/>
      <c r="S105" s="999"/>
      <c r="T105" s="999"/>
      <c r="U105" s="999"/>
      <c r="V105" s="999"/>
      <c r="W105" s="999"/>
      <c r="X105" s="999"/>
      <c r="Y105" s="998" t="s">
        <v>146</v>
      </c>
      <c r="Z105" s="991">
        <v>0</v>
      </c>
      <c r="AA105" s="973" t="s">
        <v>1150</v>
      </c>
      <c r="AB105" s="1799">
        <f t="shared" si="22"/>
        <v>0</v>
      </c>
      <c r="AC105" s="1795">
        <f t="shared" si="23"/>
        <v>0</v>
      </c>
      <c r="AD105" s="1800">
        <v>0</v>
      </c>
      <c r="AE105" s="1795" t="s">
        <v>1150</v>
      </c>
      <c r="AF105" s="1795" t="s">
        <v>1150</v>
      </c>
      <c r="AG105" s="1795" t="str">
        <f>AF105</f>
        <v>-</v>
      </c>
      <c r="AH105" s="1801">
        <v>1</v>
      </c>
      <c r="AI105" s="1803"/>
      <c r="AJ105" s="1803"/>
      <c r="AK105" s="1803" t="s">
        <v>2114</v>
      </c>
      <c r="AL105" s="1803"/>
      <c r="AM105" s="913"/>
      <c r="AN105" s="913"/>
      <c r="AO105" s="913"/>
      <c r="AP105" s="913"/>
      <c r="AQ105" s="913"/>
      <c r="AR105" s="913"/>
      <c r="AS105" s="913"/>
      <c r="AT105" s="914"/>
      <c r="AU105" s="914"/>
      <c r="AV105" s="914"/>
      <c r="AW105" s="914"/>
      <c r="AX105" s="914"/>
      <c r="AY105" s="914"/>
      <c r="AZ105" s="914"/>
      <c r="BA105" s="915"/>
      <c r="BB105" s="915"/>
      <c r="BC105" s="915"/>
      <c r="BD105" s="915"/>
      <c r="BE105" s="915"/>
      <c r="BF105" s="915"/>
      <c r="BG105" s="915"/>
      <c r="BH105" s="916"/>
      <c r="BI105" s="916"/>
      <c r="BJ105" s="916"/>
      <c r="BK105" s="916"/>
      <c r="BL105" s="916"/>
      <c r="BM105" s="916"/>
      <c r="BN105" s="916"/>
      <c r="BO105" s="917"/>
      <c r="BP105" s="917"/>
      <c r="BQ105" s="917"/>
      <c r="BR105" s="917"/>
      <c r="BS105" s="917"/>
      <c r="BT105" s="917"/>
      <c r="BU105" s="917"/>
    </row>
    <row r="106" spans="1:73" s="918" customFormat="1" ht="24.75" thickBot="1">
      <c r="A106" s="2056"/>
      <c r="B106" s="2056"/>
      <c r="C106" s="2043"/>
      <c r="D106" s="997" t="s">
        <v>153</v>
      </c>
      <c r="E106" s="982" t="s">
        <v>154</v>
      </c>
      <c r="F106" s="982" t="s">
        <v>155</v>
      </c>
      <c r="G106" s="996" t="s">
        <v>156</v>
      </c>
      <c r="H106" s="980" t="s">
        <v>1718</v>
      </c>
      <c r="I106" s="995">
        <v>0.16666666666666669</v>
      </c>
      <c r="J106" s="931" t="s">
        <v>154</v>
      </c>
      <c r="K106" s="994">
        <v>42006</v>
      </c>
      <c r="L106" s="994">
        <v>42369</v>
      </c>
      <c r="M106" s="993"/>
      <c r="N106" s="993"/>
      <c r="O106" s="993"/>
      <c r="P106" s="993"/>
      <c r="Q106" s="993"/>
      <c r="R106" s="993"/>
      <c r="S106" s="993"/>
      <c r="T106" s="993"/>
      <c r="U106" s="993"/>
      <c r="V106" s="993"/>
      <c r="W106" s="993"/>
      <c r="X106" s="993"/>
      <c r="Y106" s="992" t="s">
        <v>155</v>
      </c>
      <c r="Z106" s="991">
        <v>0</v>
      </c>
      <c r="AA106" s="973" t="s">
        <v>1150</v>
      </c>
      <c r="AB106" s="1799">
        <f t="shared" si="22"/>
        <v>0</v>
      </c>
      <c r="AC106" s="1795">
        <f t="shared" si="23"/>
        <v>0</v>
      </c>
      <c r="AD106" s="1800">
        <v>0</v>
      </c>
      <c r="AE106" s="1795" t="s">
        <v>1150</v>
      </c>
      <c r="AF106" s="1795" t="s">
        <v>1150</v>
      </c>
      <c r="AG106" s="1795" t="str">
        <f>AF106</f>
        <v>-</v>
      </c>
      <c r="AH106" s="1801">
        <v>1</v>
      </c>
      <c r="AI106" s="1803"/>
      <c r="AJ106" s="1803"/>
      <c r="AK106" s="1803" t="s">
        <v>2115</v>
      </c>
      <c r="AL106" s="1803"/>
      <c r="AM106" s="913"/>
      <c r="AN106" s="913"/>
      <c r="AO106" s="913"/>
      <c r="AP106" s="913"/>
      <c r="AQ106" s="913"/>
      <c r="AR106" s="913"/>
      <c r="AS106" s="913"/>
      <c r="AT106" s="914"/>
      <c r="AU106" s="914"/>
      <c r="AV106" s="914"/>
      <c r="AW106" s="914"/>
      <c r="AX106" s="914"/>
      <c r="AY106" s="914"/>
      <c r="AZ106" s="914"/>
      <c r="BA106" s="915"/>
      <c r="BB106" s="915"/>
      <c r="BC106" s="915"/>
      <c r="BD106" s="915"/>
      <c r="BE106" s="915"/>
      <c r="BF106" s="915"/>
      <c r="BG106" s="915"/>
      <c r="BH106" s="916"/>
      <c r="BI106" s="916"/>
      <c r="BJ106" s="916"/>
      <c r="BK106" s="916"/>
      <c r="BL106" s="916"/>
      <c r="BM106" s="916"/>
      <c r="BN106" s="916"/>
      <c r="BO106" s="917"/>
      <c r="BP106" s="917"/>
      <c r="BQ106" s="917"/>
      <c r="BR106" s="917"/>
      <c r="BS106" s="917"/>
      <c r="BT106" s="917"/>
      <c r="BU106" s="917"/>
    </row>
    <row r="107" spans="1:73" s="965" customFormat="1" ht="19.5" customHeight="1" thickBot="1">
      <c r="A107" s="1817" t="s">
        <v>136</v>
      </c>
      <c r="B107" s="1817"/>
      <c r="C107" s="1817"/>
      <c r="D107" s="1817"/>
      <c r="E107" s="971"/>
      <c r="F107" s="971"/>
      <c r="G107" s="971"/>
      <c r="H107" s="990"/>
      <c r="I107" s="989">
        <f>+SUM(I101:I106)</f>
        <v>1.0000000000000002</v>
      </c>
      <c r="J107" s="971"/>
      <c r="K107" s="971"/>
      <c r="L107" s="971"/>
      <c r="M107" s="971"/>
      <c r="N107" s="971"/>
      <c r="O107" s="971"/>
      <c r="P107" s="971"/>
      <c r="Q107" s="971"/>
      <c r="R107" s="971"/>
      <c r="S107" s="971"/>
      <c r="T107" s="971"/>
      <c r="U107" s="971"/>
      <c r="V107" s="971"/>
      <c r="W107" s="971"/>
      <c r="X107" s="971"/>
      <c r="Y107" s="988"/>
      <c r="Z107" s="987">
        <f>SUM(Z101:Z106)</f>
        <v>0</v>
      </c>
      <c r="AA107" s="969"/>
      <c r="AB107" s="1691"/>
      <c r="AC107" s="1692">
        <f>_xlfn.AVERAGEIF(AC101:AC106,"&gt;0")</f>
        <v>1</v>
      </c>
      <c r="AD107" s="1693"/>
      <c r="AE107" s="1692">
        <f>AVERAGE(AE101:AE106)</f>
        <v>1</v>
      </c>
      <c r="AF107" s="1692"/>
      <c r="AG107" s="1692">
        <f>AVERAGE(AG101:AG106)</f>
        <v>0.1111111111111111</v>
      </c>
      <c r="AH107" s="969"/>
      <c r="AI107" s="969"/>
      <c r="AJ107" s="969"/>
      <c r="AK107" s="969"/>
      <c r="AL107" s="969"/>
      <c r="AM107" s="967"/>
      <c r="AN107" s="967"/>
      <c r="AO107" s="967"/>
      <c r="AP107" s="967"/>
      <c r="AQ107" s="967"/>
      <c r="AR107" s="967"/>
      <c r="AS107" s="967"/>
      <c r="AT107" s="967"/>
      <c r="AU107" s="967"/>
      <c r="AV107" s="967"/>
      <c r="AW107" s="967"/>
      <c r="AX107" s="967"/>
      <c r="AY107" s="967"/>
      <c r="AZ107" s="967"/>
      <c r="BA107" s="967"/>
      <c r="BB107" s="967"/>
      <c r="BC107" s="967"/>
      <c r="BD107" s="967"/>
      <c r="BE107" s="967"/>
      <c r="BF107" s="967"/>
      <c r="BG107" s="967"/>
      <c r="BH107" s="967"/>
      <c r="BI107" s="967"/>
      <c r="BJ107" s="967"/>
      <c r="BK107" s="967"/>
      <c r="BL107" s="967"/>
      <c r="BM107" s="967"/>
      <c r="BN107" s="967"/>
      <c r="BO107" s="967"/>
      <c r="BP107" s="967"/>
      <c r="BQ107" s="967"/>
      <c r="BR107" s="967"/>
      <c r="BS107" s="967"/>
      <c r="BT107" s="967"/>
      <c r="BU107" s="967"/>
    </row>
    <row r="108" spans="1:73" s="918" customFormat="1" ht="24.75" thickBot="1">
      <c r="A108" s="986">
        <v>2</v>
      </c>
      <c r="B108" s="986" t="s">
        <v>234</v>
      </c>
      <c r="C108" s="985" t="s">
        <v>243</v>
      </c>
      <c r="D108" s="984" t="s">
        <v>558</v>
      </c>
      <c r="E108" s="983" t="s">
        <v>154</v>
      </c>
      <c r="F108" s="982" t="s">
        <v>155</v>
      </c>
      <c r="G108" s="981" t="s">
        <v>156</v>
      </c>
      <c r="H108" s="980" t="s">
        <v>1718</v>
      </c>
      <c r="I108" s="979">
        <v>1</v>
      </c>
      <c r="J108" s="978" t="s">
        <v>266</v>
      </c>
      <c r="K108" s="977">
        <v>42006</v>
      </c>
      <c r="L108" s="977">
        <v>42369</v>
      </c>
      <c r="M108" s="976"/>
      <c r="N108" s="976"/>
      <c r="O108" s="976"/>
      <c r="P108" s="976"/>
      <c r="Q108" s="976"/>
      <c r="R108" s="976"/>
      <c r="S108" s="976"/>
      <c r="T108" s="976"/>
      <c r="U108" s="909"/>
      <c r="V108" s="909"/>
      <c r="W108" s="909"/>
      <c r="X108" s="909"/>
      <c r="Y108" s="975" t="s">
        <v>155</v>
      </c>
      <c r="Z108" s="974">
        <v>0</v>
      </c>
      <c r="AA108" s="973" t="s">
        <v>1150</v>
      </c>
      <c r="AB108" s="1799">
        <f t="shared" si="22"/>
        <v>0</v>
      </c>
      <c r="AC108" s="1795">
        <f t="shared" si="23"/>
        <v>0</v>
      </c>
      <c r="AD108" s="1800">
        <v>0</v>
      </c>
      <c r="AE108" s="1795" t="s">
        <v>1150</v>
      </c>
      <c r="AF108" s="1795" t="s">
        <v>1150</v>
      </c>
      <c r="AG108" s="1795" t="str">
        <f>AF108</f>
        <v>-</v>
      </c>
      <c r="AH108" s="1807">
        <v>1</v>
      </c>
      <c r="AI108" s="1803"/>
      <c r="AJ108" s="1803"/>
      <c r="AK108" s="1803" t="s">
        <v>2116</v>
      </c>
      <c r="AL108" s="1803"/>
      <c r="AM108" s="913"/>
      <c r="AN108" s="913"/>
      <c r="AO108" s="913"/>
      <c r="AP108" s="913"/>
      <c r="AQ108" s="913"/>
      <c r="AR108" s="913"/>
      <c r="AS108" s="913"/>
      <c r="AT108" s="914"/>
      <c r="AU108" s="914"/>
      <c r="AV108" s="914"/>
      <c r="AW108" s="914"/>
      <c r="AX108" s="914"/>
      <c r="AY108" s="914"/>
      <c r="AZ108" s="914"/>
      <c r="BA108" s="915"/>
      <c r="BB108" s="915"/>
      <c r="BC108" s="915"/>
      <c r="BD108" s="915"/>
      <c r="BE108" s="915"/>
      <c r="BF108" s="915"/>
      <c r="BG108" s="915"/>
      <c r="BH108" s="916"/>
      <c r="BI108" s="916"/>
      <c r="BJ108" s="916"/>
      <c r="BK108" s="916"/>
      <c r="BL108" s="916"/>
      <c r="BM108" s="916"/>
      <c r="BN108" s="916"/>
      <c r="BO108" s="917"/>
      <c r="BP108" s="917"/>
      <c r="BQ108" s="917"/>
      <c r="BR108" s="917"/>
      <c r="BS108" s="917"/>
      <c r="BT108" s="917"/>
      <c r="BU108" s="917"/>
    </row>
    <row r="109" spans="1:73" s="965" customFormat="1" ht="19.5" customHeight="1" thickBot="1">
      <c r="A109" s="1817" t="s">
        <v>136</v>
      </c>
      <c r="B109" s="1817"/>
      <c r="C109" s="1817"/>
      <c r="D109" s="1817"/>
      <c r="E109" s="971"/>
      <c r="F109" s="971"/>
      <c r="G109" s="971"/>
      <c r="H109" s="971"/>
      <c r="I109" s="972">
        <f>SUM(I108)</f>
        <v>1</v>
      </c>
      <c r="J109" s="971"/>
      <c r="K109" s="971"/>
      <c r="L109" s="971"/>
      <c r="M109" s="971"/>
      <c r="N109" s="971"/>
      <c r="O109" s="971"/>
      <c r="P109" s="971"/>
      <c r="Q109" s="971"/>
      <c r="R109" s="971"/>
      <c r="S109" s="971"/>
      <c r="T109" s="971"/>
      <c r="U109" s="971"/>
      <c r="V109" s="971"/>
      <c r="W109" s="971"/>
      <c r="X109" s="971"/>
      <c r="Y109" s="971"/>
      <c r="Z109" s="970">
        <f>SUM(Z108)</f>
        <v>0</v>
      </c>
      <c r="AA109" s="969"/>
      <c r="AB109" s="1687"/>
      <c r="AC109" s="1688" t="s">
        <v>1150</v>
      </c>
      <c r="AD109" s="1689"/>
      <c r="AE109" s="1688" t="s">
        <v>1150</v>
      </c>
      <c r="AF109" s="1688"/>
      <c r="AG109" s="1688" t="s">
        <v>1150</v>
      </c>
      <c r="AH109" s="968"/>
      <c r="AI109" s="968"/>
      <c r="AJ109" s="968"/>
      <c r="AK109" s="968"/>
      <c r="AL109" s="968"/>
      <c r="AM109" s="967"/>
      <c r="AN109" s="967"/>
      <c r="AO109" s="967"/>
      <c r="AP109" s="967"/>
      <c r="AQ109" s="967"/>
      <c r="AR109" s="967"/>
      <c r="AS109" s="967"/>
      <c r="AT109" s="967"/>
      <c r="AU109" s="967"/>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7"/>
      <c r="BQ109" s="967"/>
      <c r="BR109" s="967"/>
      <c r="BS109" s="967"/>
      <c r="BT109" s="967"/>
      <c r="BU109" s="967"/>
    </row>
    <row r="110" spans="1:73" s="965" customFormat="1" ht="19.5" customHeight="1" thickBot="1">
      <c r="A110" s="1810" t="s">
        <v>297</v>
      </c>
      <c r="B110" s="1810"/>
      <c r="C110" s="1810"/>
      <c r="D110" s="1810"/>
      <c r="E110" s="1231"/>
      <c r="F110" s="1232"/>
      <c r="G110" s="1232"/>
      <c r="H110" s="1232"/>
      <c r="I110" s="1232"/>
      <c r="J110" s="1232"/>
      <c r="K110" s="1232"/>
      <c r="L110" s="1232"/>
      <c r="M110" s="1232"/>
      <c r="N110" s="1232"/>
      <c r="O110" s="1232"/>
      <c r="P110" s="1232"/>
      <c r="Q110" s="1232"/>
      <c r="R110" s="1232"/>
      <c r="S110" s="1232"/>
      <c r="T110" s="1232"/>
      <c r="U110" s="1232"/>
      <c r="V110" s="1232"/>
      <c r="W110" s="1232"/>
      <c r="X110" s="1232"/>
      <c r="Y110" s="1232"/>
      <c r="Z110" s="1233">
        <f>SUM(Z109,Z107)</f>
        <v>0</v>
      </c>
      <c r="AA110" s="1234"/>
      <c r="AB110" s="1234"/>
      <c r="AC110" s="1508">
        <f>AVERAGE(AC109,AC107)</f>
        <v>1</v>
      </c>
      <c r="AD110" s="1599"/>
      <c r="AE110" s="1508">
        <f>AVERAGE(AE109,AE107)</f>
        <v>1</v>
      </c>
      <c r="AF110" s="1508"/>
      <c r="AG110" s="1508">
        <f>AVERAGE(AG109,AG107)</f>
        <v>0.1111111111111111</v>
      </c>
      <c r="AH110" s="1234"/>
      <c r="AI110" s="1234"/>
      <c r="AJ110" s="1234"/>
      <c r="AK110" s="1234"/>
      <c r="AL110" s="1234"/>
      <c r="AM110" s="966"/>
      <c r="AN110" s="966"/>
      <c r="AO110" s="966"/>
      <c r="AP110" s="966"/>
      <c r="AQ110" s="966"/>
      <c r="AR110" s="966"/>
      <c r="AS110" s="966"/>
      <c r="AT110" s="966"/>
      <c r="AU110" s="966"/>
      <c r="AV110" s="966"/>
      <c r="AW110" s="966"/>
      <c r="AX110" s="966"/>
      <c r="AY110" s="966"/>
      <c r="AZ110" s="966"/>
      <c r="BA110" s="966"/>
      <c r="BB110" s="966"/>
      <c r="BC110" s="966"/>
      <c r="BD110" s="966"/>
      <c r="BE110" s="966"/>
      <c r="BF110" s="966"/>
      <c r="BG110" s="966"/>
      <c r="BH110" s="966"/>
      <c r="BI110" s="966"/>
      <c r="BJ110" s="966"/>
      <c r="BK110" s="966"/>
      <c r="BL110" s="966"/>
      <c r="BM110" s="966"/>
      <c r="BN110" s="966"/>
      <c r="BO110" s="966"/>
      <c r="BP110" s="966"/>
      <c r="BQ110" s="966"/>
      <c r="BR110" s="966"/>
      <c r="BS110" s="966"/>
      <c r="BT110" s="966"/>
      <c r="BU110" s="966"/>
    </row>
    <row r="111" spans="1:73" s="956" customFormat="1" ht="19.5" customHeight="1" thickBot="1">
      <c r="A111" s="964"/>
      <c r="B111" s="963"/>
      <c r="C111" s="958"/>
      <c r="D111" s="958"/>
      <c r="E111" s="958"/>
      <c r="F111" s="962"/>
      <c r="G111" s="958"/>
      <c r="H111" s="958"/>
      <c r="I111" s="961"/>
      <c r="J111" s="958"/>
      <c r="K111" s="960"/>
      <c r="L111" s="960"/>
      <c r="M111" s="958"/>
      <c r="N111" s="958"/>
      <c r="O111" s="958"/>
      <c r="P111" s="958"/>
      <c r="Q111" s="958"/>
      <c r="R111" s="958"/>
      <c r="S111" s="958"/>
      <c r="T111" s="958"/>
      <c r="U111" s="958"/>
      <c r="V111" s="958"/>
      <c r="W111" s="958"/>
      <c r="X111" s="958"/>
      <c r="Y111" s="958"/>
      <c r="Z111" s="959">
        <f>SUM(Z110,Z96,Z59)</f>
        <v>43147463628</v>
      </c>
      <c r="AA111" s="958"/>
      <c r="AB111" s="1617"/>
      <c r="AC111" s="1697">
        <f>AVERAGE(AC110,AC96,AC59)</f>
        <v>1</v>
      </c>
      <c r="AD111" s="1698"/>
      <c r="AE111" s="1697">
        <f>AVERAGE(AE110,AE96,AE59)</f>
        <v>1</v>
      </c>
      <c r="AF111" s="1697"/>
      <c r="AG111" s="1697">
        <f>AVERAGE(AG110,AG96,AG59)</f>
        <v>0.053741782908449574</v>
      </c>
      <c r="AH111" s="1618"/>
      <c r="AI111" s="957"/>
      <c r="AJ111" s="957"/>
      <c r="AK111" s="957"/>
      <c r="AL111" s="957"/>
      <c r="AM111" s="957"/>
      <c r="AN111" s="957"/>
      <c r="AO111" s="957"/>
      <c r="AP111" s="957"/>
      <c r="AQ111" s="957"/>
      <c r="AR111" s="957"/>
      <c r="AS111" s="957"/>
      <c r="AT111" s="957"/>
      <c r="AU111" s="957"/>
      <c r="AV111" s="957"/>
      <c r="AW111" s="957"/>
      <c r="AX111" s="957"/>
      <c r="AY111" s="957"/>
      <c r="AZ111" s="957"/>
      <c r="BA111" s="957"/>
      <c r="BB111" s="957"/>
      <c r="BC111" s="957"/>
      <c r="BD111" s="957"/>
      <c r="BE111" s="957"/>
      <c r="BF111" s="957"/>
      <c r="BG111" s="957"/>
      <c r="BH111" s="957"/>
      <c r="BI111" s="957"/>
      <c r="BJ111" s="957"/>
      <c r="BK111" s="957"/>
      <c r="BL111" s="957"/>
      <c r="BM111" s="957"/>
      <c r="BN111" s="957"/>
      <c r="BO111" s="957"/>
      <c r="BP111" s="957"/>
      <c r="BQ111" s="957"/>
      <c r="BR111" s="957"/>
      <c r="BS111" s="957"/>
      <c r="BT111" s="957"/>
      <c r="BU111" s="957"/>
    </row>
    <row r="112" spans="25:26" ht="13.5">
      <c r="Y112" s="953" t="s">
        <v>1659</v>
      </c>
      <c r="Z112" s="955">
        <f>SUM(Z40,Z41)</f>
        <v>53438628</v>
      </c>
    </row>
    <row r="133" ht="13.5">
      <c r="C133" s="953">
        <f>2300000*2/100</f>
        <v>46000</v>
      </c>
    </row>
  </sheetData>
  <sheetProtection selectLockedCells="1" selectUnlockedCells="1"/>
  <autoFilter ref="A63:BU96"/>
  <mergeCells count="111">
    <mergeCell ref="A1:C4"/>
    <mergeCell ref="D1:BG2"/>
    <mergeCell ref="BH1:BN4"/>
    <mergeCell ref="BO1:BU4"/>
    <mergeCell ref="D3:BG4"/>
    <mergeCell ref="A5:AA5"/>
    <mergeCell ref="AB5:AL6"/>
    <mergeCell ref="AM5:AS6"/>
    <mergeCell ref="AT5:AZ6"/>
    <mergeCell ref="BA5:BG6"/>
    <mergeCell ref="A8:AA8"/>
    <mergeCell ref="A9:AA9"/>
    <mergeCell ref="A11:D11"/>
    <mergeCell ref="E11:AA11"/>
    <mergeCell ref="AB11:AL11"/>
    <mergeCell ref="AM11:AS11"/>
    <mergeCell ref="BH5:BN6"/>
    <mergeCell ref="BO5:BU6"/>
    <mergeCell ref="A6:AA6"/>
    <mergeCell ref="A7:AA7"/>
    <mergeCell ref="AB7:AL9"/>
    <mergeCell ref="AM7:AS9"/>
    <mergeCell ref="AT7:AZ9"/>
    <mergeCell ref="BA7:BG9"/>
    <mergeCell ref="BH7:BN9"/>
    <mergeCell ref="BO7:BU9"/>
    <mergeCell ref="BH13:BN13"/>
    <mergeCell ref="BO13:BU13"/>
    <mergeCell ref="A14:AA14"/>
    <mergeCell ref="A16:A26"/>
    <mergeCell ref="B16:B26"/>
    <mergeCell ref="C16:C17"/>
    <mergeCell ref="C18:C20"/>
    <mergeCell ref="AT11:AZ11"/>
    <mergeCell ref="BA11:BG11"/>
    <mergeCell ref="BH11:BN11"/>
    <mergeCell ref="BO11:BU11"/>
    <mergeCell ref="A13:D13"/>
    <mergeCell ref="E13:AA13"/>
    <mergeCell ref="AB13:AL13"/>
    <mergeCell ref="AM13:AS13"/>
    <mergeCell ref="AT13:AZ13"/>
    <mergeCell ref="BA13:BG13"/>
    <mergeCell ref="BV40:BV41"/>
    <mergeCell ref="A46:D46"/>
    <mergeCell ref="A47:A57"/>
    <mergeCell ref="B47:B57"/>
    <mergeCell ref="C47:C57"/>
    <mergeCell ref="D50:D51"/>
    <mergeCell ref="BV18:BV20"/>
    <mergeCell ref="C21:C22"/>
    <mergeCell ref="C23:C26"/>
    <mergeCell ref="A27:D27"/>
    <mergeCell ref="A28:A45"/>
    <mergeCell ref="B28:B45"/>
    <mergeCell ref="C28:C35"/>
    <mergeCell ref="C36:C39"/>
    <mergeCell ref="D38:D39"/>
    <mergeCell ref="C40:C41"/>
    <mergeCell ref="D44:D45"/>
    <mergeCell ref="C43:C45"/>
    <mergeCell ref="BH61:BN61"/>
    <mergeCell ref="BO61:BU61"/>
    <mergeCell ref="A64:A71"/>
    <mergeCell ref="B64:B71"/>
    <mergeCell ref="C65:C68"/>
    <mergeCell ref="A58:D58"/>
    <mergeCell ref="A59:D59"/>
    <mergeCell ref="A60:AA60"/>
    <mergeCell ref="A61:D61"/>
    <mergeCell ref="E61:AA61"/>
    <mergeCell ref="AB61:AL61"/>
    <mergeCell ref="AM61:AS61"/>
    <mergeCell ref="AT61:AZ61"/>
    <mergeCell ref="BA61:BG61"/>
    <mergeCell ref="BH98:BN98"/>
    <mergeCell ref="BO98:BU98"/>
    <mergeCell ref="A99:AA99"/>
    <mergeCell ref="A101:A106"/>
    <mergeCell ref="B101:B106"/>
    <mergeCell ref="C101:C102"/>
    <mergeCell ref="C103:C106"/>
    <mergeCell ref="A98:D98"/>
    <mergeCell ref="E98:AA98"/>
    <mergeCell ref="AB98:AL98"/>
    <mergeCell ref="BA98:BG98"/>
    <mergeCell ref="A72:D72"/>
    <mergeCell ref="A73:A81"/>
    <mergeCell ref="B73:B81"/>
    <mergeCell ref="C73:C78"/>
    <mergeCell ref="C79:C81"/>
    <mergeCell ref="A82:D82"/>
    <mergeCell ref="L90:L91"/>
    <mergeCell ref="Z90:Z91"/>
    <mergeCell ref="C89:C93"/>
    <mergeCell ref="D90:D91"/>
    <mergeCell ref="H90:H91"/>
    <mergeCell ref="J90:J91"/>
    <mergeCell ref="I90:I91"/>
    <mergeCell ref="K90:K91"/>
    <mergeCell ref="A107:D107"/>
    <mergeCell ref="A109:D109"/>
    <mergeCell ref="A110:D110"/>
    <mergeCell ref="A97:AA97"/>
    <mergeCell ref="AM98:AS98"/>
    <mergeCell ref="AT98:AZ98"/>
    <mergeCell ref="A83:A94"/>
    <mergeCell ref="B83:B94"/>
    <mergeCell ref="C83:C88"/>
    <mergeCell ref="A95:D95"/>
    <mergeCell ref="A96:D96"/>
  </mergeCells>
  <printOptions/>
  <pageMargins left="0.7086614173228347" right="0.7086614173228347" top="0.7480314960629921" bottom="0.7480314960629921" header="0.5118110236220472" footer="0.5118110236220472"/>
  <pageSetup horizontalDpi="600" verticalDpi="600" orientation="landscape" scale="60"/>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BU49"/>
  <sheetViews>
    <sheetView zoomScale="84" zoomScaleNormal="84" workbookViewId="0" topLeftCell="A1">
      <pane xSplit="4" ySplit="11" topLeftCell="K12" activePane="bottomRight" state="frozen"/>
      <selection pane="topLeft" activeCell="A1" sqref="A1"/>
      <selection pane="topRight" activeCell="E1" sqref="E1"/>
      <selection pane="bottomLeft" activeCell="A12" sqref="A12"/>
      <selection pane="bottomRight" activeCell="AE46" activeCellId="1" sqref="AC46 AE46:AG46"/>
    </sheetView>
  </sheetViews>
  <sheetFormatPr defaultColWidth="11.57421875" defaultRowHeight="15"/>
  <cols>
    <col min="1" max="1" width="6.421875" style="2" customWidth="1"/>
    <col min="2" max="2" width="26.140625" style="1" customWidth="1"/>
    <col min="3" max="3" width="24.421875" style="2" customWidth="1"/>
    <col min="4" max="4" width="25.28125" style="2" customWidth="1"/>
    <col min="5" max="5" width="14.28125" style="2" customWidth="1"/>
    <col min="6" max="6" width="7.00390625" style="2" customWidth="1"/>
    <col min="7" max="7" width="27.421875" style="2" customWidth="1"/>
    <col min="8" max="8" width="18.00390625" style="2" customWidth="1"/>
    <col min="9" max="9" width="13.7109375" style="2" bestFit="1" customWidth="1"/>
    <col min="10" max="10" width="39.140625" style="2" customWidth="1"/>
    <col min="11" max="11" width="10.7109375" style="2" customWidth="1"/>
    <col min="12" max="12" width="11.28125" style="2" customWidth="1"/>
    <col min="13" max="24" width="4.421875" style="2" customWidth="1"/>
    <col min="25" max="25" width="19.421875" style="302" customWidth="1"/>
    <col min="26" max="26" width="20.7109375" style="341" customWidth="1"/>
    <col min="27" max="27" width="22.140625" style="2" customWidth="1"/>
    <col min="28" max="28" width="11.421875" style="2" customWidth="1"/>
    <col min="29" max="29" width="13.8515625" style="1495" customWidth="1"/>
    <col min="30" max="30" width="11.421875" style="1676" customWidth="1"/>
    <col min="31" max="32" width="11.421875" style="1523" customWidth="1"/>
    <col min="33" max="33" width="14.421875" style="1473" customWidth="1"/>
    <col min="34" max="36" width="11.421875" style="2" customWidth="1"/>
    <col min="37" max="37" width="34.8515625" style="2" customWidth="1"/>
    <col min="38" max="38" width="22.28125" style="2" customWidth="1"/>
    <col min="39" max="43" width="11.421875" style="2" hidden="1" customWidth="1"/>
    <col min="44" max="44" width="25.8515625" style="2" hidden="1" customWidth="1"/>
    <col min="45" max="45" width="26.8515625" style="2" hidden="1" customWidth="1"/>
    <col min="46" max="50" width="11.421875" style="2" hidden="1" customWidth="1"/>
    <col min="51" max="51" width="22.00390625" style="2" hidden="1" customWidth="1"/>
    <col min="52" max="52" width="31.00390625" style="2" hidden="1" customWidth="1"/>
    <col min="53" max="57" width="11.421875" style="2" hidden="1" customWidth="1"/>
    <col min="58" max="58" width="24.421875" style="2" hidden="1" customWidth="1"/>
    <col min="59" max="59" width="23.421875" style="2" hidden="1" customWidth="1"/>
    <col min="60" max="64" width="11.421875" style="2" hidden="1" customWidth="1"/>
    <col min="65" max="65" width="18.140625" style="2" hidden="1" customWidth="1"/>
    <col min="66" max="66" width="26.421875" style="2" hidden="1" customWidth="1"/>
    <col min="67" max="71" width="11.421875" style="2" hidden="1" customWidth="1"/>
    <col min="72" max="72" width="24.140625" style="2" hidden="1" customWidth="1"/>
    <col min="73" max="73" width="23.140625" style="2" hidden="1" customWidth="1"/>
    <col min="74" max="16384" width="11.421875" style="2" customWidth="1"/>
  </cols>
  <sheetData>
    <row r="1" spans="1:73"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spans="1:73" ht="9" customHeight="1" thickBot="1">
      <c r="A10" s="3"/>
      <c r="B10" s="4"/>
      <c r="C10" s="3"/>
      <c r="D10" s="3"/>
      <c r="E10" s="3"/>
      <c r="F10" s="264"/>
      <c r="G10" s="3"/>
      <c r="H10" s="3"/>
      <c r="I10" s="265"/>
      <c r="J10" s="3"/>
      <c r="K10" s="266"/>
      <c r="L10" s="266"/>
      <c r="M10" s="3"/>
      <c r="N10" s="3"/>
      <c r="O10" s="3"/>
      <c r="P10" s="3"/>
      <c r="Q10" s="3"/>
      <c r="R10" s="3"/>
      <c r="S10" s="3"/>
      <c r="T10" s="3"/>
      <c r="U10" s="3"/>
      <c r="V10" s="3"/>
      <c r="W10" s="3"/>
      <c r="X10" s="3"/>
      <c r="Y10" s="267"/>
      <c r="Z10" s="303"/>
      <c r="AA10" s="3"/>
      <c r="AB10" s="269"/>
      <c r="AC10" s="1455"/>
      <c r="AD10" s="1661"/>
      <c r="AE10" s="1455"/>
      <c r="AF10" s="1455"/>
      <c r="AG10" s="1491"/>
      <c r="AH10" s="269"/>
      <c r="AI10" s="269"/>
      <c r="AJ10" s="269"/>
      <c r="AK10" s="269"/>
      <c r="AL10" s="269"/>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3" customFormat="1" ht="21" customHeight="1" thickBot="1">
      <c r="A11" s="1895" t="s">
        <v>9</v>
      </c>
      <c r="B11" s="1895"/>
      <c r="C11" s="1895"/>
      <c r="D11" s="1895"/>
      <c r="E11" s="1896" t="s">
        <v>564</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564</v>
      </c>
      <c r="AC11" s="1891"/>
      <c r="AD11" s="1891"/>
      <c r="AE11" s="1891"/>
      <c r="AF11" s="1891"/>
      <c r="AG11" s="1891"/>
      <c r="AH11" s="1891"/>
      <c r="AI11" s="1891"/>
      <c r="AJ11" s="1891"/>
      <c r="AK11" s="1891"/>
      <c r="AL11" s="1891"/>
      <c r="AM11" s="1891" t="s">
        <v>565</v>
      </c>
      <c r="AN11" s="1891"/>
      <c r="AO11" s="1891"/>
      <c r="AP11" s="1891"/>
      <c r="AQ11" s="1891"/>
      <c r="AR11" s="1891"/>
      <c r="AS11" s="1891"/>
      <c r="AT11" s="1891" t="s">
        <v>566</v>
      </c>
      <c r="AU11" s="1891"/>
      <c r="AV11" s="1891"/>
      <c r="AW11" s="1891"/>
      <c r="AX11" s="1891"/>
      <c r="AY11" s="1891"/>
      <c r="AZ11" s="1891"/>
      <c r="BA11" s="1891" t="s">
        <v>564</v>
      </c>
      <c r="BB11" s="1891"/>
      <c r="BC11" s="1891"/>
      <c r="BD11" s="1891"/>
      <c r="BE11" s="1891"/>
      <c r="BF11" s="1891"/>
      <c r="BG11" s="1891"/>
      <c r="BH11" s="1891" t="s">
        <v>564</v>
      </c>
      <c r="BI11" s="1891"/>
      <c r="BJ11" s="1891"/>
      <c r="BK11" s="1891"/>
      <c r="BL11" s="1891"/>
      <c r="BM11" s="1891"/>
      <c r="BN11" s="1891"/>
      <c r="BO11" s="1891" t="s">
        <v>564</v>
      </c>
      <c r="BP11" s="1891"/>
      <c r="BQ11" s="1891"/>
      <c r="BR11" s="1891"/>
      <c r="BS11" s="1891"/>
      <c r="BT11" s="1891"/>
      <c r="BU11" s="1891"/>
    </row>
    <row r="12" spans="2:38" s="13" customFormat="1" ht="9.75" customHeight="1" thickBot="1">
      <c r="B12" s="14"/>
      <c r="F12" s="270"/>
      <c r="I12" s="271"/>
      <c r="K12" s="272"/>
      <c r="L12" s="272"/>
      <c r="Y12" s="273"/>
      <c r="Z12" s="304"/>
      <c r="AB12" s="275"/>
      <c r="AC12" s="1456"/>
      <c r="AD12" s="1662"/>
      <c r="AE12" s="1456"/>
      <c r="AF12" s="1456"/>
      <c r="AG12" s="1492"/>
      <c r="AH12" s="275"/>
      <c r="AI12" s="275"/>
      <c r="AJ12" s="275"/>
      <c r="AK12" s="275"/>
      <c r="AL12" s="275"/>
    </row>
    <row r="13" spans="1:73" s="4" customFormat="1" ht="21" customHeight="1" thickBot="1">
      <c r="A13" s="1886" t="s">
        <v>11</v>
      </c>
      <c r="B13" s="1887"/>
      <c r="C13" s="1887"/>
      <c r="D13" s="1888"/>
      <c r="E13" s="1867" t="s">
        <v>567</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567</v>
      </c>
      <c r="AC13" s="1863"/>
      <c r="AD13" s="1863"/>
      <c r="AE13" s="1863"/>
      <c r="AF13" s="1863"/>
      <c r="AG13" s="1863"/>
      <c r="AH13" s="1863"/>
      <c r="AI13" s="1863"/>
      <c r="AJ13" s="1863"/>
      <c r="AK13" s="1863"/>
      <c r="AL13" s="1863"/>
      <c r="AM13" s="1863" t="s">
        <v>567</v>
      </c>
      <c r="AN13" s="1863"/>
      <c r="AO13" s="1863"/>
      <c r="AP13" s="1863"/>
      <c r="AQ13" s="1863"/>
      <c r="AR13" s="1863"/>
      <c r="AS13" s="1863"/>
      <c r="AT13" s="1863" t="s">
        <v>567</v>
      </c>
      <c r="AU13" s="1863"/>
      <c r="AV13" s="1863"/>
      <c r="AW13" s="1863"/>
      <c r="AX13" s="1863"/>
      <c r="AY13" s="1863"/>
      <c r="AZ13" s="1863"/>
      <c r="BA13" s="1863" t="s">
        <v>567</v>
      </c>
      <c r="BB13" s="1863"/>
      <c r="BC13" s="1863"/>
      <c r="BD13" s="1863"/>
      <c r="BE13" s="1863"/>
      <c r="BF13" s="1863"/>
      <c r="BG13" s="1863"/>
      <c r="BH13" s="1863" t="s">
        <v>567</v>
      </c>
      <c r="BI13" s="1863"/>
      <c r="BJ13" s="1863"/>
      <c r="BK13" s="1863"/>
      <c r="BL13" s="1863"/>
      <c r="BM13" s="1863"/>
      <c r="BN13" s="1863"/>
      <c r="BO13" s="1863" t="s">
        <v>567</v>
      </c>
      <c r="BP13" s="1863"/>
      <c r="BQ13" s="1863"/>
      <c r="BR13" s="1863"/>
      <c r="BS13" s="1863"/>
      <c r="BT13" s="1863"/>
      <c r="BU13" s="1863"/>
    </row>
    <row r="14" spans="2:38" s="13" customFormat="1" ht="18.75" customHeight="1" thickBot="1">
      <c r="B14" s="14"/>
      <c r="F14" s="270"/>
      <c r="I14" s="271"/>
      <c r="K14" s="272"/>
      <c r="L14" s="272"/>
      <c r="Y14" s="273"/>
      <c r="Z14" s="304"/>
      <c r="AB14" s="275"/>
      <c r="AC14" s="1456"/>
      <c r="AD14" s="1662"/>
      <c r="AE14" s="1456"/>
      <c r="AF14" s="1456"/>
      <c r="AG14" s="1492"/>
      <c r="AH14" s="275"/>
      <c r="AI14" s="275"/>
      <c r="AJ14" s="275"/>
      <c r="AK14" s="275"/>
      <c r="AL14" s="275"/>
    </row>
    <row r="15" spans="1:73" s="39" customFormat="1" ht="36.75" thickBot="1">
      <c r="A15" s="22" t="s">
        <v>13</v>
      </c>
      <c r="B15" s="23" t="s">
        <v>14</v>
      </c>
      <c r="C15" s="22" t="s">
        <v>15</v>
      </c>
      <c r="D15" s="276" t="s">
        <v>16</v>
      </c>
      <c r="E15" s="24" t="s">
        <v>17</v>
      </c>
      <c r="F15" s="25" t="s">
        <v>18</v>
      </c>
      <c r="G15" s="26" t="s">
        <v>19</v>
      </c>
      <c r="H15" s="26" t="s">
        <v>20</v>
      </c>
      <c r="I15" s="27" t="s">
        <v>21</v>
      </c>
      <c r="J15" s="26" t="s">
        <v>22</v>
      </c>
      <c r="K15" s="26" t="s">
        <v>23</v>
      </c>
      <c r="L15" s="26" t="s">
        <v>24</v>
      </c>
      <c r="M15" s="28" t="s">
        <v>25</v>
      </c>
      <c r="N15" s="28" t="s">
        <v>26</v>
      </c>
      <c r="O15" s="28" t="s">
        <v>27</v>
      </c>
      <c r="P15" s="28" t="s">
        <v>28</v>
      </c>
      <c r="Q15" s="28" t="s">
        <v>29</v>
      </c>
      <c r="R15" s="28" t="s">
        <v>30</v>
      </c>
      <c r="S15" s="28" t="s">
        <v>31</v>
      </c>
      <c r="T15" s="28" t="s">
        <v>32</v>
      </c>
      <c r="U15" s="28" t="s">
        <v>33</v>
      </c>
      <c r="V15" s="28" t="s">
        <v>34</v>
      </c>
      <c r="W15" s="28" t="s">
        <v>35</v>
      </c>
      <c r="X15" s="28" t="s">
        <v>36</v>
      </c>
      <c r="Y15" s="29" t="s">
        <v>37</v>
      </c>
      <c r="Z15" s="305" t="s">
        <v>38</v>
      </c>
      <c r="AA15" s="31" t="s">
        <v>39</v>
      </c>
      <c r="AB15" s="32" t="s">
        <v>40</v>
      </c>
      <c r="AC15" s="1771" t="s">
        <v>1938</v>
      </c>
      <c r="AD15" s="1664" t="s">
        <v>41</v>
      </c>
      <c r="AE15" s="1772" t="s">
        <v>1997</v>
      </c>
      <c r="AF15" s="1772" t="s">
        <v>1998</v>
      </c>
      <c r="AG15" s="712" t="s">
        <v>1940</v>
      </c>
      <c r="AH15" s="32" t="s">
        <v>42</v>
      </c>
      <c r="AI15" s="32" t="s">
        <v>43</v>
      </c>
      <c r="AJ15" s="32" t="s">
        <v>44</v>
      </c>
      <c r="AK15" s="32" t="s">
        <v>45</v>
      </c>
      <c r="AL15" s="3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row>
    <row r="16" spans="1:73" s="60" customFormat="1" ht="58.5" customHeight="1" thickBot="1">
      <c r="A16" s="2075">
        <v>1</v>
      </c>
      <c r="B16" s="1870" t="s">
        <v>568</v>
      </c>
      <c r="C16" s="1857" t="s">
        <v>569</v>
      </c>
      <c r="D16" s="277" t="s">
        <v>570</v>
      </c>
      <c r="E16" s="76" t="s">
        <v>60</v>
      </c>
      <c r="F16" s="76">
        <v>1</v>
      </c>
      <c r="G16" s="76" t="s">
        <v>571</v>
      </c>
      <c r="H16" s="76" t="s">
        <v>572</v>
      </c>
      <c r="I16" s="77">
        <v>0.04</v>
      </c>
      <c r="J16" s="76" t="s">
        <v>573</v>
      </c>
      <c r="K16" s="78">
        <v>42005</v>
      </c>
      <c r="L16" s="78">
        <v>42078</v>
      </c>
      <c r="M16" s="128"/>
      <c r="N16" s="128"/>
      <c r="O16" s="128">
        <v>1</v>
      </c>
      <c r="P16" s="128"/>
      <c r="Q16" s="128"/>
      <c r="R16" s="129"/>
      <c r="S16" s="129"/>
      <c r="T16" s="128"/>
      <c r="U16" s="129"/>
      <c r="V16" s="129"/>
      <c r="W16" s="129"/>
      <c r="X16" s="129"/>
      <c r="Y16" s="306">
        <f>+SUM(M16:X16)</f>
        <v>1</v>
      </c>
      <c r="Z16" s="307">
        <v>0</v>
      </c>
      <c r="AA16" s="556" t="s">
        <v>1150</v>
      </c>
      <c r="AB16" s="109">
        <f>SUM(M16:N16)</f>
        <v>0</v>
      </c>
      <c r="AC16" s="1460">
        <f>IF(AB16=0,0%,100%)</f>
        <v>0</v>
      </c>
      <c r="AD16" s="1665">
        <v>0</v>
      </c>
      <c r="AE16" s="1460" t="s">
        <v>1150</v>
      </c>
      <c r="AF16" s="1460">
        <f>AD16/Y16</f>
        <v>0</v>
      </c>
      <c r="AG16" s="1525">
        <f>AF16</f>
        <v>0</v>
      </c>
      <c r="AH16" s="110"/>
      <c r="AI16" s="109"/>
      <c r="AJ16" s="110"/>
      <c r="AK16" s="1515" t="s">
        <v>2117</v>
      </c>
      <c r="AL16" s="1478"/>
      <c r="AM16" s="111"/>
      <c r="AN16" s="111"/>
      <c r="AO16" s="111"/>
      <c r="AP16" s="111"/>
      <c r="AQ16" s="111"/>
      <c r="AR16" s="111"/>
      <c r="AS16" s="111"/>
      <c r="AT16" s="112"/>
      <c r="AU16" s="112"/>
      <c r="AV16" s="112"/>
      <c r="AW16" s="112"/>
      <c r="AX16" s="112"/>
      <c r="AY16" s="112"/>
      <c r="AZ16" s="112"/>
      <c r="BA16" s="113"/>
      <c r="BB16" s="113"/>
      <c r="BC16" s="113"/>
      <c r="BD16" s="113"/>
      <c r="BE16" s="113"/>
      <c r="BF16" s="113"/>
      <c r="BG16" s="113"/>
      <c r="BH16" s="114"/>
      <c r="BI16" s="114"/>
      <c r="BJ16" s="114"/>
      <c r="BK16" s="114"/>
      <c r="BL16" s="114"/>
      <c r="BM16" s="114"/>
      <c r="BN16" s="114"/>
      <c r="BO16" s="115"/>
      <c r="BP16" s="115"/>
      <c r="BQ16" s="115"/>
      <c r="BR16" s="115"/>
      <c r="BS16" s="115"/>
      <c r="BT16" s="115"/>
      <c r="BU16" s="115"/>
    </row>
    <row r="17" spans="1:73" s="60" customFormat="1" ht="24.75" thickBot="1">
      <c r="A17" s="2020"/>
      <c r="B17" s="1871"/>
      <c r="C17" s="1858"/>
      <c r="D17" s="277" t="s">
        <v>574</v>
      </c>
      <c r="E17" s="76" t="s">
        <v>60</v>
      </c>
      <c r="F17" s="76">
        <v>500</v>
      </c>
      <c r="G17" s="76" t="s">
        <v>575</v>
      </c>
      <c r="H17" s="76" t="s">
        <v>572</v>
      </c>
      <c r="I17" s="77">
        <v>0.0556</v>
      </c>
      <c r="J17" s="76" t="s">
        <v>576</v>
      </c>
      <c r="K17" s="131">
        <v>42078</v>
      </c>
      <c r="L17" s="131">
        <v>42124</v>
      </c>
      <c r="M17" s="140"/>
      <c r="N17" s="140"/>
      <c r="O17" s="140"/>
      <c r="P17" s="140">
        <v>500</v>
      </c>
      <c r="Q17" s="140"/>
      <c r="R17" s="141"/>
      <c r="S17" s="141"/>
      <c r="T17" s="140"/>
      <c r="U17" s="141"/>
      <c r="V17" s="141"/>
      <c r="W17" s="141"/>
      <c r="X17" s="141"/>
      <c r="Y17" s="306">
        <f>+SUM(M17:X17)</f>
        <v>500</v>
      </c>
      <c r="Z17" s="309">
        <v>10000000</v>
      </c>
      <c r="AA17" s="556" t="s">
        <v>1150</v>
      </c>
      <c r="AB17" s="109">
        <f aca="true" t="shared" si="0" ref="AB17:AB33">SUM(M17:N17)</f>
        <v>0</v>
      </c>
      <c r="AC17" s="1460">
        <f aca="true" t="shared" si="1" ref="AC17:AC33">IF(AB17=0,0%,100%)</f>
        <v>0</v>
      </c>
      <c r="AD17" s="1665">
        <v>0</v>
      </c>
      <c r="AE17" s="1460" t="s">
        <v>1150</v>
      </c>
      <c r="AF17" s="1460">
        <f aca="true" t="shared" si="2" ref="AF17:AF33">AD17/Y17</f>
        <v>0</v>
      </c>
      <c r="AG17" s="1525">
        <f aca="true" t="shared" si="3" ref="AG17:AG33">AF17</f>
        <v>0</v>
      </c>
      <c r="AH17" s="110"/>
      <c r="AI17" s="109"/>
      <c r="AJ17" s="110"/>
      <c r="AK17" s="1478"/>
      <c r="AL17" s="1478"/>
      <c r="AM17" s="111"/>
      <c r="AN17" s="111"/>
      <c r="AO17" s="111"/>
      <c r="AP17" s="111"/>
      <c r="AQ17" s="111"/>
      <c r="AR17" s="111"/>
      <c r="AS17" s="111"/>
      <c r="AT17" s="112"/>
      <c r="AU17" s="112"/>
      <c r="AV17" s="112"/>
      <c r="AW17" s="112"/>
      <c r="AX17" s="112"/>
      <c r="AY17" s="112"/>
      <c r="AZ17" s="112"/>
      <c r="BA17" s="113"/>
      <c r="BB17" s="113"/>
      <c r="BC17" s="113"/>
      <c r="BD17" s="113"/>
      <c r="BE17" s="113"/>
      <c r="BF17" s="113"/>
      <c r="BG17" s="113"/>
      <c r="BH17" s="114"/>
      <c r="BI17" s="114"/>
      <c r="BJ17" s="114"/>
      <c r="BK17" s="114"/>
      <c r="BL17" s="114"/>
      <c r="BM17" s="114"/>
      <c r="BN17" s="114"/>
      <c r="BO17" s="115"/>
      <c r="BP17" s="115"/>
      <c r="BQ17" s="115"/>
      <c r="BR17" s="115"/>
      <c r="BS17" s="115"/>
      <c r="BT17" s="115"/>
      <c r="BU17" s="115"/>
    </row>
    <row r="18" spans="1:73" s="60" customFormat="1" ht="30.75" thickBot="1">
      <c r="A18" s="2020"/>
      <c r="B18" s="1871"/>
      <c r="C18" s="2076"/>
      <c r="D18" s="277" t="s">
        <v>577</v>
      </c>
      <c r="E18" s="76" t="s">
        <v>60</v>
      </c>
      <c r="F18" s="76">
        <v>1</v>
      </c>
      <c r="G18" s="76" t="s">
        <v>578</v>
      </c>
      <c r="H18" s="76" t="s">
        <v>572</v>
      </c>
      <c r="I18" s="77">
        <v>0.04</v>
      </c>
      <c r="J18" s="76" t="s">
        <v>579</v>
      </c>
      <c r="K18" s="78">
        <v>42124</v>
      </c>
      <c r="L18" s="78">
        <v>42153</v>
      </c>
      <c r="M18" s="310"/>
      <c r="N18" s="310"/>
      <c r="O18" s="310"/>
      <c r="P18" s="310"/>
      <c r="Q18" s="310">
        <v>1</v>
      </c>
      <c r="R18" s="310"/>
      <c r="S18" s="310"/>
      <c r="T18" s="311"/>
      <c r="U18" s="312"/>
      <c r="V18" s="129"/>
      <c r="W18" s="129"/>
      <c r="X18" s="129"/>
      <c r="Y18" s="306">
        <f>+SUM(M18:X18)</f>
        <v>1</v>
      </c>
      <c r="Z18" s="307">
        <v>2000000</v>
      </c>
      <c r="AA18" s="556" t="s">
        <v>1150</v>
      </c>
      <c r="AB18" s="109">
        <f t="shared" si="0"/>
        <v>0</v>
      </c>
      <c r="AC18" s="1460">
        <f t="shared" si="1"/>
        <v>0</v>
      </c>
      <c r="AD18" s="1665">
        <v>0</v>
      </c>
      <c r="AE18" s="1460" t="s">
        <v>1150</v>
      </c>
      <c r="AF18" s="1460">
        <f t="shared" si="2"/>
        <v>0</v>
      </c>
      <c r="AG18" s="1525">
        <f t="shared" si="3"/>
        <v>0</v>
      </c>
      <c r="AH18" s="110"/>
      <c r="AI18" s="109"/>
      <c r="AJ18" s="110"/>
      <c r="AK18" s="1478"/>
      <c r="AL18" s="1515" t="s">
        <v>2118</v>
      </c>
      <c r="AM18" s="111"/>
      <c r="AN18" s="111"/>
      <c r="AO18" s="111"/>
      <c r="AP18" s="111"/>
      <c r="AQ18" s="111"/>
      <c r="AR18" s="111"/>
      <c r="AS18" s="111"/>
      <c r="AT18" s="112"/>
      <c r="AU18" s="112"/>
      <c r="AV18" s="112"/>
      <c r="AW18" s="112"/>
      <c r="AX18" s="112"/>
      <c r="AY18" s="112"/>
      <c r="AZ18" s="112"/>
      <c r="BA18" s="113"/>
      <c r="BB18" s="113"/>
      <c r="BC18" s="113"/>
      <c r="BD18" s="113"/>
      <c r="BE18" s="113"/>
      <c r="BF18" s="113"/>
      <c r="BG18" s="113"/>
      <c r="BH18" s="114"/>
      <c r="BI18" s="114"/>
      <c r="BJ18" s="114"/>
      <c r="BK18" s="114"/>
      <c r="BL18" s="114"/>
      <c r="BM18" s="114"/>
      <c r="BN18" s="114"/>
      <c r="BO18" s="115"/>
      <c r="BP18" s="115"/>
      <c r="BQ18" s="115"/>
      <c r="BR18" s="115"/>
      <c r="BS18" s="115"/>
      <c r="BT18" s="115"/>
      <c r="BU18" s="115"/>
    </row>
    <row r="19" spans="1:73" s="60" customFormat="1" ht="102.75" customHeight="1" thickBot="1">
      <c r="A19" s="2020"/>
      <c r="B19" s="1871"/>
      <c r="C19" s="2077" t="s">
        <v>580</v>
      </c>
      <c r="D19" s="293" t="s">
        <v>581</v>
      </c>
      <c r="E19" s="313" t="s">
        <v>60</v>
      </c>
      <c r="F19" s="313">
        <v>3</v>
      </c>
      <c r="G19" s="313" t="s">
        <v>582</v>
      </c>
      <c r="H19" s="313" t="s">
        <v>583</v>
      </c>
      <c r="I19" s="77">
        <v>0.065</v>
      </c>
      <c r="J19" s="313" t="s">
        <v>584</v>
      </c>
      <c r="K19" s="279">
        <v>42005</v>
      </c>
      <c r="L19" s="279">
        <v>42369</v>
      </c>
      <c r="M19" s="314"/>
      <c r="N19" s="314"/>
      <c r="O19" s="314">
        <v>1</v>
      </c>
      <c r="P19" s="314"/>
      <c r="Q19" s="314"/>
      <c r="R19" s="314">
        <v>1</v>
      </c>
      <c r="S19" s="314"/>
      <c r="T19" s="315"/>
      <c r="U19" s="316">
        <v>1</v>
      </c>
      <c r="V19" s="317"/>
      <c r="W19" s="317"/>
      <c r="X19" s="317"/>
      <c r="Y19" s="306">
        <f>+SUM(M19:X19)</f>
        <v>3</v>
      </c>
      <c r="Z19" s="309">
        <v>0</v>
      </c>
      <c r="AA19" s="556" t="s">
        <v>1150</v>
      </c>
      <c r="AB19" s="109">
        <f t="shared" si="0"/>
        <v>0</v>
      </c>
      <c r="AC19" s="1460">
        <f t="shared" si="1"/>
        <v>0</v>
      </c>
      <c r="AD19" s="1699">
        <v>0</v>
      </c>
      <c r="AE19" s="1460" t="s">
        <v>1150</v>
      </c>
      <c r="AF19" s="1460">
        <f t="shared" si="2"/>
        <v>0</v>
      </c>
      <c r="AG19" s="1525">
        <f t="shared" si="3"/>
        <v>0</v>
      </c>
      <c r="AH19" s="319"/>
      <c r="AI19" s="318"/>
      <c r="AJ19" s="319"/>
      <c r="AK19" s="1516" t="s">
        <v>2119</v>
      </c>
      <c r="AL19" s="318"/>
      <c r="AM19" s="320"/>
      <c r="AN19" s="320"/>
      <c r="AO19" s="320"/>
      <c r="AP19" s="320"/>
      <c r="AQ19" s="320"/>
      <c r="AR19" s="320"/>
      <c r="AS19" s="320"/>
      <c r="AT19" s="112"/>
      <c r="AU19" s="112"/>
      <c r="AV19" s="112"/>
      <c r="AW19" s="112"/>
      <c r="AX19" s="112"/>
      <c r="AY19" s="112"/>
      <c r="AZ19" s="112"/>
      <c r="BA19" s="113"/>
      <c r="BB19" s="113"/>
      <c r="BC19" s="113"/>
      <c r="BD19" s="113"/>
      <c r="BE19" s="113"/>
      <c r="BF19" s="113"/>
      <c r="BG19" s="113"/>
      <c r="BH19" s="114"/>
      <c r="BI19" s="114"/>
      <c r="BJ19" s="114"/>
      <c r="BK19" s="114"/>
      <c r="BL19" s="114"/>
      <c r="BM19" s="114"/>
      <c r="BN19" s="114"/>
      <c r="BO19" s="115"/>
      <c r="BP19" s="115"/>
      <c r="BQ19" s="115"/>
      <c r="BR19" s="115"/>
      <c r="BS19" s="115"/>
      <c r="BT19" s="115"/>
      <c r="BU19" s="115"/>
    </row>
    <row r="20" spans="1:73" s="60" customFormat="1" ht="48.75" thickBot="1">
      <c r="A20" s="2020"/>
      <c r="B20" s="1871"/>
      <c r="C20" s="1858"/>
      <c r="D20" s="277" t="s">
        <v>585</v>
      </c>
      <c r="E20" s="169" t="s">
        <v>60</v>
      </c>
      <c r="F20" s="76">
        <v>2</v>
      </c>
      <c r="G20" s="76" t="s">
        <v>586</v>
      </c>
      <c r="H20" s="76" t="s">
        <v>587</v>
      </c>
      <c r="I20" s="77">
        <v>0.065</v>
      </c>
      <c r="J20" s="76" t="s">
        <v>584</v>
      </c>
      <c r="K20" s="78">
        <v>42005</v>
      </c>
      <c r="L20" s="78">
        <v>42369</v>
      </c>
      <c r="M20" s="310"/>
      <c r="N20" s="310"/>
      <c r="O20" s="310">
        <v>1</v>
      </c>
      <c r="P20" s="310"/>
      <c r="Q20" s="310"/>
      <c r="R20" s="310"/>
      <c r="S20" s="310"/>
      <c r="T20" s="311"/>
      <c r="U20" s="312">
        <v>1</v>
      </c>
      <c r="V20" s="129"/>
      <c r="W20" s="129"/>
      <c r="X20" s="129"/>
      <c r="Y20" s="306">
        <f>+SUM(M20:X20)</f>
        <v>2</v>
      </c>
      <c r="Z20" s="309">
        <v>0</v>
      </c>
      <c r="AA20" s="556" t="s">
        <v>1150</v>
      </c>
      <c r="AB20" s="109">
        <f t="shared" si="0"/>
        <v>0</v>
      </c>
      <c r="AC20" s="1460">
        <f t="shared" si="1"/>
        <v>0</v>
      </c>
      <c r="AD20" s="1665">
        <v>0</v>
      </c>
      <c r="AE20" s="1460" t="s">
        <v>1150</v>
      </c>
      <c r="AF20" s="1460">
        <f t="shared" si="2"/>
        <v>0</v>
      </c>
      <c r="AG20" s="1525">
        <f t="shared" si="3"/>
        <v>0</v>
      </c>
      <c r="AH20" s="110"/>
      <c r="AI20" s="109"/>
      <c r="AJ20" s="110"/>
      <c r="AK20" s="1515" t="s">
        <v>2120</v>
      </c>
      <c r="AL20" s="1478"/>
      <c r="AM20" s="111"/>
      <c r="AN20" s="111"/>
      <c r="AO20" s="111"/>
      <c r="AP20" s="111"/>
      <c r="AQ20" s="111"/>
      <c r="AR20" s="111"/>
      <c r="AS20" s="111"/>
      <c r="AT20" s="112"/>
      <c r="AU20" s="112"/>
      <c r="AV20" s="112"/>
      <c r="AW20" s="112"/>
      <c r="AX20" s="112"/>
      <c r="AY20" s="112"/>
      <c r="AZ20" s="112"/>
      <c r="BA20" s="113"/>
      <c r="BB20" s="113"/>
      <c r="BC20" s="113"/>
      <c r="BD20" s="113"/>
      <c r="BE20" s="113"/>
      <c r="BF20" s="113"/>
      <c r="BG20" s="113"/>
      <c r="BH20" s="114"/>
      <c r="BI20" s="114"/>
      <c r="BJ20" s="114"/>
      <c r="BK20" s="114"/>
      <c r="BL20" s="114"/>
      <c r="BM20" s="114"/>
      <c r="BN20" s="114"/>
      <c r="BO20" s="115"/>
      <c r="BP20" s="115"/>
      <c r="BQ20" s="115"/>
      <c r="BR20" s="115"/>
      <c r="BS20" s="115"/>
      <c r="BT20" s="115"/>
      <c r="BU20" s="115"/>
    </row>
    <row r="21" spans="1:73" s="60" customFormat="1" ht="87" customHeight="1" thickBot="1">
      <c r="A21" s="2020"/>
      <c r="B21" s="1871"/>
      <c r="C21" s="1858"/>
      <c r="D21" s="277" t="s">
        <v>588</v>
      </c>
      <c r="E21" s="313" t="s">
        <v>68</v>
      </c>
      <c r="F21" s="313">
        <v>100</v>
      </c>
      <c r="G21" s="313" t="s">
        <v>589</v>
      </c>
      <c r="H21" s="313" t="s">
        <v>590</v>
      </c>
      <c r="I21" s="77">
        <v>0.0556</v>
      </c>
      <c r="J21" s="313" t="s">
        <v>591</v>
      </c>
      <c r="K21" s="279">
        <v>42005</v>
      </c>
      <c r="L21" s="279">
        <v>42338</v>
      </c>
      <c r="M21" s="314"/>
      <c r="N21" s="314"/>
      <c r="O21" s="314"/>
      <c r="P21" s="314">
        <v>100</v>
      </c>
      <c r="Q21" s="314"/>
      <c r="R21" s="314"/>
      <c r="S21" s="314"/>
      <c r="T21" s="315">
        <v>100</v>
      </c>
      <c r="U21" s="316"/>
      <c r="V21" s="317"/>
      <c r="W21" s="317">
        <v>100</v>
      </c>
      <c r="X21" s="317"/>
      <c r="Y21" s="306">
        <f aca="true" t="shared" si="4" ref="Y21:Y33">+SUM(M21:X21)</f>
        <v>300</v>
      </c>
      <c r="Z21" s="309">
        <v>0</v>
      </c>
      <c r="AA21" s="556" t="s">
        <v>1150</v>
      </c>
      <c r="AB21" s="109">
        <f t="shared" si="0"/>
        <v>0</v>
      </c>
      <c r="AC21" s="1460">
        <f t="shared" si="1"/>
        <v>0</v>
      </c>
      <c r="AD21" s="1700">
        <v>0</v>
      </c>
      <c r="AE21" s="1460" t="s">
        <v>1150</v>
      </c>
      <c r="AF21" s="1460">
        <f t="shared" si="2"/>
        <v>0</v>
      </c>
      <c r="AG21" s="1525">
        <f t="shared" si="3"/>
        <v>0</v>
      </c>
      <c r="AH21" s="323"/>
      <c r="AI21" s="322"/>
      <c r="AJ21" s="323"/>
      <c r="AK21" s="1517" t="s">
        <v>2121</v>
      </c>
      <c r="AL21" s="322"/>
      <c r="AM21" s="324"/>
      <c r="AN21" s="324"/>
      <c r="AO21" s="324"/>
      <c r="AP21" s="324"/>
      <c r="AQ21" s="324"/>
      <c r="AR21" s="324"/>
      <c r="AS21" s="324"/>
      <c r="AT21" s="112"/>
      <c r="AU21" s="112"/>
      <c r="AV21" s="112"/>
      <c r="AW21" s="112"/>
      <c r="AX21" s="112"/>
      <c r="AY21" s="112"/>
      <c r="AZ21" s="112"/>
      <c r="BA21" s="113"/>
      <c r="BB21" s="113"/>
      <c r="BC21" s="113"/>
      <c r="BD21" s="113"/>
      <c r="BE21" s="113"/>
      <c r="BF21" s="113"/>
      <c r="BG21" s="113"/>
      <c r="BH21" s="114"/>
      <c r="BI21" s="114"/>
      <c r="BJ21" s="114"/>
      <c r="BK21" s="114"/>
      <c r="BL21" s="114"/>
      <c r="BM21" s="114"/>
      <c r="BN21" s="114"/>
      <c r="BO21" s="115"/>
      <c r="BP21" s="115"/>
      <c r="BQ21" s="115"/>
      <c r="BR21" s="115"/>
      <c r="BS21" s="115"/>
      <c r="BT21" s="115"/>
      <c r="BU21" s="115"/>
    </row>
    <row r="22" spans="1:73" s="60" customFormat="1" ht="141" thickBot="1">
      <c r="A22" s="2020"/>
      <c r="B22" s="1871"/>
      <c r="C22" s="1858"/>
      <c r="D22" s="277" t="s">
        <v>592</v>
      </c>
      <c r="E22" s="169" t="s">
        <v>60</v>
      </c>
      <c r="F22" s="76">
        <v>20</v>
      </c>
      <c r="G22" s="76" t="s">
        <v>593</v>
      </c>
      <c r="H22" s="76" t="s">
        <v>594</v>
      </c>
      <c r="I22" s="77">
        <v>0.06</v>
      </c>
      <c r="J22" s="76" t="s">
        <v>595</v>
      </c>
      <c r="K22" s="78">
        <v>42005</v>
      </c>
      <c r="L22" s="78">
        <v>42369</v>
      </c>
      <c r="M22" s="310"/>
      <c r="N22" s="310"/>
      <c r="O22" s="310">
        <v>5</v>
      </c>
      <c r="P22" s="310"/>
      <c r="Q22" s="310">
        <v>5</v>
      </c>
      <c r="R22" s="310"/>
      <c r="S22" s="310">
        <v>5</v>
      </c>
      <c r="T22" s="311"/>
      <c r="U22" s="312"/>
      <c r="V22" s="129"/>
      <c r="W22" s="129"/>
      <c r="X22" s="129"/>
      <c r="Y22" s="306">
        <f t="shared" si="4"/>
        <v>15</v>
      </c>
      <c r="Z22" s="309">
        <v>0</v>
      </c>
      <c r="AA22" s="556" t="s">
        <v>1150</v>
      </c>
      <c r="AB22" s="109">
        <f t="shared" si="0"/>
        <v>0</v>
      </c>
      <c r="AC22" s="1460">
        <f t="shared" si="1"/>
        <v>0</v>
      </c>
      <c r="AD22" s="1665">
        <v>0</v>
      </c>
      <c r="AE22" s="1460" t="s">
        <v>1150</v>
      </c>
      <c r="AF22" s="1460">
        <f t="shared" si="2"/>
        <v>0</v>
      </c>
      <c r="AG22" s="1525">
        <f t="shared" si="3"/>
        <v>0</v>
      </c>
      <c r="AH22" s="110"/>
      <c r="AI22" s="109"/>
      <c r="AJ22" s="110"/>
      <c r="AK22" s="1515" t="s">
        <v>2122</v>
      </c>
      <c r="AL22" s="1478"/>
      <c r="AM22" s="111"/>
      <c r="AN22" s="111"/>
      <c r="AO22" s="111"/>
      <c r="AP22" s="111"/>
      <c r="AQ22" s="111"/>
      <c r="AR22" s="111"/>
      <c r="AS22" s="111"/>
      <c r="AT22" s="112"/>
      <c r="AU22" s="112"/>
      <c r="AV22" s="112"/>
      <c r="AW22" s="112"/>
      <c r="AX22" s="112"/>
      <c r="AY22" s="112"/>
      <c r="AZ22" s="112"/>
      <c r="BA22" s="113"/>
      <c r="BB22" s="113"/>
      <c r="BC22" s="113"/>
      <c r="BD22" s="113"/>
      <c r="BE22" s="113"/>
      <c r="BF22" s="113"/>
      <c r="BG22" s="113"/>
      <c r="BH22" s="114"/>
      <c r="BI22" s="114"/>
      <c r="BJ22" s="114"/>
      <c r="BK22" s="114"/>
      <c r="BL22" s="114"/>
      <c r="BM22" s="114"/>
      <c r="BN22" s="114"/>
      <c r="BO22" s="115"/>
      <c r="BP22" s="115"/>
      <c r="BQ22" s="115"/>
      <c r="BR22" s="115"/>
      <c r="BS22" s="115"/>
      <c r="BT22" s="115"/>
      <c r="BU22" s="115"/>
    </row>
    <row r="23" spans="1:73" s="60" customFormat="1" ht="48.75" thickBot="1">
      <c r="A23" s="2020"/>
      <c r="B23" s="1871"/>
      <c r="C23" s="1858"/>
      <c r="D23" s="277" t="s">
        <v>596</v>
      </c>
      <c r="E23" s="313" t="s">
        <v>60</v>
      </c>
      <c r="F23" s="313">
        <v>3</v>
      </c>
      <c r="G23" s="313" t="s">
        <v>597</v>
      </c>
      <c r="H23" s="313" t="s">
        <v>598</v>
      </c>
      <c r="I23" s="77">
        <v>0.065</v>
      </c>
      <c r="J23" s="313" t="s">
        <v>599</v>
      </c>
      <c r="K23" s="279">
        <v>42005</v>
      </c>
      <c r="L23" s="279">
        <v>42369</v>
      </c>
      <c r="M23" s="314"/>
      <c r="N23" s="314"/>
      <c r="O23" s="314"/>
      <c r="P23" s="314">
        <v>1</v>
      </c>
      <c r="Q23" s="314"/>
      <c r="R23" s="314"/>
      <c r="S23" s="314"/>
      <c r="T23" s="315">
        <v>1</v>
      </c>
      <c r="U23" s="316"/>
      <c r="V23" s="317"/>
      <c r="W23" s="317"/>
      <c r="X23" s="317">
        <v>1</v>
      </c>
      <c r="Y23" s="306">
        <f t="shared" si="4"/>
        <v>3</v>
      </c>
      <c r="Z23" s="309">
        <v>0</v>
      </c>
      <c r="AA23" s="556" t="s">
        <v>1150</v>
      </c>
      <c r="AB23" s="109">
        <f t="shared" si="0"/>
        <v>0</v>
      </c>
      <c r="AC23" s="1460">
        <f t="shared" si="1"/>
        <v>0</v>
      </c>
      <c r="AD23" s="1665">
        <v>0</v>
      </c>
      <c r="AE23" s="1460" t="s">
        <v>1150</v>
      </c>
      <c r="AF23" s="1460">
        <f t="shared" si="2"/>
        <v>0</v>
      </c>
      <c r="AG23" s="1525">
        <f t="shared" si="3"/>
        <v>0</v>
      </c>
      <c r="AH23" s="110"/>
      <c r="AI23" s="109"/>
      <c r="AJ23" s="110"/>
      <c r="AK23" s="1515" t="s">
        <v>2123</v>
      </c>
      <c r="AL23" s="1478"/>
      <c r="AM23" s="111"/>
      <c r="AN23" s="111"/>
      <c r="AO23" s="111"/>
      <c r="AP23" s="111"/>
      <c r="AQ23" s="111"/>
      <c r="AR23" s="111"/>
      <c r="AS23" s="111"/>
      <c r="AT23" s="112"/>
      <c r="AU23" s="112"/>
      <c r="AV23" s="112"/>
      <c r="AW23" s="112"/>
      <c r="AX23" s="112"/>
      <c r="AY23" s="112"/>
      <c r="AZ23" s="112"/>
      <c r="BA23" s="113"/>
      <c r="BB23" s="113"/>
      <c r="BC23" s="113"/>
      <c r="BD23" s="113"/>
      <c r="BE23" s="113"/>
      <c r="BF23" s="113"/>
      <c r="BG23" s="113"/>
      <c r="BH23" s="114"/>
      <c r="BI23" s="114"/>
      <c r="BJ23" s="114"/>
      <c r="BK23" s="114"/>
      <c r="BL23" s="114"/>
      <c r="BM23" s="114"/>
      <c r="BN23" s="114"/>
      <c r="BO23" s="115"/>
      <c r="BP23" s="115"/>
      <c r="BQ23" s="115"/>
      <c r="BR23" s="115"/>
      <c r="BS23" s="115"/>
      <c r="BT23" s="115"/>
      <c r="BU23" s="115"/>
    </row>
    <row r="24" spans="1:73" s="60" customFormat="1" ht="60.75" thickBot="1">
      <c r="A24" s="2020"/>
      <c r="B24" s="1871"/>
      <c r="C24" s="1858"/>
      <c r="D24" s="277" t="s">
        <v>600</v>
      </c>
      <c r="E24" s="169" t="s">
        <v>60</v>
      </c>
      <c r="F24" s="76">
        <v>10</v>
      </c>
      <c r="G24" s="76" t="s">
        <v>601</v>
      </c>
      <c r="H24" s="76" t="s">
        <v>602</v>
      </c>
      <c r="I24" s="77">
        <v>0.0556</v>
      </c>
      <c r="J24" s="76" t="s">
        <v>603</v>
      </c>
      <c r="K24" s="78">
        <v>42005</v>
      </c>
      <c r="L24" s="78">
        <v>42369</v>
      </c>
      <c r="M24" s="310"/>
      <c r="N24" s="310"/>
      <c r="O24" s="310">
        <v>2</v>
      </c>
      <c r="P24" s="310"/>
      <c r="Q24" s="310"/>
      <c r="R24" s="310">
        <v>3</v>
      </c>
      <c r="S24" s="310"/>
      <c r="T24" s="311"/>
      <c r="U24" s="312">
        <v>2</v>
      </c>
      <c r="V24" s="129"/>
      <c r="W24" s="129"/>
      <c r="X24" s="129">
        <v>3</v>
      </c>
      <c r="Y24" s="306">
        <f t="shared" si="4"/>
        <v>10</v>
      </c>
      <c r="Z24" s="309">
        <v>0</v>
      </c>
      <c r="AA24" s="556" t="s">
        <v>1150</v>
      </c>
      <c r="AB24" s="109">
        <f t="shared" si="0"/>
        <v>0</v>
      </c>
      <c r="AC24" s="1460">
        <f t="shared" si="1"/>
        <v>0</v>
      </c>
      <c r="AD24" s="1665">
        <v>0</v>
      </c>
      <c r="AE24" s="1460" t="s">
        <v>1150</v>
      </c>
      <c r="AF24" s="1460">
        <f t="shared" si="2"/>
        <v>0</v>
      </c>
      <c r="AG24" s="1525">
        <f t="shared" si="3"/>
        <v>0</v>
      </c>
      <c r="AH24" s="110"/>
      <c r="AI24" s="109"/>
      <c r="AJ24" s="110"/>
      <c r="AK24" s="1515" t="s">
        <v>2124</v>
      </c>
      <c r="AL24" s="1478"/>
      <c r="AM24" s="111"/>
      <c r="AN24" s="111"/>
      <c r="AO24" s="111"/>
      <c r="AP24" s="111"/>
      <c r="AQ24" s="111"/>
      <c r="AR24" s="111"/>
      <c r="AS24" s="111"/>
      <c r="AT24" s="112"/>
      <c r="AU24" s="112"/>
      <c r="AV24" s="112"/>
      <c r="AW24" s="112"/>
      <c r="AX24" s="112"/>
      <c r="AY24" s="112"/>
      <c r="AZ24" s="112"/>
      <c r="BA24" s="113"/>
      <c r="BB24" s="113"/>
      <c r="BC24" s="113"/>
      <c r="BD24" s="113"/>
      <c r="BE24" s="113"/>
      <c r="BF24" s="113"/>
      <c r="BG24" s="113"/>
      <c r="BH24" s="114"/>
      <c r="BI24" s="114"/>
      <c r="BJ24" s="114"/>
      <c r="BK24" s="114"/>
      <c r="BL24" s="114"/>
      <c r="BM24" s="114"/>
      <c r="BN24" s="114"/>
      <c r="BO24" s="115"/>
      <c r="BP24" s="115"/>
      <c r="BQ24" s="115"/>
      <c r="BR24" s="115"/>
      <c r="BS24" s="115"/>
      <c r="BT24" s="115"/>
      <c r="BU24" s="115"/>
    </row>
    <row r="25" spans="1:73" s="60" customFormat="1" ht="48.75" thickBot="1">
      <c r="A25" s="2020"/>
      <c r="B25" s="1871"/>
      <c r="C25" s="1858"/>
      <c r="D25" s="277" t="s">
        <v>604</v>
      </c>
      <c r="E25" s="313" t="s">
        <v>60</v>
      </c>
      <c r="F25" s="313">
        <v>15</v>
      </c>
      <c r="G25" s="313" t="s">
        <v>605</v>
      </c>
      <c r="H25" s="313" t="s">
        <v>606</v>
      </c>
      <c r="I25" s="77">
        <v>0.065</v>
      </c>
      <c r="J25" s="313" t="s">
        <v>607</v>
      </c>
      <c r="K25" s="279">
        <v>42005</v>
      </c>
      <c r="L25" s="279">
        <v>42369</v>
      </c>
      <c r="M25" s="314"/>
      <c r="N25" s="314"/>
      <c r="O25" s="314"/>
      <c r="P25" s="314"/>
      <c r="Q25" s="314"/>
      <c r="R25" s="314">
        <v>8</v>
      </c>
      <c r="S25" s="314"/>
      <c r="T25" s="315"/>
      <c r="U25" s="316"/>
      <c r="V25" s="317"/>
      <c r="W25" s="317"/>
      <c r="X25" s="317">
        <v>7</v>
      </c>
      <c r="Y25" s="306">
        <f t="shared" si="4"/>
        <v>15</v>
      </c>
      <c r="Z25" s="309">
        <v>0</v>
      </c>
      <c r="AA25" s="556" t="s">
        <v>1150</v>
      </c>
      <c r="AB25" s="109">
        <f t="shared" si="0"/>
        <v>0</v>
      </c>
      <c r="AC25" s="1460">
        <f t="shared" si="1"/>
        <v>0</v>
      </c>
      <c r="AD25" s="1665">
        <v>0</v>
      </c>
      <c r="AE25" s="1460" t="s">
        <v>1150</v>
      </c>
      <c r="AF25" s="1460">
        <f t="shared" si="2"/>
        <v>0</v>
      </c>
      <c r="AG25" s="1525">
        <f t="shared" si="3"/>
        <v>0</v>
      </c>
      <c r="AH25" s="110"/>
      <c r="AI25" s="109"/>
      <c r="AJ25" s="110"/>
      <c r="AK25" s="1478"/>
      <c r="AL25" s="1478"/>
      <c r="AM25" s="111"/>
      <c r="AN25" s="111"/>
      <c r="AO25" s="111"/>
      <c r="AP25" s="111"/>
      <c r="AQ25" s="111"/>
      <c r="AR25" s="111"/>
      <c r="AS25" s="111"/>
      <c r="AT25" s="112"/>
      <c r="AU25" s="112"/>
      <c r="AV25" s="112"/>
      <c r="AW25" s="112"/>
      <c r="AX25" s="112"/>
      <c r="AY25" s="112"/>
      <c r="AZ25" s="112"/>
      <c r="BA25" s="113"/>
      <c r="BB25" s="113"/>
      <c r="BC25" s="113"/>
      <c r="BD25" s="113"/>
      <c r="BE25" s="113"/>
      <c r="BF25" s="113"/>
      <c r="BG25" s="113"/>
      <c r="BH25" s="114"/>
      <c r="BI25" s="114"/>
      <c r="BJ25" s="114"/>
      <c r="BK25" s="114"/>
      <c r="BL25" s="114"/>
      <c r="BM25" s="114"/>
      <c r="BN25" s="114"/>
      <c r="BO25" s="115"/>
      <c r="BP25" s="115"/>
      <c r="BQ25" s="115"/>
      <c r="BR25" s="115"/>
      <c r="BS25" s="115"/>
      <c r="BT25" s="115"/>
      <c r="BU25" s="115"/>
    </row>
    <row r="26" spans="1:73" s="60" customFormat="1" ht="72.75" thickBot="1">
      <c r="A26" s="2020"/>
      <c r="B26" s="1871"/>
      <c r="C26" s="1858"/>
      <c r="D26" s="277" t="s">
        <v>608</v>
      </c>
      <c r="E26" s="169" t="s">
        <v>60</v>
      </c>
      <c r="F26" s="76">
        <v>2</v>
      </c>
      <c r="G26" s="76" t="s">
        <v>609</v>
      </c>
      <c r="H26" s="76" t="s">
        <v>598</v>
      </c>
      <c r="I26" s="77">
        <v>0.05</v>
      </c>
      <c r="J26" s="76" t="s">
        <v>610</v>
      </c>
      <c r="K26" s="78">
        <v>42005</v>
      </c>
      <c r="L26" s="78" t="s">
        <v>611</v>
      </c>
      <c r="M26" s="310"/>
      <c r="N26" s="310"/>
      <c r="O26" s="310"/>
      <c r="P26" s="310"/>
      <c r="Q26" s="310"/>
      <c r="R26" s="310">
        <v>1</v>
      </c>
      <c r="S26" s="310"/>
      <c r="T26" s="311"/>
      <c r="U26" s="312"/>
      <c r="V26" s="129"/>
      <c r="W26" s="129"/>
      <c r="X26" s="129"/>
      <c r="Y26" s="306">
        <f t="shared" si="4"/>
        <v>1</v>
      </c>
      <c r="Z26" s="309">
        <v>10000000</v>
      </c>
      <c r="AA26" s="556" t="s">
        <v>1150</v>
      </c>
      <c r="AB26" s="109">
        <f t="shared" si="0"/>
        <v>0</v>
      </c>
      <c r="AC26" s="1460">
        <f t="shared" si="1"/>
        <v>0</v>
      </c>
      <c r="AD26" s="1665">
        <v>0</v>
      </c>
      <c r="AE26" s="1460" t="s">
        <v>1150</v>
      </c>
      <c r="AF26" s="1460">
        <f t="shared" si="2"/>
        <v>0</v>
      </c>
      <c r="AG26" s="1525">
        <f t="shared" si="3"/>
        <v>0</v>
      </c>
      <c r="AH26" s="110"/>
      <c r="AI26" s="109"/>
      <c r="AJ26" s="110"/>
      <c r="AK26" s="1515" t="s">
        <v>2125</v>
      </c>
      <c r="AL26" s="1478"/>
      <c r="AM26" s="111"/>
      <c r="AN26" s="111"/>
      <c r="AO26" s="111"/>
      <c r="AP26" s="111"/>
      <c r="AQ26" s="111"/>
      <c r="AR26" s="111"/>
      <c r="AS26" s="111"/>
      <c r="AT26" s="112"/>
      <c r="AU26" s="112"/>
      <c r="AV26" s="112"/>
      <c r="AW26" s="112"/>
      <c r="AX26" s="112"/>
      <c r="AY26" s="112"/>
      <c r="AZ26" s="112"/>
      <c r="BA26" s="113"/>
      <c r="BB26" s="113"/>
      <c r="BC26" s="113"/>
      <c r="BD26" s="113"/>
      <c r="BE26" s="113"/>
      <c r="BF26" s="113"/>
      <c r="BG26" s="113"/>
      <c r="BH26" s="114"/>
      <c r="BI26" s="114"/>
      <c r="BJ26" s="114"/>
      <c r="BK26" s="114"/>
      <c r="BL26" s="114"/>
      <c r="BM26" s="114"/>
      <c r="BN26" s="114"/>
      <c r="BO26" s="115"/>
      <c r="BP26" s="115"/>
      <c r="BQ26" s="115"/>
      <c r="BR26" s="115"/>
      <c r="BS26" s="115"/>
      <c r="BT26" s="115"/>
      <c r="BU26" s="115"/>
    </row>
    <row r="27" spans="1:73" s="60" customFormat="1" ht="84.75" thickBot="1">
      <c r="A27" s="2020"/>
      <c r="B27" s="1871"/>
      <c r="C27" s="1858"/>
      <c r="D27" s="277" t="s">
        <v>612</v>
      </c>
      <c r="E27" s="76" t="s">
        <v>60</v>
      </c>
      <c r="F27" s="76">
        <v>4</v>
      </c>
      <c r="G27" s="76" t="s">
        <v>613</v>
      </c>
      <c r="H27" s="76" t="s">
        <v>598</v>
      </c>
      <c r="I27" s="77">
        <v>0.04</v>
      </c>
      <c r="J27" s="76" t="s">
        <v>614</v>
      </c>
      <c r="K27" s="78">
        <v>42005</v>
      </c>
      <c r="L27" s="78" t="s">
        <v>611</v>
      </c>
      <c r="M27" s="310"/>
      <c r="N27" s="310"/>
      <c r="O27" s="310"/>
      <c r="P27" s="310"/>
      <c r="Q27" s="310"/>
      <c r="R27" s="310">
        <v>4</v>
      </c>
      <c r="S27" s="310"/>
      <c r="T27" s="311"/>
      <c r="U27" s="312"/>
      <c r="V27" s="129"/>
      <c r="W27" s="129"/>
      <c r="X27" s="129"/>
      <c r="Y27" s="306">
        <f t="shared" si="4"/>
        <v>4</v>
      </c>
      <c r="Z27" s="309">
        <v>20000000</v>
      </c>
      <c r="AA27" s="556" t="s">
        <v>1150</v>
      </c>
      <c r="AB27" s="109">
        <f t="shared" si="0"/>
        <v>0</v>
      </c>
      <c r="AC27" s="1460">
        <f t="shared" si="1"/>
        <v>0</v>
      </c>
      <c r="AD27" s="1665">
        <v>0</v>
      </c>
      <c r="AE27" s="1460" t="s">
        <v>1150</v>
      </c>
      <c r="AF27" s="1460">
        <f t="shared" si="2"/>
        <v>0</v>
      </c>
      <c r="AG27" s="1525">
        <f t="shared" si="3"/>
        <v>0</v>
      </c>
      <c r="AH27" s="110"/>
      <c r="AI27" s="109"/>
      <c r="AJ27" s="110"/>
      <c r="AK27" s="1515" t="s">
        <v>2126</v>
      </c>
      <c r="AL27" s="1478"/>
      <c r="AM27" s="111"/>
      <c r="AN27" s="111"/>
      <c r="AO27" s="111"/>
      <c r="AP27" s="111"/>
      <c r="AQ27" s="111"/>
      <c r="AR27" s="111"/>
      <c r="AS27" s="111"/>
      <c r="AT27" s="112"/>
      <c r="AU27" s="112"/>
      <c r="AV27" s="112"/>
      <c r="AW27" s="112"/>
      <c r="AX27" s="112"/>
      <c r="AY27" s="112"/>
      <c r="AZ27" s="112"/>
      <c r="BA27" s="113"/>
      <c r="BB27" s="113"/>
      <c r="BC27" s="113"/>
      <c r="BD27" s="113"/>
      <c r="BE27" s="113"/>
      <c r="BF27" s="113"/>
      <c r="BG27" s="113"/>
      <c r="BH27" s="114"/>
      <c r="BI27" s="114"/>
      <c r="BJ27" s="114"/>
      <c r="BK27" s="114"/>
      <c r="BL27" s="114"/>
      <c r="BM27" s="114"/>
      <c r="BN27" s="114"/>
      <c r="BO27" s="115"/>
      <c r="BP27" s="115"/>
      <c r="BQ27" s="115"/>
      <c r="BR27" s="115"/>
      <c r="BS27" s="115"/>
      <c r="BT27" s="115"/>
      <c r="BU27" s="115"/>
    </row>
    <row r="28" spans="1:73" s="60" customFormat="1" ht="36.75" thickBot="1">
      <c r="A28" s="2020"/>
      <c r="B28" s="1871"/>
      <c r="C28" s="1858"/>
      <c r="D28" s="325" t="s">
        <v>615</v>
      </c>
      <c r="E28" s="313" t="s">
        <v>60</v>
      </c>
      <c r="F28" s="313">
        <v>10</v>
      </c>
      <c r="G28" s="313" t="s">
        <v>616</v>
      </c>
      <c r="H28" s="313" t="s">
        <v>617</v>
      </c>
      <c r="I28" s="77">
        <v>0.0556</v>
      </c>
      <c r="J28" s="313" t="s">
        <v>618</v>
      </c>
      <c r="K28" s="279">
        <v>42005</v>
      </c>
      <c r="L28" s="279">
        <v>42369</v>
      </c>
      <c r="M28" s="314"/>
      <c r="N28" s="314"/>
      <c r="O28" s="314">
        <v>2</v>
      </c>
      <c r="P28" s="314"/>
      <c r="Q28" s="314">
        <v>1</v>
      </c>
      <c r="R28" s="314">
        <v>2</v>
      </c>
      <c r="S28" s="314"/>
      <c r="T28" s="315">
        <v>1</v>
      </c>
      <c r="U28" s="316">
        <v>2</v>
      </c>
      <c r="V28" s="317"/>
      <c r="W28" s="317"/>
      <c r="X28" s="317">
        <v>2</v>
      </c>
      <c r="Y28" s="306">
        <f t="shared" si="4"/>
        <v>10</v>
      </c>
      <c r="Z28" s="309">
        <v>100000000</v>
      </c>
      <c r="AA28" s="556" t="s">
        <v>1150</v>
      </c>
      <c r="AB28" s="109">
        <f t="shared" si="0"/>
        <v>0</v>
      </c>
      <c r="AC28" s="1460">
        <f t="shared" si="1"/>
        <v>0</v>
      </c>
      <c r="AD28" s="1665">
        <v>0</v>
      </c>
      <c r="AE28" s="1460" t="s">
        <v>1150</v>
      </c>
      <c r="AF28" s="1460">
        <f t="shared" si="2"/>
        <v>0</v>
      </c>
      <c r="AG28" s="1525">
        <f t="shared" si="3"/>
        <v>0</v>
      </c>
      <c r="AH28" s="110"/>
      <c r="AI28" s="109"/>
      <c r="AJ28" s="110"/>
      <c r="AK28" s="1515" t="s">
        <v>2127</v>
      </c>
      <c r="AL28" s="1478"/>
      <c r="AM28" s="111"/>
      <c r="AN28" s="111"/>
      <c r="AO28" s="111"/>
      <c r="AP28" s="111"/>
      <c r="AQ28" s="111"/>
      <c r="AR28" s="111"/>
      <c r="AS28" s="111"/>
      <c r="AT28" s="112"/>
      <c r="AU28" s="112"/>
      <c r="AV28" s="112"/>
      <c r="AW28" s="112"/>
      <c r="AX28" s="112"/>
      <c r="AY28" s="112"/>
      <c r="AZ28" s="112"/>
      <c r="BA28" s="113"/>
      <c r="BB28" s="113"/>
      <c r="BC28" s="113"/>
      <c r="BD28" s="113"/>
      <c r="BE28" s="113"/>
      <c r="BF28" s="113"/>
      <c r="BG28" s="113"/>
      <c r="BH28" s="114"/>
      <c r="BI28" s="114"/>
      <c r="BJ28" s="114"/>
      <c r="BK28" s="114"/>
      <c r="BL28" s="114"/>
      <c r="BM28" s="114"/>
      <c r="BN28" s="114"/>
      <c r="BO28" s="115"/>
      <c r="BP28" s="115"/>
      <c r="BQ28" s="115"/>
      <c r="BR28" s="115"/>
      <c r="BS28" s="115"/>
      <c r="BT28" s="115"/>
      <c r="BU28" s="115"/>
    </row>
    <row r="29" spans="1:73" s="60" customFormat="1" ht="60.75" thickBot="1">
      <c r="A29" s="2020"/>
      <c r="B29" s="1871"/>
      <c r="C29" s="1858"/>
      <c r="D29" s="277" t="s">
        <v>619</v>
      </c>
      <c r="E29" s="76" t="s">
        <v>60</v>
      </c>
      <c r="F29" s="76">
        <v>7</v>
      </c>
      <c r="G29" s="76" t="s">
        <v>620</v>
      </c>
      <c r="H29" s="76" t="s">
        <v>594</v>
      </c>
      <c r="I29" s="77">
        <v>0.0556</v>
      </c>
      <c r="J29" s="76" t="s">
        <v>610</v>
      </c>
      <c r="K29" s="78">
        <v>42005</v>
      </c>
      <c r="L29" s="78">
        <v>42369</v>
      </c>
      <c r="M29" s="310"/>
      <c r="N29" s="310"/>
      <c r="O29" s="310"/>
      <c r="P29" s="310">
        <v>3</v>
      </c>
      <c r="Q29" s="310"/>
      <c r="R29" s="310"/>
      <c r="S29" s="310"/>
      <c r="T29" s="311">
        <v>3</v>
      </c>
      <c r="U29" s="312"/>
      <c r="V29" s="129"/>
      <c r="W29" s="129"/>
      <c r="X29" s="129">
        <v>1</v>
      </c>
      <c r="Y29" s="306">
        <f t="shared" si="4"/>
        <v>7</v>
      </c>
      <c r="Z29" s="309">
        <v>0</v>
      </c>
      <c r="AA29" s="556" t="s">
        <v>1150</v>
      </c>
      <c r="AB29" s="109">
        <f t="shared" si="0"/>
        <v>0</v>
      </c>
      <c r="AC29" s="1460">
        <f t="shared" si="1"/>
        <v>0</v>
      </c>
      <c r="AD29" s="1665">
        <v>0</v>
      </c>
      <c r="AE29" s="1460" t="s">
        <v>1150</v>
      </c>
      <c r="AF29" s="1460">
        <f t="shared" si="2"/>
        <v>0</v>
      </c>
      <c r="AG29" s="1525">
        <f t="shared" si="3"/>
        <v>0</v>
      </c>
      <c r="AH29" s="110"/>
      <c r="AI29" s="109"/>
      <c r="AJ29" s="110"/>
      <c r="AK29" s="1478" t="s">
        <v>2128</v>
      </c>
      <c r="AL29" s="1478"/>
      <c r="AM29" s="111"/>
      <c r="AN29" s="111"/>
      <c r="AO29" s="111"/>
      <c r="AP29" s="111"/>
      <c r="AQ29" s="111"/>
      <c r="AR29" s="111"/>
      <c r="AS29" s="111"/>
      <c r="AT29" s="112"/>
      <c r="AU29" s="112"/>
      <c r="AV29" s="112"/>
      <c r="AW29" s="112"/>
      <c r="AX29" s="112"/>
      <c r="AY29" s="112"/>
      <c r="AZ29" s="112"/>
      <c r="BA29" s="113"/>
      <c r="BB29" s="113"/>
      <c r="BC29" s="113"/>
      <c r="BD29" s="113"/>
      <c r="BE29" s="113"/>
      <c r="BF29" s="113"/>
      <c r="BG29" s="113"/>
      <c r="BH29" s="114"/>
      <c r="BI29" s="114"/>
      <c r="BJ29" s="114"/>
      <c r="BK29" s="114"/>
      <c r="BL29" s="114"/>
      <c r="BM29" s="114"/>
      <c r="BN29" s="114"/>
      <c r="BO29" s="115"/>
      <c r="BP29" s="115"/>
      <c r="BQ29" s="115"/>
      <c r="BR29" s="115"/>
      <c r="BS29" s="115"/>
      <c r="BT29" s="115"/>
      <c r="BU29" s="115"/>
    </row>
    <row r="30" spans="1:73" s="60" customFormat="1" ht="96.75" thickBot="1">
      <c r="A30" s="2020"/>
      <c r="B30" s="1871"/>
      <c r="C30" s="2076"/>
      <c r="D30" s="277" t="s">
        <v>621</v>
      </c>
      <c r="E30" s="76" t="s">
        <v>68</v>
      </c>
      <c r="F30" s="76">
        <v>50</v>
      </c>
      <c r="G30" s="76" t="s">
        <v>622</v>
      </c>
      <c r="H30" s="76" t="s">
        <v>623</v>
      </c>
      <c r="I30" s="77">
        <v>0.06</v>
      </c>
      <c r="J30" s="76" t="s">
        <v>624</v>
      </c>
      <c r="K30" s="78">
        <v>42005</v>
      </c>
      <c r="L30" s="78">
        <v>42369</v>
      </c>
      <c r="M30" s="310"/>
      <c r="N30" s="310"/>
      <c r="O30" s="310"/>
      <c r="P30" s="310"/>
      <c r="Q30" s="310"/>
      <c r="R30" s="310"/>
      <c r="S30" s="310"/>
      <c r="T30" s="311"/>
      <c r="U30" s="312"/>
      <c r="V30" s="129"/>
      <c r="W30" s="129"/>
      <c r="X30" s="326">
        <v>0.5</v>
      </c>
      <c r="Y30" s="327">
        <f t="shared" si="4"/>
        <v>0.5</v>
      </c>
      <c r="Z30" s="309">
        <v>0</v>
      </c>
      <c r="AA30" s="556" t="s">
        <v>1150</v>
      </c>
      <c r="AB30" s="109">
        <f t="shared" si="0"/>
        <v>0</v>
      </c>
      <c r="AC30" s="1460">
        <f t="shared" si="1"/>
        <v>0</v>
      </c>
      <c r="AD30" s="1665">
        <v>0</v>
      </c>
      <c r="AE30" s="1460" t="s">
        <v>1150</v>
      </c>
      <c r="AF30" s="1460">
        <f t="shared" si="2"/>
        <v>0</v>
      </c>
      <c r="AG30" s="1525">
        <f t="shared" si="3"/>
        <v>0</v>
      </c>
      <c r="AH30" s="110"/>
      <c r="AI30" s="109"/>
      <c r="AJ30" s="110"/>
      <c r="AK30" s="1515" t="s">
        <v>2129</v>
      </c>
      <c r="AL30" s="1478"/>
      <c r="AM30" s="111"/>
      <c r="AN30" s="111"/>
      <c r="AO30" s="111"/>
      <c r="AP30" s="111"/>
      <c r="AQ30" s="111"/>
      <c r="AR30" s="111"/>
      <c r="AS30" s="111"/>
      <c r="AT30" s="112"/>
      <c r="AU30" s="112"/>
      <c r="AV30" s="112"/>
      <c r="AW30" s="112"/>
      <c r="AX30" s="112"/>
      <c r="AY30" s="112"/>
      <c r="AZ30" s="112"/>
      <c r="BA30" s="113"/>
      <c r="BB30" s="113"/>
      <c r="BC30" s="113"/>
      <c r="BD30" s="113"/>
      <c r="BE30" s="113"/>
      <c r="BF30" s="113"/>
      <c r="BG30" s="113"/>
      <c r="BH30" s="114"/>
      <c r="BI30" s="114"/>
      <c r="BJ30" s="114"/>
      <c r="BK30" s="114"/>
      <c r="BL30" s="114"/>
      <c r="BM30" s="114"/>
      <c r="BN30" s="114"/>
      <c r="BO30" s="115"/>
      <c r="BP30" s="115"/>
      <c r="BQ30" s="115"/>
      <c r="BR30" s="115"/>
      <c r="BS30" s="115"/>
      <c r="BT30" s="115"/>
      <c r="BU30" s="115"/>
    </row>
    <row r="31" spans="1:73" s="60" customFormat="1" ht="72.75" thickBot="1">
      <c r="A31" s="2020"/>
      <c r="B31" s="1871"/>
      <c r="C31" s="2077" t="s">
        <v>625</v>
      </c>
      <c r="D31" s="325" t="s">
        <v>626</v>
      </c>
      <c r="E31" s="313" t="s">
        <v>60</v>
      </c>
      <c r="F31" s="313">
        <v>2</v>
      </c>
      <c r="G31" s="313" t="s">
        <v>627</v>
      </c>
      <c r="H31" s="313" t="s">
        <v>572</v>
      </c>
      <c r="I31" s="77">
        <v>0.0635</v>
      </c>
      <c r="J31" s="313" t="s">
        <v>628</v>
      </c>
      <c r="K31" s="279">
        <v>42005</v>
      </c>
      <c r="L31" s="279">
        <v>42369</v>
      </c>
      <c r="M31" s="314"/>
      <c r="N31" s="314"/>
      <c r="O31" s="314"/>
      <c r="P31" s="314"/>
      <c r="Q31" s="314">
        <v>1</v>
      </c>
      <c r="R31" s="314"/>
      <c r="S31" s="314"/>
      <c r="T31" s="315"/>
      <c r="U31" s="316"/>
      <c r="V31" s="317"/>
      <c r="W31" s="317"/>
      <c r="X31" s="317">
        <v>1</v>
      </c>
      <c r="Y31" s="306">
        <f t="shared" si="4"/>
        <v>2</v>
      </c>
      <c r="Z31" s="309">
        <v>0</v>
      </c>
      <c r="AA31" s="556" t="s">
        <v>1150</v>
      </c>
      <c r="AB31" s="109">
        <f t="shared" si="0"/>
        <v>0</v>
      </c>
      <c r="AC31" s="1460">
        <f t="shared" si="1"/>
        <v>0</v>
      </c>
      <c r="AD31" s="1665">
        <v>0</v>
      </c>
      <c r="AE31" s="1460" t="s">
        <v>1150</v>
      </c>
      <c r="AF31" s="1460">
        <f t="shared" si="2"/>
        <v>0</v>
      </c>
      <c r="AG31" s="1525">
        <f t="shared" si="3"/>
        <v>0</v>
      </c>
      <c r="AH31" s="110"/>
      <c r="AI31" s="109"/>
      <c r="AJ31" s="110"/>
      <c r="AK31" s="1515" t="s">
        <v>2130</v>
      </c>
      <c r="AL31" s="1478"/>
      <c r="AM31" s="111"/>
      <c r="AN31" s="111"/>
      <c r="AO31" s="111"/>
      <c r="AP31" s="111"/>
      <c r="AQ31" s="111"/>
      <c r="AR31" s="111"/>
      <c r="AS31" s="111"/>
      <c r="AT31" s="112"/>
      <c r="AU31" s="112"/>
      <c r="AV31" s="112"/>
      <c r="AW31" s="112"/>
      <c r="AX31" s="112"/>
      <c r="AY31" s="112"/>
      <c r="AZ31" s="112"/>
      <c r="BA31" s="113"/>
      <c r="BB31" s="113"/>
      <c r="BC31" s="113"/>
      <c r="BD31" s="113"/>
      <c r="BE31" s="113"/>
      <c r="BF31" s="113"/>
      <c r="BG31" s="113"/>
      <c r="BH31" s="114"/>
      <c r="BI31" s="114"/>
      <c r="BJ31" s="114"/>
      <c r="BK31" s="114"/>
      <c r="BL31" s="114"/>
      <c r="BM31" s="114"/>
      <c r="BN31" s="114"/>
      <c r="BO31" s="115"/>
      <c r="BP31" s="115"/>
      <c r="BQ31" s="115"/>
      <c r="BR31" s="115"/>
      <c r="BS31" s="115"/>
      <c r="BT31" s="115"/>
      <c r="BU31" s="115"/>
    </row>
    <row r="32" spans="1:73" s="60" customFormat="1" ht="48.75" thickBot="1">
      <c r="A32" s="2020"/>
      <c r="B32" s="1871"/>
      <c r="C32" s="1858"/>
      <c r="D32" s="328" t="s">
        <v>629</v>
      </c>
      <c r="E32" s="292" t="s">
        <v>60</v>
      </c>
      <c r="F32" s="292">
        <v>3</v>
      </c>
      <c r="G32" s="292" t="s">
        <v>630</v>
      </c>
      <c r="H32" s="292" t="s">
        <v>572</v>
      </c>
      <c r="I32" s="77">
        <v>0.045</v>
      </c>
      <c r="J32" s="292" t="s">
        <v>631</v>
      </c>
      <c r="K32" s="79">
        <v>42005</v>
      </c>
      <c r="L32" s="79">
        <v>42369</v>
      </c>
      <c r="M32" s="81"/>
      <c r="N32" s="81"/>
      <c r="O32" s="81"/>
      <c r="P32" s="81">
        <v>1</v>
      </c>
      <c r="Q32" s="81"/>
      <c r="R32" s="81"/>
      <c r="S32" s="81"/>
      <c r="T32" s="82">
        <v>1</v>
      </c>
      <c r="U32" s="83"/>
      <c r="V32" s="84"/>
      <c r="W32" s="84"/>
      <c r="X32" s="84">
        <v>1</v>
      </c>
      <c r="Y32" s="306">
        <f t="shared" si="4"/>
        <v>3</v>
      </c>
      <c r="Z32" s="309">
        <v>0</v>
      </c>
      <c r="AA32" s="556" t="s">
        <v>1150</v>
      </c>
      <c r="AB32" s="109">
        <f t="shared" si="0"/>
        <v>0</v>
      </c>
      <c r="AC32" s="1460">
        <f t="shared" si="1"/>
        <v>0</v>
      </c>
      <c r="AD32" s="1665">
        <v>0</v>
      </c>
      <c r="AE32" s="1460" t="s">
        <v>1150</v>
      </c>
      <c r="AF32" s="1460">
        <f t="shared" si="2"/>
        <v>0</v>
      </c>
      <c r="AG32" s="1525">
        <f t="shared" si="3"/>
        <v>0</v>
      </c>
      <c r="AH32" s="110"/>
      <c r="AI32" s="109"/>
      <c r="AJ32" s="110"/>
      <c r="AK32" s="1478"/>
      <c r="AL32" s="1478"/>
      <c r="AM32" s="111"/>
      <c r="AN32" s="111"/>
      <c r="AO32" s="111"/>
      <c r="AP32" s="111"/>
      <c r="AQ32" s="111"/>
      <c r="AR32" s="111"/>
      <c r="AS32" s="111"/>
      <c r="AT32" s="112"/>
      <c r="AU32" s="112"/>
      <c r="AV32" s="112"/>
      <c r="AW32" s="112"/>
      <c r="AX32" s="112"/>
      <c r="AY32" s="112"/>
      <c r="AZ32" s="112"/>
      <c r="BA32" s="113"/>
      <c r="BB32" s="113"/>
      <c r="BC32" s="113"/>
      <c r="BD32" s="113"/>
      <c r="BE32" s="113"/>
      <c r="BF32" s="113"/>
      <c r="BG32" s="113"/>
      <c r="BH32" s="114"/>
      <c r="BI32" s="114"/>
      <c r="BJ32" s="114"/>
      <c r="BK32" s="114"/>
      <c r="BL32" s="114"/>
      <c r="BM32" s="114"/>
      <c r="BN32" s="114"/>
      <c r="BO32" s="115"/>
      <c r="BP32" s="115"/>
      <c r="BQ32" s="115"/>
      <c r="BR32" s="115"/>
      <c r="BS32" s="115"/>
      <c r="BT32" s="115"/>
      <c r="BU32" s="115"/>
    </row>
    <row r="33" spans="1:73" s="60" customFormat="1" ht="36.75" thickBot="1">
      <c r="A33" s="2020"/>
      <c r="B33" s="1871"/>
      <c r="C33" s="1859"/>
      <c r="D33" s="277" t="s">
        <v>632</v>
      </c>
      <c r="E33" s="76" t="s">
        <v>633</v>
      </c>
      <c r="F33" s="76">
        <v>8</v>
      </c>
      <c r="G33" s="76" t="s">
        <v>634</v>
      </c>
      <c r="H33" s="76" t="s">
        <v>635</v>
      </c>
      <c r="I33" s="77">
        <v>0.0635</v>
      </c>
      <c r="J33" s="76" t="s">
        <v>636</v>
      </c>
      <c r="K33" s="78">
        <v>42005</v>
      </c>
      <c r="L33" s="78">
        <v>42369</v>
      </c>
      <c r="M33" s="310"/>
      <c r="N33" s="310"/>
      <c r="O33" s="310">
        <v>2</v>
      </c>
      <c r="P33" s="310"/>
      <c r="Q33" s="310"/>
      <c r="R33" s="310">
        <v>2</v>
      </c>
      <c r="S33" s="310"/>
      <c r="T33" s="311"/>
      <c r="U33" s="312">
        <v>2</v>
      </c>
      <c r="V33" s="129"/>
      <c r="W33" s="129"/>
      <c r="X33" s="129">
        <v>2</v>
      </c>
      <c r="Y33" s="306">
        <f t="shared" si="4"/>
        <v>8</v>
      </c>
      <c r="Z33" s="309">
        <v>0</v>
      </c>
      <c r="AA33" s="556" t="s">
        <v>1150</v>
      </c>
      <c r="AB33" s="109">
        <f t="shared" si="0"/>
        <v>0</v>
      </c>
      <c r="AC33" s="1460">
        <f t="shared" si="1"/>
        <v>0</v>
      </c>
      <c r="AD33" s="1665">
        <v>0</v>
      </c>
      <c r="AE33" s="1460" t="s">
        <v>1150</v>
      </c>
      <c r="AF33" s="1460">
        <f t="shared" si="2"/>
        <v>0</v>
      </c>
      <c r="AG33" s="1525">
        <f t="shared" si="3"/>
        <v>0</v>
      </c>
      <c r="AH33" s="110"/>
      <c r="AI33" s="109"/>
      <c r="AJ33" s="110"/>
      <c r="AK33" s="1515" t="s">
        <v>2131</v>
      </c>
      <c r="AL33" s="1478"/>
      <c r="AM33" s="111"/>
      <c r="AN33" s="111"/>
      <c r="AO33" s="111"/>
      <c r="AP33" s="111"/>
      <c r="AQ33" s="111"/>
      <c r="AR33" s="111"/>
      <c r="AS33" s="111"/>
      <c r="AT33" s="112"/>
      <c r="AU33" s="112"/>
      <c r="AV33" s="112"/>
      <c r="AW33" s="112"/>
      <c r="AX33" s="112"/>
      <c r="AY33" s="112"/>
      <c r="AZ33" s="112"/>
      <c r="BA33" s="113"/>
      <c r="BB33" s="113"/>
      <c r="BC33" s="113"/>
      <c r="BD33" s="113"/>
      <c r="BE33" s="113"/>
      <c r="BF33" s="113"/>
      <c r="BG33" s="113"/>
      <c r="BH33" s="114"/>
      <c r="BI33" s="114"/>
      <c r="BJ33" s="114"/>
      <c r="BK33" s="114"/>
      <c r="BL33" s="114"/>
      <c r="BM33" s="114"/>
      <c r="BN33" s="114"/>
      <c r="BO33" s="115"/>
      <c r="BP33" s="115"/>
      <c r="BQ33" s="115"/>
      <c r="BR33" s="115"/>
      <c r="BS33" s="115"/>
      <c r="BT33" s="115"/>
      <c r="BU33" s="115"/>
    </row>
    <row r="34" spans="1:73" s="38" customFormat="1" ht="19.5" customHeight="1" thickBot="1">
      <c r="A34" s="1860" t="s">
        <v>136</v>
      </c>
      <c r="B34" s="1861"/>
      <c r="C34" s="1861"/>
      <c r="D34" s="1862"/>
      <c r="E34" s="196"/>
      <c r="F34" s="196"/>
      <c r="G34" s="196"/>
      <c r="H34" s="196"/>
      <c r="I34" s="172">
        <f>SUM(I16:I33)</f>
        <v>1</v>
      </c>
      <c r="J34" s="196"/>
      <c r="K34" s="196"/>
      <c r="L34" s="196"/>
      <c r="M34" s="196"/>
      <c r="N34" s="196"/>
      <c r="O34" s="196"/>
      <c r="P34" s="196"/>
      <c r="Q34" s="196"/>
      <c r="R34" s="196"/>
      <c r="S34" s="196"/>
      <c r="T34" s="196"/>
      <c r="U34" s="196"/>
      <c r="V34" s="196"/>
      <c r="W34" s="196"/>
      <c r="X34" s="196"/>
      <c r="Y34" s="98"/>
      <c r="Z34" s="329">
        <f>SUM(Z16:Z33)</f>
        <v>142000000</v>
      </c>
      <c r="AA34" s="197"/>
      <c r="AB34" s="1658"/>
      <c r="AC34" s="1657" t="s">
        <v>1150</v>
      </c>
      <c r="AD34" s="1671"/>
      <c r="AE34" s="1657" t="s">
        <v>1150</v>
      </c>
      <c r="AF34" s="1657"/>
      <c r="AG34" s="1703">
        <f>AVERAGE(AG16:AG33)</f>
        <v>0</v>
      </c>
      <c r="AH34" s="1703" t="e">
        <f>AVERAGE(AH16:AH33)</f>
        <v>#DIV/0!</v>
      </c>
      <c r="AI34" s="1703">
        <f>SUM(AI16:AI33)</f>
        <v>0</v>
      </c>
      <c r="AJ34" s="1703"/>
      <c r="AK34" s="145"/>
      <c r="AL34" s="145"/>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row>
    <row r="35" spans="1:73" s="38" customFormat="1" ht="19.5" customHeight="1" thickBot="1">
      <c r="A35" s="1853" t="s">
        <v>297</v>
      </c>
      <c r="B35" s="1854"/>
      <c r="C35" s="1854"/>
      <c r="D35" s="1885"/>
      <c r="E35" s="246"/>
      <c r="F35" s="246"/>
      <c r="G35" s="246"/>
      <c r="H35" s="247"/>
      <c r="I35" s="247"/>
      <c r="J35" s="247"/>
      <c r="K35" s="247"/>
      <c r="L35" s="247"/>
      <c r="M35" s="247"/>
      <c r="N35" s="247"/>
      <c r="O35" s="247"/>
      <c r="P35" s="247"/>
      <c r="Q35" s="247"/>
      <c r="R35" s="247"/>
      <c r="S35" s="247"/>
      <c r="T35" s="247"/>
      <c r="U35" s="247"/>
      <c r="V35" s="247"/>
      <c r="W35" s="247"/>
      <c r="X35" s="247"/>
      <c r="Y35" s="249"/>
      <c r="Z35" s="250">
        <f>Z34</f>
        <v>142000000</v>
      </c>
      <c r="AA35" s="251"/>
      <c r="AB35" s="252"/>
      <c r="AC35" s="1461" t="s">
        <v>1150</v>
      </c>
      <c r="AD35" s="1669"/>
      <c r="AE35" s="1461" t="s">
        <v>1150</v>
      </c>
      <c r="AF35" s="1461"/>
      <c r="AG35" s="1494">
        <f>AVERAGE(AG34)</f>
        <v>0</v>
      </c>
      <c r="AH35" s="330" t="e">
        <f>AVERAGE(AH34)</f>
        <v>#DIV/0!</v>
      </c>
      <c r="AI35" s="330">
        <f>SUM(AI34)</f>
        <v>0</v>
      </c>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row>
    <row r="36" spans="2:38" s="13" customFormat="1" ht="9.75" customHeight="1" thickBot="1">
      <c r="B36" s="14"/>
      <c r="F36" s="270"/>
      <c r="I36" s="271"/>
      <c r="K36" s="272"/>
      <c r="L36" s="272"/>
      <c r="Y36" s="273"/>
      <c r="Z36" s="304"/>
      <c r="AB36" s="275"/>
      <c r="AC36" s="1456"/>
      <c r="AD36" s="1662"/>
      <c r="AE36" s="1456"/>
      <c r="AF36" s="1456"/>
      <c r="AG36" s="1492"/>
      <c r="AH36" s="275"/>
      <c r="AI36" s="275"/>
      <c r="AJ36" s="275"/>
      <c r="AK36" s="275"/>
      <c r="AL36" s="275"/>
    </row>
    <row r="37" spans="1:73" s="4" customFormat="1" ht="21" customHeight="1" thickBot="1">
      <c r="A37" s="1886" t="s">
        <v>11</v>
      </c>
      <c r="B37" s="1887"/>
      <c r="C37" s="1887"/>
      <c r="D37" s="1888"/>
      <c r="E37" s="1867" t="s">
        <v>12</v>
      </c>
      <c r="F37" s="1868"/>
      <c r="G37" s="1868"/>
      <c r="H37" s="1868"/>
      <c r="I37" s="1868"/>
      <c r="J37" s="1868"/>
      <c r="K37" s="1868"/>
      <c r="L37" s="1868"/>
      <c r="M37" s="1868"/>
      <c r="N37" s="1868"/>
      <c r="O37" s="1868"/>
      <c r="P37" s="1868"/>
      <c r="Q37" s="1868"/>
      <c r="R37" s="1868"/>
      <c r="S37" s="1868"/>
      <c r="T37" s="1868"/>
      <c r="U37" s="1868"/>
      <c r="V37" s="1868"/>
      <c r="W37" s="1868"/>
      <c r="X37" s="1868"/>
      <c r="Y37" s="1868"/>
      <c r="Z37" s="1868"/>
      <c r="AA37" s="1869"/>
      <c r="AB37" s="1863" t="s">
        <v>12</v>
      </c>
      <c r="AC37" s="1863"/>
      <c r="AD37" s="1863"/>
      <c r="AE37" s="1863"/>
      <c r="AF37" s="1863"/>
      <c r="AG37" s="1863"/>
      <c r="AH37" s="1863"/>
      <c r="AI37" s="1863"/>
      <c r="AJ37" s="1863"/>
      <c r="AK37" s="1863"/>
      <c r="AL37" s="1863"/>
      <c r="AM37" s="1863" t="s">
        <v>12</v>
      </c>
      <c r="AN37" s="1863"/>
      <c r="AO37" s="1863"/>
      <c r="AP37" s="1863"/>
      <c r="AQ37" s="1863"/>
      <c r="AR37" s="1863"/>
      <c r="AS37" s="1863"/>
      <c r="AT37" s="1863" t="s">
        <v>12</v>
      </c>
      <c r="AU37" s="1863"/>
      <c r="AV37" s="1863"/>
      <c r="AW37" s="1863"/>
      <c r="AX37" s="1863"/>
      <c r="AY37" s="1863"/>
      <c r="AZ37" s="1863"/>
      <c r="BA37" s="1863" t="s">
        <v>12</v>
      </c>
      <c r="BB37" s="1863"/>
      <c r="BC37" s="1863"/>
      <c r="BD37" s="1863"/>
      <c r="BE37" s="1863"/>
      <c r="BF37" s="1863"/>
      <c r="BG37" s="1863"/>
      <c r="BH37" s="1863" t="s">
        <v>12</v>
      </c>
      <c r="BI37" s="1863"/>
      <c r="BJ37" s="1863"/>
      <c r="BK37" s="1863"/>
      <c r="BL37" s="1863"/>
      <c r="BM37" s="1863"/>
      <c r="BN37" s="1863"/>
      <c r="BO37" s="1863" t="s">
        <v>12</v>
      </c>
      <c r="BP37" s="1863"/>
      <c r="BQ37" s="1863"/>
      <c r="BR37" s="1863"/>
      <c r="BS37" s="1863"/>
      <c r="BT37" s="1863"/>
      <c r="BU37" s="1863"/>
    </row>
    <row r="38" spans="2:38" s="13" customFormat="1" ht="9.75" customHeight="1" thickBot="1">
      <c r="B38" s="14"/>
      <c r="E38" s="331"/>
      <c r="F38" s="332"/>
      <c r="G38" s="331"/>
      <c r="I38" s="271"/>
      <c r="K38" s="272"/>
      <c r="L38" s="272"/>
      <c r="Y38" s="273"/>
      <c r="Z38" s="304"/>
      <c r="AB38" s="275"/>
      <c r="AC38" s="1456"/>
      <c r="AD38" s="1662"/>
      <c r="AE38" s="1456"/>
      <c r="AF38" s="1456"/>
      <c r="AG38" s="1492"/>
      <c r="AH38" s="275"/>
      <c r="AI38" s="275"/>
      <c r="AJ38" s="275"/>
      <c r="AK38" s="275"/>
      <c r="AL38" s="275"/>
    </row>
    <row r="39" spans="1:73" s="60" customFormat="1" ht="60.75" thickBot="1">
      <c r="A39" s="1855">
        <v>1</v>
      </c>
      <c r="B39" s="1855" t="s">
        <v>137</v>
      </c>
      <c r="C39" s="1889" t="s">
        <v>516</v>
      </c>
      <c r="D39" s="240" t="s">
        <v>517</v>
      </c>
      <c r="E39" s="43" t="s">
        <v>78</v>
      </c>
      <c r="F39" s="125" t="s">
        <v>106</v>
      </c>
      <c r="G39" s="231" t="s">
        <v>79</v>
      </c>
      <c r="H39" s="76" t="s">
        <v>637</v>
      </c>
      <c r="I39" s="120">
        <f>100%/6</f>
        <v>0.16666666666666666</v>
      </c>
      <c r="J39" s="47" t="s">
        <v>140</v>
      </c>
      <c r="K39" s="48">
        <v>42005</v>
      </c>
      <c r="L39" s="48">
        <v>42369</v>
      </c>
      <c r="M39" s="49"/>
      <c r="N39" s="49"/>
      <c r="O39" s="49"/>
      <c r="P39" s="49"/>
      <c r="Q39" s="49"/>
      <c r="R39" s="49"/>
      <c r="S39" s="49"/>
      <c r="T39" s="49"/>
      <c r="U39" s="49"/>
      <c r="V39" s="49"/>
      <c r="W39" s="49"/>
      <c r="X39" s="49"/>
      <c r="Y39" s="50" t="s">
        <v>106</v>
      </c>
      <c r="Z39" s="51">
        <v>0</v>
      </c>
      <c r="AA39" s="232" t="s">
        <v>1150</v>
      </c>
      <c r="AB39" s="109">
        <f aca="true" t="shared" si="5" ref="AB39:AB46">SUM(M39:N39)</f>
        <v>0</v>
      </c>
      <c r="AC39" s="1460">
        <f aca="true" t="shared" si="6" ref="AC39:AC46">IF(AB39=0,0%,100%)</f>
        <v>0</v>
      </c>
      <c r="AD39" s="1665">
        <v>0</v>
      </c>
      <c r="AE39" s="1460" t="s">
        <v>1150</v>
      </c>
      <c r="AF39" s="1460" t="s">
        <v>1150</v>
      </c>
      <c r="AG39" s="1525" t="str">
        <f>AF39</f>
        <v>-</v>
      </c>
      <c r="AH39" s="110"/>
      <c r="AI39" s="109"/>
      <c r="AJ39" s="109"/>
      <c r="AK39" s="1478" t="s">
        <v>2192</v>
      </c>
      <c r="AL39" s="1478"/>
      <c r="AM39" s="111"/>
      <c r="AN39" s="111"/>
      <c r="AO39" s="111"/>
      <c r="AP39" s="111"/>
      <c r="AQ39" s="111"/>
      <c r="AR39" s="111"/>
      <c r="AS39" s="111"/>
      <c r="AT39" s="112"/>
      <c r="AU39" s="112"/>
      <c r="AV39" s="112"/>
      <c r="AW39" s="112"/>
      <c r="AX39" s="112"/>
      <c r="AY39" s="112"/>
      <c r="AZ39" s="112"/>
      <c r="BA39" s="113"/>
      <c r="BB39" s="113"/>
      <c r="BC39" s="113"/>
      <c r="BD39" s="113"/>
      <c r="BE39" s="113"/>
      <c r="BF39" s="113"/>
      <c r="BG39" s="113"/>
      <c r="BH39" s="114"/>
      <c r="BI39" s="114"/>
      <c r="BJ39" s="114"/>
      <c r="BK39" s="114"/>
      <c r="BL39" s="114"/>
      <c r="BM39" s="114"/>
      <c r="BN39" s="114"/>
      <c r="BO39" s="115"/>
      <c r="BP39" s="115"/>
      <c r="BQ39" s="115"/>
      <c r="BR39" s="115"/>
      <c r="BS39" s="115"/>
      <c r="BT39" s="115"/>
      <c r="BU39" s="115"/>
    </row>
    <row r="40" spans="1:73" s="60" customFormat="1" ht="48.75" thickBot="1">
      <c r="A40" s="1856"/>
      <c r="B40" s="1856"/>
      <c r="C40" s="2034"/>
      <c r="D40" s="121" t="s">
        <v>141</v>
      </c>
      <c r="E40" s="243" t="s">
        <v>142</v>
      </c>
      <c r="F40" s="242">
        <v>4</v>
      </c>
      <c r="G40" s="243" t="s">
        <v>143</v>
      </c>
      <c r="H40" s="76" t="s">
        <v>637</v>
      </c>
      <c r="I40" s="120">
        <f>100%/6</f>
        <v>0.16666666666666666</v>
      </c>
      <c r="J40" s="66" t="s">
        <v>144</v>
      </c>
      <c r="K40" s="67">
        <v>42005</v>
      </c>
      <c r="L40" s="67">
        <v>42369</v>
      </c>
      <c r="M40" s="68"/>
      <c r="N40" s="68"/>
      <c r="O40" s="68">
        <v>1</v>
      </c>
      <c r="P40" s="68"/>
      <c r="Q40" s="68"/>
      <c r="R40" s="68">
        <v>1</v>
      </c>
      <c r="S40" s="68"/>
      <c r="T40" s="68"/>
      <c r="U40" s="68">
        <v>1</v>
      </c>
      <c r="V40" s="68"/>
      <c r="W40" s="68"/>
      <c r="X40" s="68">
        <v>1</v>
      </c>
      <c r="Y40" s="306">
        <f>+SUM(M40:X40)</f>
        <v>4</v>
      </c>
      <c r="Z40" s="51">
        <v>0</v>
      </c>
      <c r="AA40" s="232" t="s">
        <v>1150</v>
      </c>
      <c r="AB40" s="109">
        <f t="shared" si="5"/>
        <v>0</v>
      </c>
      <c r="AC40" s="1460">
        <f t="shared" si="6"/>
        <v>0</v>
      </c>
      <c r="AD40" s="1665">
        <v>0</v>
      </c>
      <c r="AE40" s="1460" t="s">
        <v>1150</v>
      </c>
      <c r="AF40" s="1460">
        <f>AD40/Y40</f>
        <v>0</v>
      </c>
      <c r="AG40" s="1525">
        <f>AF40</f>
        <v>0</v>
      </c>
      <c r="AH40" s="110"/>
      <c r="AI40" s="109"/>
      <c r="AJ40" s="109"/>
      <c r="AK40" s="1478" t="s">
        <v>2132</v>
      </c>
      <c r="AL40" s="1478"/>
      <c r="AM40" s="111"/>
      <c r="AN40" s="111"/>
      <c r="AO40" s="111"/>
      <c r="AP40" s="111"/>
      <c r="AQ40" s="111"/>
      <c r="AR40" s="111"/>
      <c r="AS40" s="111"/>
      <c r="AT40" s="112"/>
      <c r="AU40" s="112"/>
      <c r="AV40" s="112"/>
      <c r="AW40" s="112"/>
      <c r="AX40" s="112"/>
      <c r="AY40" s="112"/>
      <c r="AZ40" s="112"/>
      <c r="BA40" s="113"/>
      <c r="BB40" s="113"/>
      <c r="BC40" s="113"/>
      <c r="BD40" s="113"/>
      <c r="BE40" s="113"/>
      <c r="BF40" s="113"/>
      <c r="BG40" s="113"/>
      <c r="BH40" s="114"/>
      <c r="BI40" s="114"/>
      <c r="BJ40" s="114"/>
      <c r="BK40" s="114"/>
      <c r="BL40" s="114"/>
      <c r="BM40" s="114"/>
      <c r="BN40" s="114"/>
      <c r="BO40" s="115"/>
      <c r="BP40" s="115"/>
      <c r="BQ40" s="115"/>
      <c r="BR40" s="115"/>
      <c r="BS40" s="115"/>
      <c r="BT40" s="115"/>
      <c r="BU40" s="115"/>
    </row>
    <row r="41" spans="1:73" s="60" customFormat="1" ht="36.75" thickBot="1">
      <c r="A41" s="1856"/>
      <c r="B41" s="1856"/>
      <c r="C41" s="1889" t="s">
        <v>520</v>
      </c>
      <c r="D41" s="105" t="s">
        <v>157</v>
      </c>
      <c r="E41" s="89" t="s">
        <v>158</v>
      </c>
      <c r="F41" s="116">
        <v>12</v>
      </c>
      <c r="G41" s="89" t="s">
        <v>159</v>
      </c>
      <c r="H41" s="76" t="s">
        <v>637</v>
      </c>
      <c r="I41" s="120">
        <f>100%/6</f>
        <v>0.16666666666666666</v>
      </c>
      <c r="J41" s="76" t="s">
        <v>160</v>
      </c>
      <c r="K41" s="67">
        <v>42006</v>
      </c>
      <c r="L41" s="78">
        <v>42369</v>
      </c>
      <c r="M41" s="68">
        <v>1</v>
      </c>
      <c r="N41" s="68">
        <v>1</v>
      </c>
      <c r="O41" s="68">
        <v>1</v>
      </c>
      <c r="P41" s="68">
        <v>1</v>
      </c>
      <c r="Q41" s="68">
        <v>1</v>
      </c>
      <c r="R41" s="68">
        <v>1</v>
      </c>
      <c r="S41" s="68">
        <v>1</v>
      </c>
      <c r="T41" s="68">
        <v>1</v>
      </c>
      <c r="U41" s="68">
        <v>1</v>
      </c>
      <c r="V41" s="68">
        <v>1</v>
      </c>
      <c r="W41" s="68">
        <v>1</v>
      </c>
      <c r="X41" s="68">
        <v>1</v>
      </c>
      <c r="Y41" s="306">
        <f>+SUM(M41:X41)</f>
        <v>12</v>
      </c>
      <c r="Z41" s="51">
        <v>0</v>
      </c>
      <c r="AA41" s="232" t="s">
        <v>1150</v>
      </c>
      <c r="AB41" s="109">
        <f t="shared" si="5"/>
        <v>2</v>
      </c>
      <c r="AC41" s="1460">
        <f t="shared" si="6"/>
        <v>1</v>
      </c>
      <c r="AD41" s="1665">
        <v>2</v>
      </c>
      <c r="AE41" s="1460">
        <f>AD41/AB41</f>
        <v>1</v>
      </c>
      <c r="AF41" s="1460">
        <f>AD41/Y41</f>
        <v>0.16666666666666666</v>
      </c>
      <c r="AG41" s="1525">
        <f>AF41</f>
        <v>0.16666666666666666</v>
      </c>
      <c r="AH41" s="110"/>
      <c r="AI41" s="109"/>
      <c r="AJ41" s="109"/>
      <c r="AK41" s="1478" t="s">
        <v>2133</v>
      </c>
      <c r="AL41" s="1478"/>
      <c r="AM41" s="111"/>
      <c r="AN41" s="111"/>
      <c r="AO41" s="111"/>
      <c r="AP41" s="111"/>
      <c r="AQ41" s="111"/>
      <c r="AR41" s="111"/>
      <c r="AS41" s="111"/>
      <c r="AT41" s="112"/>
      <c r="AU41" s="112"/>
      <c r="AV41" s="112"/>
      <c r="AW41" s="112"/>
      <c r="AX41" s="112"/>
      <c r="AY41" s="112"/>
      <c r="AZ41" s="112"/>
      <c r="BA41" s="113"/>
      <c r="BB41" s="113"/>
      <c r="BC41" s="113"/>
      <c r="BD41" s="113"/>
      <c r="BE41" s="113"/>
      <c r="BF41" s="113"/>
      <c r="BG41" s="113"/>
      <c r="BH41" s="114"/>
      <c r="BI41" s="114"/>
      <c r="BJ41" s="114"/>
      <c r="BK41" s="114"/>
      <c r="BL41" s="114"/>
      <c r="BM41" s="114"/>
      <c r="BN41" s="114"/>
      <c r="BO41" s="115"/>
      <c r="BP41" s="115"/>
      <c r="BQ41" s="115"/>
      <c r="BR41" s="115"/>
      <c r="BS41" s="115"/>
      <c r="BT41" s="115"/>
      <c r="BU41" s="115"/>
    </row>
    <row r="42" spans="1:73" s="60" customFormat="1" ht="60.75" thickBot="1">
      <c r="A42" s="1856"/>
      <c r="B42" s="1856"/>
      <c r="C42" s="2034"/>
      <c r="D42" s="105" t="s">
        <v>161</v>
      </c>
      <c r="E42" s="89" t="s">
        <v>158</v>
      </c>
      <c r="F42" s="116">
        <v>12</v>
      </c>
      <c r="G42" s="89" t="s">
        <v>159</v>
      </c>
      <c r="H42" s="76" t="s">
        <v>637</v>
      </c>
      <c r="I42" s="120">
        <f>100%/6</f>
        <v>0.16666666666666666</v>
      </c>
      <c r="J42" s="76" t="s">
        <v>160</v>
      </c>
      <c r="K42" s="67">
        <v>42006</v>
      </c>
      <c r="L42" s="78">
        <v>42369</v>
      </c>
      <c r="M42" s="68">
        <v>1</v>
      </c>
      <c r="N42" s="68">
        <v>1</v>
      </c>
      <c r="O42" s="68">
        <v>1</v>
      </c>
      <c r="P42" s="68">
        <v>1</v>
      </c>
      <c r="Q42" s="68">
        <v>1</v>
      </c>
      <c r="R42" s="68">
        <v>1</v>
      </c>
      <c r="S42" s="68">
        <v>1</v>
      </c>
      <c r="T42" s="68">
        <v>1</v>
      </c>
      <c r="U42" s="68">
        <v>1</v>
      </c>
      <c r="V42" s="68">
        <v>1</v>
      </c>
      <c r="W42" s="68">
        <v>1</v>
      </c>
      <c r="X42" s="68">
        <v>1</v>
      </c>
      <c r="Y42" s="306">
        <f>+SUM(M42:X42)</f>
        <v>12</v>
      </c>
      <c r="Z42" s="51">
        <v>0</v>
      </c>
      <c r="AA42" s="232" t="s">
        <v>1150</v>
      </c>
      <c r="AB42" s="109">
        <f t="shared" si="5"/>
        <v>2</v>
      </c>
      <c r="AC42" s="1460">
        <f t="shared" si="6"/>
        <v>1</v>
      </c>
      <c r="AD42" s="1665">
        <v>2</v>
      </c>
      <c r="AE42" s="1460">
        <f>AD42/AB42</f>
        <v>1</v>
      </c>
      <c r="AF42" s="1460">
        <f>AD42/Y42</f>
        <v>0.16666666666666666</v>
      </c>
      <c r="AG42" s="1525">
        <f>AF42</f>
        <v>0.16666666666666666</v>
      </c>
      <c r="AH42" s="110"/>
      <c r="AI42" s="109"/>
      <c r="AJ42" s="109"/>
      <c r="AK42" s="1478" t="s">
        <v>2133</v>
      </c>
      <c r="AL42" s="1478"/>
      <c r="AM42" s="111"/>
      <c r="AN42" s="111"/>
      <c r="AO42" s="111"/>
      <c r="AP42" s="111"/>
      <c r="AQ42" s="111"/>
      <c r="AR42" s="111"/>
      <c r="AS42" s="111"/>
      <c r="AT42" s="112"/>
      <c r="AU42" s="112"/>
      <c r="AV42" s="112"/>
      <c r="AW42" s="112"/>
      <c r="AX42" s="112"/>
      <c r="AY42" s="112"/>
      <c r="AZ42" s="112"/>
      <c r="BA42" s="113"/>
      <c r="BB42" s="113"/>
      <c r="BC42" s="113"/>
      <c r="BD42" s="113"/>
      <c r="BE42" s="113"/>
      <c r="BF42" s="113"/>
      <c r="BG42" s="113"/>
      <c r="BH42" s="114"/>
      <c r="BI42" s="114"/>
      <c r="BJ42" s="114"/>
      <c r="BK42" s="114"/>
      <c r="BL42" s="114"/>
      <c r="BM42" s="114"/>
      <c r="BN42" s="114"/>
      <c r="BO42" s="115"/>
      <c r="BP42" s="115"/>
      <c r="BQ42" s="115"/>
      <c r="BR42" s="115"/>
      <c r="BS42" s="115"/>
      <c r="BT42" s="115"/>
      <c r="BU42" s="115"/>
    </row>
    <row r="43" spans="1:73" s="60" customFormat="1" ht="96.75" thickBot="1">
      <c r="A43" s="1856"/>
      <c r="B43" s="1856"/>
      <c r="C43" s="2034"/>
      <c r="D43" s="105" t="s">
        <v>521</v>
      </c>
      <c r="E43" s="89" t="s">
        <v>163</v>
      </c>
      <c r="F43" s="116" t="s">
        <v>146</v>
      </c>
      <c r="G43" s="89" t="s">
        <v>147</v>
      </c>
      <c r="H43" s="76" t="s">
        <v>637</v>
      </c>
      <c r="I43" s="120">
        <f>100%/6</f>
        <v>0.16666666666666666</v>
      </c>
      <c r="J43" s="76" t="s">
        <v>164</v>
      </c>
      <c r="K43" s="67">
        <v>42006</v>
      </c>
      <c r="L43" s="78">
        <v>42369</v>
      </c>
      <c r="M43" s="68"/>
      <c r="N43" s="68"/>
      <c r="O43" s="68"/>
      <c r="P43" s="68"/>
      <c r="Q43" s="68"/>
      <c r="R43" s="68"/>
      <c r="S43" s="68"/>
      <c r="T43" s="68"/>
      <c r="U43" s="68"/>
      <c r="V43" s="68"/>
      <c r="W43" s="68"/>
      <c r="X43" s="68"/>
      <c r="Y43" s="50" t="s">
        <v>146</v>
      </c>
      <c r="Z43" s="51">
        <v>0</v>
      </c>
      <c r="AA43" s="232" t="s">
        <v>1150</v>
      </c>
      <c r="AB43" s="109">
        <f t="shared" si="5"/>
        <v>0</v>
      </c>
      <c r="AC43" s="1460">
        <f t="shared" si="6"/>
        <v>0</v>
      </c>
      <c r="AD43" s="1665">
        <v>0</v>
      </c>
      <c r="AE43" s="1460" t="s">
        <v>1150</v>
      </c>
      <c r="AF43" s="1460" t="s">
        <v>1150</v>
      </c>
      <c r="AG43" s="1525" t="str">
        <f>AF43</f>
        <v>-</v>
      </c>
      <c r="AH43" s="110"/>
      <c r="AI43" s="109"/>
      <c r="AJ43" s="109"/>
      <c r="AK43" s="1478" t="s">
        <v>2133</v>
      </c>
      <c r="AL43" s="1478"/>
      <c r="AM43" s="111"/>
      <c r="AN43" s="111"/>
      <c r="AO43" s="111"/>
      <c r="AP43" s="111"/>
      <c r="AQ43" s="111"/>
      <c r="AR43" s="111"/>
      <c r="AS43" s="111"/>
      <c r="AT43" s="112"/>
      <c r="AU43" s="112"/>
      <c r="AV43" s="112"/>
      <c r="AW43" s="112"/>
      <c r="AX43" s="112"/>
      <c r="AY43" s="112"/>
      <c r="AZ43" s="112"/>
      <c r="BA43" s="113"/>
      <c r="BB43" s="113"/>
      <c r="BC43" s="113"/>
      <c r="BD43" s="113"/>
      <c r="BE43" s="113"/>
      <c r="BF43" s="113"/>
      <c r="BG43" s="113"/>
      <c r="BH43" s="114"/>
      <c r="BI43" s="114"/>
      <c r="BJ43" s="114"/>
      <c r="BK43" s="114"/>
      <c r="BL43" s="114"/>
      <c r="BM43" s="114"/>
      <c r="BN43" s="114"/>
      <c r="BO43" s="115"/>
      <c r="BP43" s="115"/>
      <c r="BQ43" s="115"/>
      <c r="BR43" s="115"/>
      <c r="BS43" s="115"/>
      <c r="BT43" s="115"/>
      <c r="BU43" s="115"/>
    </row>
    <row r="44" spans="1:73" s="60" customFormat="1" ht="24.75" thickBot="1">
      <c r="A44" s="2074"/>
      <c r="B44" s="2074"/>
      <c r="C44" s="1890"/>
      <c r="D44" s="105" t="s">
        <v>153</v>
      </c>
      <c r="E44" s="88" t="s">
        <v>60</v>
      </c>
      <c r="F44" s="88">
        <v>4</v>
      </c>
      <c r="G44" s="88" t="s">
        <v>638</v>
      </c>
      <c r="H44" s="76" t="s">
        <v>637</v>
      </c>
      <c r="I44" s="120">
        <f>100%/6</f>
        <v>0.16666666666666666</v>
      </c>
      <c r="J44" s="76" t="s">
        <v>639</v>
      </c>
      <c r="K44" s="78">
        <v>42005</v>
      </c>
      <c r="L44" s="78">
        <v>42369</v>
      </c>
      <c r="M44" s="333"/>
      <c r="N44" s="310"/>
      <c r="O44" s="310">
        <v>1</v>
      </c>
      <c r="P44" s="310"/>
      <c r="Q44" s="310"/>
      <c r="R44" s="310">
        <v>1</v>
      </c>
      <c r="S44" s="310"/>
      <c r="T44" s="311"/>
      <c r="U44" s="312">
        <v>1</v>
      </c>
      <c r="V44" s="129"/>
      <c r="W44" s="129"/>
      <c r="X44" s="334">
        <v>1</v>
      </c>
      <c r="Y44" s="306">
        <f>+SUM(M44:X44)</f>
        <v>4</v>
      </c>
      <c r="Z44" s="51">
        <v>0</v>
      </c>
      <c r="AA44" s="232" t="s">
        <v>1150</v>
      </c>
      <c r="AB44" s="109">
        <f t="shared" si="5"/>
        <v>0</v>
      </c>
      <c r="AC44" s="1460">
        <f t="shared" si="6"/>
        <v>0</v>
      </c>
      <c r="AD44" s="1665">
        <v>0</v>
      </c>
      <c r="AE44" s="1460" t="s">
        <v>1150</v>
      </c>
      <c r="AF44" s="1460">
        <f>AD44/Y44</f>
        <v>0</v>
      </c>
      <c r="AG44" s="1525">
        <f>AF44</f>
        <v>0</v>
      </c>
      <c r="AH44" s="110"/>
      <c r="AI44" s="109"/>
      <c r="AJ44" s="109"/>
      <c r="AK44" s="1478" t="s">
        <v>2133</v>
      </c>
      <c r="AL44" s="1478"/>
      <c r="AM44" s="111"/>
      <c r="AN44" s="111"/>
      <c r="AO44" s="111"/>
      <c r="AP44" s="111"/>
      <c r="AQ44" s="111"/>
      <c r="AR44" s="111"/>
      <c r="AS44" s="111"/>
      <c r="AT44" s="112"/>
      <c r="AU44" s="112"/>
      <c r="AV44" s="112"/>
      <c r="AW44" s="112"/>
      <c r="AX44" s="112"/>
      <c r="AY44" s="112"/>
      <c r="AZ44" s="112"/>
      <c r="BA44" s="113"/>
      <c r="BB44" s="113"/>
      <c r="BC44" s="113"/>
      <c r="BD44" s="113"/>
      <c r="BE44" s="113"/>
      <c r="BF44" s="113"/>
      <c r="BG44" s="113"/>
      <c r="BH44" s="114"/>
      <c r="BI44" s="114"/>
      <c r="BJ44" s="114"/>
      <c r="BK44" s="114"/>
      <c r="BL44" s="114"/>
      <c r="BM44" s="114"/>
      <c r="BN44" s="114"/>
      <c r="BO44" s="115"/>
      <c r="BP44" s="115"/>
      <c r="BQ44" s="115"/>
      <c r="BR44" s="115"/>
      <c r="BS44" s="115"/>
      <c r="BT44" s="115"/>
      <c r="BU44" s="115"/>
    </row>
    <row r="45" spans="1:73" s="38" customFormat="1" ht="19.5" customHeight="1" thickBot="1">
      <c r="A45" s="1860" t="s">
        <v>136</v>
      </c>
      <c r="B45" s="1861"/>
      <c r="C45" s="1861"/>
      <c r="D45" s="1862"/>
      <c r="E45" s="196"/>
      <c r="F45" s="196"/>
      <c r="G45" s="196"/>
      <c r="H45" s="296"/>
      <c r="I45" s="104">
        <f>SUM(I39:I44)</f>
        <v>0.9999999999999999</v>
      </c>
      <c r="J45" s="196"/>
      <c r="K45" s="196"/>
      <c r="L45" s="196"/>
      <c r="M45" s="196"/>
      <c r="N45" s="196"/>
      <c r="O45" s="196"/>
      <c r="P45" s="196"/>
      <c r="Q45" s="196"/>
      <c r="R45" s="196"/>
      <c r="S45" s="196"/>
      <c r="T45" s="196"/>
      <c r="U45" s="196"/>
      <c r="V45" s="196"/>
      <c r="W45" s="196"/>
      <c r="X45" s="196"/>
      <c r="Y45" s="98"/>
      <c r="Z45" s="99">
        <f>SUM(Z39:Z40)</f>
        <v>0</v>
      </c>
      <c r="AA45" s="197"/>
      <c r="AB45" s="1651"/>
      <c r="AC45" s="1650">
        <f>_xlfn.AVERAGEIF(AC39:AC44,"&gt;0")</f>
        <v>1</v>
      </c>
      <c r="AD45" s="1667"/>
      <c r="AE45" s="1650">
        <f>AVERAGE(AE39:AE44)</f>
        <v>1</v>
      </c>
      <c r="AF45" s="1650"/>
      <c r="AG45" s="1652">
        <f>AVERAGE(AG39:AG44)</f>
        <v>0.08333333333333333</v>
      </c>
      <c r="AH45" s="1652" t="e">
        <f>AVERAGE(AH39:AH44)</f>
        <v>#DIV/0!</v>
      </c>
      <c r="AI45" s="1651">
        <f>SUM(AI39:AI44)</f>
        <v>0</v>
      </c>
      <c r="AJ45" s="1651"/>
      <c r="AK45" s="102"/>
      <c r="AL45" s="102"/>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row>
    <row r="46" spans="1:73" s="60" customFormat="1" ht="48" customHeight="1" thickBot="1">
      <c r="A46" s="202">
        <v>2</v>
      </c>
      <c r="B46" s="202" t="s">
        <v>234</v>
      </c>
      <c r="C46" s="201" t="s">
        <v>243</v>
      </c>
      <c r="D46" s="336" t="s">
        <v>558</v>
      </c>
      <c r="E46" s="169" t="s">
        <v>154</v>
      </c>
      <c r="F46" s="116" t="s">
        <v>155</v>
      </c>
      <c r="G46" s="89" t="s">
        <v>156</v>
      </c>
      <c r="H46" s="76" t="s">
        <v>637</v>
      </c>
      <c r="I46" s="278">
        <v>1</v>
      </c>
      <c r="J46" s="89" t="s">
        <v>266</v>
      </c>
      <c r="K46" s="170">
        <v>42006</v>
      </c>
      <c r="L46" s="67">
        <v>42369</v>
      </c>
      <c r="M46" s="171"/>
      <c r="N46" s="171"/>
      <c r="O46" s="171"/>
      <c r="P46" s="171"/>
      <c r="Q46" s="171"/>
      <c r="R46" s="171"/>
      <c r="S46" s="171"/>
      <c r="T46" s="171"/>
      <c r="U46" s="171"/>
      <c r="V46" s="171"/>
      <c r="W46" s="171"/>
      <c r="X46" s="171"/>
      <c r="Y46" s="116" t="s">
        <v>155</v>
      </c>
      <c r="Z46" s="337">
        <v>0</v>
      </c>
      <c r="AA46" s="232" t="s">
        <v>1150</v>
      </c>
      <c r="AB46" s="109">
        <f t="shared" si="5"/>
        <v>0</v>
      </c>
      <c r="AC46" s="1460">
        <f t="shared" si="6"/>
        <v>0</v>
      </c>
      <c r="AD46" s="1665">
        <v>0</v>
      </c>
      <c r="AE46" s="1460" t="s">
        <v>1150</v>
      </c>
      <c r="AF46" s="1460" t="s">
        <v>1150</v>
      </c>
      <c r="AG46" s="1525" t="str">
        <f>AF46</f>
        <v>-</v>
      </c>
      <c r="AH46" s="110"/>
      <c r="AI46" s="109"/>
      <c r="AJ46" s="109"/>
      <c r="AK46" s="1478" t="s">
        <v>2134</v>
      </c>
      <c r="AL46" s="109"/>
      <c r="AM46" s="111"/>
      <c r="AN46" s="111"/>
      <c r="AO46" s="111"/>
      <c r="AP46" s="111"/>
      <c r="AQ46" s="111"/>
      <c r="AR46" s="111"/>
      <c r="AS46" s="111"/>
      <c r="AT46" s="112"/>
      <c r="AU46" s="112"/>
      <c r="AV46" s="112"/>
      <c r="AW46" s="112"/>
      <c r="AX46" s="112"/>
      <c r="AY46" s="112"/>
      <c r="AZ46" s="112"/>
      <c r="BA46" s="113"/>
      <c r="BB46" s="113"/>
      <c r="BC46" s="113"/>
      <c r="BD46" s="113"/>
      <c r="BE46" s="113"/>
      <c r="BF46" s="113"/>
      <c r="BG46" s="113"/>
      <c r="BH46" s="114"/>
      <c r="BI46" s="114"/>
      <c r="BJ46" s="114"/>
      <c r="BK46" s="114"/>
      <c r="BL46" s="114"/>
      <c r="BM46" s="114"/>
      <c r="BN46" s="114"/>
      <c r="BO46" s="115"/>
      <c r="BP46" s="115"/>
      <c r="BQ46" s="115"/>
      <c r="BR46" s="115"/>
      <c r="BS46" s="115"/>
      <c r="BT46" s="115"/>
      <c r="BU46" s="115"/>
    </row>
    <row r="47" spans="1:73" s="38" customFormat="1" ht="19.5" customHeight="1" thickBot="1">
      <c r="A47" s="1860" t="s">
        <v>136</v>
      </c>
      <c r="B47" s="1861"/>
      <c r="C47" s="1861"/>
      <c r="D47" s="1862"/>
      <c r="E47" s="196"/>
      <c r="F47" s="196"/>
      <c r="G47" s="196"/>
      <c r="H47" s="196"/>
      <c r="I47" s="104">
        <f>SUM(I46)</f>
        <v>1</v>
      </c>
      <c r="J47" s="196"/>
      <c r="K47" s="196"/>
      <c r="L47" s="196"/>
      <c r="M47" s="196"/>
      <c r="N47" s="196"/>
      <c r="O47" s="196"/>
      <c r="P47" s="196"/>
      <c r="Q47" s="196"/>
      <c r="R47" s="196"/>
      <c r="S47" s="196"/>
      <c r="T47" s="196"/>
      <c r="U47" s="196"/>
      <c r="V47" s="196"/>
      <c r="W47" s="196"/>
      <c r="X47" s="196"/>
      <c r="Y47" s="98"/>
      <c r="Z47" s="99">
        <f>SUM(Z46:Z46)</f>
        <v>0</v>
      </c>
      <c r="AA47" s="197"/>
      <c r="AB47" s="1651"/>
      <c r="AC47" s="1650" t="s">
        <v>1150</v>
      </c>
      <c r="AD47" s="1667"/>
      <c r="AE47" s="1650" t="s">
        <v>1150</v>
      </c>
      <c r="AF47" s="1650"/>
      <c r="AG47" s="1651" t="s">
        <v>1150</v>
      </c>
      <c r="AH47" s="1652" t="e">
        <f>AVERAGE(AH46)</f>
        <v>#DIV/0!</v>
      </c>
      <c r="AI47" s="1651">
        <f>SUM(AI46)</f>
        <v>0</v>
      </c>
      <c r="AJ47" s="102"/>
      <c r="AK47" s="102"/>
      <c r="AL47" s="102"/>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row>
    <row r="48" spans="1:73" s="38" customFormat="1" ht="19.5" customHeight="1" thickBot="1">
      <c r="A48" s="1853" t="s">
        <v>297</v>
      </c>
      <c r="B48" s="1854"/>
      <c r="C48" s="1854"/>
      <c r="D48" s="1854"/>
      <c r="E48" s="198"/>
      <c r="F48" s="199"/>
      <c r="G48" s="199"/>
      <c r="H48" s="199"/>
      <c r="I48" s="338">
        <f>+(I47+I45+I34)/3</f>
        <v>1</v>
      </c>
      <c r="J48" s="199"/>
      <c r="K48" s="199"/>
      <c r="L48" s="199"/>
      <c r="M48" s="199"/>
      <c r="N48" s="199"/>
      <c r="O48" s="199"/>
      <c r="P48" s="199"/>
      <c r="Q48" s="199"/>
      <c r="R48" s="199"/>
      <c r="S48" s="199"/>
      <c r="T48" s="199"/>
      <c r="U48" s="199"/>
      <c r="V48" s="199"/>
      <c r="W48" s="199"/>
      <c r="X48" s="199"/>
      <c r="Y48" s="177"/>
      <c r="Z48" s="178">
        <f>SUM(Z45,Z47)</f>
        <v>0</v>
      </c>
      <c r="AA48" s="179"/>
      <c r="AB48" s="1683"/>
      <c r="AC48" s="1681">
        <f>AVERAGE(AC47,AC45)</f>
        <v>1</v>
      </c>
      <c r="AD48" s="1682"/>
      <c r="AE48" s="1681">
        <f>AVERAGE(AE47,AE45)</f>
        <v>1</v>
      </c>
      <c r="AF48" s="1681"/>
      <c r="AG48" s="1704">
        <f>AVERAGE(AG47,AG45)</f>
        <v>0.08333333333333333</v>
      </c>
      <c r="AH48" s="1704" t="e">
        <f>AVERAGE(AH47,AH45)</f>
        <v>#DIV/0!</v>
      </c>
      <c r="AI48" s="180">
        <f>SUM(AI47,AI45)</f>
        <v>0</v>
      </c>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row>
    <row r="49" spans="1:73" s="3" customFormat="1" ht="19.5" customHeight="1" thickBot="1">
      <c r="A49" s="181"/>
      <c r="B49" s="182"/>
      <c r="C49" s="183"/>
      <c r="D49" s="183"/>
      <c r="E49" s="183"/>
      <c r="F49" s="297"/>
      <c r="G49" s="183"/>
      <c r="H49" s="183"/>
      <c r="I49" s="298"/>
      <c r="J49" s="183"/>
      <c r="K49" s="299"/>
      <c r="L49" s="299"/>
      <c r="M49" s="183"/>
      <c r="N49" s="183"/>
      <c r="O49" s="183"/>
      <c r="P49" s="183"/>
      <c r="Q49" s="183"/>
      <c r="R49" s="183"/>
      <c r="S49" s="183"/>
      <c r="T49" s="183"/>
      <c r="U49" s="183"/>
      <c r="V49" s="183"/>
      <c r="W49" s="183"/>
      <c r="X49" s="183"/>
      <c r="Y49" s="300"/>
      <c r="Z49" s="340">
        <f>SUM(Z35,Z48)</f>
        <v>142000000</v>
      </c>
      <c r="AA49" s="183"/>
      <c r="AB49" s="1705"/>
      <c r="AC49" s="1685">
        <f>AVERAGE(AC48,AC35)</f>
        <v>1</v>
      </c>
      <c r="AD49" s="1686"/>
      <c r="AE49" s="1685">
        <f>AVERAGE(AE48,AE35)</f>
        <v>1</v>
      </c>
      <c r="AF49" s="1685"/>
      <c r="AG49" s="1706">
        <f>AVERAGE(AG48,AG35)</f>
        <v>0.041666666666666664</v>
      </c>
      <c r="AH49" s="1706" t="e">
        <f>AVERAGE(AH48,AH35)</f>
        <v>#DIV/0!</v>
      </c>
      <c r="AI49" s="1706">
        <f>SUM(AI48,AI35)</f>
        <v>0</v>
      </c>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row>
  </sheetData>
  <sheetProtection/>
  <mergeCells count="60">
    <mergeCell ref="A1:C4"/>
    <mergeCell ref="D1:BG2"/>
    <mergeCell ref="BH1:BN4"/>
    <mergeCell ref="BO1:BU4"/>
    <mergeCell ref="D3:BG4"/>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9:AA9"/>
    <mergeCell ref="A11:D11"/>
    <mergeCell ref="E11:AA11"/>
    <mergeCell ref="AB11:AL11"/>
    <mergeCell ref="AT11:AZ11"/>
    <mergeCell ref="BA11:BG11"/>
    <mergeCell ref="BH11:BN11"/>
    <mergeCell ref="BO11:BU11"/>
    <mergeCell ref="A13:D13"/>
    <mergeCell ref="E13:AA13"/>
    <mergeCell ref="AB13:AL13"/>
    <mergeCell ref="AM13:AS13"/>
    <mergeCell ref="AT13:AZ13"/>
    <mergeCell ref="BA13:BG13"/>
    <mergeCell ref="AM11:AS11"/>
    <mergeCell ref="BH13:BN13"/>
    <mergeCell ref="BO13:BU13"/>
    <mergeCell ref="A16:A33"/>
    <mergeCell ref="B16:B33"/>
    <mergeCell ref="C16:C18"/>
    <mergeCell ref="C19:C30"/>
    <mergeCell ref="C31:C33"/>
    <mergeCell ref="A34:D34"/>
    <mergeCell ref="A35:D35"/>
    <mergeCell ref="A37:D37"/>
    <mergeCell ref="E37:AA37"/>
    <mergeCell ref="AB37:AL37"/>
    <mergeCell ref="BH37:BN37"/>
    <mergeCell ref="BO37:BU37"/>
    <mergeCell ref="A39:A44"/>
    <mergeCell ref="B39:B44"/>
    <mergeCell ref="C39:C40"/>
    <mergeCell ref="C41:C44"/>
    <mergeCell ref="AM37:AS37"/>
    <mergeCell ref="A45:D45"/>
    <mergeCell ref="A47:D47"/>
    <mergeCell ref="A48:D48"/>
    <mergeCell ref="AT37:AZ37"/>
    <mergeCell ref="BA37:BG37"/>
  </mergeCells>
  <printOptions/>
  <pageMargins left="0.7" right="0.7" top="0.75" bottom="0.75"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1:BU84"/>
  <sheetViews>
    <sheetView zoomScale="85" zoomScaleNormal="85" workbookViewId="0" topLeftCell="A1">
      <pane xSplit="3" ySplit="15" topLeftCell="U76" activePane="bottomRight" state="frozen"/>
      <selection pane="topLeft" activeCell="A15" sqref="A15"/>
      <selection pane="topRight" activeCell="D15" sqref="D15"/>
      <selection pane="bottomLeft" activeCell="A16" sqref="A16"/>
      <selection pane="bottomRight" activeCell="AE80" activeCellId="1" sqref="AC80:AC81 AE80:AG81"/>
    </sheetView>
  </sheetViews>
  <sheetFormatPr defaultColWidth="11.57421875" defaultRowHeight="15"/>
  <cols>
    <col min="1" max="1" width="6.421875" style="203" customWidth="1"/>
    <col min="2" max="2" width="18.28125" style="262" customWidth="1"/>
    <col min="3" max="3" width="30.00390625" style="203" customWidth="1"/>
    <col min="4" max="4" width="43.00390625" style="203" customWidth="1"/>
    <col min="5" max="5" width="19.00390625" style="203" customWidth="1"/>
    <col min="6" max="6" width="12.7109375" style="203" customWidth="1"/>
    <col min="7" max="7" width="22.00390625" style="203" customWidth="1"/>
    <col min="8" max="8" width="24.421875" style="204" customWidth="1"/>
    <col min="9" max="9" width="11.7109375" style="203" bestFit="1" customWidth="1"/>
    <col min="10" max="10" width="33.7109375" style="203" customWidth="1"/>
    <col min="11" max="11" width="10.7109375" style="203" customWidth="1"/>
    <col min="12" max="12" width="11.28125" style="203" customWidth="1"/>
    <col min="13" max="24" width="4.421875" style="203" customWidth="1"/>
    <col min="25" max="25" width="16.28125" style="263" customWidth="1"/>
    <col min="26" max="26" width="20.7109375" style="203" customWidth="1"/>
    <col min="27" max="27" width="22.140625" style="203" customWidth="1"/>
    <col min="28" max="28" width="11.140625" style="1711" customWidth="1"/>
    <col min="29" max="29" width="15.421875" style="1500" customWidth="1"/>
    <col min="30" max="30" width="11.421875" style="1711" customWidth="1"/>
    <col min="31" max="31" width="11.421875" style="1500" customWidth="1"/>
    <col min="32" max="32" width="11.421875" style="1504" customWidth="1"/>
    <col min="33" max="33" width="13.421875" style="1483" customWidth="1"/>
    <col min="34" max="36" width="11.421875" style="203" customWidth="1"/>
    <col min="37" max="37" width="52.28125" style="203" customWidth="1"/>
    <col min="38" max="38" width="22.28125" style="203" customWidth="1"/>
    <col min="39" max="43" width="11.421875" style="203" hidden="1" customWidth="1"/>
    <col min="44" max="44" width="25.8515625" style="203" hidden="1" customWidth="1"/>
    <col min="45" max="45" width="26.8515625" style="203" hidden="1" customWidth="1"/>
    <col min="46" max="50" width="11.421875" style="203" hidden="1" customWidth="1"/>
    <col min="51" max="51" width="22.00390625" style="203" hidden="1" customWidth="1"/>
    <col min="52" max="52" width="31.00390625" style="203" hidden="1" customWidth="1"/>
    <col min="53" max="57" width="11.421875" style="203" hidden="1" customWidth="1"/>
    <col min="58" max="58" width="24.421875" style="203" hidden="1" customWidth="1"/>
    <col min="59" max="59" width="23.421875" style="203" hidden="1" customWidth="1"/>
    <col min="60" max="64" width="11.421875" style="203" hidden="1" customWidth="1"/>
    <col min="65" max="65" width="18.140625" style="203" hidden="1" customWidth="1"/>
    <col min="66" max="66" width="26.421875" style="203" hidden="1" customWidth="1"/>
    <col min="67" max="71" width="11.421875" style="203" hidden="1" customWidth="1"/>
    <col min="72" max="72" width="24.140625" style="203" hidden="1" customWidth="1"/>
    <col min="73" max="73" width="23.140625" style="203" hidden="1" customWidth="1"/>
    <col min="74" max="74" width="0" style="203" hidden="1" customWidth="1"/>
    <col min="75" max="16384" width="11.421875" style="203" customWidth="1"/>
  </cols>
  <sheetData>
    <row r="1" spans="1:73" ht="15" customHeight="1">
      <c r="A1" s="2078"/>
      <c r="B1" s="2079"/>
      <c r="C1" s="2080"/>
      <c r="D1" s="2087" t="s">
        <v>0</v>
      </c>
      <c r="E1" s="2088"/>
      <c r="F1" s="2088"/>
      <c r="G1" s="2088"/>
      <c r="H1" s="2088"/>
      <c r="I1" s="2088"/>
      <c r="J1" s="2088"/>
      <c r="K1" s="2088"/>
      <c r="L1" s="2088"/>
      <c r="M1" s="2088"/>
      <c r="N1" s="2088"/>
      <c r="O1" s="2088"/>
      <c r="P1" s="2088"/>
      <c r="Q1" s="2088"/>
      <c r="R1" s="2088"/>
      <c r="S1" s="2088"/>
      <c r="T1" s="2088"/>
      <c r="U1" s="2088"/>
      <c r="V1" s="2088"/>
      <c r="W1" s="2088"/>
      <c r="X1" s="2088"/>
      <c r="Y1" s="2088"/>
      <c r="Z1" s="2088"/>
      <c r="AA1" s="2088"/>
      <c r="AB1" s="2088"/>
      <c r="AC1" s="2088"/>
      <c r="AD1" s="2088"/>
      <c r="AE1" s="2088"/>
      <c r="AF1" s="2088"/>
      <c r="AG1" s="2088"/>
      <c r="AH1" s="2088"/>
      <c r="AI1" s="2088"/>
      <c r="AJ1" s="2088"/>
      <c r="AK1" s="2088"/>
      <c r="AL1" s="2088"/>
      <c r="AM1" s="2088"/>
      <c r="AN1" s="2088"/>
      <c r="AO1" s="2088"/>
      <c r="AP1" s="2088"/>
      <c r="AQ1" s="2088"/>
      <c r="AR1" s="2088"/>
      <c r="AS1" s="2088"/>
      <c r="AT1" s="2088"/>
      <c r="AU1" s="2088"/>
      <c r="AV1" s="2088"/>
      <c r="AW1" s="2088"/>
      <c r="AX1" s="2088"/>
      <c r="AY1" s="2088"/>
      <c r="AZ1" s="2088"/>
      <c r="BA1" s="2088"/>
      <c r="BB1" s="2088"/>
      <c r="BC1" s="2088"/>
      <c r="BD1" s="2088"/>
      <c r="BE1" s="2088"/>
      <c r="BF1" s="2088"/>
      <c r="BG1" s="2089"/>
      <c r="BH1" s="2093" t="s">
        <v>1</v>
      </c>
      <c r="BI1" s="2088"/>
      <c r="BJ1" s="2088"/>
      <c r="BK1" s="2088"/>
      <c r="BL1" s="2088"/>
      <c r="BM1" s="2088"/>
      <c r="BN1" s="2089"/>
      <c r="BO1" s="2087" t="s">
        <v>2</v>
      </c>
      <c r="BP1" s="2088"/>
      <c r="BQ1" s="2088"/>
      <c r="BR1" s="2088"/>
      <c r="BS1" s="2088"/>
      <c r="BT1" s="2088"/>
      <c r="BU1" s="2089"/>
    </row>
    <row r="2" spans="1:73" ht="20.25" customHeight="1" thickBot="1">
      <c r="A2" s="2081"/>
      <c r="B2" s="2082"/>
      <c r="C2" s="2083"/>
      <c r="D2" s="2090"/>
      <c r="E2" s="2091"/>
      <c r="F2" s="2091"/>
      <c r="G2" s="2091"/>
      <c r="H2" s="2091"/>
      <c r="I2" s="2091"/>
      <c r="J2" s="2091"/>
      <c r="K2" s="2091"/>
      <c r="L2" s="2091"/>
      <c r="M2" s="2091"/>
      <c r="N2" s="2091"/>
      <c r="O2" s="2091"/>
      <c r="P2" s="2091"/>
      <c r="Q2" s="2091"/>
      <c r="R2" s="2091"/>
      <c r="S2" s="2091"/>
      <c r="T2" s="2091"/>
      <c r="U2" s="2091"/>
      <c r="V2" s="2091"/>
      <c r="W2" s="2091"/>
      <c r="X2" s="2091"/>
      <c r="Y2" s="2091"/>
      <c r="Z2" s="2091"/>
      <c r="AA2" s="2091"/>
      <c r="AB2" s="2091"/>
      <c r="AC2" s="2091"/>
      <c r="AD2" s="2091"/>
      <c r="AE2" s="2091"/>
      <c r="AF2" s="2091"/>
      <c r="AG2" s="2091"/>
      <c r="AH2" s="2091"/>
      <c r="AI2" s="2091"/>
      <c r="AJ2" s="2091"/>
      <c r="AK2" s="2091"/>
      <c r="AL2" s="2091"/>
      <c r="AM2" s="2091"/>
      <c r="AN2" s="2091"/>
      <c r="AO2" s="2091"/>
      <c r="AP2" s="2091"/>
      <c r="AQ2" s="2091"/>
      <c r="AR2" s="2091"/>
      <c r="AS2" s="2091"/>
      <c r="AT2" s="2091"/>
      <c r="AU2" s="2091"/>
      <c r="AV2" s="2091"/>
      <c r="AW2" s="2091"/>
      <c r="AX2" s="2091"/>
      <c r="AY2" s="2091"/>
      <c r="AZ2" s="2091"/>
      <c r="BA2" s="2091"/>
      <c r="BB2" s="2091"/>
      <c r="BC2" s="2091"/>
      <c r="BD2" s="2091"/>
      <c r="BE2" s="2091"/>
      <c r="BF2" s="2091"/>
      <c r="BG2" s="2092"/>
      <c r="BH2" s="2094"/>
      <c r="BI2" s="2095"/>
      <c r="BJ2" s="2095"/>
      <c r="BK2" s="2095"/>
      <c r="BL2" s="2095"/>
      <c r="BM2" s="2095"/>
      <c r="BN2" s="2096"/>
      <c r="BO2" s="2094"/>
      <c r="BP2" s="2095"/>
      <c r="BQ2" s="2095"/>
      <c r="BR2" s="2095"/>
      <c r="BS2" s="2095"/>
      <c r="BT2" s="2095"/>
      <c r="BU2" s="2096"/>
    </row>
    <row r="3" spans="1:73" ht="19.5" customHeight="1">
      <c r="A3" s="2081"/>
      <c r="B3" s="2082"/>
      <c r="C3" s="2083"/>
      <c r="D3" s="2087" t="s">
        <v>3</v>
      </c>
      <c r="E3" s="2088"/>
      <c r="F3" s="2088"/>
      <c r="G3" s="2088"/>
      <c r="H3" s="2088"/>
      <c r="I3" s="2088"/>
      <c r="J3" s="2088"/>
      <c r="K3" s="2088"/>
      <c r="L3" s="2088"/>
      <c r="M3" s="2088"/>
      <c r="N3" s="2088"/>
      <c r="O3" s="2088"/>
      <c r="P3" s="2088"/>
      <c r="Q3" s="2088"/>
      <c r="R3" s="2088"/>
      <c r="S3" s="2088"/>
      <c r="T3" s="2088"/>
      <c r="U3" s="2088"/>
      <c r="V3" s="2088"/>
      <c r="W3" s="2088"/>
      <c r="X3" s="2088"/>
      <c r="Y3" s="2088"/>
      <c r="Z3" s="2088"/>
      <c r="AA3" s="2088"/>
      <c r="AB3" s="2088"/>
      <c r="AC3" s="2088"/>
      <c r="AD3" s="2088"/>
      <c r="AE3" s="2088"/>
      <c r="AF3" s="2088"/>
      <c r="AG3" s="2088"/>
      <c r="AH3" s="2088"/>
      <c r="AI3" s="2088"/>
      <c r="AJ3" s="2088"/>
      <c r="AK3" s="2088"/>
      <c r="AL3" s="2088"/>
      <c r="AM3" s="2088"/>
      <c r="AN3" s="2088"/>
      <c r="AO3" s="2088"/>
      <c r="AP3" s="2088"/>
      <c r="AQ3" s="2088"/>
      <c r="AR3" s="2088"/>
      <c r="AS3" s="2088"/>
      <c r="AT3" s="2088"/>
      <c r="AU3" s="2088"/>
      <c r="AV3" s="2088"/>
      <c r="AW3" s="2088"/>
      <c r="AX3" s="2088"/>
      <c r="AY3" s="2088"/>
      <c r="AZ3" s="2088"/>
      <c r="BA3" s="2088"/>
      <c r="BB3" s="2088"/>
      <c r="BC3" s="2088"/>
      <c r="BD3" s="2088"/>
      <c r="BE3" s="2088"/>
      <c r="BF3" s="2088"/>
      <c r="BG3" s="2089"/>
      <c r="BH3" s="2094"/>
      <c r="BI3" s="2095"/>
      <c r="BJ3" s="2095"/>
      <c r="BK3" s="2095"/>
      <c r="BL3" s="2095"/>
      <c r="BM3" s="2095"/>
      <c r="BN3" s="2096"/>
      <c r="BO3" s="2094"/>
      <c r="BP3" s="2095"/>
      <c r="BQ3" s="2095"/>
      <c r="BR3" s="2095"/>
      <c r="BS3" s="2095"/>
      <c r="BT3" s="2095"/>
      <c r="BU3" s="2096"/>
    </row>
    <row r="4" spans="1:73" ht="21.75" customHeight="1" thickBot="1">
      <c r="A4" s="2084"/>
      <c r="B4" s="2085"/>
      <c r="C4" s="2086"/>
      <c r="D4" s="2090"/>
      <c r="E4" s="2091"/>
      <c r="F4" s="2091"/>
      <c r="G4" s="2091"/>
      <c r="H4" s="2091"/>
      <c r="I4" s="2091"/>
      <c r="J4" s="2091"/>
      <c r="K4" s="2091"/>
      <c r="L4" s="2091"/>
      <c r="M4" s="2091"/>
      <c r="N4" s="2091"/>
      <c r="O4" s="2091"/>
      <c r="P4" s="2091"/>
      <c r="Q4" s="2091"/>
      <c r="R4" s="2091"/>
      <c r="S4" s="2091"/>
      <c r="T4" s="2091"/>
      <c r="U4" s="2091"/>
      <c r="V4" s="2091"/>
      <c r="W4" s="2091"/>
      <c r="X4" s="2091"/>
      <c r="Y4" s="2091"/>
      <c r="Z4" s="2091"/>
      <c r="AA4" s="2091"/>
      <c r="AB4" s="2091"/>
      <c r="AC4" s="2091"/>
      <c r="AD4" s="2091"/>
      <c r="AE4" s="2091"/>
      <c r="AF4" s="2091"/>
      <c r="AG4" s="2091"/>
      <c r="AH4" s="2091"/>
      <c r="AI4" s="2091"/>
      <c r="AJ4" s="2091"/>
      <c r="AK4" s="2091"/>
      <c r="AL4" s="2091"/>
      <c r="AM4" s="2091"/>
      <c r="AN4" s="2091"/>
      <c r="AO4" s="2091"/>
      <c r="AP4" s="2091"/>
      <c r="AQ4" s="2091"/>
      <c r="AR4" s="2091"/>
      <c r="AS4" s="2091"/>
      <c r="AT4" s="2091"/>
      <c r="AU4" s="2091"/>
      <c r="AV4" s="2091"/>
      <c r="AW4" s="2091"/>
      <c r="AX4" s="2091"/>
      <c r="AY4" s="2091"/>
      <c r="AZ4" s="2091"/>
      <c r="BA4" s="2091"/>
      <c r="BB4" s="2091"/>
      <c r="BC4" s="2091"/>
      <c r="BD4" s="2091"/>
      <c r="BE4" s="2091"/>
      <c r="BF4" s="2091"/>
      <c r="BG4" s="2092"/>
      <c r="BH4" s="2090"/>
      <c r="BI4" s="2091"/>
      <c r="BJ4" s="2091"/>
      <c r="BK4" s="2091"/>
      <c r="BL4" s="2091"/>
      <c r="BM4" s="2091"/>
      <c r="BN4" s="2092"/>
      <c r="BO4" s="2090"/>
      <c r="BP4" s="2091"/>
      <c r="BQ4" s="2091"/>
      <c r="BR4" s="2091"/>
      <c r="BS4" s="2091"/>
      <c r="BT4" s="2091"/>
      <c r="BU4" s="2092"/>
    </row>
    <row r="5" spans="1:73" ht="20.25" customHeight="1">
      <c r="A5" s="2142" t="s">
        <v>4</v>
      </c>
      <c r="B5" s="2143"/>
      <c r="C5" s="2143"/>
      <c r="D5" s="2143"/>
      <c r="E5" s="2143"/>
      <c r="F5" s="2143"/>
      <c r="G5" s="2143"/>
      <c r="H5" s="2143"/>
      <c r="I5" s="2143"/>
      <c r="J5" s="2143"/>
      <c r="K5" s="2143"/>
      <c r="L5" s="2143"/>
      <c r="M5" s="2143"/>
      <c r="N5" s="2143"/>
      <c r="O5" s="2143"/>
      <c r="P5" s="2143"/>
      <c r="Q5" s="2143"/>
      <c r="R5" s="2143"/>
      <c r="S5" s="2143"/>
      <c r="T5" s="2143"/>
      <c r="U5" s="2143"/>
      <c r="V5" s="2143"/>
      <c r="W5" s="2143"/>
      <c r="X5" s="2143"/>
      <c r="Y5" s="2143"/>
      <c r="Z5" s="2143"/>
      <c r="AA5" s="2144"/>
      <c r="AB5" s="2145" t="s">
        <v>4</v>
      </c>
      <c r="AC5" s="2146"/>
      <c r="AD5" s="2146"/>
      <c r="AE5" s="2146"/>
      <c r="AF5" s="2146"/>
      <c r="AG5" s="2146"/>
      <c r="AH5" s="2146"/>
      <c r="AI5" s="2146"/>
      <c r="AJ5" s="2146"/>
      <c r="AK5" s="2146"/>
      <c r="AL5" s="2147"/>
      <c r="AM5" s="2148" t="s">
        <v>4</v>
      </c>
      <c r="AN5" s="2149"/>
      <c r="AO5" s="2149"/>
      <c r="AP5" s="2149"/>
      <c r="AQ5" s="2149"/>
      <c r="AR5" s="2149"/>
      <c r="AS5" s="2150"/>
      <c r="AT5" s="2151" t="s">
        <v>4</v>
      </c>
      <c r="AU5" s="2152"/>
      <c r="AV5" s="2152"/>
      <c r="AW5" s="2152"/>
      <c r="AX5" s="2152"/>
      <c r="AY5" s="2152"/>
      <c r="AZ5" s="2153"/>
      <c r="BA5" s="2154" t="s">
        <v>4</v>
      </c>
      <c r="BB5" s="2155"/>
      <c r="BC5" s="2155"/>
      <c r="BD5" s="2155"/>
      <c r="BE5" s="2155"/>
      <c r="BF5" s="2155"/>
      <c r="BG5" s="2156"/>
      <c r="BH5" s="2097" t="s">
        <v>4</v>
      </c>
      <c r="BI5" s="2098"/>
      <c r="BJ5" s="2098"/>
      <c r="BK5" s="2098"/>
      <c r="BL5" s="2098"/>
      <c r="BM5" s="2098"/>
      <c r="BN5" s="2099"/>
      <c r="BO5" s="2103" t="s">
        <v>4</v>
      </c>
      <c r="BP5" s="2104"/>
      <c r="BQ5" s="2104"/>
      <c r="BR5" s="2104"/>
      <c r="BS5" s="2104"/>
      <c r="BT5" s="2104"/>
      <c r="BU5" s="2105"/>
    </row>
    <row r="6" spans="1:73" ht="15.75" customHeight="1">
      <c r="A6" s="2109" t="s">
        <v>5</v>
      </c>
      <c r="B6" s="2110"/>
      <c r="C6" s="2110"/>
      <c r="D6" s="2110"/>
      <c r="E6" s="2110"/>
      <c r="F6" s="2110"/>
      <c r="G6" s="2110"/>
      <c r="H6" s="2110"/>
      <c r="I6" s="2110"/>
      <c r="J6" s="2110"/>
      <c r="K6" s="2110"/>
      <c r="L6" s="2110"/>
      <c r="M6" s="2110"/>
      <c r="N6" s="2110"/>
      <c r="O6" s="2110"/>
      <c r="P6" s="2110"/>
      <c r="Q6" s="2110"/>
      <c r="R6" s="2110"/>
      <c r="S6" s="2110"/>
      <c r="T6" s="2110"/>
      <c r="U6" s="2110"/>
      <c r="V6" s="2110"/>
      <c r="W6" s="2110"/>
      <c r="X6" s="2110"/>
      <c r="Y6" s="2110"/>
      <c r="Z6" s="2110"/>
      <c r="AA6" s="2111"/>
      <c r="AB6" s="2112"/>
      <c r="AC6" s="2113"/>
      <c r="AD6" s="2113"/>
      <c r="AE6" s="2113"/>
      <c r="AF6" s="2113"/>
      <c r="AG6" s="2113"/>
      <c r="AH6" s="2113"/>
      <c r="AI6" s="2113"/>
      <c r="AJ6" s="2113"/>
      <c r="AK6" s="2113"/>
      <c r="AL6" s="2114"/>
      <c r="AM6" s="2118"/>
      <c r="AN6" s="2119"/>
      <c r="AO6" s="2119"/>
      <c r="AP6" s="2119"/>
      <c r="AQ6" s="2119"/>
      <c r="AR6" s="2119"/>
      <c r="AS6" s="2120"/>
      <c r="AT6" s="2124"/>
      <c r="AU6" s="2125"/>
      <c r="AV6" s="2125"/>
      <c r="AW6" s="2125"/>
      <c r="AX6" s="2125"/>
      <c r="AY6" s="2125"/>
      <c r="AZ6" s="2126"/>
      <c r="BA6" s="2130"/>
      <c r="BB6" s="2131"/>
      <c r="BC6" s="2131"/>
      <c r="BD6" s="2131"/>
      <c r="BE6" s="2131"/>
      <c r="BF6" s="2131"/>
      <c r="BG6" s="2132"/>
      <c r="BH6" s="2100"/>
      <c r="BI6" s="2101"/>
      <c r="BJ6" s="2101"/>
      <c r="BK6" s="2101"/>
      <c r="BL6" s="2101"/>
      <c r="BM6" s="2101"/>
      <c r="BN6" s="2102"/>
      <c r="BO6" s="2106"/>
      <c r="BP6" s="2107"/>
      <c r="BQ6" s="2107"/>
      <c r="BR6" s="2107"/>
      <c r="BS6" s="2107"/>
      <c r="BT6" s="2107"/>
      <c r="BU6" s="2108"/>
    </row>
    <row r="7" spans="1:73" ht="15.75" customHeight="1">
      <c r="A7" s="2109"/>
      <c r="B7" s="2110"/>
      <c r="C7" s="2110"/>
      <c r="D7" s="2110"/>
      <c r="E7" s="2110"/>
      <c r="F7" s="2110"/>
      <c r="G7" s="2110"/>
      <c r="H7" s="2110"/>
      <c r="I7" s="2110"/>
      <c r="J7" s="2110"/>
      <c r="K7" s="2110"/>
      <c r="L7" s="2110"/>
      <c r="M7" s="2110"/>
      <c r="N7" s="2110"/>
      <c r="O7" s="2110"/>
      <c r="P7" s="2110"/>
      <c r="Q7" s="2110"/>
      <c r="R7" s="2110"/>
      <c r="S7" s="2110"/>
      <c r="T7" s="2110"/>
      <c r="U7" s="2110"/>
      <c r="V7" s="2110"/>
      <c r="W7" s="2110"/>
      <c r="X7" s="2110"/>
      <c r="Y7" s="2110"/>
      <c r="Z7" s="2110"/>
      <c r="AA7" s="2111"/>
      <c r="AB7" s="2112" t="s">
        <v>1945</v>
      </c>
      <c r="AC7" s="2113"/>
      <c r="AD7" s="2113"/>
      <c r="AE7" s="2113"/>
      <c r="AF7" s="2113"/>
      <c r="AG7" s="2113"/>
      <c r="AH7" s="2113"/>
      <c r="AI7" s="2113"/>
      <c r="AJ7" s="2113"/>
      <c r="AK7" s="2113"/>
      <c r="AL7" s="2114"/>
      <c r="AM7" s="2118" t="s">
        <v>7</v>
      </c>
      <c r="AN7" s="2119"/>
      <c r="AO7" s="2119"/>
      <c r="AP7" s="2119"/>
      <c r="AQ7" s="2119"/>
      <c r="AR7" s="2119"/>
      <c r="AS7" s="2120"/>
      <c r="AT7" s="2124" t="s">
        <v>6</v>
      </c>
      <c r="AU7" s="2125"/>
      <c r="AV7" s="2125"/>
      <c r="AW7" s="2125"/>
      <c r="AX7" s="2125"/>
      <c r="AY7" s="2125"/>
      <c r="AZ7" s="2126"/>
      <c r="BA7" s="2130" t="s">
        <v>6</v>
      </c>
      <c r="BB7" s="2131"/>
      <c r="BC7" s="2131"/>
      <c r="BD7" s="2131"/>
      <c r="BE7" s="2131"/>
      <c r="BF7" s="2131"/>
      <c r="BG7" s="2132"/>
      <c r="BH7" s="2100" t="s">
        <v>7</v>
      </c>
      <c r="BI7" s="2101"/>
      <c r="BJ7" s="2101"/>
      <c r="BK7" s="2101"/>
      <c r="BL7" s="2101"/>
      <c r="BM7" s="2101"/>
      <c r="BN7" s="2102"/>
      <c r="BO7" s="2106" t="s">
        <v>6</v>
      </c>
      <c r="BP7" s="2107"/>
      <c r="BQ7" s="2107"/>
      <c r="BR7" s="2107"/>
      <c r="BS7" s="2107"/>
      <c r="BT7" s="2107"/>
      <c r="BU7" s="2108"/>
    </row>
    <row r="8" spans="1:73" ht="15.75" customHeight="1">
      <c r="A8" s="2109" t="s">
        <v>8</v>
      </c>
      <c r="B8" s="2110"/>
      <c r="C8" s="2110"/>
      <c r="D8" s="2110"/>
      <c r="E8" s="2110"/>
      <c r="F8" s="2110"/>
      <c r="G8" s="2110"/>
      <c r="H8" s="2110"/>
      <c r="I8" s="2110"/>
      <c r="J8" s="2110"/>
      <c r="K8" s="2110"/>
      <c r="L8" s="2110"/>
      <c r="M8" s="2110"/>
      <c r="N8" s="2110"/>
      <c r="O8" s="2110"/>
      <c r="P8" s="2110"/>
      <c r="Q8" s="2110"/>
      <c r="R8" s="2110"/>
      <c r="S8" s="2110"/>
      <c r="T8" s="2110"/>
      <c r="U8" s="2110"/>
      <c r="V8" s="2110"/>
      <c r="W8" s="2110"/>
      <c r="X8" s="2110"/>
      <c r="Y8" s="2110"/>
      <c r="Z8" s="2110"/>
      <c r="AA8" s="2111"/>
      <c r="AB8" s="2112"/>
      <c r="AC8" s="2113"/>
      <c r="AD8" s="2113"/>
      <c r="AE8" s="2113"/>
      <c r="AF8" s="2113"/>
      <c r="AG8" s="2113"/>
      <c r="AH8" s="2113"/>
      <c r="AI8" s="2113"/>
      <c r="AJ8" s="2113"/>
      <c r="AK8" s="2113"/>
      <c r="AL8" s="2114"/>
      <c r="AM8" s="2118"/>
      <c r="AN8" s="2119"/>
      <c r="AO8" s="2119"/>
      <c r="AP8" s="2119"/>
      <c r="AQ8" s="2119"/>
      <c r="AR8" s="2119"/>
      <c r="AS8" s="2120"/>
      <c r="AT8" s="2124"/>
      <c r="AU8" s="2125"/>
      <c r="AV8" s="2125"/>
      <c r="AW8" s="2125"/>
      <c r="AX8" s="2125"/>
      <c r="AY8" s="2125"/>
      <c r="AZ8" s="2126"/>
      <c r="BA8" s="2130"/>
      <c r="BB8" s="2131"/>
      <c r="BC8" s="2131"/>
      <c r="BD8" s="2131"/>
      <c r="BE8" s="2131"/>
      <c r="BF8" s="2131"/>
      <c r="BG8" s="2132"/>
      <c r="BH8" s="2100"/>
      <c r="BI8" s="2101"/>
      <c r="BJ8" s="2101"/>
      <c r="BK8" s="2101"/>
      <c r="BL8" s="2101"/>
      <c r="BM8" s="2101"/>
      <c r="BN8" s="2102"/>
      <c r="BO8" s="2106"/>
      <c r="BP8" s="2107"/>
      <c r="BQ8" s="2107"/>
      <c r="BR8" s="2107"/>
      <c r="BS8" s="2107"/>
      <c r="BT8" s="2107"/>
      <c r="BU8" s="2108"/>
    </row>
    <row r="9" spans="1:73" ht="15.75" customHeight="1" thickBot="1">
      <c r="A9" s="2157">
        <v>2015</v>
      </c>
      <c r="B9" s="2158"/>
      <c r="C9" s="2158"/>
      <c r="D9" s="2158"/>
      <c r="E9" s="2158"/>
      <c r="F9" s="2158"/>
      <c r="G9" s="2158"/>
      <c r="H9" s="2158"/>
      <c r="I9" s="2158"/>
      <c r="J9" s="2158"/>
      <c r="K9" s="2158"/>
      <c r="L9" s="2158"/>
      <c r="M9" s="2158"/>
      <c r="N9" s="2158"/>
      <c r="O9" s="2158"/>
      <c r="P9" s="2158"/>
      <c r="Q9" s="2158"/>
      <c r="R9" s="2158"/>
      <c r="S9" s="2158"/>
      <c r="T9" s="2158"/>
      <c r="U9" s="2158"/>
      <c r="V9" s="2158"/>
      <c r="W9" s="2158"/>
      <c r="X9" s="2158"/>
      <c r="Y9" s="2158"/>
      <c r="Z9" s="2158"/>
      <c r="AA9" s="2159"/>
      <c r="AB9" s="2115"/>
      <c r="AC9" s="2116"/>
      <c r="AD9" s="2116"/>
      <c r="AE9" s="2116"/>
      <c r="AF9" s="2116"/>
      <c r="AG9" s="2116"/>
      <c r="AH9" s="2116"/>
      <c r="AI9" s="2116"/>
      <c r="AJ9" s="2116"/>
      <c r="AK9" s="2116"/>
      <c r="AL9" s="2117"/>
      <c r="AM9" s="2121"/>
      <c r="AN9" s="2122"/>
      <c r="AO9" s="2122"/>
      <c r="AP9" s="2122"/>
      <c r="AQ9" s="2122"/>
      <c r="AR9" s="2122"/>
      <c r="AS9" s="2123"/>
      <c r="AT9" s="2127"/>
      <c r="AU9" s="2128"/>
      <c r="AV9" s="2128"/>
      <c r="AW9" s="2128"/>
      <c r="AX9" s="2128"/>
      <c r="AY9" s="2128"/>
      <c r="AZ9" s="2129"/>
      <c r="BA9" s="2133"/>
      <c r="BB9" s="2134"/>
      <c r="BC9" s="2134"/>
      <c r="BD9" s="2134"/>
      <c r="BE9" s="2134"/>
      <c r="BF9" s="2134"/>
      <c r="BG9" s="2135"/>
      <c r="BH9" s="2136"/>
      <c r="BI9" s="2137"/>
      <c r="BJ9" s="2137"/>
      <c r="BK9" s="2137"/>
      <c r="BL9" s="2137"/>
      <c r="BM9" s="2137"/>
      <c r="BN9" s="2138"/>
      <c r="BO9" s="2139"/>
      <c r="BP9" s="2140"/>
      <c r="BQ9" s="2140"/>
      <c r="BR9" s="2140"/>
      <c r="BS9" s="2140"/>
      <c r="BT9" s="2140"/>
      <c r="BU9" s="2141"/>
    </row>
    <row r="10" spans="1:73" ht="9" customHeight="1" thickBot="1">
      <c r="A10" s="204"/>
      <c r="B10" s="205"/>
      <c r="C10" s="204"/>
      <c r="D10" s="204"/>
      <c r="E10" s="204"/>
      <c r="F10" s="206"/>
      <c r="G10" s="204"/>
      <c r="I10" s="207"/>
      <c r="J10" s="204"/>
      <c r="K10" s="208"/>
      <c r="L10" s="208"/>
      <c r="M10" s="204"/>
      <c r="N10" s="204"/>
      <c r="O10" s="204"/>
      <c r="P10" s="204"/>
      <c r="Q10" s="204"/>
      <c r="R10" s="204"/>
      <c r="S10" s="204"/>
      <c r="T10" s="204"/>
      <c r="U10" s="204"/>
      <c r="V10" s="204"/>
      <c r="W10" s="204"/>
      <c r="X10" s="204"/>
      <c r="Y10" s="209"/>
      <c r="Z10" s="210"/>
      <c r="AA10" s="204"/>
      <c r="AB10" s="1707"/>
      <c r="AC10" s="1498"/>
      <c r="AD10" s="1707"/>
      <c r="AE10" s="1498"/>
      <c r="AF10" s="1501"/>
      <c r="AG10" s="1484"/>
      <c r="AH10" s="211"/>
      <c r="AI10" s="211"/>
      <c r="AJ10" s="211"/>
      <c r="AK10" s="211"/>
      <c r="AL10" s="211"/>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row>
    <row r="11" spans="1:73" s="204" customFormat="1" ht="21" customHeight="1" thickBot="1">
      <c r="A11" s="2160" t="s">
        <v>9</v>
      </c>
      <c r="B11" s="2160"/>
      <c r="C11" s="2160"/>
      <c r="D11" s="2160"/>
      <c r="E11" s="2161" t="s">
        <v>298</v>
      </c>
      <c r="F11" s="2162"/>
      <c r="G11" s="2162"/>
      <c r="H11" s="2162"/>
      <c r="I11" s="2162"/>
      <c r="J11" s="2162"/>
      <c r="K11" s="2162"/>
      <c r="L11" s="2162"/>
      <c r="M11" s="2162"/>
      <c r="N11" s="2162"/>
      <c r="O11" s="2162"/>
      <c r="P11" s="2162"/>
      <c r="Q11" s="2162"/>
      <c r="R11" s="2162"/>
      <c r="S11" s="2162"/>
      <c r="T11" s="2162"/>
      <c r="U11" s="2162"/>
      <c r="V11" s="2162"/>
      <c r="W11" s="2162"/>
      <c r="X11" s="2162"/>
      <c r="Y11" s="2162"/>
      <c r="Z11" s="2162"/>
      <c r="AA11" s="2163"/>
      <c r="AB11" s="2164" t="s">
        <v>298</v>
      </c>
      <c r="AC11" s="2164"/>
      <c r="AD11" s="2164"/>
      <c r="AE11" s="2164"/>
      <c r="AF11" s="2164"/>
      <c r="AG11" s="2164"/>
      <c r="AH11" s="2164"/>
      <c r="AI11" s="2164"/>
      <c r="AJ11" s="2164"/>
      <c r="AK11" s="2164"/>
      <c r="AL11" s="2164"/>
      <c r="AM11" s="2164" t="s">
        <v>298</v>
      </c>
      <c r="AN11" s="2164"/>
      <c r="AO11" s="2164"/>
      <c r="AP11" s="2164"/>
      <c r="AQ11" s="2164"/>
      <c r="AR11" s="2164"/>
      <c r="AS11" s="2164"/>
      <c r="AT11" s="2164" t="s">
        <v>298</v>
      </c>
      <c r="AU11" s="2164"/>
      <c r="AV11" s="2164"/>
      <c r="AW11" s="2164"/>
      <c r="AX11" s="2164"/>
      <c r="AY11" s="2164"/>
      <c r="AZ11" s="2164"/>
      <c r="BA11" s="2164" t="s">
        <v>298</v>
      </c>
      <c r="BB11" s="2164"/>
      <c r="BC11" s="2164"/>
      <c r="BD11" s="2164"/>
      <c r="BE11" s="2164"/>
      <c r="BF11" s="2164"/>
      <c r="BG11" s="2164"/>
      <c r="BH11" s="2164" t="s">
        <v>298</v>
      </c>
      <c r="BI11" s="2164"/>
      <c r="BJ11" s="2164"/>
      <c r="BK11" s="2164"/>
      <c r="BL11" s="2164"/>
      <c r="BM11" s="2164"/>
      <c r="BN11" s="2164"/>
      <c r="BO11" s="2164" t="s">
        <v>298</v>
      </c>
      <c r="BP11" s="2164"/>
      <c r="BQ11" s="2164"/>
      <c r="BR11" s="2164"/>
      <c r="BS11" s="2164"/>
      <c r="BT11" s="2164"/>
      <c r="BU11" s="2164"/>
    </row>
    <row r="12" spans="2:38" s="213" customFormat="1" ht="9.75" customHeight="1" thickBot="1">
      <c r="B12" s="214"/>
      <c r="F12" s="215"/>
      <c r="I12" s="216"/>
      <c r="K12" s="217"/>
      <c r="L12" s="217"/>
      <c r="Y12" s="218"/>
      <c r="Z12" s="219"/>
      <c r="AB12" s="1708"/>
      <c r="AC12" s="1499"/>
      <c r="AD12" s="1708"/>
      <c r="AE12" s="1499"/>
      <c r="AF12" s="1502"/>
      <c r="AG12" s="1485"/>
      <c r="AH12" s="220"/>
      <c r="AI12" s="220"/>
      <c r="AJ12" s="220"/>
      <c r="AK12" s="220"/>
      <c r="AL12" s="220"/>
    </row>
    <row r="13" spans="1:73" s="205" customFormat="1" ht="21" customHeight="1" thickBot="1">
      <c r="A13" s="2165" t="s">
        <v>11</v>
      </c>
      <c r="B13" s="2166"/>
      <c r="C13" s="2166"/>
      <c r="D13" s="2167"/>
      <c r="E13" s="2168" t="s">
        <v>299</v>
      </c>
      <c r="F13" s="2169"/>
      <c r="G13" s="2169"/>
      <c r="H13" s="2169"/>
      <c r="I13" s="2169"/>
      <c r="J13" s="2169"/>
      <c r="K13" s="2169"/>
      <c r="L13" s="2169"/>
      <c r="M13" s="2169"/>
      <c r="N13" s="2169"/>
      <c r="O13" s="2169"/>
      <c r="P13" s="2169"/>
      <c r="Q13" s="2169"/>
      <c r="R13" s="2169"/>
      <c r="S13" s="2169"/>
      <c r="T13" s="2169"/>
      <c r="U13" s="2169"/>
      <c r="V13" s="2169"/>
      <c r="W13" s="2169"/>
      <c r="X13" s="2169"/>
      <c r="Y13" s="2169"/>
      <c r="Z13" s="2169"/>
      <c r="AA13" s="2170"/>
      <c r="AB13" s="2171" t="s">
        <v>299</v>
      </c>
      <c r="AC13" s="2171"/>
      <c r="AD13" s="2171"/>
      <c r="AE13" s="2171"/>
      <c r="AF13" s="2171"/>
      <c r="AG13" s="2171"/>
      <c r="AH13" s="2171"/>
      <c r="AI13" s="2171"/>
      <c r="AJ13" s="2171"/>
      <c r="AK13" s="2171"/>
      <c r="AL13" s="2171"/>
      <c r="AM13" s="2171" t="s">
        <v>299</v>
      </c>
      <c r="AN13" s="2171"/>
      <c r="AO13" s="2171"/>
      <c r="AP13" s="2171"/>
      <c r="AQ13" s="2171"/>
      <c r="AR13" s="2171"/>
      <c r="AS13" s="2171"/>
      <c r="AT13" s="2171" t="s">
        <v>299</v>
      </c>
      <c r="AU13" s="2171"/>
      <c r="AV13" s="2171"/>
      <c r="AW13" s="2171"/>
      <c r="AX13" s="2171"/>
      <c r="AY13" s="2171"/>
      <c r="AZ13" s="2171"/>
      <c r="BA13" s="2171" t="s">
        <v>299</v>
      </c>
      <c r="BB13" s="2171"/>
      <c r="BC13" s="2171"/>
      <c r="BD13" s="2171"/>
      <c r="BE13" s="2171"/>
      <c r="BF13" s="2171"/>
      <c r="BG13" s="2171"/>
      <c r="BH13" s="2171" t="s">
        <v>299</v>
      </c>
      <c r="BI13" s="2171"/>
      <c r="BJ13" s="2171"/>
      <c r="BK13" s="2171"/>
      <c r="BL13" s="2171"/>
      <c r="BM13" s="2171"/>
      <c r="BN13" s="2171"/>
      <c r="BO13" s="2171" t="s">
        <v>299</v>
      </c>
      <c r="BP13" s="2171"/>
      <c r="BQ13" s="2171"/>
      <c r="BR13" s="2171"/>
      <c r="BS13" s="2171"/>
      <c r="BT13" s="2171"/>
      <c r="BU13" s="2171"/>
    </row>
    <row r="14" spans="2:38" s="213" customFormat="1" ht="9.75" customHeight="1" thickBot="1">
      <c r="B14" s="214"/>
      <c r="F14" s="215"/>
      <c r="I14" s="216"/>
      <c r="K14" s="217"/>
      <c r="L14" s="217"/>
      <c r="Y14" s="218"/>
      <c r="Z14" s="219"/>
      <c r="AB14" s="1708"/>
      <c r="AC14" s="1499"/>
      <c r="AD14" s="1708"/>
      <c r="AE14" s="1499"/>
      <c r="AF14" s="1502"/>
      <c r="AG14" s="1485"/>
      <c r="AH14" s="220"/>
      <c r="AI14" s="220"/>
      <c r="AJ14" s="220"/>
      <c r="AK14" s="220"/>
      <c r="AL14" s="220"/>
    </row>
    <row r="15" spans="1:73" s="204" customFormat="1" ht="48.75" thickBot="1">
      <c r="A15" s="22" t="s">
        <v>13</v>
      </c>
      <c r="B15" s="23" t="s">
        <v>14</v>
      </c>
      <c r="C15" s="22" t="s">
        <v>15</v>
      </c>
      <c r="D15" s="221" t="s">
        <v>16</v>
      </c>
      <c r="E15" s="222" t="s">
        <v>17</v>
      </c>
      <c r="F15" s="25" t="s">
        <v>18</v>
      </c>
      <c r="G15" s="26" t="s">
        <v>19</v>
      </c>
      <c r="H15" s="31" t="s">
        <v>20</v>
      </c>
      <c r="I15" s="223" t="s">
        <v>21</v>
      </c>
      <c r="J15" s="26" t="s">
        <v>22</v>
      </c>
      <c r="K15" s="26" t="s">
        <v>23</v>
      </c>
      <c r="L15" s="26" t="s">
        <v>24</v>
      </c>
      <c r="M15" s="28" t="s">
        <v>25</v>
      </c>
      <c r="N15" s="28" t="s">
        <v>26</v>
      </c>
      <c r="O15" s="28" t="s">
        <v>27</v>
      </c>
      <c r="P15" s="28" t="s">
        <v>28</v>
      </c>
      <c r="Q15" s="28" t="s">
        <v>29</v>
      </c>
      <c r="R15" s="28" t="s">
        <v>30</v>
      </c>
      <c r="S15" s="28" t="s">
        <v>31</v>
      </c>
      <c r="T15" s="28" t="s">
        <v>32</v>
      </c>
      <c r="U15" s="28" t="s">
        <v>33</v>
      </c>
      <c r="V15" s="28" t="s">
        <v>34</v>
      </c>
      <c r="W15" s="28" t="s">
        <v>35</v>
      </c>
      <c r="X15" s="28" t="s">
        <v>36</v>
      </c>
      <c r="Y15" s="29" t="s">
        <v>37</v>
      </c>
      <c r="Z15" s="26" t="s">
        <v>38</v>
      </c>
      <c r="AA15" s="31" t="s">
        <v>39</v>
      </c>
      <c r="AB15" s="1709" t="s">
        <v>40</v>
      </c>
      <c r="AC15" s="1792" t="s">
        <v>1938</v>
      </c>
      <c r="AD15" s="1709" t="s">
        <v>41</v>
      </c>
      <c r="AE15" s="1794" t="s">
        <v>1997</v>
      </c>
      <c r="AF15" s="1772" t="s">
        <v>1998</v>
      </c>
      <c r="AG15" s="1771" t="s">
        <v>1940</v>
      </c>
      <c r="AH15" s="224" t="s">
        <v>42</v>
      </c>
      <c r="AI15" s="224" t="s">
        <v>43</v>
      </c>
      <c r="AJ15" s="224" t="s">
        <v>44</v>
      </c>
      <c r="AK15" s="224" t="s">
        <v>45</v>
      </c>
      <c r="AL15" s="224" t="s">
        <v>46</v>
      </c>
      <c r="AM15" s="225" t="s">
        <v>47</v>
      </c>
      <c r="AN15" s="225" t="s">
        <v>48</v>
      </c>
      <c r="AO15" s="225" t="s">
        <v>42</v>
      </c>
      <c r="AP15" s="225" t="s">
        <v>43</v>
      </c>
      <c r="AQ15" s="225" t="s">
        <v>44</v>
      </c>
      <c r="AR15" s="225" t="s">
        <v>45</v>
      </c>
      <c r="AS15" s="225" t="s">
        <v>46</v>
      </c>
      <c r="AT15" s="226" t="s">
        <v>49</v>
      </c>
      <c r="AU15" s="226" t="s">
        <v>50</v>
      </c>
      <c r="AV15" s="226" t="s">
        <v>42</v>
      </c>
      <c r="AW15" s="226" t="s">
        <v>43</v>
      </c>
      <c r="AX15" s="226" t="s">
        <v>44</v>
      </c>
      <c r="AY15" s="226" t="s">
        <v>45</v>
      </c>
      <c r="AZ15" s="226" t="s">
        <v>46</v>
      </c>
      <c r="BA15" s="227" t="s">
        <v>51</v>
      </c>
      <c r="BB15" s="227" t="s">
        <v>52</v>
      </c>
      <c r="BC15" s="227" t="s">
        <v>42</v>
      </c>
      <c r="BD15" s="227" t="s">
        <v>43</v>
      </c>
      <c r="BE15" s="227" t="s">
        <v>44</v>
      </c>
      <c r="BF15" s="227" t="s">
        <v>45</v>
      </c>
      <c r="BG15" s="227" t="s">
        <v>46</v>
      </c>
      <c r="BH15" s="228" t="s">
        <v>53</v>
      </c>
      <c r="BI15" s="228" t="s">
        <v>54</v>
      </c>
      <c r="BJ15" s="228" t="s">
        <v>42</v>
      </c>
      <c r="BK15" s="228" t="s">
        <v>43</v>
      </c>
      <c r="BL15" s="228" t="s">
        <v>44</v>
      </c>
      <c r="BM15" s="228" t="s">
        <v>45</v>
      </c>
      <c r="BN15" s="228" t="s">
        <v>46</v>
      </c>
      <c r="BO15" s="229" t="s">
        <v>55</v>
      </c>
      <c r="BP15" s="229" t="s">
        <v>56</v>
      </c>
      <c r="BQ15" s="229" t="s">
        <v>42</v>
      </c>
      <c r="BR15" s="229" t="s">
        <v>43</v>
      </c>
      <c r="BS15" s="229" t="s">
        <v>44</v>
      </c>
      <c r="BT15" s="229" t="s">
        <v>45</v>
      </c>
      <c r="BU15" s="229" t="s">
        <v>46</v>
      </c>
    </row>
    <row r="16" spans="1:73" s="238" customFormat="1" ht="46.5" customHeight="1" thickBot="1">
      <c r="A16" s="1870">
        <v>1</v>
      </c>
      <c r="B16" s="1870" t="s">
        <v>300</v>
      </c>
      <c r="C16" s="1884" t="s">
        <v>301</v>
      </c>
      <c r="D16" s="469" t="s">
        <v>302</v>
      </c>
      <c r="E16" s="230" t="s">
        <v>78</v>
      </c>
      <c r="F16" s="124">
        <v>1</v>
      </c>
      <c r="G16" s="125" t="s">
        <v>303</v>
      </c>
      <c r="H16" s="126" t="s">
        <v>304</v>
      </c>
      <c r="I16" s="241">
        <v>0.01</v>
      </c>
      <c r="J16" s="126" t="s">
        <v>78</v>
      </c>
      <c r="K16" s="127">
        <v>42037</v>
      </c>
      <c r="L16" s="48" t="s">
        <v>305</v>
      </c>
      <c r="M16" s="49"/>
      <c r="N16" s="49">
        <v>1</v>
      </c>
      <c r="O16" s="49"/>
      <c r="P16" s="49"/>
      <c r="Q16" s="49"/>
      <c r="R16" s="49"/>
      <c r="S16" s="49"/>
      <c r="T16" s="49"/>
      <c r="U16" s="49"/>
      <c r="V16" s="49"/>
      <c r="W16" s="49"/>
      <c r="X16" s="49"/>
      <c r="Y16" s="50">
        <f>+SUM(M16:X16)</f>
        <v>1</v>
      </c>
      <c r="Z16" s="86">
        <v>0</v>
      </c>
      <c r="AA16" s="108" t="s">
        <v>1150</v>
      </c>
      <c r="AB16" s="1710">
        <f>M16+N16</f>
        <v>1</v>
      </c>
      <c r="AC16" s="1487">
        <f>IF(AB16=0,0%,100%)</f>
        <v>1</v>
      </c>
      <c r="AD16" s="1710">
        <v>1</v>
      </c>
      <c r="AE16" s="1487">
        <f>AD16/AB16</f>
        <v>1</v>
      </c>
      <c r="AF16" s="1791">
        <f>AD16/Y16</f>
        <v>1</v>
      </c>
      <c r="AG16" s="1487">
        <f>AF16</f>
        <v>1</v>
      </c>
      <c r="AH16" s="1487"/>
      <c r="AI16" s="1486"/>
      <c r="AJ16" s="1487"/>
      <c r="AK16" s="1486" t="s">
        <v>2016</v>
      </c>
      <c r="AL16" s="1486"/>
      <c r="AM16" s="233"/>
      <c r="AN16" s="233"/>
      <c r="AO16" s="233"/>
      <c r="AP16" s="233"/>
      <c r="AQ16" s="233"/>
      <c r="AR16" s="233"/>
      <c r="AS16" s="233"/>
      <c r="AT16" s="234"/>
      <c r="AU16" s="234"/>
      <c r="AV16" s="234"/>
      <c r="AW16" s="234"/>
      <c r="AX16" s="234"/>
      <c r="AY16" s="234"/>
      <c r="AZ16" s="234"/>
      <c r="BA16" s="235"/>
      <c r="BB16" s="235"/>
      <c r="BC16" s="235"/>
      <c r="BD16" s="235"/>
      <c r="BE16" s="235"/>
      <c r="BF16" s="235"/>
      <c r="BG16" s="235"/>
      <c r="BH16" s="236"/>
      <c r="BI16" s="236"/>
      <c r="BJ16" s="236"/>
      <c r="BK16" s="236"/>
      <c r="BL16" s="236"/>
      <c r="BM16" s="236"/>
      <c r="BN16" s="236"/>
      <c r="BO16" s="237"/>
      <c r="BP16" s="237"/>
      <c r="BQ16" s="237"/>
      <c r="BR16" s="237"/>
      <c r="BS16" s="237"/>
      <c r="BT16" s="237"/>
      <c r="BU16" s="237"/>
    </row>
    <row r="17" spans="1:73" s="238" customFormat="1" ht="56.25" customHeight="1" thickBot="1">
      <c r="A17" s="1871"/>
      <c r="B17" s="1871"/>
      <c r="C17" s="1858"/>
      <c r="D17" s="469" t="s">
        <v>306</v>
      </c>
      <c r="E17" s="230" t="s">
        <v>307</v>
      </c>
      <c r="F17" s="124">
        <v>5</v>
      </c>
      <c r="G17" s="125" t="s">
        <v>308</v>
      </c>
      <c r="H17" s="126" t="s">
        <v>309</v>
      </c>
      <c r="I17" s="241">
        <v>0.01</v>
      </c>
      <c r="J17" s="126" t="s">
        <v>310</v>
      </c>
      <c r="K17" s="127">
        <v>42156</v>
      </c>
      <c r="L17" s="48">
        <v>42248</v>
      </c>
      <c r="M17" s="49"/>
      <c r="N17" s="49"/>
      <c r="O17" s="49"/>
      <c r="P17" s="49"/>
      <c r="Q17" s="49"/>
      <c r="R17" s="49">
        <v>1</v>
      </c>
      <c r="S17" s="49">
        <v>1</v>
      </c>
      <c r="T17" s="49">
        <v>1</v>
      </c>
      <c r="U17" s="49">
        <v>1</v>
      </c>
      <c r="V17" s="49">
        <v>1</v>
      </c>
      <c r="W17" s="49"/>
      <c r="X17" s="49"/>
      <c r="Y17" s="50">
        <f aca="true" t="shared" si="0" ref="Y17:Y71">+SUM(M17:X17)</f>
        <v>5</v>
      </c>
      <c r="Z17" s="86">
        <v>0</v>
      </c>
      <c r="AA17" s="108" t="s">
        <v>1150</v>
      </c>
      <c r="AB17" s="1710">
        <f aca="true" t="shared" si="1" ref="AB17:AB71">M17+N17</f>
        <v>0</v>
      </c>
      <c r="AC17" s="1487">
        <f aca="true" t="shared" si="2" ref="AC17:AC81">IF(AB17=0,0%,100%)</f>
        <v>0</v>
      </c>
      <c r="AD17" s="1710">
        <v>0</v>
      </c>
      <c r="AE17" s="1487" t="s">
        <v>1150</v>
      </c>
      <c r="AF17" s="1791">
        <f aca="true" t="shared" si="3" ref="AF17:AF71">AD17/Y17</f>
        <v>0</v>
      </c>
      <c r="AG17" s="1487">
        <f aca="true" t="shared" si="4" ref="AG17:AG71">AF17</f>
        <v>0</v>
      </c>
      <c r="AH17" s="1487"/>
      <c r="AI17" s="1486"/>
      <c r="AJ17" s="1487"/>
      <c r="AK17" s="1496" t="s">
        <v>2017</v>
      </c>
      <c r="AL17" s="1486"/>
      <c r="AM17" s="233"/>
      <c r="AN17" s="233"/>
      <c r="AO17" s="233"/>
      <c r="AP17" s="233"/>
      <c r="AQ17" s="233"/>
      <c r="AR17" s="233"/>
      <c r="AS17" s="233"/>
      <c r="AT17" s="234"/>
      <c r="AU17" s="234"/>
      <c r="AV17" s="234"/>
      <c r="AW17" s="234"/>
      <c r="AX17" s="234"/>
      <c r="AY17" s="234"/>
      <c r="AZ17" s="234"/>
      <c r="BA17" s="235"/>
      <c r="BB17" s="235"/>
      <c r="BC17" s="235"/>
      <c r="BD17" s="235"/>
      <c r="BE17" s="235"/>
      <c r="BF17" s="235"/>
      <c r="BG17" s="235"/>
      <c r="BH17" s="236"/>
      <c r="BI17" s="236"/>
      <c r="BJ17" s="236"/>
      <c r="BK17" s="236"/>
      <c r="BL17" s="236"/>
      <c r="BM17" s="236"/>
      <c r="BN17" s="236"/>
      <c r="BO17" s="237"/>
      <c r="BP17" s="237"/>
      <c r="BQ17" s="237"/>
      <c r="BR17" s="237"/>
      <c r="BS17" s="237"/>
      <c r="BT17" s="237"/>
      <c r="BU17" s="237"/>
    </row>
    <row r="18" spans="1:73" s="238" customFormat="1" ht="61.5" customHeight="1" thickBot="1">
      <c r="A18" s="1871"/>
      <c r="B18" s="1871"/>
      <c r="C18" s="1858"/>
      <c r="D18" s="469" t="s">
        <v>311</v>
      </c>
      <c r="E18" s="230" t="s">
        <v>312</v>
      </c>
      <c r="F18" s="124">
        <v>11</v>
      </c>
      <c r="G18" s="125" t="s">
        <v>313</v>
      </c>
      <c r="H18" s="126" t="s">
        <v>314</v>
      </c>
      <c r="I18" s="241">
        <v>0.01</v>
      </c>
      <c r="J18" s="126" t="s">
        <v>315</v>
      </c>
      <c r="K18" s="127">
        <v>42037</v>
      </c>
      <c r="L18" s="48">
        <v>42369</v>
      </c>
      <c r="M18" s="49"/>
      <c r="N18" s="49">
        <v>1</v>
      </c>
      <c r="O18" s="49">
        <v>1</v>
      </c>
      <c r="P18" s="49">
        <v>1</v>
      </c>
      <c r="Q18" s="49">
        <v>1</v>
      </c>
      <c r="R18" s="49">
        <v>1</v>
      </c>
      <c r="S18" s="49">
        <v>1</v>
      </c>
      <c r="T18" s="49">
        <v>1</v>
      </c>
      <c r="U18" s="49">
        <v>1</v>
      </c>
      <c r="V18" s="49">
        <v>1</v>
      </c>
      <c r="W18" s="49">
        <v>1</v>
      </c>
      <c r="X18" s="49">
        <v>1</v>
      </c>
      <c r="Y18" s="50">
        <f t="shared" si="0"/>
        <v>11</v>
      </c>
      <c r="Z18" s="86">
        <v>0</v>
      </c>
      <c r="AA18" s="108" t="s">
        <v>1150</v>
      </c>
      <c r="AB18" s="1710">
        <f t="shared" si="1"/>
        <v>1</v>
      </c>
      <c r="AC18" s="1487">
        <f t="shared" si="2"/>
        <v>1</v>
      </c>
      <c r="AD18" s="1710">
        <v>1</v>
      </c>
      <c r="AE18" s="1487">
        <f>AD18/AB18</f>
        <v>1</v>
      </c>
      <c r="AF18" s="1791">
        <f t="shared" si="3"/>
        <v>0.09090909090909091</v>
      </c>
      <c r="AG18" s="1487">
        <f t="shared" si="4"/>
        <v>0.09090909090909091</v>
      </c>
      <c r="AH18" s="1487"/>
      <c r="AI18" s="1486"/>
      <c r="AJ18" s="1487"/>
      <c r="AK18" s="1486" t="s">
        <v>2018</v>
      </c>
      <c r="AL18" s="1486"/>
      <c r="AM18" s="233"/>
      <c r="AN18" s="233"/>
      <c r="AO18" s="233"/>
      <c r="AP18" s="233"/>
      <c r="AQ18" s="233"/>
      <c r="AR18" s="233"/>
      <c r="AS18" s="233"/>
      <c r="AT18" s="234"/>
      <c r="AU18" s="234"/>
      <c r="AV18" s="234"/>
      <c r="AW18" s="234"/>
      <c r="AX18" s="234"/>
      <c r="AY18" s="234"/>
      <c r="AZ18" s="234"/>
      <c r="BA18" s="235"/>
      <c r="BB18" s="235"/>
      <c r="BC18" s="235"/>
      <c r="BD18" s="235"/>
      <c r="BE18" s="235"/>
      <c r="BF18" s="235"/>
      <c r="BG18" s="235"/>
      <c r="BH18" s="236"/>
      <c r="BI18" s="236"/>
      <c r="BJ18" s="236"/>
      <c r="BK18" s="236"/>
      <c r="BL18" s="236"/>
      <c r="BM18" s="236"/>
      <c r="BN18" s="236"/>
      <c r="BO18" s="237"/>
      <c r="BP18" s="237"/>
      <c r="BQ18" s="237"/>
      <c r="BR18" s="237"/>
      <c r="BS18" s="237"/>
      <c r="BT18" s="237"/>
      <c r="BU18" s="237"/>
    </row>
    <row r="19" spans="1:73" s="238" customFormat="1" ht="42.75" customHeight="1" thickBot="1">
      <c r="A19" s="1871"/>
      <c r="B19" s="1871"/>
      <c r="C19" s="1858"/>
      <c r="D19" s="469" t="s">
        <v>316</v>
      </c>
      <c r="E19" s="230" t="s">
        <v>317</v>
      </c>
      <c r="F19" s="124">
        <v>50</v>
      </c>
      <c r="G19" s="125" t="s">
        <v>318</v>
      </c>
      <c r="H19" s="126" t="s">
        <v>319</v>
      </c>
      <c r="I19" s="241">
        <v>0.01</v>
      </c>
      <c r="J19" s="126" t="s">
        <v>320</v>
      </c>
      <c r="K19" s="127">
        <v>42037</v>
      </c>
      <c r="L19" s="48">
        <v>42369</v>
      </c>
      <c r="M19" s="49">
        <f>50/12</f>
        <v>4.166666666666667</v>
      </c>
      <c r="N19" s="49">
        <f aca="true" t="shared" si="5" ref="N19:X19">50/12</f>
        <v>4.166666666666667</v>
      </c>
      <c r="O19" s="49">
        <f t="shared" si="5"/>
        <v>4.166666666666667</v>
      </c>
      <c r="P19" s="49">
        <f t="shared" si="5"/>
        <v>4.166666666666667</v>
      </c>
      <c r="Q19" s="49">
        <f t="shared" si="5"/>
        <v>4.166666666666667</v>
      </c>
      <c r="R19" s="49">
        <f t="shared" si="5"/>
        <v>4.166666666666667</v>
      </c>
      <c r="S19" s="49">
        <f t="shared" si="5"/>
        <v>4.166666666666667</v>
      </c>
      <c r="T19" s="49">
        <f t="shared" si="5"/>
        <v>4.166666666666667</v>
      </c>
      <c r="U19" s="49">
        <f t="shared" si="5"/>
        <v>4.166666666666667</v>
      </c>
      <c r="V19" s="49">
        <f t="shared" si="5"/>
        <v>4.166666666666667</v>
      </c>
      <c r="W19" s="49">
        <f t="shared" si="5"/>
        <v>4.166666666666667</v>
      </c>
      <c r="X19" s="49">
        <f t="shared" si="5"/>
        <v>4.166666666666667</v>
      </c>
      <c r="Y19" s="50">
        <f t="shared" si="0"/>
        <v>49.99999999999999</v>
      </c>
      <c r="Z19" s="86">
        <v>0</v>
      </c>
      <c r="AA19" s="108" t="s">
        <v>1150</v>
      </c>
      <c r="AB19" s="1710">
        <f t="shared" si="1"/>
        <v>8.333333333333334</v>
      </c>
      <c r="AC19" s="1487">
        <f t="shared" si="2"/>
        <v>1</v>
      </c>
      <c r="AD19" s="1710">
        <v>109</v>
      </c>
      <c r="AE19" s="1487">
        <f>AD19/AB19</f>
        <v>13.079999999999998</v>
      </c>
      <c r="AF19" s="1791">
        <f t="shared" si="3"/>
        <v>2.18</v>
      </c>
      <c r="AG19" s="1487">
        <f t="shared" si="4"/>
        <v>2.18</v>
      </c>
      <c r="AH19" s="1487"/>
      <c r="AI19" s="1486"/>
      <c r="AJ19" s="1487"/>
      <c r="AK19" s="1486" t="s">
        <v>2019</v>
      </c>
      <c r="AL19" s="1486"/>
      <c r="AM19" s="233"/>
      <c r="AN19" s="233"/>
      <c r="AO19" s="233"/>
      <c r="AP19" s="233"/>
      <c r="AQ19" s="233"/>
      <c r="AR19" s="233"/>
      <c r="AS19" s="233"/>
      <c r="AT19" s="234"/>
      <c r="AU19" s="234"/>
      <c r="AV19" s="234"/>
      <c r="AW19" s="234"/>
      <c r="AX19" s="234"/>
      <c r="AY19" s="234"/>
      <c r="AZ19" s="234"/>
      <c r="BA19" s="235"/>
      <c r="BB19" s="235"/>
      <c r="BC19" s="235"/>
      <c r="BD19" s="235"/>
      <c r="BE19" s="235"/>
      <c r="BF19" s="235"/>
      <c r="BG19" s="235"/>
      <c r="BH19" s="236"/>
      <c r="BI19" s="236"/>
      <c r="BJ19" s="236"/>
      <c r="BK19" s="236"/>
      <c r="BL19" s="236"/>
      <c r="BM19" s="236"/>
      <c r="BN19" s="236"/>
      <c r="BO19" s="237"/>
      <c r="BP19" s="237"/>
      <c r="BQ19" s="237"/>
      <c r="BR19" s="237"/>
      <c r="BS19" s="237"/>
      <c r="BT19" s="237"/>
      <c r="BU19" s="237"/>
    </row>
    <row r="20" spans="1:73" s="238" customFormat="1" ht="56.25" customHeight="1" thickBot="1">
      <c r="A20" s="1871"/>
      <c r="B20" s="1871"/>
      <c r="C20" s="1858"/>
      <c r="D20" s="469" t="s">
        <v>321</v>
      </c>
      <c r="E20" s="230" t="s">
        <v>322</v>
      </c>
      <c r="F20" s="124">
        <v>1</v>
      </c>
      <c r="G20" s="125" t="s">
        <v>323</v>
      </c>
      <c r="H20" s="126" t="s">
        <v>324</v>
      </c>
      <c r="I20" s="241">
        <v>0.01</v>
      </c>
      <c r="J20" s="126" t="s">
        <v>325</v>
      </c>
      <c r="K20" s="127">
        <v>42044</v>
      </c>
      <c r="L20" s="48">
        <v>42045</v>
      </c>
      <c r="M20" s="49"/>
      <c r="N20" s="49"/>
      <c r="O20" s="49"/>
      <c r="P20" s="49"/>
      <c r="Q20" s="49"/>
      <c r="R20" s="49"/>
      <c r="S20" s="49"/>
      <c r="T20" s="49"/>
      <c r="U20" s="49"/>
      <c r="V20" s="49">
        <v>1</v>
      </c>
      <c r="W20" s="49"/>
      <c r="X20" s="49"/>
      <c r="Y20" s="50">
        <f t="shared" si="0"/>
        <v>1</v>
      </c>
      <c r="Z20" s="86">
        <v>50000000</v>
      </c>
      <c r="AA20" s="108" t="s">
        <v>1150</v>
      </c>
      <c r="AB20" s="1710">
        <f t="shared" si="1"/>
        <v>0</v>
      </c>
      <c r="AC20" s="1487">
        <f t="shared" si="2"/>
        <v>0</v>
      </c>
      <c r="AD20" s="1710">
        <v>0</v>
      </c>
      <c r="AE20" s="1487" t="s">
        <v>1150</v>
      </c>
      <c r="AF20" s="1791">
        <f t="shared" si="3"/>
        <v>0</v>
      </c>
      <c r="AG20" s="1487">
        <f t="shared" si="4"/>
        <v>0</v>
      </c>
      <c r="AH20" s="1487"/>
      <c r="AI20" s="1486"/>
      <c r="AJ20" s="1487"/>
      <c r="AK20" s="1486"/>
      <c r="AL20" s="1486"/>
      <c r="AM20" s="233"/>
      <c r="AN20" s="233"/>
      <c r="AO20" s="233"/>
      <c r="AP20" s="233"/>
      <c r="AQ20" s="233"/>
      <c r="AR20" s="233"/>
      <c r="AS20" s="233"/>
      <c r="AT20" s="234"/>
      <c r="AU20" s="234"/>
      <c r="AV20" s="234"/>
      <c r="AW20" s="234"/>
      <c r="AX20" s="234"/>
      <c r="AY20" s="234"/>
      <c r="AZ20" s="234"/>
      <c r="BA20" s="235"/>
      <c r="BB20" s="235"/>
      <c r="BC20" s="235"/>
      <c r="BD20" s="235"/>
      <c r="BE20" s="235"/>
      <c r="BF20" s="235"/>
      <c r="BG20" s="235"/>
      <c r="BH20" s="236"/>
      <c r="BI20" s="236"/>
      <c r="BJ20" s="236"/>
      <c r="BK20" s="236"/>
      <c r="BL20" s="236"/>
      <c r="BM20" s="236"/>
      <c r="BN20" s="236"/>
      <c r="BO20" s="237"/>
      <c r="BP20" s="237"/>
      <c r="BQ20" s="237"/>
      <c r="BR20" s="237"/>
      <c r="BS20" s="237"/>
      <c r="BT20" s="237"/>
      <c r="BU20" s="237"/>
    </row>
    <row r="21" spans="1:73" s="238" customFormat="1" ht="48.75" thickBot="1">
      <c r="A21" s="1871"/>
      <c r="B21" s="1871"/>
      <c r="C21" s="1858"/>
      <c r="D21" s="469" t="s">
        <v>326</v>
      </c>
      <c r="E21" s="230" t="s">
        <v>327</v>
      </c>
      <c r="F21" s="124">
        <v>10</v>
      </c>
      <c r="G21" s="125" t="s">
        <v>328</v>
      </c>
      <c r="H21" s="126" t="s">
        <v>329</v>
      </c>
      <c r="I21" s="241">
        <v>0.01</v>
      </c>
      <c r="J21" s="126" t="s">
        <v>327</v>
      </c>
      <c r="K21" s="127">
        <v>42005</v>
      </c>
      <c r="L21" s="48">
        <v>42369</v>
      </c>
      <c r="M21" s="49"/>
      <c r="N21" s="49"/>
      <c r="O21" s="49">
        <v>1</v>
      </c>
      <c r="P21" s="49">
        <v>1</v>
      </c>
      <c r="Q21" s="49">
        <v>1</v>
      </c>
      <c r="R21" s="49">
        <v>1</v>
      </c>
      <c r="S21" s="49">
        <v>1</v>
      </c>
      <c r="T21" s="49">
        <v>1</v>
      </c>
      <c r="U21" s="49">
        <v>1</v>
      </c>
      <c r="V21" s="49">
        <v>1</v>
      </c>
      <c r="W21" s="49">
        <v>1</v>
      </c>
      <c r="X21" s="49">
        <v>1</v>
      </c>
      <c r="Y21" s="50">
        <f t="shared" si="0"/>
        <v>10</v>
      </c>
      <c r="Z21" s="86">
        <v>0</v>
      </c>
      <c r="AA21" s="108" t="s">
        <v>1150</v>
      </c>
      <c r="AB21" s="1710">
        <f t="shared" si="1"/>
        <v>0</v>
      </c>
      <c r="AC21" s="1487">
        <f t="shared" si="2"/>
        <v>0</v>
      </c>
      <c r="AD21" s="1710">
        <v>2</v>
      </c>
      <c r="AE21" s="1487" t="s">
        <v>1150</v>
      </c>
      <c r="AF21" s="1791">
        <f t="shared" si="3"/>
        <v>0.2</v>
      </c>
      <c r="AG21" s="1487">
        <f t="shared" si="4"/>
        <v>0.2</v>
      </c>
      <c r="AH21" s="1487"/>
      <c r="AI21" s="1486"/>
      <c r="AJ21" s="1487"/>
      <c r="AK21" s="1486" t="s">
        <v>2020</v>
      </c>
      <c r="AL21" s="1486"/>
      <c r="AM21" s="233"/>
      <c r="AN21" s="233"/>
      <c r="AO21" s="233"/>
      <c r="AP21" s="233"/>
      <c r="AQ21" s="233"/>
      <c r="AR21" s="233"/>
      <c r="AS21" s="233"/>
      <c r="AT21" s="234"/>
      <c r="AU21" s="234"/>
      <c r="AV21" s="234"/>
      <c r="AW21" s="234"/>
      <c r="AX21" s="234"/>
      <c r="AY21" s="234"/>
      <c r="AZ21" s="234"/>
      <c r="BA21" s="235"/>
      <c r="BB21" s="235"/>
      <c r="BC21" s="235"/>
      <c r="BD21" s="235"/>
      <c r="BE21" s="235"/>
      <c r="BF21" s="235"/>
      <c r="BG21" s="235"/>
      <c r="BH21" s="236"/>
      <c r="BI21" s="236"/>
      <c r="BJ21" s="236"/>
      <c r="BK21" s="236"/>
      <c r="BL21" s="236"/>
      <c r="BM21" s="236"/>
      <c r="BN21" s="236"/>
      <c r="BO21" s="237"/>
      <c r="BP21" s="237"/>
      <c r="BQ21" s="237"/>
      <c r="BR21" s="237"/>
      <c r="BS21" s="237"/>
      <c r="BT21" s="237"/>
      <c r="BU21" s="237"/>
    </row>
    <row r="22" spans="1:73" s="238" customFormat="1" ht="54.75" customHeight="1" thickBot="1">
      <c r="A22" s="1871"/>
      <c r="B22" s="1871"/>
      <c r="C22" s="1858"/>
      <c r="D22" s="469" t="s">
        <v>330</v>
      </c>
      <c r="E22" s="230" t="s">
        <v>331</v>
      </c>
      <c r="F22" s="124">
        <v>1</v>
      </c>
      <c r="G22" s="125" t="s">
        <v>332</v>
      </c>
      <c r="H22" s="126" t="s">
        <v>333</v>
      </c>
      <c r="I22" s="241">
        <v>0.01</v>
      </c>
      <c r="J22" s="126" t="s">
        <v>331</v>
      </c>
      <c r="K22" s="127">
        <v>42066</v>
      </c>
      <c r="L22" s="48">
        <v>42369</v>
      </c>
      <c r="M22" s="49"/>
      <c r="N22" s="49"/>
      <c r="O22" s="49">
        <v>1</v>
      </c>
      <c r="P22" s="49"/>
      <c r="Q22" s="49"/>
      <c r="R22" s="49"/>
      <c r="S22" s="49"/>
      <c r="T22" s="49"/>
      <c r="U22" s="49"/>
      <c r="V22" s="49"/>
      <c r="W22" s="49"/>
      <c r="X22" s="49"/>
      <c r="Y22" s="50">
        <f t="shared" si="0"/>
        <v>1</v>
      </c>
      <c r="Z22" s="86">
        <v>520000000</v>
      </c>
      <c r="AA22" s="108" t="s">
        <v>1150</v>
      </c>
      <c r="AB22" s="1710">
        <f t="shared" si="1"/>
        <v>0</v>
      </c>
      <c r="AC22" s="1487">
        <f t="shared" si="2"/>
        <v>0</v>
      </c>
      <c r="AD22" s="1710">
        <v>0</v>
      </c>
      <c r="AE22" s="1487" t="s">
        <v>1150</v>
      </c>
      <c r="AF22" s="1791">
        <f t="shared" si="3"/>
        <v>0</v>
      </c>
      <c r="AG22" s="1487">
        <f t="shared" si="4"/>
        <v>0</v>
      </c>
      <c r="AH22" s="1487"/>
      <c r="AI22" s="1486"/>
      <c r="AJ22" s="1487"/>
      <c r="AK22" s="1486" t="s">
        <v>2021</v>
      </c>
      <c r="AL22" s="1486"/>
      <c r="AM22" s="233"/>
      <c r="AN22" s="233"/>
      <c r="AO22" s="233"/>
      <c r="AP22" s="233"/>
      <c r="AQ22" s="233"/>
      <c r="AR22" s="233"/>
      <c r="AS22" s="233"/>
      <c r="AT22" s="234"/>
      <c r="AU22" s="234"/>
      <c r="AV22" s="234"/>
      <c r="AW22" s="234"/>
      <c r="AX22" s="234"/>
      <c r="AY22" s="234"/>
      <c r="AZ22" s="234"/>
      <c r="BA22" s="235"/>
      <c r="BB22" s="235"/>
      <c r="BC22" s="235"/>
      <c r="BD22" s="235"/>
      <c r="BE22" s="235"/>
      <c r="BF22" s="235"/>
      <c r="BG22" s="235"/>
      <c r="BH22" s="236"/>
      <c r="BI22" s="236"/>
      <c r="BJ22" s="236"/>
      <c r="BK22" s="236"/>
      <c r="BL22" s="236"/>
      <c r="BM22" s="236"/>
      <c r="BN22" s="236"/>
      <c r="BO22" s="237"/>
      <c r="BP22" s="237"/>
      <c r="BQ22" s="237"/>
      <c r="BR22" s="237"/>
      <c r="BS22" s="237"/>
      <c r="BT22" s="237"/>
      <c r="BU22" s="237"/>
    </row>
    <row r="23" spans="1:73" s="238" customFormat="1" ht="84.75" customHeight="1" thickBot="1">
      <c r="A23" s="1871"/>
      <c r="B23" s="1871"/>
      <c r="C23" s="1858"/>
      <c r="D23" s="469" t="s">
        <v>334</v>
      </c>
      <c r="E23" s="230" t="s">
        <v>335</v>
      </c>
      <c r="F23" s="124">
        <v>6</v>
      </c>
      <c r="G23" s="125" t="s">
        <v>336</v>
      </c>
      <c r="H23" s="126" t="s">
        <v>337</v>
      </c>
      <c r="I23" s="241">
        <v>0.01</v>
      </c>
      <c r="J23" s="126" t="s">
        <v>338</v>
      </c>
      <c r="K23" s="127">
        <v>42066</v>
      </c>
      <c r="L23" s="48">
        <v>42369</v>
      </c>
      <c r="M23" s="49"/>
      <c r="N23" s="49"/>
      <c r="O23" s="49"/>
      <c r="P23" s="49">
        <v>1</v>
      </c>
      <c r="Q23" s="49">
        <v>1</v>
      </c>
      <c r="R23" s="49">
        <v>1</v>
      </c>
      <c r="S23" s="49">
        <v>1</v>
      </c>
      <c r="T23" s="49">
        <v>1</v>
      </c>
      <c r="U23" s="49">
        <v>1</v>
      </c>
      <c r="V23" s="49"/>
      <c r="W23" s="49"/>
      <c r="X23" s="49"/>
      <c r="Y23" s="50">
        <f t="shared" si="0"/>
        <v>6</v>
      </c>
      <c r="Z23" s="86">
        <v>1000000000</v>
      </c>
      <c r="AA23" s="108" t="s">
        <v>1150</v>
      </c>
      <c r="AB23" s="1710">
        <f t="shared" si="1"/>
        <v>0</v>
      </c>
      <c r="AC23" s="1487">
        <f t="shared" si="2"/>
        <v>0</v>
      </c>
      <c r="AD23" s="1710">
        <v>0</v>
      </c>
      <c r="AE23" s="1487" t="s">
        <v>1150</v>
      </c>
      <c r="AF23" s="1791">
        <f t="shared" si="3"/>
        <v>0</v>
      </c>
      <c r="AG23" s="1487">
        <f t="shared" si="4"/>
        <v>0</v>
      </c>
      <c r="AH23" s="1487"/>
      <c r="AI23" s="1486"/>
      <c r="AJ23" s="1487"/>
      <c r="AK23" s="1486" t="s">
        <v>2022</v>
      </c>
      <c r="AL23" s="1486" t="s">
        <v>2023</v>
      </c>
      <c r="AM23" s="233"/>
      <c r="AN23" s="233"/>
      <c r="AO23" s="233"/>
      <c r="AP23" s="233"/>
      <c r="AQ23" s="233"/>
      <c r="AR23" s="233"/>
      <c r="AS23" s="233"/>
      <c r="AT23" s="234"/>
      <c r="AU23" s="234"/>
      <c r="AV23" s="234"/>
      <c r="AW23" s="234"/>
      <c r="AX23" s="234"/>
      <c r="AY23" s="234"/>
      <c r="AZ23" s="234"/>
      <c r="BA23" s="235"/>
      <c r="BB23" s="235"/>
      <c r="BC23" s="235"/>
      <c r="BD23" s="235"/>
      <c r="BE23" s="235"/>
      <c r="BF23" s="235"/>
      <c r="BG23" s="235"/>
      <c r="BH23" s="236"/>
      <c r="BI23" s="236"/>
      <c r="BJ23" s="236"/>
      <c r="BK23" s="236"/>
      <c r="BL23" s="236"/>
      <c r="BM23" s="236"/>
      <c r="BN23" s="236"/>
      <c r="BO23" s="237"/>
      <c r="BP23" s="237"/>
      <c r="BQ23" s="237"/>
      <c r="BR23" s="237"/>
      <c r="BS23" s="237"/>
      <c r="BT23" s="237"/>
      <c r="BU23" s="237"/>
    </row>
    <row r="24" spans="1:73" s="238" customFormat="1" ht="45" customHeight="1" thickBot="1">
      <c r="A24" s="1871"/>
      <c r="B24" s="1871"/>
      <c r="C24" s="1858"/>
      <c r="D24" s="469" t="s">
        <v>339</v>
      </c>
      <c r="E24" s="230" t="s">
        <v>340</v>
      </c>
      <c r="F24" s="124">
        <v>10</v>
      </c>
      <c r="G24" s="125" t="s">
        <v>341</v>
      </c>
      <c r="H24" s="126" t="s">
        <v>342</v>
      </c>
      <c r="I24" s="241">
        <v>0.01</v>
      </c>
      <c r="J24" s="126" t="s">
        <v>343</v>
      </c>
      <c r="K24" s="127">
        <v>42161</v>
      </c>
      <c r="L24" s="48">
        <v>42369</v>
      </c>
      <c r="M24" s="49"/>
      <c r="N24" s="49"/>
      <c r="O24" s="49"/>
      <c r="P24" s="49"/>
      <c r="Q24" s="49"/>
      <c r="R24" s="49">
        <v>2</v>
      </c>
      <c r="S24" s="49">
        <v>2</v>
      </c>
      <c r="T24" s="49">
        <v>2</v>
      </c>
      <c r="U24" s="49">
        <v>2</v>
      </c>
      <c r="V24" s="49">
        <v>2</v>
      </c>
      <c r="W24" s="49"/>
      <c r="X24" s="49"/>
      <c r="Y24" s="50">
        <f t="shared" si="0"/>
        <v>10</v>
      </c>
      <c r="Z24" s="86">
        <v>0</v>
      </c>
      <c r="AA24" s="108" t="s">
        <v>1150</v>
      </c>
      <c r="AB24" s="1710">
        <f t="shared" si="1"/>
        <v>0</v>
      </c>
      <c r="AC24" s="1487">
        <f t="shared" si="2"/>
        <v>0</v>
      </c>
      <c r="AD24" s="1710">
        <v>0</v>
      </c>
      <c r="AE24" s="1487" t="s">
        <v>1150</v>
      </c>
      <c r="AF24" s="1791">
        <f t="shared" si="3"/>
        <v>0</v>
      </c>
      <c r="AG24" s="1487">
        <f t="shared" si="4"/>
        <v>0</v>
      </c>
      <c r="AH24" s="1487"/>
      <c r="AI24" s="1486"/>
      <c r="AJ24" s="1487"/>
      <c r="AK24" s="1486"/>
      <c r="AL24" s="1486"/>
      <c r="AM24" s="233"/>
      <c r="AN24" s="233"/>
      <c r="AO24" s="233"/>
      <c r="AP24" s="233"/>
      <c r="AQ24" s="233"/>
      <c r="AR24" s="233"/>
      <c r="AS24" s="233"/>
      <c r="AT24" s="234"/>
      <c r="AU24" s="234"/>
      <c r="AV24" s="234"/>
      <c r="AW24" s="234"/>
      <c r="AX24" s="234"/>
      <c r="AY24" s="234"/>
      <c r="AZ24" s="234"/>
      <c r="BA24" s="235"/>
      <c r="BB24" s="235"/>
      <c r="BC24" s="235"/>
      <c r="BD24" s="235"/>
      <c r="BE24" s="235"/>
      <c r="BF24" s="235"/>
      <c r="BG24" s="235"/>
      <c r="BH24" s="236"/>
      <c r="BI24" s="236"/>
      <c r="BJ24" s="236"/>
      <c r="BK24" s="236"/>
      <c r="BL24" s="236"/>
      <c r="BM24" s="236"/>
      <c r="BN24" s="236"/>
      <c r="BO24" s="237"/>
      <c r="BP24" s="237"/>
      <c r="BQ24" s="237"/>
      <c r="BR24" s="237"/>
      <c r="BS24" s="237"/>
      <c r="BT24" s="237"/>
      <c r="BU24" s="237"/>
    </row>
    <row r="25" spans="1:73" s="238" customFormat="1" ht="75" customHeight="1" thickBot="1">
      <c r="A25" s="1871"/>
      <c r="B25" s="1871"/>
      <c r="C25" s="1858"/>
      <c r="D25" s="469" t="s">
        <v>344</v>
      </c>
      <c r="E25" s="230" t="s">
        <v>345</v>
      </c>
      <c r="F25" s="124">
        <v>2</v>
      </c>
      <c r="G25" s="125" t="s">
        <v>346</v>
      </c>
      <c r="H25" s="126" t="s">
        <v>333</v>
      </c>
      <c r="I25" s="241">
        <v>0.01</v>
      </c>
      <c r="J25" s="126" t="s">
        <v>347</v>
      </c>
      <c r="K25" s="127">
        <v>42037</v>
      </c>
      <c r="L25" s="48">
        <v>42369</v>
      </c>
      <c r="M25" s="49"/>
      <c r="N25" s="49"/>
      <c r="O25" s="49"/>
      <c r="P25" s="49"/>
      <c r="Q25" s="49">
        <v>1</v>
      </c>
      <c r="R25" s="49"/>
      <c r="S25" s="49"/>
      <c r="T25" s="49"/>
      <c r="U25" s="49"/>
      <c r="V25" s="49">
        <v>1</v>
      </c>
      <c r="W25" s="49"/>
      <c r="X25" s="49"/>
      <c r="Y25" s="50">
        <f t="shared" si="0"/>
        <v>2</v>
      </c>
      <c r="Z25" s="86">
        <v>0</v>
      </c>
      <c r="AA25" s="108" t="s">
        <v>1150</v>
      </c>
      <c r="AB25" s="1710">
        <f t="shared" si="1"/>
        <v>0</v>
      </c>
      <c r="AC25" s="1487">
        <f t="shared" si="2"/>
        <v>0</v>
      </c>
      <c r="AD25" s="1710">
        <v>0</v>
      </c>
      <c r="AE25" s="1487" t="s">
        <v>1150</v>
      </c>
      <c r="AF25" s="1791">
        <f t="shared" si="3"/>
        <v>0</v>
      </c>
      <c r="AG25" s="1487">
        <f t="shared" si="4"/>
        <v>0</v>
      </c>
      <c r="AH25" s="1487"/>
      <c r="AI25" s="1486"/>
      <c r="AJ25" s="1487"/>
      <c r="AK25" s="1486"/>
      <c r="AL25" s="1486"/>
      <c r="AM25" s="233"/>
      <c r="AN25" s="233"/>
      <c r="AO25" s="233"/>
      <c r="AP25" s="233"/>
      <c r="AQ25" s="233"/>
      <c r="AR25" s="233"/>
      <c r="AS25" s="233"/>
      <c r="AT25" s="234"/>
      <c r="AU25" s="234"/>
      <c r="AV25" s="234"/>
      <c r="AW25" s="234"/>
      <c r="AX25" s="234"/>
      <c r="AY25" s="234"/>
      <c r="AZ25" s="234"/>
      <c r="BA25" s="235"/>
      <c r="BB25" s="235"/>
      <c r="BC25" s="235"/>
      <c r="BD25" s="235"/>
      <c r="BE25" s="235"/>
      <c r="BF25" s="235"/>
      <c r="BG25" s="235"/>
      <c r="BH25" s="236"/>
      <c r="BI25" s="236"/>
      <c r="BJ25" s="236"/>
      <c r="BK25" s="236"/>
      <c r="BL25" s="236"/>
      <c r="BM25" s="236"/>
      <c r="BN25" s="236"/>
      <c r="BO25" s="237"/>
      <c r="BP25" s="237"/>
      <c r="BQ25" s="237"/>
      <c r="BR25" s="237"/>
      <c r="BS25" s="237"/>
      <c r="BT25" s="237"/>
      <c r="BU25" s="237"/>
    </row>
    <row r="26" spans="1:73" s="238" customFormat="1" ht="13.5" customHeight="1" thickBot="1">
      <c r="A26" s="1871"/>
      <c r="B26" s="1871"/>
      <c r="C26" s="1858"/>
      <c r="D26" s="469" t="s">
        <v>348</v>
      </c>
      <c r="E26" s="230" t="s">
        <v>78</v>
      </c>
      <c r="F26" s="124">
        <v>1</v>
      </c>
      <c r="G26" s="125" t="s">
        <v>303</v>
      </c>
      <c r="H26" s="126" t="s">
        <v>349</v>
      </c>
      <c r="I26" s="241">
        <f>10%/7</f>
        <v>0.014285714285714287</v>
      </c>
      <c r="J26" s="126" t="s">
        <v>350</v>
      </c>
      <c r="K26" s="127">
        <v>42066</v>
      </c>
      <c r="L26" s="48">
        <v>42129</v>
      </c>
      <c r="M26" s="49"/>
      <c r="N26" s="49"/>
      <c r="O26" s="49"/>
      <c r="P26" s="49"/>
      <c r="Q26" s="49">
        <v>1</v>
      </c>
      <c r="R26" s="49"/>
      <c r="S26" s="49"/>
      <c r="T26" s="49"/>
      <c r="U26" s="49"/>
      <c r="V26" s="49"/>
      <c r="W26" s="49"/>
      <c r="X26" s="49"/>
      <c r="Y26" s="50">
        <f t="shared" si="0"/>
        <v>1</v>
      </c>
      <c r="Z26" s="86">
        <v>0</v>
      </c>
      <c r="AA26" s="108" t="s">
        <v>1150</v>
      </c>
      <c r="AB26" s="1710">
        <f t="shared" si="1"/>
        <v>0</v>
      </c>
      <c r="AC26" s="1487">
        <f t="shared" si="2"/>
        <v>0</v>
      </c>
      <c r="AD26" s="1710">
        <v>0</v>
      </c>
      <c r="AE26" s="1487" t="s">
        <v>1150</v>
      </c>
      <c r="AF26" s="1791">
        <f t="shared" si="3"/>
        <v>0</v>
      </c>
      <c r="AG26" s="1487">
        <f t="shared" si="4"/>
        <v>0</v>
      </c>
      <c r="AH26" s="1487"/>
      <c r="AI26" s="1486"/>
      <c r="AJ26" s="1487"/>
      <c r="AK26" s="1486"/>
      <c r="AL26" s="1486"/>
      <c r="AM26" s="233"/>
      <c r="AN26" s="233"/>
      <c r="AO26" s="233"/>
      <c r="AP26" s="233"/>
      <c r="AQ26" s="233"/>
      <c r="AR26" s="233"/>
      <c r="AS26" s="233"/>
      <c r="AT26" s="234"/>
      <c r="AU26" s="234"/>
      <c r="AV26" s="234"/>
      <c r="AW26" s="234"/>
      <c r="AX26" s="234"/>
      <c r="AY26" s="234"/>
      <c r="AZ26" s="234"/>
      <c r="BA26" s="235"/>
      <c r="BB26" s="235"/>
      <c r="BC26" s="235"/>
      <c r="BD26" s="235"/>
      <c r="BE26" s="235"/>
      <c r="BF26" s="235"/>
      <c r="BG26" s="235"/>
      <c r="BH26" s="236"/>
      <c r="BI26" s="236"/>
      <c r="BJ26" s="236"/>
      <c r="BK26" s="236"/>
      <c r="BL26" s="236"/>
      <c r="BM26" s="236"/>
      <c r="BN26" s="236"/>
      <c r="BO26" s="237"/>
      <c r="BP26" s="237"/>
      <c r="BQ26" s="237"/>
      <c r="BR26" s="237"/>
      <c r="BS26" s="237"/>
      <c r="BT26" s="237"/>
      <c r="BU26" s="237"/>
    </row>
    <row r="27" spans="1:73" s="238" customFormat="1" ht="12.75" thickBot="1">
      <c r="A27" s="1871"/>
      <c r="B27" s="1871"/>
      <c r="C27" s="1858"/>
      <c r="D27" s="469" t="s">
        <v>351</v>
      </c>
      <c r="E27" s="230" t="s">
        <v>352</v>
      </c>
      <c r="F27" s="124">
        <v>2500</v>
      </c>
      <c r="G27" s="125" t="s">
        <v>353</v>
      </c>
      <c r="H27" s="126" t="s">
        <v>349</v>
      </c>
      <c r="I27" s="241">
        <f aca="true" t="shared" si="6" ref="I27:I32">10%/7</f>
        <v>0.014285714285714287</v>
      </c>
      <c r="J27" s="126" t="s">
        <v>350</v>
      </c>
      <c r="K27" s="127">
        <v>42005</v>
      </c>
      <c r="L27" s="48">
        <v>42369</v>
      </c>
      <c r="M27" s="49">
        <f>2500/12</f>
        <v>208.33333333333334</v>
      </c>
      <c r="N27" s="49">
        <f aca="true" t="shared" si="7" ref="N27:X27">2500/12</f>
        <v>208.33333333333334</v>
      </c>
      <c r="O27" s="49">
        <f t="shared" si="7"/>
        <v>208.33333333333334</v>
      </c>
      <c r="P27" s="49">
        <f t="shared" si="7"/>
        <v>208.33333333333334</v>
      </c>
      <c r="Q27" s="49">
        <f t="shared" si="7"/>
        <v>208.33333333333334</v>
      </c>
      <c r="R27" s="49">
        <f t="shared" si="7"/>
        <v>208.33333333333334</v>
      </c>
      <c r="S27" s="49">
        <f t="shared" si="7"/>
        <v>208.33333333333334</v>
      </c>
      <c r="T27" s="49">
        <f t="shared" si="7"/>
        <v>208.33333333333334</v>
      </c>
      <c r="U27" s="49">
        <f t="shared" si="7"/>
        <v>208.33333333333334</v>
      </c>
      <c r="V27" s="49">
        <f t="shared" si="7"/>
        <v>208.33333333333334</v>
      </c>
      <c r="W27" s="49">
        <f t="shared" si="7"/>
        <v>208.33333333333334</v>
      </c>
      <c r="X27" s="49">
        <f t="shared" si="7"/>
        <v>208.33333333333334</v>
      </c>
      <c r="Y27" s="50">
        <f t="shared" si="0"/>
        <v>2500</v>
      </c>
      <c r="Z27" s="86">
        <v>0</v>
      </c>
      <c r="AA27" s="108" t="s">
        <v>1150</v>
      </c>
      <c r="AB27" s="1710">
        <f t="shared" si="1"/>
        <v>416.6666666666667</v>
      </c>
      <c r="AC27" s="1487">
        <f t="shared" si="2"/>
        <v>1</v>
      </c>
      <c r="AD27" s="1710">
        <v>250</v>
      </c>
      <c r="AE27" s="1487">
        <f>AD27/AB27</f>
        <v>0.6</v>
      </c>
      <c r="AF27" s="1791">
        <f t="shared" si="3"/>
        <v>0.1</v>
      </c>
      <c r="AG27" s="1487">
        <f t="shared" si="4"/>
        <v>0.1</v>
      </c>
      <c r="AH27" s="1487"/>
      <c r="AI27" s="1486"/>
      <c r="AJ27" s="1487"/>
      <c r="AK27" s="1486" t="s">
        <v>2024</v>
      </c>
      <c r="AL27" s="1486"/>
      <c r="AM27" s="233"/>
      <c r="AN27" s="233"/>
      <c r="AO27" s="233"/>
      <c r="AP27" s="233"/>
      <c r="AQ27" s="233"/>
      <c r="AR27" s="233"/>
      <c r="AS27" s="233"/>
      <c r="AT27" s="234"/>
      <c r="AU27" s="234"/>
      <c r="AV27" s="234"/>
      <c r="AW27" s="234"/>
      <c r="AX27" s="234"/>
      <c r="AY27" s="234"/>
      <c r="AZ27" s="234"/>
      <c r="BA27" s="235"/>
      <c r="BB27" s="235"/>
      <c r="BC27" s="235"/>
      <c r="BD27" s="235"/>
      <c r="BE27" s="235"/>
      <c r="BF27" s="235"/>
      <c r="BG27" s="235"/>
      <c r="BH27" s="236"/>
      <c r="BI27" s="236"/>
      <c r="BJ27" s="236"/>
      <c r="BK27" s="236"/>
      <c r="BL27" s="236"/>
      <c r="BM27" s="236"/>
      <c r="BN27" s="236"/>
      <c r="BO27" s="237"/>
      <c r="BP27" s="237"/>
      <c r="BQ27" s="237"/>
      <c r="BR27" s="237"/>
      <c r="BS27" s="237"/>
      <c r="BT27" s="237"/>
      <c r="BU27" s="237"/>
    </row>
    <row r="28" spans="1:73" s="238" customFormat="1" ht="33.75" customHeight="1" thickBot="1">
      <c r="A28" s="1871"/>
      <c r="B28" s="1871"/>
      <c r="C28" s="1858"/>
      <c r="D28" s="469" t="s">
        <v>354</v>
      </c>
      <c r="E28" s="230" t="s">
        <v>355</v>
      </c>
      <c r="F28" s="124">
        <v>3</v>
      </c>
      <c r="G28" s="125" t="s">
        <v>356</v>
      </c>
      <c r="H28" s="126" t="s">
        <v>357</v>
      </c>
      <c r="I28" s="241">
        <f t="shared" si="6"/>
        <v>0.014285714285714287</v>
      </c>
      <c r="J28" s="126" t="s">
        <v>358</v>
      </c>
      <c r="K28" s="127">
        <v>42005</v>
      </c>
      <c r="L28" s="48">
        <v>42369</v>
      </c>
      <c r="M28" s="49"/>
      <c r="N28" s="49"/>
      <c r="O28" s="49"/>
      <c r="P28" s="49">
        <v>1</v>
      </c>
      <c r="Q28" s="49"/>
      <c r="R28" s="49"/>
      <c r="S28" s="49">
        <v>1</v>
      </c>
      <c r="T28" s="49"/>
      <c r="U28" s="49"/>
      <c r="V28" s="49"/>
      <c r="W28" s="49">
        <v>1</v>
      </c>
      <c r="X28" s="49"/>
      <c r="Y28" s="50">
        <f t="shared" si="0"/>
        <v>3</v>
      </c>
      <c r="Z28" s="86">
        <v>0</v>
      </c>
      <c r="AA28" s="108" t="s">
        <v>1150</v>
      </c>
      <c r="AB28" s="1710">
        <f t="shared" si="1"/>
        <v>0</v>
      </c>
      <c r="AC28" s="1487">
        <f t="shared" si="2"/>
        <v>0</v>
      </c>
      <c r="AD28" s="1710">
        <v>1</v>
      </c>
      <c r="AE28" s="1487" t="s">
        <v>1150</v>
      </c>
      <c r="AF28" s="1791">
        <f t="shared" si="3"/>
        <v>0.3333333333333333</v>
      </c>
      <c r="AG28" s="1487">
        <f t="shared" si="4"/>
        <v>0.3333333333333333</v>
      </c>
      <c r="AH28" s="1487"/>
      <c r="AI28" s="1486"/>
      <c r="AJ28" s="1487"/>
      <c r="AK28" s="1486" t="s">
        <v>2025</v>
      </c>
      <c r="AL28" s="1486"/>
      <c r="AM28" s="233"/>
      <c r="AN28" s="233"/>
      <c r="AO28" s="233"/>
      <c r="AP28" s="233"/>
      <c r="AQ28" s="233"/>
      <c r="AR28" s="233"/>
      <c r="AS28" s="233"/>
      <c r="AT28" s="234"/>
      <c r="AU28" s="234"/>
      <c r="AV28" s="234"/>
      <c r="AW28" s="234"/>
      <c r="AX28" s="234"/>
      <c r="AY28" s="234"/>
      <c r="AZ28" s="234"/>
      <c r="BA28" s="235"/>
      <c r="BB28" s="235"/>
      <c r="BC28" s="235"/>
      <c r="BD28" s="235"/>
      <c r="BE28" s="235"/>
      <c r="BF28" s="235"/>
      <c r="BG28" s="235"/>
      <c r="BH28" s="236"/>
      <c r="BI28" s="236"/>
      <c r="BJ28" s="236"/>
      <c r="BK28" s="236"/>
      <c r="BL28" s="236"/>
      <c r="BM28" s="236"/>
      <c r="BN28" s="236"/>
      <c r="BO28" s="237"/>
      <c r="BP28" s="237"/>
      <c r="BQ28" s="237"/>
      <c r="BR28" s="237"/>
      <c r="BS28" s="237"/>
      <c r="BT28" s="237"/>
      <c r="BU28" s="237"/>
    </row>
    <row r="29" spans="1:73" s="238" customFormat="1" ht="24.75" thickBot="1">
      <c r="A29" s="1871"/>
      <c r="B29" s="1871"/>
      <c r="C29" s="1858"/>
      <c r="D29" s="469" t="s">
        <v>359</v>
      </c>
      <c r="E29" s="230" t="s">
        <v>360</v>
      </c>
      <c r="F29" s="124">
        <v>4</v>
      </c>
      <c r="G29" s="125" t="s">
        <v>361</v>
      </c>
      <c r="H29" s="126" t="s">
        <v>349</v>
      </c>
      <c r="I29" s="241">
        <f t="shared" si="6"/>
        <v>0.014285714285714287</v>
      </c>
      <c r="J29" s="126" t="s">
        <v>362</v>
      </c>
      <c r="K29" s="127">
        <v>42005</v>
      </c>
      <c r="L29" s="48">
        <v>42369</v>
      </c>
      <c r="M29" s="49"/>
      <c r="N29" s="49"/>
      <c r="O29" s="49"/>
      <c r="P29" s="49">
        <v>1</v>
      </c>
      <c r="Q29" s="49"/>
      <c r="R29" s="49"/>
      <c r="S29" s="49">
        <v>1</v>
      </c>
      <c r="T29" s="49"/>
      <c r="U29" s="49"/>
      <c r="V29" s="49">
        <v>1</v>
      </c>
      <c r="W29" s="49">
        <v>1</v>
      </c>
      <c r="X29" s="49"/>
      <c r="Y29" s="50">
        <f t="shared" si="0"/>
        <v>4</v>
      </c>
      <c r="Z29" s="86">
        <v>0</v>
      </c>
      <c r="AA29" s="108" t="s">
        <v>1150</v>
      </c>
      <c r="AB29" s="1710">
        <f t="shared" si="1"/>
        <v>0</v>
      </c>
      <c r="AC29" s="1487">
        <f t="shared" si="2"/>
        <v>0</v>
      </c>
      <c r="AD29" s="1710">
        <v>0</v>
      </c>
      <c r="AE29" s="1487" t="s">
        <v>1150</v>
      </c>
      <c r="AF29" s="1791">
        <f t="shared" si="3"/>
        <v>0</v>
      </c>
      <c r="AG29" s="1487">
        <f t="shared" si="4"/>
        <v>0</v>
      </c>
      <c r="AH29" s="1487"/>
      <c r="AI29" s="1486"/>
      <c r="AJ29" s="1487"/>
      <c r="AK29" s="1486"/>
      <c r="AL29" s="1486"/>
      <c r="AM29" s="233"/>
      <c r="AN29" s="233"/>
      <c r="AO29" s="233"/>
      <c r="AP29" s="233"/>
      <c r="AQ29" s="233"/>
      <c r="AR29" s="233"/>
      <c r="AS29" s="233"/>
      <c r="AT29" s="234"/>
      <c r="AU29" s="234"/>
      <c r="AV29" s="234"/>
      <c r="AW29" s="234"/>
      <c r="AX29" s="234"/>
      <c r="AY29" s="234"/>
      <c r="AZ29" s="234"/>
      <c r="BA29" s="235"/>
      <c r="BB29" s="235"/>
      <c r="BC29" s="235"/>
      <c r="BD29" s="235"/>
      <c r="BE29" s="235"/>
      <c r="BF29" s="235"/>
      <c r="BG29" s="235"/>
      <c r="BH29" s="236"/>
      <c r="BI29" s="236"/>
      <c r="BJ29" s="236"/>
      <c r="BK29" s="236"/>
      <c r="BL29" s="236"/>
      <c r="BM29" s="236"/>
      <c r="BN29" s="236"/>
      <c r="BO29" s="237"/>
      <c r="BP29" s="237"/>
      <c r="BQ29" s="237"/>
      <c r="BR29" s="237"/>
      <c r="BS29" s="237"/>
      <c r="BT29" s="237"/>
      <c r="BU29" s="237"/>
    </row>
    <row r="30" spans="1:73" s="238" customFormat="1" ht="12.75" thickBot="1">
      <c r="A30" s="1871"/>
      <c r="B30" s="1871"/>
      <c r="C30" s="1858"/>
      <c r="D30" s="469" t="s">
        <v>363</v>
      </c>
      <c r="E30" s="230" t="s">
        <v>78</v>
      </c>
      <c r="F30" s="124">
        <v>1</v>
      </c>
      <c r="G30" s="125" t="s">
        <v>364</v>
      </c>
      <c r="H30" s="126" t="s">
        <v>349</v>
      </c>
      <c r="I30" s="241">
        <f t="shared" si="6"/>
        <v>0.014285714285714287</v>
      </c>
      <c r="J30" s="126" t="s">
        <v>365</v>
      </c>
      <c r="K30" s="127">
        <v>42005</v>
      </c>
      <c r="L30" s="48">
        <v>42369</v>
      </c>
      <c r="M30" s="49"/>
      <c r="N30" s="49"/>
      <c r="O30" s="49"/>
      <c r="P30" s="49"/>
      <c r="Q30" s="49"/>
      <c r="R30" s="49"/>
      <c r="S30" s="49">
        <v>1</v>
      </c>
      <c r="T30" s="49"/>
      <c r="U30" s="49"/>
      <c r="V30" s="49"/>
      <c r="W30" s="49"/>
      <c r="X30" s="49"/>
      <c r="Y30" s="50">
        <f t="shared" si="0"/>
        <v>1</v>
      </c>
      <c r="Z30" s="86">
        <v>0</v>
      </c>
      <c r="AA30" s="108" t="s">
        <v>1150</v>
      </c>
      <c r="AB30" s="1710">
        <f t="shared" si="1"/>
        <v>0</v>
      </c>
      <c r="AC30" s="1487">
        <f t="shared" si="2"/>
        <v>0</v>
      </c>
      <c r="AD30" s="1710">
        <v>0</v>
      </c>
      <c r="AE30" s="1487" t="s">
        <v>1150</v>
      </c>
      <c r="AF30" s="1791">
        <f t="shared" si="3"/>
        <v>0</v>
      </c>
      <c r="AG30" s="1487">
        <f t="shared" si="4"/>
        <v>0</v>
      </c>
      <c r="AH30" s="1487"/>
      <c r="AI30" s="1486"/>
      <c r="AJ30" s="1487"/>
      <c r="AK30" s="1486"/>
      <c r="AL30" s="1486"/>
      <c r="AM30" s="233"/>
      <c r="AN30" s="233"/>
      <c r="AO30" s="233"/>
      <c r="AP30" s="233"/>
      <c r="AQ30" s="233"/>
      <c r="AR30" s="233"/>
      <c r="AS30" s="233"/>
      <c r="AT30" s="234"/>
      <c r="AU30" s="234"/>
      <c r="AV30" s="234"/>
      <c r="AW30" s="234"/>
      <c r="AX30" s="234"/>
      <c r="AY30" s="234"/>
      <c r="AZ30" s="234"/>
      <c r="BA30" s="235"/>
      <c r="BB30" s="235"/>
      <c r="BC30" s="235"/>
      <c r="BD30" s="235"/>
      <c r="BE30" s="235"/>
      <c r="BF30" s="235"/>
      <c r="BG30" s="235"/>
      <c r="BH30" s="236"/>
      <c r="BI30" s="236"/>
      <c r="BJ30" s="236"/>
      <c r="BK30" s="236"/>
      <c r="BL30" s="236"/>
      <c r="BM30" s="236"/>
      <c r="BN30" s="236"/>
      <c r="BO30" s="237"/>
      <c r="BP30" s="237"/>
      <c r="BQ30" s="237"/>
      <c r="BR30" s="237"/>
      <c r="BS30" s="237"/>
      <c r="BT30" s="237"/>
      <c r="BU30" s="237"/>
    </row>
    <row r="31" spans="1:73" s="238" customFormat="1" ht="32.25" customHeight="1" thickBot="1">
      <c r="A31" s="1871"/>
      <c r="B31" s="1871"/>
      <c r="C31" s="1858"/>
      <c r="D31" s="469" t="s">
        <v>366</v>
      </c>
      <c r="E31" s="230" t="s">
        <v>367</v>
      </c>
      <c r="F31" s="124">
        <v>1</v>
      </c>
      <c r="G31" s="125" t="s">
        <v>368</v>
      </c>
      <c r="H31" s="126" t="s">
        <v>369</v>
      </c>
      <c r="I31" s="241">
        <f t="shared" si="6"/>
        <v>0.014285714285714287</v>
      </c>
      <c r="J31" s="126" t="s">
        <v>338</v>
      </c>
      <c r="K31" s="127">
        <v>42161</v>
      </c>
      <c r="L31" s="48">
        <v>42369</v>
      </c>
      <c r="M31" s="49"/>
      <c r="N31" s="49"/>
      <c r="O31" s="49"/>
      <c r="P31" s="49"/>
      <c r="Q31" s="49"/>
      <c r="R31" s="49">
        <v>1</v>
      </c>
      <c r="S31" s="49"/>
      <c r="T31" s="49"/>
      <c r="U31" s="49"/>
      <c r="V31" s="49"/>
      <c r="W31" s="49"/>
      <c r="X31" s="49"/>
      <c r="Y31" s="50">
        <f t="shared" si="0"/>
        <v>1</v>
      </c>
      <c r="Z31" s="86">
        <v>50000000</v>
      </c>
      <c r="AA31" s="108" t="s">
        <v>1150</v>
      </c>
      <c r="AB31" s="1710">
        <f t="shared" si="1"/>
        <v>0</v>
      </c>
      <c r="AC31" s="1487">
        <f t="shared" si="2"/>
        <v>0</v>
      </c>
      <c r="AD31" s="1710">
        <v>0</v>
      </c>
      <c r="AE31" s="1487" t="s">
        <v>1150</v>
      </c>
      <c r="AF31" s="1791">
        <f t="shared" si="3"/>
        <v>0</v>
      </c>
      <c r="AG31" s="1487">
        <f t="shared" si="4"/>
        <v>0</v>
      </c>
      <c r="AH31" s="1487"/>
      <c r="AI31" s="1486"/>
      <c r="AJ31" s="1487"/>
      <c r="AK31" s="1486" t="s">
        <v>2026</v>
      </c>
      <c r="AL31" s="1486"/>
      <c r="AM31" s="233"/>
      <c r="AN31" s="233"/>
      <c r="AO31" s="233"/>
      <c r="AP31" s="233"/>
      <c r="AQ31" s="233"/>
      <c r="AR31" s="233"/>
      <c r="AS31" s="233"/>
      <c r="AT31" s="234"/>
      <c r="AU31" s="234"/>
      <c r="AV31" s="234"/>
      <c r="AW31" s="234"/>
      <c r="AX31" s="234"/>
      <c r="AY31" s="234"/>
      <c r="AZ31" s="234"/>
      <c r="BA31" s="235"/>
      <c r="BB31" s="235"/>
      <c r="BC31" s="235"/>
      <c r="BD31" s="235"/>
      <c r="BE31" s="235"/>
      <c r="BF31" s="235"/>
      <c r="BG31" s="235"/>
      <c r="BH31" s="236"/>
      <c r="BI31" s="236"/>
      <c r="BJ31" s="236"/>
      <c r="BK31" s="236"/>
      <c r="BL31" s="236"/>
      <c r="BM31" s="236"/>
      <c r="BN31" s="236"/>
      <c r="BO31" s="237"/>
      <c r="BP31" s="237"/>
      <c r="BQ31" s="237"/>
      <c r="BR31" s="237"/>
      <c r="BS31" s="237"/>
      <c r="BT31" s="237"/>
      <c r="BU31" s="237"/>
    </row>
    <row r="32" spans="1:73" s="238" customFormat="1" ht="46.5" customHeight="1" thickBot="1">
      <c r="A32" s="1871"/>
      <c r="B32" s="1871"/>
      <c r="C32" s="1858"/>
      <c r="D32" s="469" t="s">
        <v>370</v>
      </c>
      <c r="E32" s="230" t="s">
        <v>371</v>
      </c>
      <c r="F32" s="124">
        <v>1</v>
      </c>
      <c r="G32" s="125" t="s">
        <v>372</v>
      </c>
      <c r="H32" s="126" t="s">
        <v>373</v>
      </c>
      <c r="I32" s="241">
        <f t="shared" si="6"/>
        <v>0.014285714285714287</v>
      </c>
      <c r="J32" s="126" t="s">
        <v>374</v>
      </c>
      <c r="K32" s="127">
        <v>42161</v>
      </c>
      <c r="L32" s="48">
        <v>42369</v>
      </c>
      <c r="M32" s="49"/>
      <c r="N32" s="49"/>
      <c r="O32" s="49"/>
      <c r="P32" s="49"/>
      <c r="Q32" s="49"/>
      <c r="R32" s="49">
        <v>1</v>
      </c>
      <c r="S32" s="49"/>
      <c r="T32" s="49"/>
      <c r="U32" s="49"/>
      <c r="V32" s="49"/>
      <c r="W32" s="49"/>
      <c r="X32" s="49"/>
      <c r="Y32" s="50">
        <f t="shared" si="0"/>
        <v>1</v>
      </c>
      <c r="Z32" s="86">
        <v>0</v>
      </c>
      <c r="AA32" s="108" t="s">
        <v>1150</v>
      </c>
      <c r="AB32" s="1710">
        <f t="shared" si="1"/>
        <v>0</v>
      </c>
      <c r="AC32" s="1487">
        <f t="shared" si="2"/>
        <v>0</v>
      </c>
      <c r="AD32" s="1710">
        <v>0</v>
      </c>
      <c r="AE32" s="1487" t="s">
        <v>1150</v>
      </c>
      <c r="AF32" s="1791">
        <f t="shared" si="3"/>
        <v>0</v>
      </c>
      <c r="AG32" s="1487">
        <f t="shared" si="4"/>
        <v>0</v>
      </c>
      <c r="AH32" s="1487"/>
      <c r="AI32" s="1486"/>
      <c r="AJ32" s="1487"/>
      <c r="AK32" s="1486"/>
      <c r="AL32" s="1486"/>
      <c r="AM32" s="233"/>
      <c r="AN32" s="233"/>
      <c r="AO32" s="233"/>
      <c r="AP32" s="233"/>
      <c r="AQ32" s="233"/>
      <c r="AR32" s="233"/>
      <c r="AS32" s="233"/>
      <c r="AT32" s="234"/>
      <c r="AU32" s="234"/>
      <c r="AV32" s="234"/>
      <c r="AW32" s="234"/>
      <c r="AX32" s="234"/>
      <c r="AY32" s="234"/>
      <c r="AZ32" s="234"/>
      <c r="BA32" s="235"/>
      <c r="BB32" s="235"/>
      <c r="BC32" s="235"/>
      <c r="BD32" s="235"/>
      <c r="BE32" s="235"/>
      <c r="BF32" s="235"/>
      <c r="BG32" s="235"/>
      <c r="BH32" s="236"/>
      <c r="BI32" s="236"/>
      <c r="BJ32" s="236"/>
      <c r="BK32" s="236"/>
      <c r="BL32" s="236"/>
      <c r="BM32" s="236"/>
      <c r="BN32" s="236"/>
      <c r="BO32" s="237"/>
      <c r="BP32" s="237"/>
      <c r="BQ32" s="237"/>
      <c r="BR32" s="237"/>
      <c r="BS32" s="237"/>
      <c r="BT32" s="237"/>
      <c r="BU32" s="237"/>
    </row>
    <row r="33" spans="1:73" s="238" customFormat="1" ht="59.25" customHeight="1" thickBot="1">
      <c r="A33" s="1871"/>
      <c r="B33" s="1871"/>
      <c r="C33" s="1858"/>
      <c r="D33" s="469" t="s">
        <v>375</v>
      </c>
      <c r="E33" s="230" t="s">
        <v>376</v>
      </c>
      <c r="F33" s="124">
        <v>1</v>
      </c>
      <c r="G33" s="125" t="s">
        <v>341</v>
      </c>
      <c r="H33" s="126" t="s">
        <v>377</v>
      </c>
      <c r="I33" s="241">
        <f>10%/3</f>
        <v>0.03333333333333333</v>
      </c>
      <c r="J33" s="126" t="s">
        <v>378</v>
      </c>
      <c r="K33" s="127">
        <v>42007</v>
      </c>
      <c r="L33" s="48">
        <v>42369</v>
      </c>
      <c r="M33" s="49"/>
      <c r="N33" s="49"/>
      <c r="O33" s="49"/>
      <c r="P33" s="49"/>
      <c r="Q33" s="49"/>
      <c r="R33" s="49"/>
      <c r="S33" s="49"/>
      <c r="T33" s="49"/>
      <c r="U33" s="49"/>
      <c r="V33" s="49">
        <v>1</v>
      </c>
      <c r="W33" s="49"/>
      <c r="X33" s="49"/>
      <c r="Y33" s="50">
        <f t="shared" si="0"/>
        <v>1</v>
      </c>
      <c r="Z33" s="86">
        <v>0</v>
      </c>
      <c r="AA33" s="108" t="s">
        <v>1150</v>
      </c>
      <c r="AB33" s="1710">
        <f t="shared" si="1"/>
        <v>0</v>
      </c>
      <c r="AC33" s="1487">
        <f t="shared" si="2"/>
        <v>0</v>
      </c>
      <c r="AD33" s="1710">
        <v>0</v>
      </c>
      <c r="AE33" s="1487" t="s">
        <v>1150</v>
      </c>
      <c r="AF33" s="1791">
        <f t="shared" si="3"/>
        <v>0</v>
      </c>
      <c r="AG33" s="1487">
        <f t="shared" si="4"/>
        <v>0</v>
      </c>
      <c r="AH33" s="1487"/>
      <c r="AI33" s="1486"/>
      <c r="AJ33" s="1487"/>
      <c r="AK33" s="1486"/>
      <c r="AL33" s="1486"/>
      <c r="AM33" s="233"/>
      <c r="AN33" s="233"/>
      <c r="AO33" s="233"/>
      <c r="AP33" s="233"/>
      <c r="AQ33" s="233"/>
      <c r="AR33" s="233"/>
      <c r="AS33" s="233"/>
      <c r="AT33" s="234"/>
      <c r="AU33" s="234"/>
      <c r="AV33" s="234"/>
      <c r="AW33" s="234"/>
      <c r="AX33" s="234"/>
      <c r="AY33" s="234"/>
      <c r="AZ33" s="234"/>
      <c r="BA33" s="235"/>
      <c r="BB33" s="235"/>
      <c r="BC33" s="235"/>
      <c r="BD33" s="235"/>
      <c r="BE33" s="235"/>
      <c r="BF33" s="235"/>
      <c r="BG33" s="235"/>
      <c r="BH33" s="236"/>
      <c r="BI33" s="236"/>
      <c r="BJ33" s="236"/>
      <c r="BK33" s="236"/>
      <c r="BL33" s="236"/>
      <c r="BM33" s="236"/>
      <c r="BN33" s="236"/>
      <c r="BO33" s="237"/>
      <c r="BP33" s="237"/>
      <c r="BQ33" s="237"/>
      <c r="BR33" s="237"/>
      <c r="BS33" s="237"/>
      <c r="BT33" s="237"/>
      <c r="BU33" s="237"/>
    </row>
    <row r="34" spans="1:73" s="238" customFormat="1" ht="60" customHeight="1" thickBot="1">
      <c r="A34" s="1871"/>
      <c r="B34" s="1871"/>
      <c r="C34" s="1858"/>
      <c r="D34" s="469" t="s">
        <v>379</v>
      </c>
      <c r="E34" s="230" t="s">
        <v>78</v>
      </c>
      <c r="F34" s="124">
        <v>1</v>
      </c>
      <c r="G34" s="125" t="s">
        <v>368</v>
      </c>
      <c r="H34" s="126" t="s">
        <v>314</v>
      </c>
      <c r="I34" s="241">
        <f>10%/3</f>
        <v>0.03333333333333333</v>
      </c>
      <c r="J34" s="126" t="s">
        <v>78</v>
      </c>
      <c r="K34" s="127">
        <v>42007</v>
      </c>
      <c r="L34" s="48">
        <v>42369</v>
      </c>
      <c r="M34" s="49"/>
      <c r="N34" s="49"/>
      <c r="O34" s="49"/>
      <c r="P34" s="49"/>
      <c r="Q34" s="49"/>
      <c r="R34" s="49"/>
      <c r="S34" s="49">
        <v>1</v>
      </c>
      <c r="T34" s="49"/>
      <c r="U34" s="49"/>
      <c r="V34" s="49"/>
      <c r="W34" s="49"/>
      <c r="X34" s="49"/>
      <c r="Y34" s="50">
        <f t="shared" si="0"/>
        <v>1</v>
      </c>
      <c r="Z34" s="86">
        <v>0</v>
      </c>
      <c r="AA34" s="108" t="s">
        <v>1150</v>
      </c>
      <c r="AB34" s="1710">
        <f t="shared" si="1"/>
        <v>0</v>
      </c>
      <c r="AC34" s="1487">
        <f t="shared" si="2"/>
        <v>0</v>
      </c>
      <c r="AD34" s="1710">
        <v>0</v>
      </c>
      <c r="AE34" s="1487" t="s">
        <v>1150</v>
      </c>
      <c r="AF34" s="1791">
        <f t="shared" si="3"/>
        <v>0</v>
      </c>
      <c r="AG34" s="1487">
        <f t="shared" si="4"/>
        <v>0</v>
      </c>
      <c r="AH34" s="1487"/>
      <c r="AI34" s="1486"/>
      <c r="AJ34" s="1487"/>
      <c r="AK34" s="1486"/>
      <c r="AL34" s="1486"/>
      <c r="AM34" s="233"/>
      <c r="AN34" s="233"/>
      <c r="AO34" s="233"/>
      <c r="AP34" s="233"/>
      <c r="AQ34" s="233"/>
      <c r="AR34" s="233"/>
      <c r="AS34" s="233"/>
      <c r="AT34" s="234"/>
      <c r="AU34" s="234"/>
      <c r="AV34" s="234"/>
      <c r="AW34" s="234"/>
      <c r="AX34" s="234"/>
      <c r="AY34" s="234"/>
      <c r="AZ34" s="234"/>
      <c r="BA34" s="235"/>
      <c r="BB34" s="235"/>
      <c r="BC34" s="235"/>
      <c r="BD34" s="235"/>
      <c r="BE34" s="235"/>
      <c r="BF34" s="235"/>
      <c r="BG34" s="235"/>
      <c r="BH34" s="236"/>
      <c r="BI34" s="236"/>
      <c r="BJ34" s="236"/>
      <c r="BK34" s="236"/>
      <c r="BL34" s="236"/>
      <c r="BM34" s="236"/>
      <c r="BN34" s="236"/>
      <c r="BO34" s="237"/>
      <c r="BP34" s="237"/>
      <c r="BQ34" s="237"/>
      <c r="BR34" s="237"/>
      <c r="BS34" s="237"/>
      <c r="BT34" s="237"/>
      <c r="BU34" s="237"/>
    </row>
    <row r="35" spans="1:73" s="238" customFormat="1" ht="37.5" customHeight="1" thickBot="1">
      <c r="A35" s="1871"/>
      <c r="B35" s="1871"/>
      <c r="C35" s="1858"/>
      <c r="D35" s="469" t="s">
        <v>380</v>
      </c>
      <c r="E35" s="230" t="s">
        <v>381</v>
      </c>
      <c r="F35" s="124">
        <v>1</v>
      </c>
      <c r="G35" s="125" t="s">
        <v>382</v>
      </c>
      <c r="H35" s="126" t="s">
        <v>383</v>
      </c>
      <c r="I35" s="241">
        <f>10%/3</f>
        <v>0.03333333333333333</v>
      </c>
      <c r="J35" s="126" t="s">
        <v>381</v>
      </c>
      <c r="K35" s="127">
        <v>42098</v>
      </c>
      <c r="L35" s="48">
        <v>42224</v>
      </c>
      <c r="M35" s="49"/>
      <c r="N35" s="49"/>
      <c r="O35" s="49"/>
      <c r="P35" s="49">
        <v>1</v>
      </c>
      <c r="Q35" s="49"/>
      <c r="R35" s="49"/>
      <c r="S35" s="49"/>
      <c r="T35" s="49"/>
      <c r="U35" s="49"/>
      <c r="V35" s="49"/>
      <c r="W35" s="49"/>
      <c r="X35" s="49"/>
      <c r="Y35" s="50">
        <f t="shared" si="0"/>
        <v>1</v>
      </c>
      <c r="Z35" s="86" t="s">
        <v>384</v>
      </c>
      <c r="AA35" s="108" t="s">
        <v>1150</v>
      </c>
      <c r="AB35" s="1710">
        <f t="shared" si="1"/>
        <v>0</v>
      </c>
      <c r="AC35" s="1487">
        <f t="shared" si="2"/>
        <v>0</v>
      </c>
      <c r="AD35" s="1710">
        <v>0</v>
      </c>
      <c r="AE35" s="1487" t="s">
        <v>1150</v>
      </c>
      <c r="AF35" s="1791">
        <f t="shared" si="3"/>
        <v>0</v>
      </c>
      <c r="AG35" s="1487">
        <f t="shared" si="4"/>
        <v>0</v>
      </c>
      <c r="AH35" s="1487"/>
      <c r="AI35" s="1486"/>
      <c r="AJ35" s="1487"/>
      <c r="AK35" s="1486"/>
      <c r="AL35" s="1486"/>
      <c r="AM35" s="233"/>
      <c r="AN35" s="233"/>
      <c r="AO35" s="233"/>
      <c r="AP35" s="233"/>
      <c r="AQ35" s="233"/>
      <c r="AR35" s="233"/>
      <c r="AS35" s="233"/>
      <c r="AT35" s="234"/>
      <c r="AU35" s="234"/>
      <c r="AV35" s="234"/>
      <c r="AW35" s="234"/>
      <c r="AX35" s="234"/>
      <c r="AY35" s="234"/>
      <c r="AZ35" s="234"/>
      <c r="BA35" s="235"/>
      <c r="BB35" s="235"/>
      <c r="BC35" s="235"/>
      <c r="BD35" s="235"/>
      <c r="BE35" s="235"/>
      <c r="BF35" s="235"/>
      <c r="BG35" s="235"/>
      <c r="BH35" s="236"/>
      <c r="BI35" s="236"/>
      <c r="BJ35" s="236"/>
      <c r="BK35" s="236"/>
      <c r="BL35" s="236"/>
      <c r="BM35" s="236"/>
      <c r="BN35" s="236"/>
      <c r="BO35" s="237"/>
      <c r="BP35" s="237"/>
      <c r="BQ35" s="237"/>
      <c r="BR35" s="237"/>
      <c r="BS35" s="237"/>
      <c r="BT35" s="237"/>
      <c r="BU35" s="237"/>
    </row>
    <row r="36" spans="1:73" s="238" customFormat="1" ht="33" customHeight="1" thickBot="1">
      <c r="A36" s="1871"/>
      <c r="B36" s="1871"/>
      <c r="C36" s="1857" t="s">
        <v>385</v>
      </c>
      <c r="D36" s="469" t="s">
        <v>386</v>
      </c>
      <c r="E36" s="230" t="s">
        <v>387</v>
      </c>
      <c r="F36" s="124">
        <v>360</v>
      </c>
      <c r="G36" s="125" t="s">
        <v>388</v>
      </c>
      <c r="H36" s="126" t="s">
        <v>389</v>
      </c>
      <c r="I36" s="241">
        <f>10%/7</f>
        <v>0.014285714285714287</v>
      </c>
      <c r="J36" s="126" t="s">
        <v>327</v>
      </c>
      <c r="K36" s="127">
        <v>42005</v>
      </c>
      <c r="L36" s="48">
        <v>42369</v>
      </c>
      <c r="M36" s="49">
        <f>360/12</f>
        <v>30</v>
      </c>
      <c r="N36" s="49">
        <f aca="true" t="shared" si="8" ref="N36:X36">360/12</f>
        <v>30</v>
      </c>
      <c r="O36" s="49">
        <f t="shared" si="8"/>
        <v>30</v>
      </c>
      <c r="P36" s="49">
        <f t="shared" si="8"/>
        <v>30</v>
      </c>
      <c r="Q36" s="49">
        <f t="shared" si="8"/>
        <v>30</v>
      </c>
      <c r="R36" s="49">
        <f t="shared" si="8"/>
        <v>30</v>
      </c>
      <c r="S36" s="49">
        <f t="shared" si="8"/>
        <v>30</v>
      </c>
      <c r="T36" s="49">
        <f t="shared" si="8"/>
        <v>30</v>
      </c>
      <c r="U36" s="49">
        <f t="shared" si="8"/>
        <v>30</v>
      </c>
      <c r="V36" s="49">
        <f t="shared" si="8"/>
        <v>30</v>
      </c>
      <c r="W36" s="49">
        <f t="shared" si="8"/>
        <v>30</v>
      </c>
      <c r="X36" s="49">
        <f t="shared" si="8"/>
        <v>30</v>
      </c>
      <c r="Y36" s="50">
        <f t="shared" si="0"/>
        <v>360</v>
      </c>
      <c r="Z36" s="86">
        <v>0</v>
      </c>
      <c r="AA36" s="108" t="s">
        <v>1150</v>
      </c>
      <c r="AB36" s="1710">
        <f t="shared" si="1"/>
        <v>60</v>
      </c>
      <c r="AC36" s="1487">
        <f t="shared" si="2"/>
        <v>1</v>
      </c>
      <c r="AD36" s="1710">
        <v>60</v>
      </c>
      <c r="AE36" s="1487">
        <f>AD36/AB36</f>
        <v>1</v>
      </c>
      <c r="AF36" s="1791">
        <f t="shared" si="3"/>
        <v>0.16666666666666666</v>
      </c>
      <c r="AG36" s="1487">
        <f t="shared" si="4"/>
        <v>0.16666666666666666</v>
      </c>
      <c r="AH36" s="1487"/>
      <c r="AI36" s="1486"/>
      <c r="AJ36" s="1487"/>
      <c r="AK36" s="1486" t="s">
        <v>2027</v>
      </c>
      <c r="AL36" s="1486"/>
      <c r="AM36" s="233"/>
      <c r="AN36" s="233"/>
      <c r="AO36" s="233"/>
      <c r="AP36" s="233"/>
      <c r="AQ36" s="233"/>
      <c r="AR36" s="233"/>
      <c r="AS36" s="233"/>
      <c r="AT36" s="234"/>
      <c r="AU36" s="234"/>
      <c r="AV36" s="234"/>
      <c r="AW36" s="234"/>
      <c r="AX36" s="234"/>
      <c r="AY36" s="234"/>
      <c r="AZ36" s="234"/>
      <c r="BA36" s="235"/>
      <c r="BB36" s="235"/>
      <c r="BC36" s="235"/>
      <c r="BD36" s="235"/>
      <c r="BE36" s="235"/>
      <c r="BF36" s="235"/>
      <c r="BG36" s="235"/>
      <c r="BH36" s="236"/>
      <c r="BI36" s="236"/>
      <c r="BJ36" s="236"/>
      <c r="BK36" s="236"/>
      <c r="BL36" s="236"/>
      <c r="BM36" s="236"/>
      <c r="BN36" s="236"/>
      <c r="BO36" s="237"/>
      <c r="BP36" s="237"/>
      <c r="BQ36" s="237"/>
      <c r="BR36" s="237"/>
      <c r="BS36" s="237"/>
      <c r="BT36" s="237"/>
      <c r="BU36" s="237"/>
    </row>
    <row r="37" spans="1:73" s="238" customFormat="1" ht="47.25" customHeight="1" thickBot="1">
      <c r="A37" s="1871"/>
      <c r="B37" s="1871"/>
      <c r="C37" s="1858"/>
      <c r="D37" s="469" t="s">
        <v>390</v>
      </c>
      <c r="E37" s="230" t="s">
        <v>391</v>
      </c>
      <c r="F37" s="124">
        <v>100</v>
      </c>
      <c r="G37" s="125" t="s">
        <v>392</v>
      </c>
      <c r="H37" s="126" t="s">
        <v>393</v>
      </c>
      <c r="I37" s="241">
        <f aca="true" t="shared" si="9" ref="I37:I42">10%/7</f>
        <v>0.014285714285714287</v>
      </c>
      <c r="J37" s="126" t="s">
        <v>394</v>
      </c>
      <c r="K37" s="127">
        <v>42005</v>
      </c>
      <c r="L37" s="48">
        <v>42369</v>
      </c>
      <c r="M37" s="49">
        <f>100/12</f>
        <v>8.333333333333334</v>
      </c>
      <c r="N37" s="49">
        <f aca="true" t="shared" si="10" ref="N37:X37">100/12</f>
        <v>8.333333333333334</v>
      </c>
      <c r="O37" s="49">
        <f t="shared" si="10"/>
        <v>8.333333333333334</v>
      </c>
      <c r="P37" s="49">
        <f t="shared" si="10"/>
        <v>8.333333333333334</v>
      </c>
      <c r="Q37" s="49">
        <f t="shared" si="10"/>
        <v>8.333333333333334</v>
      </c>
      <c r="R37" s="49">
        <f t="shared" si="10"/>
        <v>8.333333333333334</v>
      </c>
      <c r="S37" s="49">
        <f t="shared" si="10"/>
        <v>8.333333333333334</v>
      </c>
      <c r="T37" s="49">
        <f t="shared" si="10"/>
        <v>8.333333333333334</v>
      </c>
      <c r="U37" s="49">
        <f t="shared" si="10"/>
        <v>8.333333333333334</v>
      </c>
      <c r="V37" s="49">
        <f t="shared" si="10"/>
        <v>8.333333333333334</v>
      </c>
      <c r="W37" s="49">
        <f t="shared" si="10"/>
        <v>8.333333333333334</v>
      </c>
      <c r="X37" s="49">
        <f t="shared" si="10"/>
        <v>8.333333333333334</v>
      </c>
      <c r="Y37" s="50">
        <f t="shared" si="0"/>
        <v>99.99999999999999</v>
      </c>
      <c r="Z37" s="86">
        <v>0</v>
      </c>
      <c r="AA37" s="108" t="s">
        <v>1150</v>
      </c>
      <c r="AB37" s="1710">
        <f t="shared" si="1"/>
        <v>16.666666666666668</v>
      </c>
      <c r="AC37" s="1487">
        <f t="shared" si="2"/>
        <v>1</v>
      </c>
      <c r="AD37" s="1710">
        <v>28</v>
      </c>
      <c r="AE37" s="1487">
        <f>AD37/AB37</f>
        <v>1.68</v>
      </c>
      <c r="AF37" s="1791">
        <f t="shared" si="3"/>
        <v>0.28</v>
      </c>
      <c r="AG37" s="1487">
        <f t="shared" si="4"/>
        <v>0.28</v>
      </c>
      <c r="AH37" s="1487"/>
      <c r="AI37" s="1486"/>
      <c r="AJ37" s="1487"/>
      <c r="AK37" s="1486" t="s">
        <v>2028</v>
      </c>
      <c r="AL37" s="1486"/>
      <c r="AM37" s="233"/>
      <c r="AN37" s="233"/>
      <c r="AO37" s="233"/>
      <c r="AP37" s="233"/>
      <c r="AQ37" s="233"/>
      <c r="AR37" s="233"/>
      <c r="AS37" s="233"/>
      <c r="AT37" s="234"/>
      <c r="AU37" s="234"/>
      <c r="AV37" s="234"/>
      <c r="AW37" s="234"/>
      <c r="AX37" s="234"/>
      <c r="AY37" s="234"/>
      <c r="AZ37" s="234"/>
      <c r="BA37" s="235"/>
      <c r="BB37" s="235"/>
      <c r="BC37" s="235"/>
      <c r="BD37" s="235"/>
      <c r="BE37" s="235"/>
      <c r="BF37" s="235"/>
      <c r="BG37" s="235"/>
      <c r="BH37" s="236"/>
      <c r="BI37" s="236"/>
      <c r="BJ37" s="236"/>
      <c r="BK37" s="236"/>
      <c r="BL37" s="236"/>
      <c r="BM37" s="236"/>
      <c r="BN37" s="236"/>
      <c r="BO37" s="237"/>
      <c r="BP37" s="237"/>
      <c r="BQ37" s="237"/>
      <c r="BR37" s="237"/>
      <c r="BS37" s="237"/>
      <c r="BT37" s="237"/>
      <c r="BU37" s="237"/>
    </row>
    <row r="38" spans="1:73" s="238" customFormat="1" ht="47.25" customHeight="1" thickBot="1">
      <c r="A38" s="1871"/>
      <c r="B38" s="1871"/>
      <c r="C38" s="1858"/>
      <c r="D38" s="469" t="s">
        <v>395</v>
      </c>
      <c r="E38" s="230" t="s">
        <v>396</v>
      </c>
      <c r="F38" s="124">
        <v>4</v>
      </c>
      <c r="G38" s="125" t="s">
        <v>397</v>
      </c>
      <c r="H38" s="126" t="s">
        <v>398</v>
      </c>
      <c r="I38" s="241">
        <f t="shared" si="9"/>
        <v>0.014285714285714287</v>
      </c>
      <c r="J38" s="126" t="s">
        <v>394</v>
      </c>
      <c r="K38" s="127">
        <v>42005</v>
      </c>
      <c r="L38" s="48">
        <v>42369</v>
      </c>
      <c r="M38" s="49"/>
      <c r="N38" s="49"/>
      <c r="O38" s="49">
        <v>1</v>
      </c>
      <c r="P38" s="49"/>
      <c r="Q38" s="49"/>
      <c r="R38" s="49">
        <v>1</v>
      </c>
      <c r="S38" s="49"/>
      <c r="T38" s="49"/>
      <c r="U38" s="49">
        <v>1</v>
      </c>
      <c r="V38" s="49"/>
      <c r="W38" s="49"/>
      <c r="X38" s="49">
        <v>1</v>
      </c>
      <c r="Y38" s="50">
        <f t="shared" si="0"/>
        <v>4</v>
      </c>
      <c r="Z38" s="86">
        <v>0</v>
      </c>
      <c r="AA38" s="108" t="s">
        <v>1150</v>
      </c>
      <c r="AB38" s="1710">
        <f t="shared" si="1"/>
        <v>0</v>
      </c>
      <c r="AC38" s="1487">
        <f t="shared" si="2"/>
        <v>0</v>
      </c>
      <c r="AD38" s="1710">
        <v>0</v>
      </c>
      <c r="AE38" s="1487" t="s">
        <v>1150</v>
      </c>
      <c r="AF38" s="1791">
        <f t="shared" si="3"/>
        <v>0</v>
      </c>
      <c r="AG38" s="1487">
        <f t="shared" si="4"/>
        <v>0</v>
      </c>
      <c r="AH38" s="1487"/>
      <c r="AI38" s="1486"/>
      <c r="AJ38" s="1487"/>
      <c r="AK38" s="1486"/>
      <c r="AL38" s="1486"/>
      <c r="AM38" s="233"/>
      <c r="AN38" s="233"/>
      <c r="AO38" s="233"/>
      <c r="AP38" s="233"/>
      <c r="AQ38" s="233"/>
      <c r="AR38" s="233"/>
      <c r="AS38" s="233"/>
      <c r="AT38" s="234"/>
      <c r="AU38" s="234"/>
      <c r="AV38" s="234"/>
      <c r="AW38" s="234"/>
      <c r="AX38" s="234"/>
      <c r="AY38" s="234"/>
      <c r="AZ38" s="234"/>
      <c r="BA38" s="235"/>
      <c r="BB38" s="235"/>
      <c r="BC38" s="235"/>
      <c r="BD38" s="235"/>
      <c r="BE38" s="235"/>
      <c r="BF38" s="235"/>
      <c r="BG38" s="235"/>
      <c r="BH38" s="236"/>
      <c r="BI38" s="236"/>
      <c r="BJ38" s="236"/>
      <c r="BK38" s="236"/>
      <c r="BL38" s="236"/>
      <c r="BM38" s="236"/>
      <c r="BN38" s="236"/>
      <c r="BO38" s="237"/>
      <c r="BP38" s="237"/>
      <c r="BQ38" s="237"/>
      <c r="BR38" s="237"/>
      <c r="BS38" s="237"/>
      <c r="BT38" s="237"/>
      <c r="BU38" s="237"/>
    </row>
    <row r="39" spans="1:73" s="238" customFormat="1" ht="47.25" customHeight="1" thickBot="1">
      <c r="A39" s="1871"/>
      <c r="B39" s="1871"/>
      <c r="C39" s="1858"/>
      <c r="D39" s="469" t="s">
        <v>399</v>
      </c>
      <c r="E39" s="230" t="s">
        <v>400</v>
      </c>
      <c r="F39" s="124">
        <v>4</v>
      </c>
      <c r="G39" s="125" t="s">
        <v>401</v>
      </c>
      <c r="H39" s="126" t="s">
        <v>402</v>
      </c>
      <c r="I39" s="241">
        <f t="shared" si="9"/>
        <v>0.014285714285714287</v>
      </c>
      <c r="J39" s="126" t="s">
        <v>403</v>
      </c>
      <c r="K39" s="127">
        <v>42005</v>
      </c>
      <c r="L39" s="48">
        <v>42369</v>
      </c>
      <c r="M39" s="49"/>
      <c r="N39" s="49"/>
      <c r="O39" s="49">
        <v>1</v>
      </c>
      <c r="P39" s="49"/>
      <c r="Q39" s="49"/>
      <c r="R39" s="49">
        <v>1</v>
      </c>
      <c r="S39" s="49"/>
      <c r="T39" s="49"/>
      <c r="U39" s="49">
        <v>1</v>
      </c>
      <c r="V39" s="49"/>
      <c r="W39" s="49"/>
      <c r="X39" s="49">
        <v>1</v>
      </c>
      <c r="Y39" s="50">
        <f t="shared" si="0"/>
        <v>4</v>
      </c>
      <c r="Z39" s="86">
        <v>0</v>
      </c>
      <c r="AA39" s="108" t="s">
        <v>1150</v>
      </c>
      <c r="AB39" s="1710">
        <f t="shared" si="1"/>
        <v>0</v>
      </c>
      <c r="AC39" s="1487">
        <f t="shared" si="2"/>
        <v>0</v>
      </c>
      <c r="AD39" s="1710">
        <v>0</v>
      </c>
      <c r="AE39" s="1487" t="s">
        <v>1150</v>
      </c>
      <c r="AF39" s="1791">
        <f t="shared" si="3"/>
        <v>0</v>
      </c>
      <c r="AG39" s="1487">
        <f t="shared" si="4"/>
        <v>0</v>
      </c>
      <c r="AH39" s="1487"/>
      <c r="AI39" s="1486"/>
      <c r="AJ39" s="1487"/>
      <c r="AK39" s="1486"/>
      <c r="AL39" s="1486"/>
      <c r="AM39" s="233"/>
      <c r="AN39" s="233"/>
      <c r="AO39" s="233"/>
      <c r="AP39" s="233"/>
      <c r="AQ39" s="233"/>
      <c r="AR39" s="233"/>
      <c r="AS39" s="233"/>
      <c r="AT39" s="234"/>
      <c r="AU39" s="234"/>
      <c r="AV39" s="234"/>
      <c r="AW39" s="234"/>
      <c r="AX39" s="234"/>
      <c r="AY39" s="234"/>
      <c r="AZ39" s="234"/>
      <c r="BA39" s="235"/>
      <c r="BB39" s="235"/>
      <c r="BC39" s="235"/>
      <c r="BD39" s="235"/>
      <c r="BE39" s="235"/>
      <c r="BF39" s="235"/>
      <c r="BG39" s="235"/>
      <c r="BH39" s="236"/>
      <c r="BI39" s="236"/>
      <c r="BJ39" s="236"/>
      <c r="BK39" s="236"/>
      <c r="BL39" s="236"/>
      <c r="BM39" s="236"/>
      <c r="BN39" s="236"/>
      <c r="BO39" s="237"/>
      <c r="BP39" s="237"/>
      <c r="BQ39" s="237"/>
      <c r="BR39" s="237"/>
      <c r="BS39" s="237"/>
      <c r="BT39" s="237"/>
      <c r="BU39" s="237"/>
    </row>
    <row r="40" spans="1:73" s="238" customFormat="1" ht="47.25" customHeight="1" thickBot="1">
      <c r="A40" s="1871"/>
      <c r="B40" s="1871"/>
      <c r="C40" s="1858"/>
      <c r="D40" s="469" t="s">
        <v>404</v>
      </c>
      <c r="E40" s="230" t="s">
        <v>405</v>
      </c>
      <c r="F40" s="124">
        <v>4</v>
      </c>
      <c r="G40" s="125" t="s">
        <v>406</v>
      </c>
      <c r="H40" s="126" t="s">
        <v>407</v>
      </c>
      <c r="I40" s="241">
        <f t="shared" si="9"/>
        <v>0.014285714285714287</v>
      </c>
      <c r="J40" s="126" t="s">
        <v>408</v>
      </c>
      <c r="K40" s="127">
        <v>42005</v>
      </c>
      <c r="L40" s="48">
        <v>42369</v>
      </c>
      <c r="M40" s="49"/>
      <c r="N40" s="49"/>
      <c r="O40" s="49">
        <v>1</v>
      </c>
      <c r="P40" s="49"/>
      <c r="Q40" s="49"/>
      <c r="R40" s="49">
        <v>1</v>
      </c>
      <c r="S40" s="49"/>
      <c r="T40" s="49"/>
      <c r="U40" s="49">
        <v>1</v>
      </c>
      <c r="V40" s="49"/>
      <c r="W40" s="49"/>
      <c r="X40" s="49">
        <v>1</v>
      </c>
      <c r="Y40" s="50">
        <f t="shared" si="0"/>
        <v>4</v>
      </c>
      <c r="Z40" s="86">
        <v>0</v>
      </c>
      <c r="AA40" s="108" t="s">
        <v>1150</v>
      </c>
      <c r="AB40" s="1710">
        <f t="shared" si="1"/>
        <v>0</v>
      </c>
      <c r="AC40" s="1487">
        <f t="shared" si="2"/>
        <v>0</v>
      </c>
      <c r="AD40" s="1710">
        <v>0</v>
      </c>
      <c r="AE40" s="1487" t="s">
        <v>1150</v>
      </c>
      <c r="AF40" s="1791">
        <f t="shared" si="3"/>
        <v>0</v>
      </c>
      <c r="AG40" s="1487">
        <f t="shared" si="4"/>
        <v>0</v>
      </c>
      <c r="AH40" s="1487"/>
      <c r="AI40" s="1486"/>
      <c r="AJ40" s="1487"/>
      <c r="AK40" s="1486"/>
      <c r="AL40" s="1486"/>
      <c r="AM40" s="233"/>
      <c r="AN40" s="233"/>
      <c r="AO40" s="233"/>
      <c r="AP40" s="233"/>
      <c r="AQ40" s="233"/>
      <c r="AR40" s="233"/>
      <c r="AS40" s="233"/>
      <c r="AT40" s="234"/>
      <c r="AU40" s="234"/>
      <c r="AV40" s="234"/>
      <c r="AW40" s="234"/>
      <c r="AX40" s="234"/>
      <c r="AY40" s="234"/>
      <c r="AZ40" s="234"/>
      <c r="BA40" s="235"/>
      <c r="BB40" s="235"/>
      <c r="BC40" s="235"/>
      <c r="BD40" s="235"/>
      <c r="BE40" s="235"/>
      <c r="BF40" s="235"/>
      <c r="BG40" s="235"/>
      <c r="BH40" s="236"/>
      <c r="BI40" s="236"/>
      <c r="BJ40" s="236"/>
      <c r="BK40" s="236"/>
      <c r="BL40" s="236"/>
      <c r="BM40" s="236"/>
      <c r="BN40" s="236"/>
      <c r="BO40" s="237"/>
      <c r="BP40" s="237"/>
      <c r="BQ40" s="237"/>
      <c r="BR40" s="237"/>
      <c r="BS40" s="237"/>
      <c r="BT40" s="237"/>
      <c r="BU40" s="237"/>
    </row>
    <row r="41" spans="1:73" s="238" customFormat="1" ht="33.75" customHeight="1" thickBot="1">
      <c r="A41" s="1871"/>
      <c r="B41" s="1871"/>
      <c r="C41" s="1858"/>
      <c r="D41" s="469" t="s">
        <v>409</v>
      </c>
      <c r="E41" s="230" t="s">
        <v>410</v>
      </c>
      <c r="F41" s="124">
        <v>1</v>
      </c>
      <c r="G41" s="125" t="s">
        <v>411</v>
      </c>
      <c r="H41" s="126" t="s">
        <v>412</v>
      </c>
      <c r="I41" s="241">
        <f t="shared" si="9"/>
        <v>0.014285714285714287</v>
      </c>
      <c r="J41" s="126" t="s">
        <v>413</v>
      </c>
      <c r="K41" s="127">
        <v>42005</v>
      </c>
      <c r="L41" s="48">
        <v>42369</v>
      </c>
      <c r="M41" s="49"/>
      <c r="N41" s="49"/>
      <c r="O41" s="49"/>
      <c r="P41" s="49">
        <v>1</v>
      </c>
      <c r="Q41" s="49"/>
      <c r="R41" s="49"/>
      <c r="S41" s="49"/>
      <c r="T41" s="49"/>
      <c r="U41" s="49"/>
      <c r="V41" s="49"/>
      <c r="W41" s="49"/>
      <c r="X41" s="49"/>
      <c r="Y41" s="50">
        <f t="shared" si="0"/>
        <v>1</v>
      </c>
      <c r="Z41" s="86" t="s">
        <v>414</v>
      </c>
      <c r="AA41" s="108" t="s">
        <v>1150</v>
      </c>
      <c r="AB41" s="1710">
        <f t="shared" si="1"/>
        <v>0</v>
      </c>
      <c r="AC41" s="1487">
        <f t="shared" si="2"/>
        <v>0</v>
      </c>
      <c r="AD41" s="1710">
        <v>0</v>
      </c>
      <c r="AE41" s="1487" t="s">
        <v>1150</v>
      </c>
      <c r="AF41" s="1791">
        <f t="shared" si="3"/>
        <v>0</v>
      </c>
      <c r="AG41" s="1487">
        <f t="shared" si="4"/>
        <v>0</v>
      </c>
      <c r="AH41" s="1487"/>
      <c r="AI41" s="1486"/>
      <c r="AJ41" s="1487"/>
      <c r="AK41" s="1486" t="s">
        <v>2029</v>
      </c>
      <c r="AL41" s="1486"/>
      <c r="AM41" s="233"/>
      <c r="AN41" s="233"/>
      <c r="AO41" s="233"/>
      <c r="AP41" s="233"/>
      <c r="AQ41" s="233"/>
      <c r="AR41" s="233"/>
      <c r="AS41" s="233"/>
      <c r="AT41" s="234"/>
      <c r="AU41" s="234"/>
      <c r="AV41" s="234"/>
      <c r="AW41" s="234"/>
      <c r="AX41" s="234"/>
      <c r="AY41" s="234"/>
      <c r="AZ41" s="234"/>
      <c r="BA41" s="235"/>
      <c r="BB41" s="235"/>
      <c r="BC41" s="235"/>
      <c r="BD41" s="235"/>
      <c r="BE41" s="235"/>
      <c r="BF41" s="235"/>
      <c r="BG41" s="235"/>
      <c r="BH41" s="236"/>
      <c r="BI41" s="236"/>
      <c r="BJ41" s="236"/>
      <c r="BK41" s="236"/>
      <c r="BL41" s="236"/>
      <c r="BM41" s="236"/>
      <c r="BN41" s="236"/>
      <c r="BO41" s="237"/>
      <c r="BP41" s="237"/>
      <c r="BQ41" s="237"/>
      <c r="BR41" s="237"/>
      <c r="BS41" s="237"/>
      <c r="BT41" s="237"/>
      <c r="BU41" s="237"/>
    </row>
    <row r="42" spans="1:73" s="238" customFormat="1" ht="35.25" customHeight="1" thickBot="1">
      <c r="A42" s="1871"/>
      <c r="B42" s="1871"/>
      <c r="C42" s="1858"/>
      <c r="D42" s="469" t="s">
        <v>415</v>
      </c>
      <c r="E42" s="230" t="s">
        <v>416</v>
      </c>
      <c r="F42" s="124">
        <v>1</v>
      </c>
      <c r="G42" s="125" t="s">
        <v>417</v>
      </c>
      <c r="H42" s="126" t="s">
        <v>393</v>
      </c>
      <c r="I42" s="241">
        <f t="shared" si="9"/>
        <v>0.014285714285714287</v>
      </c>
      <c r="J42" s="126" t="s">
        <v>418</v>
      </c>
      <c r="K42" s="127">
        <v>42010</v>
      </c>
      <c r="L42" s="48">
        <v>42369</v>
      </c>
      <c r="M42" s="49"/>
      <c r="N42" s="49"/>
      <c r="O42" s="49"/>
      <c r="P42" s="49"/>
      <c r="Q42" s="49"/>
      <c r="R42" s="49"/>
      <c r="S42" s="49"/>
      <c r="T42" s="49"/>
      <c r="U42" s="49"/>
      <c r="V42" s="49"/>
      <c r="W42" s="49">
        <v>1</v>
      </c>
      <c r="X42" s="49"/>
      <c r="Y42" s="50">
        <f t="shared" si="0"/>
        <v>1</v>
      </c>
      <c r="Z42" s="86">
        <v>20000000</v>
      </c>
      <c r="AA42" s="108" t="s">
        <v>1150</v>
      </c>
      <c r="AB42" s="1710">
        <f t="shared" si="1"/>
        <v>0</v>
      </c>
      <c r="AC42" s="1487">
        <f t="shared" si="2"/>
        <v>0</v>
      </c>
      <c r="AD42" s="1710">
        <v>0</v>
      </c>
      <c r="AE42" s="1487" t="s">
        <v>1150</v>
      </c>
      <c r="AF42" s="1791">
        <f t="shared" si="3"/>
        <v>0</v>
      </c>
      <c r="AG42" s="1487">
        <f t="shared" si="4"/>
        <v>0</v>
      </c>
      <c r="AH42" s="1487"/>
      <c r="AI42" s="1486"/>
      <c r="AJ42" s="1487"/>
      <c r="AK42" s="1486"/>
      <c r="AL42" s="1486"/>
      <c r="AM42" s="233"/>
      <c r="AN42" s="233"/>
      <c r="AO42" s="233"/>
      <c r="AP42" s="233"/>
      <c r="AQ42" s="233"/>
      <c r="AR42" s="233"/>
      <c r="AS42" s="233"/>
      <c r="AT42" s="234"/>
      <c r="AU42" s="234"/>
      <c r="AV42" s="234"/>
      <c r="AW42" s="234"/>
      <c r="AX42" s="234"/>
      <c r="AY42" s="234"/>
      <c r="AZ42" s="234"/>
      <c r="BA42" s="235"/>
      <c r="BB42" s="235"/>
      <c r="BC42" s="235"/>
      <c r="BD42" s="235"/>
      <c r="BE42" s="235"/>
      <c r="BF42" s="235"/>
      <c r="BG42" s="235"/>
      <c r="BH42" s="236"/>
      <c r="BI42" s="236"/>
      <c r="BJ42" s="236"/>
      <c r="BK42" s="236"/>
      <c r="BL42" s="236"/>
      <c r="BM42" s="236"/>
      <c r="BN42" s="236"/>
      <c r="BO42" s="237"/>
      <c r="BP42" s="237"/>
      <c r="BQ42" s="237"/>
      <c r="BR42" s="237"/>
      <c r="BS42" s="237"/>
      <c r="BT42" s="237"/>
      <c r="BU42" s="237"/>
    </row>
    <row r="43" spans="1:73" s="238" customFormat="1" ht="47.25" customHeight="1" thickBot="1">
      <c r="A43" s="1871"/>
      <c r="B43" s="1871"/>
      <c r="C43" s="1857" t="s">
        <v>419</v>
      </c>
      <c r="D43" s="469" t="s">
        <v>420</v>
      </c>
      <c r="E43" s="230" t="s">
        <v>78</v>
      </c>
      <c r="F43" s="124">
        <v>3</v>
      </c>
      <c r="G43" s="125" t="s">
        <v>421</v>
      </c>
      <c r="H43" s="126" t="s">
        <v>422</v>
      </c>
      <c r="I43" s="241">
        <v>0.05</v>
      </c>
      <c r="J43" s="126" t="s">
        <v>423</v>
      </c>
      <c r="K43" s="127">
        <v>42005</v>
      </c>
      <c r="L43" s="48">
        <v>42369</v>
      </c>
      <c r="M43" s="49"/>
      <c r="N43" s="49">
        <v>3</v>
      </c>
      <c r="O43" s="49"/>
      <c r="P43" s="49"/>
      <c r="Q43" s="49"/>
      <c r="R43" s="49"/>
      <c r="S43" s="49"/>
      <c r="T43" s="49"/>
      <c r="U43" s="49"/>
      <c r="V43" s="49"/>
      <c r="W43" s="49"/>
      <c r="X43" s="49"/>
      <c r="Y43" s="50">
        <f t="shared" si="0"/>
        <v>3</v>
      </c>
      <c r="Z43" s="86">
        <v>0</v>
      </c>
      <c r="AA43" s="108" t="s">
        <v>1150</v>
      </c>
      <c r="AB43" s="1710">
        <f t="shared" si="1"/>
        <v>3</v>
      </c>
      <c r="AC43" s="1487">
        <f t="shared" si="2"/>
        <v>1</v>
      </c>
      <c r="AD43" s="1710">
        <v>2</v>
      </c>
      <c r="AE43" s="1487">
        <f>AD43/AB43</f>
        <v>0.6666666666666666</v>
      </c>
      <c r="AF43" s="1791">
        <f t="shared" si="3"/>
        <v>0.6666666666666666</v>
      </c>
      <c r="AG43" s="1487">
        <f t="shared" si="4"/>
        <v>0.6666666666666666</v>
      </c>
      <c r="AH43" s="1487"/>
      <c r="AI43" s="1486"/>
      <c r="AJ43" s="1487"/>
      <c r="AK43" s="1486" t="s">
        <v>2030</v>
      </c>
      <c r="AL43" s="1486" t="s">
        <v>2031</v>
      </c>
      <c r="AM43" s="233"/>
      <c r="AN43" s="233"/>
      <c r="AO43" s="233"/>
      <c r="AP43" s="233"/>
      <c r="AQ43" s="233"/>
      <c r="AR43" s="233"/>
      <c r="AS43" s="233"/>
      <c r="AT43" s="234"/>
      <c r="AU43" s="234"/>
      <c r="AV43" s="234"/>
      <c r="AW43" s="234"/>
      <c r="AX43" s="234"/>
      <c r="AY43" s="234"/>
      <c r="AZ43" s="234"/>
      <c r="BA43" s="235"/>
      <c r="BB43" s="235"/>
      <c r="BC43" s="235"/>
      <c r="BD43" s="235"/>
      <c r="BE43" s="235"/>
      <c r="BF43" s="235"/>
      <c r="BG43" s="235"/>
      <c r="BH43" s="236"/>
      <c r="BI43" s="236"/>
      <c r="BJ43" s="236"/>
      <c r="BK43" s="236"/>
      <c r="BL43" s="236"/>
      <c r="BM43" s="236"/>
      <c r="BN43" s="236"/>
      <c r="BO43" s="237"/>
      <c r="BP43" s="237"/>
      <c r="BQ43" s="237"/>
      <c r="BR43" s="237"/>
      <c r="BS43" s="237"/>
      <c r="BT43" s="237"/>
      <c r="BU43" s="237"/>
    </row>
    <row r="44" spans="1:73" s="238" customFormat="1" ht="62.25" customHeight="1" thickBot="1">
      <c r="A44" s="1871"/>
      <c r="B44" s="1871"/>
      <c r="C44" s="1858"/>
      <c r="D44" s="469" t="s">
        <v>424</v>
      </c>
      <c r="E44" s="230" t="s">
        <v>425</v>
      </c>
      <c r="F44" s="124">
        <v>2</v>
      </c>
      <c r="G44" s="125" t="s">
        <v>426</v>
      </c>
      <c r="H44" s="126" t="s">
        <v>427</v>
      </c>
      <c r="I44" s="241">
        <v>0.05</v>
      </c>
      <c r="J44" s="126" t="s">
        <v>327</v>
      </c>
      <c r="K44" s="127">
        <v>42005</v>
      </c>
      <c r="L44" s="48">
        <v>42037</v>
      </c>
      <c r="M44" s="49"/>
      <c r="N44" s="49">
        <v>2</v>
      </c>
      <c r="O44" s="49"/>
      <c r="P44" s="49"/>
      <c r="Q44" s="49"/>
      <c r="R44" s="49"/>
      <c r="S44" s="49"/>
      <c r="T44" s="49"/>
      <c r="U44" s="49"/>
      <c r="V44" s="49"/>
      <c r="W44" s="49"/>
      <c r="X44" s="49"/>
      <c r="Y44" s="50">
        <f t="shared" si="0"/>
        <v>2</v>
      </c>
      <c r="Z44" s="86">
        <v>0</v>
      </c>
      <c r="AA44" s="108" t="s">
        <v>1150</v>
      </c>
      <c r="AB44" s="1710">
        <f t="shared" si="1"/>
        <v>2</v>
      </c>
      <c r="AC44" s="1487">
        <f t="shared" si="2"/>
        <v>1</v>
      </c>
      <c r="AD44" s="1710">
        <v>3</v>
      </c>
      <c r="AE44" s="1487">
        <f>AD44/AB44</f>
        <v>1.5</v>
      </c>
      <c r="AF44" s="1791">
        <f t="shared" si="3"/>
        <v>1.5</v>
      </c>
      <c r="AG44" s="1487">
        <f t="shared" si="4"/>
        <v>1.5</v>
      </c>
      <c r="AH44" s="1487"/>
      <c r="AI44" s="1486"/>
      <c r="AJ44" s="1487"/>
      <c r="AK44" s="1486" t="s">
        <v>2032</v>
      </c>
      <c r="AL44" s="1486"/>
      <c r="AM44" s="233"/>
      <c r="AN44" s="233"/>
      <c r="AO44" s="233"/>
      <c r="AP44" s="233"/>
      <c r="AQ44" s="233"/>
      <c r="AR44" s="233"/>
      <c r="AS44" s="233"/>
      <c r="AT44" s="234"/>
      <c r="AU44" s="234"/>
      <c r="AV44" s="234"/>
      <c r="AW44" s="234"/>
      <c r="AX44" s="234"/>
      <c r="AY44" s="234"/>
      <c r="AZ44" s="234"/>
      <c r="BA44" s="235"/>
      <c r="BB44" s="235"/>
      <c r="BC44" s="235"/>
      <c r="BD44" s="235"/>
      <c r="BE44" s="235"/>
      <c r="BF44" s="235"/>
      <c r="BG44" s="235"/>
      <c r="BH44" s="236"/>
      <c r="BI44" s="236"/>
      <c r="BJ44" s="236"/>
      <c r="BK44" s="236"/>
      <c r="BL44" s="236"/>
      <c r="BM44" s="236"/>
      <c r="BN44" s="236"/>
      <c r="BO44" s="237"/>
      <c r="BP44" s="237"/>
      <c r="BQ44" s="237"/>
      <c r="BR44" s="237"/>
      <c r="BS44" s="237"/>
      <c r="BT44" s="237"/>
      <c r="BU44" s="237"/>
    </row>
    <row r="45" spans="1:73" s="238" customFormat="1" ht="33.75" customHeight="1" thickBot="1">
      <c r="A45" s="1871"/>
      <c r="B45" s="1871"/>
      <c r="C45" s="1858"/>
      <c r="D45" s="469" t="s">
        <v>428</v>
      </c>
      <c r="E45" s="230" t="s">
        <v>78</v>
      </c>
      <c r="F45" s="124">
        <v>1</v>
      </c>
      <c r="G45" s="125" t="s">
        <v>303</v>
      </c>
      <c r="H45" s="126" t="s">
        <v>429</v>
      </c>
      <c r="I45" s="241">
        <f>10%/8</f>
        <v>0.0125</v>
      </c>
      <c r="J45" s="126" t="s">
        <v>78</v>
      </c>
      <c r="K45" s="127">
        <v>42037</v>
      </c>
      <c r="L45" s="48">
        <v>42037</v>
      </c>
      <c r="M45" s="49"/>
      <c r="N45" s="49">
        <v>1</v>
      </c>
      <c r="O45" s="49"/>
      <c r="P45" s="49"/>
      <c r="Q45" s="49"/>
      <c r="R45" s="49"/>
      <c r="S45" s="49"/>
      <c r="T45" s="49"/>
      <c r="U45" s="49"/>
      <c r="V45" s="49"/>
      <c r="W45" s="49"/>
      <c r="X45" s="49"/>
      <c r="Y45" s="50">
        <f t="shared" si="0"/>
        <v>1</v>
      </c>
      <c r="Z45" s="86">
        <v>0</v>
      </c>
      <c r="AA45" s="108" t="s">
        <v>1150</v>
      </c>
      <c r="AB45" s="1710">
        <f t="shared" si="1"/>
        <v>1</v>
      </c>
      <c r="AC45" s="1487">
        <f t="shared" si="2"/>
        <v>1</v>
      </c>
      <c r="AD45" s="1710">
        <v>1</v>
      </c>
      <c r="AE45" s="1487">
        <f>AD45/AB45</f>
        <v>1</v>
      </c>
      <c r="AF45" s="1791">
        <f t="shared" si="3"/>
        <v>1</v>
      </c>
      <c r="AG45" s="1487">
        <f t="shared" si="4"/>
        <v>1</v>
      </c>
      <c r="AH45" s="1487"/>
      <c r="AI45" s="1486"/>
      <c r="AJ45" s="1487"/>
      <c r="AK45" s="1486" t="s">
        <v>2033</v>
      </c>
      <c r="AL45" s="1486"/>
      <c r="AM45" s="233"/>
      <c r="AN45" s="233"/>
      <c r="AO45" s="233"/>
      <c r="AP45" s="233"/>
      <c r="AQ45" s="233"/>
      <c r="AR45" s="233"/>
      <c r="AS45" s="233"/>
      <c r="AT45" s="234"/>
      <c r="AU45" s="234"/>
      <c r="AV45" s="234"/>
      <c r="AW45" s="234"/>
      <c r="AX45" s="234"/>
      <c r="AY45" s="234"/>
      <c r="AZ45" s="234"/>
      <c r="BA45" s="235"/>
      <c r="BB45" s="235"/>
      <c r="BC45" s="235"/>
      <c r="BD45" s="235"/>
      <c r="BE45" s="235"/>
      <c r="BF45" s="235"/>
      <c r="BG45" s="235"/>
      <c r="BH45" s="236"/>
      <c r="BI45" s="236"/>
      <c r="BJ45" s="236"/>
      <c r="BK45" s="236"/>
      <c r="BL45" s="236"/>
      <c r="BM45" s="236"/>
      <c r="BN45" s="236"/>
      <c r="BO45" s="237"/>
      <c r="BP45" s="237"/>
      <c r="BQ45" s="237"/>
      <c r="BR45" s="237"/>
      <c r="BS45" s="237"/>
      <c r="BT45" s="237"/>
      <c r="BU45" s="237"/>
    </row>
    <row r="46" spans="1:73" s="238" customFormat="1" ht="48.75" customHeight="1" thickBot="1">
      <c r="A46" s="1871"/>
      <c r="B46" s="1871"/>
      <c r="C46" s="1858"/>
      <c r="D46" s="469" t="s">
        <v>430</v>
      </c>
      <c r="E46" s="230" t="s">
        <v>431</v>
      </c>
      <c r="F46" s="124">
        <v>2</v>
      </c>
      <c r="G46" s="125" t="s">
        <v>432</v>
      </c>
      <c r="H46" s="126" t="s">
        <v>429</v>
      </c>
      <c r="I46" s="241">
        <f aca="true" t="shared" si="11" ref="I46:I52">10%/8</f>
        <v>0.0125</v>
      </c>
      <c r="J46" s="126" t="s">
        <v>433</v>
      </c>
      <c r="K46" s="127">
        <v>42037</v>
      </c>
      <c r="L46" s="48">
        <v>42037</v>
      </c>
      <c r="M46" s="49"/>
      <c r="N46" s="49">
        <v>2</v>
      </c>
      <c r="O46" s="49"/>
      <c r="P46" s="49"/>
      <c r="Q46" s="49"/>
      <c r="R46" s="49"/>
      <c r="S46" s="49"/>
      <c r="T46" s="49"/>
      <c r="U46" s="49"/>
      <c r="V46" s="49"/>
      <c r="W46" s="49"/>
      <c r="X46" s="49"/>
      <c r="Y46" s="50">
        <f t="shared" si="0"/>
        <v>2</v>
      </c>
      <c r="Z46" s="86">
        <v>0</v>
      </c>
      <c r="AA46" s="108" t="s">
        <v>1150</v>
      </c>
      <c r="AB46" s="1710">
        <f t="shared" si="1"/>
        <v>2</v>
      </c>
      <c r="AC46" s="1487">
        <f t="shared" si="2"/>
        <v>1</v>
      </c>
      <c r="AD46" s="1710">
        <v>2</v>
      </c>
      <c r="AE46" s="1487">
        <f>AD46/AB46</f>
        <v>1</v>
      </c>
      <c r="AF46" s="1791">
        <f t="shared" si="3"/>
        <v>1</v>
      </c>
      <c r="AG46" s="1487">
        <f t="shared" si="4"/>
        <v>1</v>
      </c>
      <c r="AH46" s="1487"/>
      <c r="AI46" s="1486"/>
      <c r="AJ46" s="1487"/>
      <c r="AK46" s="1486" t="s">
        <v>2034</v>
      </c>
      <c r="AL46" s="1486"/>
      <c r="AM46" s="233"/>
      <c r="AN46" s="233"/>
      <c r="AO46" s="233"/>
      <c r="AP46" s="233"/>
      <c r="AQ46" s="233"/>
      <c r="AR46" s="233"/>
      <c r="AS46" s="233"/>
      <c r="AT46" s="234"/>
      <c r="AU46" s="234"/>
      <c r="AV46" s="234"/>
      <c r="AW46" s="234"/>
      <c r="AX46" s="234"/>
      <c r="AY46" s="234"/>
      <c r="AZ46" s="234"/>
      <c r="BA46" s="235"/>
      <c r="BB46" s="235"/>
      <c r="BC46" s="235"/>
      <c r="BD46" s="235"/>
      <c r="BE46" s="235"/>
      <c r="BF46" s="235"/>
      <c r="BG46" s="235"/>
      <c r="BH46" s="236"/>
      <c r="BI46" s="236"/>
      <c r="BJ46" s="236"/>
      <c r="BK46" s="236"/>
      <c r="BL46" s="236"/>
      <c r="BM46" s="236"/>
      <c r="BN46" s="236"/>
      <c r="BO46" s="237"/>
      <c r="BP46" s="237"/>
      <c r="BQ46" s="237"/>
      <c r="BR46" s="237"/>
      <c r="BS46" s="237"/>
      <c r="BT46" s="237"/>
      <c r="BU46" s="237"/>
    </row>
    <row r="47" spans="1:73" s="238" customFormat="1" ht="69.75" customHeight="1" thickBot="1">
      <c r="A47" s="1871"/>
      <c r="B47" s="1871"/>
      <c r="C47" s="1858"/>
      <c r="D47" s="469" t="s">
        <v>434</v>
      </c>
      <c r="E47" s="230" t="s">
        <v>435</v>
      </c>
      <c r="F47" s="124">
        <v>2</v>
      </c>
      <c r="G47" s="125" t="s">
        <v>436</v>
      </c>
      <c r="H47" s="126" t="s">
        <v>429</v>
      </c>
      <c r="I47" s="241">
        <f t="shared" si="11"/>
        <v>0.0125</v>
      </c>
      <c r="J47" s="126" t="s">
        <v>437</v>
      </c>
      <c r="K47" s="127">
        <v>42192</v>
      </c>
      <c r="L47" s="48">
        <v>42369</v>
      </c>
      <c r="M47" s="49"/>
      <c r="N47" s="49"/>
      <c r="O47" s="49"/>
      <c r="P47" s="49"/>
      <c r="Q47" s="49"/>
      <c r="R47" s="49"/>
      <c r="S47" s="49">
        <v>2</v>
      </c>
      <c r="T47" s="49"/>
      <c r="U47" s="49"/>
      <c r="V47" s="49"/>
      <c r="W47" s="49"/>
      <c r="X47" s="49"/>
      <c r="Y47" s="50">
        <f t="shared" si="0"/>
        <v>2</v>
      </c>
      <c r="Z47" s="86">
        <v>0</v>
      </c>
      <c r="AA47" s="108" t="s">
        <v>1150</v>
      </c>
      <c r="AB47" s="1710">
        <f t="shared" si="1"/>
        <v>0</v>
      </c>
      <c r="AC47" s="1487">
        <f t="shared" si="2"/>
        <v>0</v>
      </c>
      <c r="AD47" s="1710">
        <v>0</v>
      </c>
      <c r="AE47" s="1487" t="s">
        <v>1150</v>
      </c>
      <c r="AF47" s="1791">
        <f t="shared" si="3"/>
        <v>0</v>
      </c>
      <c r="AG47" s="1487">
        <f t="shared" si="4"/>
        <v>0</v>
      </c>
      <c r="AH47" s="1487"/>
      <c r="AI47" s="1486"/>
      <c r="AJ47" s="1487"/>
      <c r="AK47" s="1486"/>
      <c r="AL47" s="1486"/>
      <c r="AM47" s="233"/>
      <c r="AN47" s="233"/>
      <c r="AO47" s="233"/>
      <c r="AP47" s="233"/>
      <c r="AQ47" s="233"/>
      <c r="AR47" s="233"/>
      <c r="AS47" s="233"/>
      <c r="AT47" s="234"/>
      <c r="AU47" s="234"/>
      <c r="AV47" s="234"/>
      <c r="AW47" s="234"/>
      <c r="AX47" s="234"/>
      <c r="AY47" s="234"/>
      <c r="AZ47" s="234"/>
      <c r="BA47" s="235"/>
      <c r="BB47" s="235"/>
      <c r="BC47" s="235"/>
      <c r="BD47" s="235"/>
      <c r="BE47" s="235"/>
      <c r="BF47" s="235"/>
      <c r="BG47" s="235"/>
      <c r="BH47" s="236"/>
      <c r="BI47" s="236"/>
      <c r="BJ47" s="236"/>
      <c r="BK47" s="236"/>
      <c r="BL47" s="236"/>
      <c r="BM47" s="236"/>
      <c r="BN47" s="236"/>
      <c r="BO47" s="237"/>
      <c r="BP47" s="237"/>
      <c r="BQ47" s="237"/>
      <c r="BR47" s="237"/>
      <c r="BS47" s="237"/>
      <c r="BT47" s="237"/>
      <c r="BU47" s="237"/>
    </row>
    <row r="48" spans="1:73" s="238" customFormat="1" ht="60" customHeight="1" thickBot="1">
      <c r="A48" s="1871"/>
      <c r="B48" s="1871"/>
      <c r="C48" s="1858"/>
      <c r="D48" s="469" t="s">
        <v>438</v>
      </c>
      <c r="E48" s="230" t="s">
        <v>335</v>
      </c>
      <c r="F48" s="124">
        <v>3</v>
      </c>
      <c r="G48" s="125" t="s">
        <v>439</v>
      </c>
      <c r="H48" s="126" t="s">
        <v>429</v>
      </c>
      <c r="I48" s="241">
        <f t="shared" si="11"/>
        <v>0.0125</v>
      </c>
      <c r="J48" s="126" t="s">
        <v>440</v>
      </c>
      <c r="K48" s="127">
        <v>42066</v>
      </c>
      <c r="L48" s="48">
        <v>42369</v>
      </c>
      <c r="M48" s="49"/>
      <c r="N48" s="49">
        <v>1</v>
      </c>
      <c r="O48" s="49"/>
      <c r="P48" s="49"/>
      <c r="Q48" s="49"/>
      <c r="R48" s="49">
        <v>1</v>
      </c>
      <c r="S48" s="49"/>
      <c r="T48" s="49"/>
      <c r="U48" s="49"/>
      <c r="V48" s="49"/>
      <c r="W48" s="49">
        <v>1</v>
      </c>
      <c r="X48" s="49"/>
      <c r="Y48" s="50">
        <f t="shared" si="0"/>
        <v>3</v>
      </c>
      <c r="Z48" s="86">
        <v>5000000</v>
      </c>
      <c r="AA48" s="108" t="s">
        <v>1150</v>
      </c>
      <c r="AB48" s="1710">
        <f t="shared" si="1"/>
        <v>1</v>
      </c>
      <c r="AC48" s="1487">
        <f t="shared" si="2"/>
        <v>1</v>
      </c>
      <c r="AD48" s="1710">
        <v>2</v>
      </c>
      <c r="AE48" s="1487">
        <f>AD48/AB48</f>
        <v>2</v>
      </c>
      <c r="AF48" s="1791">
        <f t="shared" si="3"/>
        <v>0.6666666666666666</v>
      </c>
      <c r="AG48" s="1487">
        <f t="shared" si="4"/>
        <v>0.6666666666666666</v>
      </c>
      <c r="AH48" s="1487"/>
      <c r="AI48" s="1486"/>
      <c r="AJ48" s="1487"/>
      <c r="AK48" s="1486" t="s">
        <v>2035</v>
      </c>
      <c r="AL48" s="1486"/>
      <c r="AM48" s="233"/>
      <c r="AN48" s="233"/>
      <c r="AO48" s="233"/>
      <c r="AP48" s="233"/>
      <c r="AQ48" s="233"/>
      <c r="AR48" s="233"/>
      <c r="AS48" s="233"/>
      <c r="AT48" s="234"/>
      <c r="AU48" s="234"/>
      <c r="AV48" s="234"/>
      <c r="AW48" s="234"/>
      <c r="AX48" s="234"/>
      <c r="AY48" s="234"/>
      <c r="AZ48" s="234"/>
      <c r="BA48" s="235"/>
      <c r="BB48" s="235"/>
      <c r="BC48" s="235"/>
      <c r="BD48" s="235"/>
      <c r="BE48" s="235"/>
      <c r="BF48" s="235"/>
      <c r="BG48" s="235"/>
      <c r="BH48" s="236"/>
      <c r="BI48" s="236"/>
      <c r="BJ48" s="236"/>
      <c r="BK48" s="236"/>
      <c r="BL48" s="236"/>
      <c r="BM48" s="236"/>
      <c r="BN48" s="236"/>
      <c r="BO48" s="237"/>
      <c r="BP48" s="237"/>
      <c r="BQ48" s="237"/>
      <c r="BR48" s="237"/>
      <c r="BS48" s="237"/>
      <c r="BT48" s="237"/>
      <c r="BU48" s="237"/>
    </row>
    <row r="49" spans="1:73" s="238" customFormat="1" ht="38.25" customHeight="1" thickBot="1">
      <c r="A49" s="1871"/>
      <c r="B49" s="1871"/>
      <c r="C49" s="1858"/>
      <c r="D49" s="469" t="s">
        <v>441</v>
      </c>
      <c r="E49" s="230" t="s">
        <v>312</v>
      </c>
      <c r="F49" s="124">
        <v>11</v>
      </c>
      <c r="G49" s="125" t="s">
        <v>313</v>
      </c>
      <c r="H49" s="126" t="s">
        <v>429</v>
      </c>
      <c r="I49" s="241">
        <f t="shared" si="11"/>
        <v>0.0125</v>
      </c>
      <c r="J49" s="126" t="s">
        <v>315</v>
      </c>
      <c r="K49" s="127">
        <v>42037</v>
      </c>
      <c r="L49" s="48">
        <v>42369</v>
      </c>
      <c r="M49" s="49"/>
      <c r="N49" s="49">
        <v>1</v>
      </c>
      <c r="O49" s="49">
        <v>1</v>
      </c>
      <c r="P49" s="49">
        <v>1</v>
      </c>
      <c r="Q49" s="49">
        <v>1</v>
      </c>
      <c r="R49" s="49">
        <v>1</v>
      </c>
      <c r="S49" s="49">
        <v>1</v>
      </c>
      <c r="T49" s="49">
        <v>1</v>
      </c>
      <c r="U49" s="49">
        <v>1</v>
      </c>
      <c r="V49" s="49">
        <v>1</v>
      </c>
      <c r="W49" s="49">
        <v>1</v>
      </c>
      <c r="X49" s="49">
        <v>1</v>
      </c>
      <c r="Y49" s="50">
        <f t="shared" si="0"/>
        <v>11</v>
      </c>
      <c r="Z49" s="86">
        <v>0</v>
      </c>
      <c r="AA49" s="108" t="s">
        <v>1150</v>
      </c>
      <c r="AB49" s="1710">
        <f t="shared" si="1"/>
        <v>1</v>
      </c>
      <c r="AC49" s="1487">
        <f t="shared" si="2"/>
        <v>1</v>
      </c>
      <c r="AD49" s="1710">
        <v>2</v>
      </c>
      <c r="AE49" s="1487">
        <f>AD49/AB49</f>
        <v>2</v>
      </c>
      <c r="AF49" s="1791">
        <f t="shared" si="3"/>
        <v>0.18181818181818182</v>
      </c>
      <c r="AG49" s="1487">
        <f t="shared" si="4"/>
        <v>0.18181818181818182</v>
      </c>
      <c r="AH49" s="1487"/>
      <c r="AI49" s="1486"/>
      <c r="AJ49" s="1487"/>
      <c r="AK49" s="1486" t="s">
        <v>2036</v>
      </c>
      <c r="AL49" s="1486"/>
      <c r="AM49" s="233"/>
      <c r="AN49" s="233"/>
      <c r="AO49" s="233"/>
      <c r="AP49" s="233"/>
      <c r="AQ49" s="233"/>
      <c r="AR49" s="233"/>
      <c r="AS49" s="233"/>
      <c r="AT49" s="234"/>
      <c r="AU49" s="234"/>
      <c r="AV49" s="234"/>
      <c r="AW49" s="234"/>
      <c r="AX49" s="234"/>
      <c r="AY49" s="234"/>
      <c r="AZ49" s="234"/>
      <c r="BA49" s="235"/>
      <c r="BB49" s="235"/>
      <c r="BC49" s="235"/>
      <c r="BD49" s="235"/>
      <c r="BE49" s="235"/>
      <c r="BF49" s="235"/>
      <c r="BG49" s="235"/>
      <c r="BH49" s="236"/>
      <c r="BI49" s="236"/>
      <c r="BJ49" s="236"/>
      <c r="BK49" s="236"/>
      <c r="BL49" s="236"/>
      <c r="BM49" s="236"/>
      <c r="BN49" s="236"/>
      <c r="BO49" s="237"/>
      <c r="BP49" s="237"/>
      <c r="BQ49" s="237"/>
      <c r="BR49" s="237"/>
      <c r="BS49" s="237"/>
      <c r="BT49" s="237"/>
      <c r="BU49" s="237"/>
    </row>
    <row r="50" spans="1:73" s="238" customFormat="1" ht="48.75" thickBot="1">
      <c r="A50" s="1871"/>
      <c r="B50" s="1871"/>
      <c r="C50" s="1858"/>
      <c r="D50" s="121" t="s">
        <v>442</v>
      </c>
      <c r="E50" s="230" t="s">
        <v>443</v>
      </c>
      <c r="F50" s="124">
        <v>6</v>
      </c>
      <c r="G50" s="125" t="s">
        <v>444</v>
      </c>
      <c r="H50" s="126" t="s">
        <v>429</v>
      </c>
      <c r="I50" s="241">
        <f t="shared" si="11"/>
        <v>0.0125</v>
      </c>
      <c r="J50" s="126" t="s">
        <v>445</v>
      </c>
      <c r="K50" s="127">
        <v>42037</v>
      </c>
      <c r="L50" s="48">
        <v>42369</v>
      </c>
      <c r="M50" s="49"/>
      <c r="N50" s="49">
        <v>1</v>
      </c>
      <c r="O50" s="49"/>
      <c r="P50" s="49">
        <v>1</v>
      </c>
      <c r="Q50" s="49"/>
      <c r="R50" s="49">
        <v>1</v>
      </c>
      <c r="S50" s="49"/>
      <c r="T50" s="49">
        <v>1</v>
      </c>
      <c r="U50" s="49"/>
      <c r="V50" s="49">
        <v>1</v>
      </c>
      <c r="W50" s="49"/>
      <c r="X50" s="49">
        <v>1</v>
      </c>
      <c r="Y50" s="50">
        <f t="shared" si="0"/>
        <v>6</v>
      </c>
      <c r="Z50" s="86">
        <v>0</v>
      </c>
      <c r="AA50" s="108" t="s">
        <v>1150</v>
      </c>
      <c r="AB50" s="1710">
        <f t="shared" si="1"/>
        <v>1</v>
      </c>
      <c r="AC50" s="1487">
        <f t="shared" si="2"/>
        <v>1</v>
      </c>
      <c r="AD50" s="1710">
        <v>5</v>
      </c>
      <c r="AE50" s="1487">
        <f>AD50/AB50</f>
        <v>5</v>
      </c>
      <c r="AF50" s="1791">
        <f t="shared" si="3"/>
        <v>0.8333333333333334</v>
      </c>
      <c r="AG50" s="1487">
        <f t="shared" si="4"/>
        <v>0.8333333333333334</v>
      </c>
      <c r="AH50" s="1487"/>
      <c r="AI50" s="1486"/>
      <c r="AJ50" s="1487"/>
      <c r="AK50" s="1486" t="s">
        <v>2037</v>
      </c>
      <c r="AL50" s="1486"/>
      <c r="AM50" s="233"/>
      <c r="AN50" s="233"/>
      <c r="AO50" s="233"/>
      <c r="AP50" s="233"/>
      <c r="AQ50" s="233"/>
      <c r="AR50" s="233"/>
      <c r="AS50" s="233"/>
      <c r="AT50" s="234"/>
      <c r="AU50" s="234"/>
      <c r="AV50" s="234"/>
      <c r="AW50" s="234"/>
      <c r="AX50" s="234"/>
      <c r="AY50" s="234"/>
      <c r="AZ50" s="234"/>
      <c r="BA50" s="235"/>
      <c r="BB50" s="235"/>
      <c r="BC50" s="235"/>
      <c r="BD50" s="235"/>
      <c r="BE50" s="235"/>
      <c r="BF50" s="235"/>
      <c r="BG50" s="235"/>
      <c r="BH50" s="236"/>
      <c r="BI50" s="236"/>
      <c r="BJ50" s="236"/>
      <c r="BK50" s="236"/>
      <c r="BL50" s="236"/>
      <c r="BM50" s="236"/>
      <c r="BN50" s="236"/>
      <c r="BO50" s="237"/>
      <c r="BP50" s="237"/>
      <c r="BQ50" s="237"/>
      <c r="BR50" s="237"/>
      <c r="BS50" s="237"/>
      <c r="BT50" s="237"/>
      <c r="BU50" s="237"/>
    </row>
    <row r="51" spans="1:73" s="238" customFormat="1" ht="45.75" customHeight="1" thickBot="1">
      <c r="A51" s="1871"/>
      <c r="B51" s="1871"/>
      <c r="C51" s="1858"/>
      <c r="D51" s="121" t="s">
        <v>446</v>
      </c>
      <c r="E51" s="230" t="s">
        <v>447</v>
      </c>
      <c r="F51" s="124">
        <v>2</v>
      </c>
      <c r="G51" s="125" t="s">
        <v>448</v>
      </c>
      <c r="H51" s="126" t="s">
        <v>449</v>
      </c>
      <c r="I51" s="241">
        <f t="shared" si="11"/>
        <v>0.0125</v>
      </c>
      <c r="J51" s="126" t="s">
        <v>450</v>
      </c>
      <c r="K51" s="127">
        <v>42038</v>
      </c>
      <c r="L51" s="48">
        <v>42155</v>
      </c>
      <c r="M51" s="49"/>
      <c r="N51" s="49"/>
      <c r="O51" s="49">
        <v>1</v>
      </c>
      <c r="P51" s="49"/>
      <c r="Q51" s="49">
        <v>1</v>
      </c>
      <c r="R51" s="49"/>
      <c r="S51" s="49"/>
      <c r="T51" s="49"/>
      <c r="U51" s="49"/>
      <c r="V51" s="49"/>
      <c r="W51" s="49"/>
      <c r="X51" s="49"/>
      <c r="Y51" s="50">
        <f t="shared" si="0"/>
        <v>2</v>
      </c>
      <c r="Z51" s="86">
        <v>25000000</v>
      </c>
      <c r="AA51" s="108" t="s">
        <v>1150</v>
      </c>
      <c r="AB51" s="1710">
        <f t="shared" si="1"/>
        <v>0</v>
      </c>
      <c r="AC51" s="1487">
        <f t="shared" si="2"/>
        <v>0</v>
      </c>
      <c r="AD51" s="1710">
        <v>0</v>
      </c>
      <c r="AE51" s="1487" t="s">
        <v>1150</v>
      </c>
      <c r="AF51" s="1791">
        <f t="shared" si="3"/>
        <v>0</v>
      </c>
      <c r="AG51" s="1487">
        <f t="shared" si="4"/>
        <v>0</v>
      </c>
      <c r="AH51" s="1487"/>
      <c r="AI51" s="1486"/>
      <c r="AJ51" s="1487"/>
      <c r="AK51" s="1486" t="s">
        <v>2029</v>
      </c>
      <c r="AL51" s="1486"/>
      <c r="AM51" s="233"/>
      <c r="AN51" s="233"/>
      <c r="AO51" s="233"/>
      <c r="AP51" s="233"/>
      <c r="AQ51" s="233"/>
      <c r="AR51" s="233"/>
      <c r="AS51" s="233"/>
      <c r="AT51" s="234"/>
      <c r="AU51" s="234"/>
      <c r="AV51" s="234"/>
      <c r="AW51" s="234"/>
      <c r="AX51" s="234"/>
      <c r="AY51" s="234"/>
      <c r="AZ51" s="234"/>
      <c r="BA51" s="235"/>
      <c r="BB51" s="235"/>
      <c r="BC51" s="235"/>
      <c r="BD51" s="235"/>
      <c r="BE51" s="235"/>
      <c r="BF51" s="235"/>
      <c r="BG51" s="235"/>
      <c r="BH51" s="236"/>
      <c r="BI51" s="236"/>
      <c r="BJ51" s="236"/>
      <c r="BK51" s="236"/>
      <c r="BL51" s="236"/>
      <c r="BM51" s="236"/>
      <c r="BN51" s="236"/>
      <c r="BO51" s="237"/>
      <c r="BP51" s="237"/>
      <c r="BQ51" s="237"/>
      <c r="BR51" s="237"/>
      <c r="BS51" s="237"/>
      <c r="BT51" s="237"/>
      <c r="BU51" s="237"/>
    </row>
    <row r="52" spans="1:73" s="238" customFormat="1" ht="36.75" thickBot="1">
      <c r="A52" s="1871"/>
      <c r="B52" s="1871"/>
      <c r="C52" s="1858"/>
      <c r="D52" s="121" t="s">
        <v>451</v>
      </c>
      <c r="E52" s="230" t="s">
        <v>78</v>
      </c>
      <c r="F52" s="124">
        <v>1</v>
      </c>
      <c r="G52" s="125" t="s">
        <v>303</v>
      </c>
      <c r="H52" s="126" t="s">
        <v>304</v>
      </c>
      <c r="I52" s="241">
        <f t="shared" si="11"/>
        <v>0.0125</v>
      </c>
      <c r="J52" s="126" t="s">
        <v>452</v>
      </c>
      <c r="K52" s="127">
        <v>42019</v>
      </c>
      <c r="L52" s="48">
        <v>42034</v>
      </c>
      <c r="M52" s="49">
        <v>1</v>
      </c>
      <c r="N52" s="49"/>
      <c r="O52" s="49"/>
      <c r="P52" s="49"/>
      <c r="Q52" s="49"/>
      <c r="R52" s="49"/>
      <c r="S52" s="49"/>
      <c r="T52" s="49"/>
      <c r="U52" s="49"/>
      <c r="V52" s="49"/>
      <c r="W52" s="49"/>
      <c r="X52" s="49"/>
      <c r="Y52" s="50">
        <f t="shared" si="0"/>
        <v>1</v>
      </c>
      <c r="Z52" s="86">
        <v>0</v>
      </c>
      <c r="AA52" s="108" t="s">
        <v>1150</v>
      </c>
      <c r="AB52" s="1710">
        <f t="shared" si="1"/>
        <v>1</v>
      </c>
      <c r="AC52" s="1487">
        <f t="shared" si="2"/>
        <v>1</v>
      </c>
      <c r="AD52" s="1710">
        <v>1</v>
      </c>
      <c r="AE52" s="1487">
        <f>AD52/AB52</f>
        <v>1</v>
      </c>
      <c r="AF52" s="1791">
        <f t="shared" si="3"/>
        <v>1</v>
      </c>
      <c r="AG52" s="1487">
        <f t="shared" si="4"/>
        <v>1</v>
      </c>
      <c r="AH52" s="1487"/>
      <c r="AI52" s="1486"/>
      <c r="AJ52" s="1487"/>
      <c r="AK52" s="1486" t="s">
        <v>2038</v>
      </c>
      <c r="AL52" s="1486"/>
      <c r="AM52" s="233"/>
      <c r="AN52" s="233"/>
      <c r="AO52" s="233"/>
      <c r="AP52" s="233"/>
      <c r="AQ52" s="233"/>
      <c r="AR52" s="233"/>
      <c r="AS52" s="233"/>
      <c r="AT52" s="234"/>
      <c r="AU52" s="234"/>
      <c r="AV52" s="234"/>
      <c r="AW52" s="234"/>
      <c r="AX52" s="234"/>
      <c r="AY52" s="234"/>
      <c r="AZ52" s="234"/>
      <c r="BA52" s="235"/>
      <c r="BB52" s="235"/>
      <c r="BC52" s="235"/>
      <c r="BD52" s="235"/>
      <c r="BE52" s="235"/>
      <c r="BF52" s="235"/>
      <c r="BG52" s="235"/>
      <c r="BH52" s="236"/>
      <c r="BI52" s="236"/>
      <c r="BJ52" s="236"/>
      <c r="BK52" s="236"/>
      <c r="BL52" s="236"/>
      <c r="BM52" s="236"/>
      <c r="BN52" s="236"/>
      <c r="BO52" s="237"/>
      <c r="BP52" s="237"/>
      <c r="BQ52" s="237"/>
      <c r="BR52" s="237"/>
      <c r="BS52" s="237"/>
      <c r="BT52" s="237"/>
      <c r="BU52" s="237"/>
    </row>
    <row r="53" spans="1:73" s="238" customFormat="1" ht="24.75" thickBot="1">
      <c r="A53" s="1871"/>
      <c r="B53" s="1871"/>
      <c r="C53" s="1858"/>
      <c r="D53" s="121" t="s">
        <v>453</v>
      </c>
      <c r="E53" s="230" t="s">
        <v>454</v>
      </c>
      <c r="F53" s="124">
        <v>1000</v>
      </c>
      <c r="G53" s="125" t="s">
        <v>455</v>
      </c>
      <c r="H53" s="126" t="s">
        <v>456</v>
      </c>
      <c r="I53" s="241">
        <f>10%/6</f>
        <v>0.016666666666666666</v>
      </c>
      <c r="J53" s="126" t="s">
        <v>457</v>
      </c>
      <c r="K53" s="127">
        <v>42005</v>
      </c>
      <c r="L53" s="48">
        <v>42369</v>
      </c>
      <c r="M53" s="49">
        <f>1000/12</f>
        <v>83.33333333333333</v>
      </c>
      <c r="N53" s="49">
        <f aca="true" t="shared" si="12" ref="N53:X53">1000/12</f>
        <v>83.33333333333333</v>
      </c>
      <c r="O53" s="49">
        <f t="shared" si="12"/>
        <v>83.33333333333333</v>
      </c>
      <c r="P53" s="49">
        <f t="shared" si="12"/>
        <v>83.33333333333333</v>
      </c>
      <c r="Q53" s="49">
        <f t="shared" si="12"/>
        <v>83.33333333333333</v>
      </c>
      <c r="R53" s="49">
        <f t="shared" si="12"/>
        <v>83.33333333333333</v>
      </c>
      <c r="S53" s="49">
        <f t="shared" si="12"/>
        <v>83.33333333333333</v>
      </c>
      <c r="T53" s="49">
        <f t="shared" si="12"/>
        <v>83.33333333333333</v>
      </c>
      <c r="U53" s="49">
        <f t="shared" si="12"/>
        <v>83.33333333333333</v>
      </c>
      <c r="V53" s="49">
        <f t="shared" si="12"/>
        <v>83.33333333333333</v>
      </c>
      <c r="W53" s="49">
        <f t="shared" si="12"/>
        <v>83.33333333333333</v>
      </c>
      <c r="X53" s="49">
        <f t="shared" si="12"/>
        <v>83.33333333333333</v>
      </c>
      <c r="Y53" s="50">
        <f t="shared" si="0"/>
        <v>1000.0000000000001</v>
      </c>
      <c r="Z53" s="86">
        <v>0</v>
      </c>
      <c r="AA53" s="108" t="s">
        <v>1150</v>
      </c>
      <c r="AB53" s="1710">
        <f t="shared" si="1"/>
        <v>166.66666666666666</v>
      </c>
      <c r="AC53" s="1487">
        <f t="shared" si="2"/>
        <v>1</v>
      </c>
      <c r="AD53" s="1710">
        <v>620</v>
      </c>
      <c r="AE53" s="1487">
        <f>AD53/AB53</f>
        <v>3.72</v>
      </c>
      <c r="AF53" s="1791">
        <f t="shared" si="3"/>
        <v>0.6199999999999999</v>
      </c>
      <c r="AG53" s="1487">
        <f t="shared" si="4"/>
        <v>0.6199999999999999</v>
      </c>
      <c r="AH53" s="1487"/>
      <c r="AI53" s="1486"/>
      <c r="AJ53" s="1487"/>
      <c r="AK53" s="1486" t="s">
        <v>2039</v>
      </c>
      <c r="AL53" s="1486"/>
      <c r="AM53" s="233"/>
      <c r="AN53" s="233"/>
      <c r="AO53" s="233"/>
      <c r="AP53" s="233"/>
      <c r="AQ53" s="233"/>
      <c r="AR53" s="233"/>
      <c r="AS53" s="233"/>
      <c r="AT53" s="234"/>
      <c r="AU53" s="234"/>
      <c r="AV53" s="234"/>
      <c r="AW53" s="234"/>
      <c r="AX53" s="234"/>
      <c r="AY53" s="234"/>
      <c r="AZ53" s="234"/>
      <c r="BA53" s="235"/>
      <c r="BB53" s="235"/>
      <c r="BC53" s="235"/>
      <c r="BD53" s="235"/>
      <c r="BE53" s="235"/>
      <c r="BF53" s="235"/>
      <c r="BG53" s="235"/>
      <c r="BH53" s="236"/>
      <c r="BI53" s="236"/>
      <c r="BJ53" s="236"/>
      <c r="BK53" s="236"/>
      <c r="BL53" s="236"/>
      <c r="BM53" s="236"/>
      <c r="BN53" s="236"/>
      <c r="BO53" s="237"/>
      <c r="BP53" s="237"/>
      <c r="BQ53" s="237"/>
      <c r="BR53" s="237"/>
      <c r="BS53" s="237"/>
      <c r="BT53" s="237"/>
      <c r="BU53" s="237"/>
    </row>
    <row r="54" spans="1:73" s="238" customFormat="1" ht="36.75" thickBot="1">
      <c r="A54" s="1871"/>
      <c r="B54" s="1871"/>
      <c r="C54" s="1858"/>
      <c r="D54" s="121" t="s">
        <v>458</v>
      </c>
      <c r="E54" s="230" t="s">
        <v>459</v>
      </c>
      <c r="F54" s="124">
        <v>4</v>
      </c>
      <c r="G54" s="125" t="s">
        <v>460</v>
      </c>
      <c r="H54" s="126" t="s">
        <v>456</v>
      </c>
      <c r="I54" s="241">
        <f>10%/6</f>
        <v>0.016666666666666666</v>
      </c>
      <c r="J54" s="126" t="s">
        <v>461</v>
      </c>
      <c r="K54" s="127">
        <v>42005</v>
      </c>
      <c r="L54" s="48">
        <v>42369</v>
      </c>
      <c r="M54" s="49"/>
      <c r="N54" s="49"/>
      <c r="O54" s="49">
        <v>1</v>
      </c>
      <c r="P54" s="49"/>
      <c r="Q54" s="49">
        <v>1</v>
      </c>
      <c r="R54" s="49"/>
      <c r="S54" s="49">
        <v>1</v>
      </c>
      <c r="T54" s="49"/>
      <c r="U54" s="49">
        <v>1</v>
      </c>
      <c r="V54" s="49"/>
      <c r="W54" s="49"/>
      <c r="X54" s="49"/>
      <c r="Y54" s="50">
        <f t="shared" si="0"/>
        <v>4</v>
      </c>
      <c r="Z54" s="86">
        <v>0</v>
      </c>
      <c r="AA54" s="108" t="s">
        <v>1150</v>
      </c>
      <c r="AB54" s="1710">
        <f t="shared" si="1"/>
        <v>0</v>
      </c>
      <c r="AC54" s="1487">
        <f t="shared" si="2"/>
        <v>0</v>
      </c>
      <c r="AD54" s="1710">
        <v>0</v>
      </c>
      <c r="AE54" s="1487" t="s">
        <v>1150</v>
      </c>
      <c r="AF54" s="1791">
        <f t="shared" si="3"/>
        <v>0</v>
      </c>
      <c r="AG54" s="1487">
        <f t="shared" si="4"/>
        <v>0</v>
      </c>
      <c r="AH54" s="1487"/>
      <c r="AI54" s="1486"/>
      <c r="AJ54" s="1487"/>
      <c r="AK54" s="1486" t="s">
        <v>2040</v>
      </c>
      <c r="AL54" s="1497"/>
      <c r="AM54" s="233"/>
      <c r="AN54" s="233"/>
      <c r="AO54" s="233"/>
      <c r="AP54" s="233"/>
      <c r="AQ54" s="233"/>
      <c r="AR54" s="233"/>
      <c r="AS54" s="233"/>
      <c r="AT54" s="234"/>
      <c r="AU54" s="234"/>
      <c r="AV54" s="234"/>
      <c r="AW54" s="234"/>
      <c r="AX54" s="234"/>
      <c r="AY54" s="234"/>
      <c r="AZ54" s="234"/>
      <c r="BA54" s="235"/>
      <c r="BB54" s="235"/>
      <c r="BC54" s="235"/>
      <c r="BD54" s="235"/>
      <c r="BE54" s="235"/>
      <c r="BF54" s="235"/>
      <c r="BG54" s="235"/>
      <c r="BH54" s="236"/>
      <c r="BI54" s="236"/>
      <c r="BJ54" s="236"/>
      <c r="BK54" s="236"/>
      <c r="BL54" s="236"/>
      <c r="BM54" s="236"/>
      <c r="BN54" s="236"/>
      <c r="BO54" s="237"/>
      <c r="BP54" s="237"/>
      <c r="BQ54" s="237"/>
      <c r="BR54" s="237"/>
      <c r="BS54" s="237"/>
      <c r="BT54" s="237"/>
      <c r="BU54" s="237"/>
    </row>
    <row r="55" spans="1:73" s="238" customFormat="1" ht="36.75" thickBot="1">
      <c r="A55" s="1871"/>
      <c r="B55" s="1871"/>
      <c r="C55" s="1858"/>
      <c r="D55" s="121" t="s">
        <v>462</v>
      </c>
      <c r="E55" s="230" t="s">
        <v>459</v>
      </c>
      <c r="F55" s="124">
        <v>5</v>
      </c>
      <c r="G55" s="125" t="s">
        <v>460</v>
      </c>
      <c r="H55" s="126" t="s">
        <v>456</v>
      </c>
      <c r="I55" s="241">
        <f>10%/6</f>
        <v>0.016666666666666666</v>
      </c>
      <c r="J55" s="126" t="s">
        <v>463</v>
      </c>
      <c r="K55" s="127">
        <v>42005</v>
      </c>
      <c r="L55" s="48">
        <v>42369</v>
      </c>
      <c r="M55" s="49"/>
      <c r="N55" s="49">
        <v>1</v>
      </c>
      <c r="O55" s="49"/>
      <c r="P55" s="49">
        <v>1</v>
      </c>
      <c r="Q55" s="49"/>
      <c r="R55" s="49">
        <v>1</v>
      </c>
      <c r="S55" s="49"/>
      <c r="T55" s="49">
        <v>1</v>
      </c>
      <c r="U55" s="49"/>
      <c r="V55" s="49">
        <v>1</v>
      </c>
      <c r="W55" s="49"/>
      <c r="X55" s="49"/>
      <c r="Y55" s="50">
        <f t="shared" si="0"/>
        <v>5</v>
      </c>
      <c r="Z55" s="86">
        <v>0</v>
      </c>
      <c r="AA55" s="108" t="s">
        <v>1150</v>
      </c>
      <c r="AB55" s="1710">
        <f t="shared" si="1"/>
        <v>1</v>
      </c>
      <c r="AC55" s="1487">
        <f t="shared" si="2"/>
        <v>1</v>
      </c>
      <c r="AD55" s="1710">
        <v>2</v>
      </c>
      <c r="AE55" s="1487">
        <f>AD55/AB55</f>
        <v>2</v>
      </c>
      <c r="AF55" s="1791">
        <f t="shared" si="3"/>
        <v>0.4</v>
      </c>
      <c r="AG55" s="1487">
        <f t="shared" si="4"/>
        <v>0.4</v>
      </c>
      <c r="AH55" s="1487"/>
      <c r="AI55" s="1486"/>
      <c r="AJ55" s="1487"/>
      <c r="AK55" s="1486" t="s">
        <v>2041</v>
      </c>
      <c r="AL55" s="1486"/>
      <c r="AM55" s="233"/>
      <c r="AN55" s="233"/>
      <c r="AO55" s="233"/>
      <c r="AP55" s="233"/>
      <c r="AQ55" s="233"/>
      <c r="AR55" s="233"/>
      <c r="AS55" s="233"/>
      <c r="AT55" s="234"/>
      <c r="AU55" s="234"/>
      <c r="AV55" s="234"/>
      <c r="AW55" s="234"/>
      <c r="AX55" s="234"/>
      <c r="AY55" s="234"/>
      <c r="AZ55" s="234"/>
      <c r="BA55" s="235"/>
      <c r="BB55" s="235"/>
      <c r="BC55" s="235"/>
      <c r="BD55" s="235"/>
      <c r="BE55" s="235"/>
      <c r="BF55" s="235"/>
      <c r="BG55" s="235"/>
      <c r="BH55" s="236"/>
      <c r="BI55" s="236"/>
      <c r="BJ55" s="236"/>
      <c r="BK55" s="236"/>
      <c r="BL55" s="236"/>
      <c r="BM55" s="236"/>
      <c r="BN55" s="236"/>
      <c r="BO55" s="237"/>
      <c r="BP55" s="237"/>
      <c r="BQ55" s="237"/>
      <c r="BR55" s="237"/>
      <c r="BS55" s="237"/>
      <c r="BT55" s="237"/>
      <c r="BU55" s="237"/>
    </row>
    <row r="56" spans="1:73" s="238" customFormat="1" ht="12.75" thickBot="1">
      <c r="A56" s="1871"/>
      <c r="B56" s="1871"/>
      <c r="C56" s="1858"/>
      <c r="D56" s="121" t="s">
        <v>464</v>
      </c>
      <c r="E56" s="230" t="s">
        <v>465</v>
      </c>
      <c r="F56" s="124">
        <v>1</v>
      </c>
      <c r="G56" s="125" t="s">
        <v>406</v>
      </c>
      <c r="H56" s="126" t="s">
        <v>456</v>
      </c>
      <c r="I56" s="241">
        <f>10%/6</f>
        <v>0.016666666666666666</v>
      </c>
      <c r="J56" s="126" t="s">
        <v>78</v>
      </c>
      <c r="K56" s="127">
        <v>42005</v>
      </c>
      <c r="L56" s="48">
        <v>42369</v>
      </c>
      <c r="M56" s="49"/>
      <c r="N56" s="49"/>
      <c r="O56" s="49"/>
      <c r="P56" s="49"/>
      <c r="Q56" s="49">
        <v>1</v>
      </c>
      <c r="R56" s="49"/>
      <c r="S56" s="49"/>
      <c r="T56" s="49"/>
      <c r="U56" s="49"/>
      <c r="V56" s="49"/>
      <c r="W56" s="49"/>
      <c r="X56" s="49"/>
      <c r="Y56" s="50">
        <f t="shared" si="0"/>
        <v>1</v>
      </c>
      <c r="Z56" s="86">
        <v>0</v>
      </c>
      <c r="AA56" s="108" t="s">
        <v>1150</v>
      </c>
      <c r="AB56" s="1710">
        <f t="shared" si="1"/>
        <v>0</v>
      </c>
      <c r="AC56" s="1487">
        <f t="shared" si="2"/>
        <v>0</v>
      </c>
      <c r="AD56" s="1710">
        <v>0</v>
      </c>
      <c r="AE56" s="1487" t="s">
        <v>1150</v>
      </c>
      <c r="AF56" s="1791">
        <f t="shared" si="3"/>
        <v>0</v>
      </c>
      <c r="AG56" s="1487">
        <f t="shared" si="4"/>
        <v>0</v>
      </c>
      <c r="AH56" s="1487"/>
      <c r="AI56" s="1486"/>
      <c r="AJ56" s="1487"/>
      <c r="AK56" s="1486"/>
      <c r="AL56" s="1486"/>
      <c r="AM56" s="233"/>
      <c r="AN56" s="233"/>
      <c r="AO56" s="233"/>
      <c r="AP56" s="233"/>
      <c r="AQ56" s="233"/>
      <c r="AR56" s="233"/>
      <c r="AS56" s="233"/>
      <c r="AT56" s="234"/>
      <c r="AU56" s="234"/>
      <c r="AV56" s="234"/>
      <c r="AW56" s="234"/>
      <c r="AX56" s="234"/>
      <c r="AY56" s="234"/>
      <c r="AZ56" s="234"/>
      <c r="BA56" s="235"/>
      <c r="BB56" s="235"/>
      <c r="BC56" s="235"/>
      <c r="BD56" s="235"/>
      <c r="BE56" s="235"/>
      <c r="BF56" s="235"/>
      <c r="BG56" s="235"/>
      <c r="BH56" s="236"/>
      <c r="BI56" s="236"/>
      <c r="BJ56" s="236"/>
      <c r="BK56" s="236"/>
      <c r="BL56" s="236"/>
      <c r="BM56" s="236"/>
      <c r="BN56" s="236"/>
      <c r="BO56" s="237"/>
      <c r="BP56" s="237"/>
      <c r="BQ56" s="237"/>
      <c r="BR56" s="237"/>
      <c r="BS56" s="237"/>
      <c r="BT56" s="237"/>
      <c r="BU56" s="237"/>
    </row>
    <row r="57" spans="1:73" s="238" customFormat="1" ht="42" customHeight="1" thickBot="1">
      <c r="A57" s="1871"/>
      <c r="B57" s="1871"/>
      <c r="C57" s="1858"/>
      <c r="D57" s="121" t="s">
        <v>466</v>
      </c>
      <c r="E57" s="230" t="s">
        <v>467</v>
      </c>
      <c r="F57" s="124">
        <v>3</v>
      </c>
      <c r="G57" s="125" t="s">
        <v>468</v>
      </c>
      <c r="H57" s="126" t="s">
        <v>469</v>
      </c>
      <c r="I57" s="241">
        <f>10%/6</f>
        <v>0.016666666666666666</v>
      </c>
      <c r="J57" s="126" t="s">
        <v>470</v>
      </c>
      <c r="K57" s="127">
        <v>42005</v>
      </c>
      <c r="L57" s="48">
        <v>42369</v>
      </c>
      <c r="M57" s="49"/>
      <c r="N57" s="49"/>
      <c r="O57" s="49">
        <v>1</v>
      </c>
      <c r="P57" s="49"/>
      <c r="Q57" s="49"/>
      <c r="R57" s="49">
        <v>1</v>
      </c>
      <c r="S57" s="49"/>
      <c r="T57" s="49"/>
      <c r="U57" s="49">
        <v>1</v>
      </c>
      <c r="V57" s="49"/>
      <c r="W57" s="49"/>
      <c r="X57" s="49"/>
      <c r="Y57" s="50">
        <f t="shared" si="0"/>
        <v>3</v>
      </c>
      <c r="Z57" s="86">
        <v>0</v>
      </c>
      <c r="AA57" s="108" t="s">
        <v>1150</v>
      </c>
      <c r="AB57" s="1710">
        <f t="shared" si="1"/>
        <v>0</v>
      </c>
      <c r="AC57" s="1487">
        <f t="shared" si="2"/>
        <v>0</v>
      </c>
      <c r="AD57" s="1710">
        <v>0</v>
      </c>
      <c r="AE57" s="1487" t="s">
        <v>1150</v>
      </c>
      <c r="AF57" s="1791">
        <f t="shared" si="3"/>
        <v>0</v>
      </c>
      <c r="AG57" s="1487">
        <f t="shared" si="4"/>
        <v>0</v>
      </c>
      <c r="AH57" s="1487"/>
      <c r="AI57" s="1486"/>
      <c r="AJ57" s="1487"/>
      <c r="AK57" s="1486" t="s">
        <v>2042</v>
      </c>
      <c r="AL57" s="1486" t="s">
        <v>2043</v>
      </c>
      <c r="AM57" s="233"/>
      <c r="AN57" s="233"/>
      <c r="AO57" s="233"/>
      <c r="AP57" s="233"/>
      <c r="AQ57" s="233"/>
      <c r="AR57" s="233"/>
      <c r="AS57" s="233"/>
      <c r="AT57" s="234"/>
      <c r="AU57" s="234"/>
      <c r="AV57" s="234"/>
      <c r="AW57" s="234"/>
      <c r="AX57" s="234"/>
      <c r="AY57" s="234"/>
      <c r="AZ57" s="234"/>
      <c r="BA57" s="235"/>
      <c r="BB57" s="235"/>
      <c r="BC57" s="235"/>
      <c r="BD57" s="235"/>
      <c r="BE57" s="235"/>
      <c r="BF57" s="235"/>
      <c r="BG57" s="235"/>
      <c r="BH57" s="236"/>
      <c r="BI57" s="236"/>
      <c r="BJ57" s="236"/>
      <c r="BK57" s="236"/>
      <c r="BL57" s="236"/>
      <c r="BM57" s="236"/>
      <c r="BN57" s="236"/>
      <c r="BO57" s="237"/>
      <c r="BP57" s="237"/>
      <c r="BQ57" s="237"/>
      <c r="BR57" s="237"/>
      <c r="BS57" s="237"/>
      <c r="BT57" s="237"/>
      <c r="BU57" s="237"/>
    </row>
    <row r="58" spans="1:73" s="238" customFormat="1" ht="36.75" customHeight="1" thickBot="1">
      <c r="A58" s="1871"/>
      <c r="B58" s="1871"/>
      <c r="C58" s="1858"/>
      <c r="D58" s="121" t="s">
        <v>471</v>
      </c>
      <c r="E58" s="230" t="s">
        <v>425</v>
      </c>
      <c r="F58" s="124">
        <v>1</v>
      </c>
      <c r="G58" s="125" t="s">
        <v>472</v>
      </c>
      <c r="H58" s="126" t="s">
        <v>456</v>
      </c>
      <c r="I58" s="241">
        <f>10%/6</f>
        <v>0.016666666666666666</v>
      </c>
      <c r="J58" s="126" t="s">
        <v>78</v>
      </c>
      <c r="K58" s="127">
        <v>42005</v>
      </c>
      <c r="L58" s="48">
        <v>42369</v>
      </c>
      <c r="M58" s="49"/>
      <c r="N58" s="49"/>
      <c r="O58" s="49"/>
      <c r="P58" s="49"/>
      <c r="Q58" s="49"/>
      <c r="R58" s="49"/>
      <c r="S58" s="49"/>
      <c r="T58" s="49"/>
      <c r="U58" s="49"/>
      <c r="V58" s="49">
        <v>1</v>
      </c>
      <c r="W58" s="49"/>
      <c r="X58" s="49"/>
      <c r="Y58" s="50">
        <f t="shared" si="0"/>
        <v>1</v>
      </c>
      <c r="Z58" s="86">
        <v>0</v>
      </c>
      <c r="AA58" s="108" t="s">
        <v>1150</v>
      </c>
      <c r="AB58" s="1710">
        <f t="shared" si="1"/>
        <v>0</v>
      </c>
      <c r="AC58" s="1487">
        <f t="shared" si="2"/>
        <v>0</v>
      </c>
      <c r="AD58" s="1710">
        <v>0</v>
      </c>
      <c r="AE58" s="1487" t="s">
        <v>1150</v>
      </c>
      <c r="AF58" s="1791">
        <f t="shared" si="3"/>
        <v>0</v>
      </c>
      <c r="AG58" s="1487">
        <f t="shared" si="4"/>
        <v>0</v>
      </c>
      <c r="AH58" s="1487"/>
      <c r="AI58" s="1486"/>
      <c r="AJ58" s="1487"/>
      <c r="AK58" s="1486"/>
      <c r="AL58" s="1486"/>
      <c r="AM58" s="233"/>
      <c r="AN58" s="233"/>
      <c r="AO58" s="233"/>
      <c r="AP58" s="233"/>
      <c r="AQ58" s="233"/>
      <c r="AR58" s="233"/>
      <c r="AS58" s="233"/>
      <c r="AT58" s="234"/>
      <c r="AU58" s="234"/>
      <c r="AV58" s="234"/>
      <c r="AW58" s="234"/>
      <c r="AX58" s="234"/>
      <c r="AY58" s="234"/>
      <c r="AZ58" s="234"/>
      <c r="BA58" s="235"/>
      <c r="BB58" s="235"/>
      <c r="BC58" s="235"/>
      <c r="BD58" s="235"/>
      <c r="BE58" s="235"/>
      <c r="BF58" s="235"/>
      <c r="BG58" s="235"/>
      <c r="BH58" s="236"/>
      <c r="BI58" s="236"/>
      <c r="BJ58" s="236"/>
      <c r="BK58" s="236"/>
      <c r="BL58" s="236"/>
      <c r="BM58" s="236"/>
      <c r="BN58" s="236"/>
      <c r="BO58" s="237"/>
      <c r="BP58" s="237"/>
      <c r="BQ58" s="237"/>
      <c r="BR58" s="237"/>
      <c r="BS58" s="237"/>
      <c r="BT58" s="237"/>
      <c r="BU58" s="237"/>
    </row>
    <row r="59" spans="1:73" s="238" customFormat="1" ht="42" customHeight="1" thickBot="1">
      <c r="A59" s="1871"/>
      <c r="B59" s="1871"/>
      <c r="C59" s="40" t="s">
        <v>473</v>
      </c>
      <c r="D59" s="121" t="s">
        <v>474</v>
      </c>
      <c r="E59" s="230" t="s">
        <v>78</v>
      </c>
      <c r="F59" s="124">
        <v>1</v>
      </c>
      <c r="G59" s="125" t="s">
        <v>303</v>
      </c>
      <c r="H59" s="126" t="s">
        <v>475</v>
      </c>
      <c r="I59" s="241">
        <v>0.1</v>
      </c>
      <c r="J59" s="126" t="s">
        <v>476</v>
      </c>
      <c r="K59" s="127">
        <v>42007</v>
      </c>
      <c r="L59" s="48">
        <v>42369</v>
      </c>
      <c r="M59" s="49"/>
      <c r="N59" s="49"/>
      <c r="O59" s="49"/>
      <c r="P59" s="49"/>
      <c r="Q59" s="49"/>
      <c r="R59" s="49"/>
      <c r="S59" s="49"/>
      <c r="T59" s="49"/>
      <c r="U59" s="49">
        <v>1</v>
      </c>
      <c r="V59" s="49"/>
      <c r="W59" s="49"/>
      <c r="X59" s="49"/>
      <c r="Y59" s="50">
        <f t="shared" si="0"/>
        <v>1</v>
      </c>
      <c r="Z59" s="86">
        <v>30000000</v>
      </c>
      <c r="AA59" s="108" t="s">
        <v>1150</v>
      </c>
      <c r="AB59" s="1710">
        <f t="shared" si="1"/>
        <v>0</v>
      </c>
      <c r="AC59" s="1487">
        <f t="shared" si="2"/>
        <v>0</v>
      </c>
      <c r="AD59" s="1710">
        <v>0</v>
      </c>
      <c r="AE59" s="1487" t="s">
        <v>1150</v>
      </c>
      <c r="AF59" s="1791">
        <f t="shared" si="3"/>
        <v>0</v>
      </c>
      <c r="AG59" s="1487">
        <f t="shared" si="4"/>
        <v>0</v>
      </c>
      <c r="AH59" s="1487"/>
      <c r="AI59" s="1486"/>
      <c r="AJ59" s="1486"/>
      <c r="AK59" s="1486" t="s">
        <v>2044</v>
      </c>
      <c r="AL59" s="1486"/>
      <c r="AM59" s="233"/>
      <c r="AN59" s="233"/>
      <c r="AO59" s="233"/>
      <c r="AP59" s="233"/>
      <c r="AQ59" s="233"/>
      <c r="AR59" s="233"/>
      <c r="AS59" s="233"/>
      <c r="AT59" s="234"/>
      <c r="AU59" s="234"/>
      <c r="AV59" s="234"/>
      <c r="AW59" s="234"/>
      <c r="AX59" s="234"/>
      <c r="AY59" s="234"/>
      <c r="AZ59" s="234"/>
      <c r="BA59" s="235"/>
      <c r="BB59" s="235"/>
      <c r="BC59" s="235"/>
      <c r="BD59" s="235"/>
      <c r="BE59" s="235"/>
      <c r="BF59" s="235"/>
      <c r="BG59" s="235"/>
      <c r="BH59" s="236"/>
      <c r="BI59" s="236"/>
      <c r="BJ59" s="236"/>
      <c r="BK59" s="236"/>
      <c r="BL59" s="236"/>
      <c r="BM59" s="236"/>
      <c r="BN59" s="236"/>
      <c r="BO59" s="237"/>
      <c r="BP59" s="237"/>
      <c r="BQ59" s="237"/>
      <c r="BR59" s="237"/>
      <c r="BS59" s="237"/>
      <c r="BT59" s="237"/>
      <c r="BU59" s="237"/>
    </row>
    <row r="60" spans="1:73" s="238" customFormat="1" ht="12.75" thickBot="1">
      <c r="A60" s="1871"/>
      <c r="B60" s="1871"/>
      <c r="C60" s="1857" t="s">
        <v>477</v>
      </c>
      <c r="D60" s="121" t="s">
        <v>478</v>
      </c>
      <c r="E60" s="230" t="s">
        <v>78</v>
      </c>
      <c r="F60" s="124">
        <v>1</v>
      </c>
      <c r="G60" s="125" t="s">
        <v>303</v>
      </c>
      <c r="H60" s="126" t="s">
        <v>479</v>
      </c>
      <c r="I60" s="241">
        <f>10%/6</f>
        <v>0.016666666666666666</v>
      </c>
      <c r="J60" s="126" t="s">
        <v>480</v>
      </c>
      <c r="K60" s="127">
        <v>42005</v>
      </c>
      <c r="L60" s="48" t="s">
        <v>481</v>
      </c>
      <c r="M60" s="49"/>
      <c r="N60" s="49"/>
      <c r="O60" s="49"/>
      <c r="P60" s="49">
        <v>1</v>
      </c>
      <c r="Q60" s="49"/>
      <c r="R60" s="49"/>
      <c r="S60" s="49"/>
      <c r="T60" s="49"/>
      <c r="U60" s="49"/>
      <c r="V60" s="49"/>
      <c r="W60" s="49"/>
      <c r="X60" s="49"/>
      <c r="Y60" s="50">
        <f t="shared" si="0"/>
        <v>1</v>
      </c>
      <c r="Z60" s="86">
        <v>0</v>
      </c>
      <c r="AA60" s="108" t="s">
        <v>1150</v>
      </c>
      <c r="AB60" s="1710">
        <f t="shared" si="1"/>
        <v>0</v>
      </c>
      <c r="AC60" s="1487">
        <f t="shared" si="2"/>
        <v>0</v>
      </c>
      <c r="AD60" s="1710">
        <v>0</v>
      </c>
      <c r="AE60" s="1487" t="s">
        <v>1150</v>
      </c>
      <c r="AF60" s="1791">
        <f t="shared" si="3"/>
        <v>0</v>
      </c>
      <c r="AG60" s="1487">
        <f t="shared" si="4"/>
        <v>0</v>
      </c>
      <c r="AH60" s="1487"/>
      <c r="AI60" s="1486"/>
      <c r="AJ60" s="1486"/>
      <c r="AK60" s="1486"/>
      <c r="AL60" s="1486"/>
      <c r="AM60" s="233"/>
      <c r="AN60" s="233"/>
      <c r="AO60" s="233"/>
      <c r="AP60" s="233"/>
      <c r="AQ60" s="233"/>
      <c r="AR60" s="233"/>
      <c r="AS60" s="233"/>
      <c r="AT60" s="234"/>
      <c r="AU60" s="234"/>
      <c r="AV60" s="234"/>
      <c r="AW60" s="234"/>
      <c r="AX60" s="234"/>
      <c r="AY60" s="234"/>
      <c r="AZ60" s="234"/>
      <c r="BA60" s="235"/>
      <c r="BB60" s="235"/>
      <c r="BC60" s="235"/>
      <c r="BD60" s="235"/>
      <c r="BE60" s="235"/>
      <c r="BF60" s="235"/>
      <c r="BG60" s="235"/>
      <c r="BH60" s="236"/>
      <c r="BI60" s="236"/>
      <c r="BJ60" s="236"/>
      <c r="BK60" s="236"/>
      <c r="BL60" s="236"/>
      <c r="BM60" s="236"/>
      <c r="BN60" s="236"/>
      <c r="BO60" s="237"/>
      <c r="BP60" s="237"/>
      <c r="BQ60" s="237"/>
      <c r="BR60" s="237"/>
      <c r="BS60" s="237"/>
      <c r="BT60" s="237"/>
      <c r="BU60" s="237"/>
    </row>
    <row r="61" spans="1:73" s="238" customFormat="1" ht="24.75" thickBot="1">
      <c r="A61" s="1871"/>
      <c r="B61" s="1871"/>
      <c r="C61" s="1858"/>
      <c r="D61" s="121" t="s">
        <v>482</v>
      </c>
      <c r="E61" s="230" t="s">
        <v>78</v>
      </c>
      <c r="F61" s="124">
        <v>1</v>
      </c>
      <c r="G61" s="125" t="s">
        <v>368</v>
      </c>
      <c r="H61" s="126" t="s">
        <v>479</v>
      </c>
      <c r="I61" s="241">
        <f>10%/6</f>
        <v>0.016666666666666666</v>
      </c>
      <c r="J61" s="126" t="s">
        <v>483</v>
      </c>
      <c r="K61" s="127">
        <v>42006</v>
      </c>
      <c r="L61" s="48">
        <v>42066</v>
      </c>
      <c r="M61" s="49"/>
      <c r="N61" s="49"/>
      <c r="O61" s="49">
        <v>1</v>
      </c>
      <c r="P61" s="49"/>
      <c r="Q61" s="49"/>
      <c r="R61" s="49"/>
      <c r="S61" s="49"/>
      <c r="T61" s="49"/>
      <c r="U61" s="49"/>
      <c r="V61" s="49"/>
      <c r="W61" s="49"/>
      <c r="X61" s="49"/>
      <c r="Y61" s="50">
        <f t="shared" si="0"/>
        <v>1</v>
      </c>
      <c r="Z61" s="86">
        <v>0</v>
      </c>
      <c r="AA61" s="108" t="s">
        <v>1150</v>
      </c>
      <c r="AB61" s="1710">
        <f t="shared" si="1"/>
        <v>0</v>
      </c>
      <c r="AC61" s="1487">
        <f t="shared" si="2"/>
        <v>0</v>
      </c>
      <c r="AD61" s="1710">
        <v>0</v>
      </c>
      <c r="AE61" s="1487" t="s">
        <v>1150</v>
      </c>
      <c r="AF61" s="1791">
        <f t="shared" si="3"/>
        <v>0</v>
      </c>
      <c r="AG61" s="1487">
        <f t="shared" si="4"/>
        <v>0</v>
      </c>
      <c r="AH61" s="1487"/>
      <c r="AI61" s="1486"/>
      <c r="AJ61" s="1486"/>
      <c r="AK61" s="1486"/>
      <c r="AL61" s="1486"/>
      <c r="AM61" s="233"/>
      <c r="AN61" s="233"/>
      <c r="AO61" s="233"/>
      <c r="AP61" s="233"/>
      <c r="AQ61" s="233"/>
      <c r="AR61" s="233"/>
      <c r="AS61" s="233"/>
      <c r="AT61" s="234"/>
      <c r="AU61" s="234"/>
      <c r="AV61" s="234"/>
      <c r="AW61" s="234"/>
      <c r="AX61" s="234"/>
      <c r="AY61" s="234"/>
      <c r="AZ61" s="234"/>
      <c r="BA61" s="235"/>
      <c r="BB61" s="235"/>
      <c r="BC61" s="235"/>
      <c r="BD61" s="235"/>
      <c r="BE61" s="235"/>
      <c r="BF61" s="235"/>
      <c r="BG61" s="235"/>
      <c r="BH61" s="236"/>
      <c r="BI61" s="236"/>
      <c r="BJ61" s="236"/>
      <c r="BK61" s="236"/>
      <c r="BL61" s="236"/>
      <c r="BM61" s="236"/>
      <c r="BN61" s="236"/>
      <c r="BO61" s="237"/>
      <c r="BP61" s="237"/>
      <c r="BQ61" s="237"/>
      <c r="BR61" s="237"/>
      <c r="BS61" s="237"/>
      <c r="BT61" s="237"/>
      <c r="BU61" s="237"/>
    </row>
    <row r="62" spans="1:73" s="238" customFormat="1" ht="24.75" thickBot="1">
      <c r="A62" s="1871"/>
      <c r="B62" s="1871"/>
      <c r="C62" s="1858"/>
      <c r="D62" s="121" t="s">
        <v>484</v>
      </c>
      <c r="E62" s="230" t="s">
        <v>485</v>
      </c>
      <c r="F62" s="124">
        <v>12</v>
      </c>
      <c r="G62" s="125" t="s">
        <v>486</v>
      </c>
      <c r="H62" s="126" t="s">
        <v>479</v>
      </c>
      <c r="I62" s="241">
        <f>10%/6</f>
        <v>0.016666666666666666</v>
      </c>
      <c r="J62" s="126" t="s">
        <v>487</v>
      </c>
      <c r="K62" s="127">
        <v>42005</v>
      </c>
      <c r="L62" s="48">
        <v>42369</v>
      </c>
      <c r="M62" s="49">
        <v>1</v>
      </c>
      <c r="N62" s="49">
        <v>1</v>
      </c>
      <c r="O62" s="49">
        <v>1</v>
      </c>
      <c r="P62" s="49">
        <v>1</v>
      </c>
      <c r="Q62" s="49">
        <v>1</v>
      </c>
      <c r="R62" s="49">
        <v>1</v>
      </c>
      <c r="S62" s="49">
        <v>1</v>
      </c>
      <c r="T62" s="49">
        <v>1</v>
      </c>
      <c r="U62" s="49">
        <v>1</v>
      </c>
      <c r="V62" s="49">
        <v>1</v>
      </c>
      <c r="W62" s="49">
        <v>1</v>
      </c>
      <c r="X62" s="49">
        <v>1</v>
      </c>
      <c r="Y62" s="50">
        <f t="shared" si="0"/>
        <v>12</v>
      </c>
      <c r="Z62" s="86">
        <v>500000000</v>
      </c>
      <c r="AA62" s="108" t="s">
        <v>1150</v>
      </c>
      <c r="AB62" s="1710">
        <f t="shared" si="1"/>
        <v>2</v>
      </c>
      <c r="AC62" s="1487">
        <f t="shared" si="2"/>
        <v>1</v>
      </c>
      <c r="AD62" s="1710">
        <v>12</v>
      </c>
      <c r="AE62" s="1487">
        <f>AD62/AB62</f>
        <v>6</v>
      </c>
      <c r="AF62" s="1791">
        <f t="shared" si="3"/>
        <v>1</v>
      </c>
      <c r="AG62" s="1487">
        <f t="shared" si="4"/>
        <v>1</v>
      </c>
      <c r="AH62" s="1487"/>
      <c r="AI62" s="1486"/>
      <c r="AJ62" s="1486"/>
      <c r="AK62" s="1486" t="s">
        <v>2045</v>
      </c>
      <c r="AL62" s="1486"/>
      <c r="AM62" s="233"/>
      <c r="AN62" s="233"/>
      <c r="AO62" s="233"/>
      <c r="AP62" s="233"/>
      <c r="AQ62" s="233"/>
      <c r="AR62" s="233"/>
      <c r="AS62" s="233"/>
      <c r="AT62" s="234"/>
      <c r="AU62" s="234"/>
      <c r="AV62" s="234"/>
      <c r="AW62" s="234"/>
      <c r="AX62" s="234"/>
      <c r="AY62" s="234"/>
      <c r="AZ62" s="234"/>
      <c r="BA62" s="235"/>
      <c r="BB62" s="235"/>
      <c r="BC62" s="235"/>
      <c r="BD62" s="235"/>
      <c r="BE62" s="235"/>
      <c r="BF62" s="235"/>
      <c r="BG62" s="235"/>
      <c r="BH62" s="236"/>
      <c r="BI62" s="236"/>
      <c r="BJ62" s="236"/>
      <c r="BK62" s="236"/>
      <c r="BL62" s="236"/>
      <c r="BM62" s="236"/>
      <c r="BN62" s="236"/>
      <c r="BO62" s="237"/>
      <c r="BP62" s="237"/>
      <c r="BQ62" s="237"/>
      <c r="BR62" s="237"/>
      <c r="BS62" s="237"/>
      <c r="BT62" s="237"/>
      <c r="BU62" s="237"/>
    </row>
    <row r="63" spans="1:73" s="238" customFormat="1" ht="36" customHeight="1" thickBot="1">
      <c r="A63" s="1871"/>
      <c r="B63" s="1871"/>
      <c r="C63" s="1858"/>
      <c r="D63" s="121" t="s">
        <v>488</v>
      </c>
      <c r="E63" s="230" t="s">
        <v>485</v>
      </c>
      <c r="F63" s="124">
        <v>20</v>
      </c>
      <c r="G63" s="125" t="s">
        <v>486</v>
      </c>
      <c r="H63" s="126" t="s">
        <v>479</v>
      </c>
      <c r="I63" s="241">
        <f>10%/6</f>
        <v>0.016666666666666666</v>
      </c>
      <c r="J63" s="126" t="s">
        <v>487</v>
      </c>
      <c r="K63" s="127">
        <v>42005</v>
      </c>
      <c r="L63" s="48">
        <v>42369</v>
      </c>
      <c r="M63" s="49">
        <f>20/12</f>
        <v>1.6666666666666667</v>
      </c>
      <c r="N63" s="49">
        <f aca="true" t="shared" si="13" ref="N63:X63">20/12</f>
        <v>1.6666666666666667</v>
      </c>
      <c r="O63" s="49">
        <f t="shared" si="13"/>
        <v>1.6666666666666667</v>
      </c>
      <c r="P63" s="49">
        <f t="shared" si="13"/>
        <v>1.6666666666666667</v>
      </c>
      <c r="Q63" s="49">
        <f t="shared" si="13"/>
        <v>1.6666666666666667</v>
      </c>
      <c r="R63" s="49">
        <f t="shared" si="13"/>
        <v>1.6666666666666667</v>
      </c>
      <c r="S63" s="49">
        <f t="shared" si="13"/>
        <v>1.6666666666666667</v>
      </c>
      <c r="T63" s="49">
        <f t="shared" si="13"/>
        <v>1.6666666666666667</v>
      </c>
      <c r="U63" s="49">
        <f t="shared" si="13"/>
        <v>1.6666666666666667</v>
      </c>
      <c r="V63" s="49">
        <f t="shared" si="13"/>
        <v>1.6666666666666667</v>
      </c>
      <c r="W63" s="49">
        <f t="shared" si="13"/>
        <v>1.6666666666666667</v>
      </c>
      <c r="X63" s="49">
        <f t="shared" si="13"/>
        <v>1.6666666666666667</v>
      </c>
      <c r="Y63" s="50">
        <f t="shared" si="0"/>
        <v>20</v>
      </c>
      <c r="Z63" s="86">
        <v>0</v>
      </c>
      <c r="AA63" s="108" t="s">
        <v>1150</v>
      </c>
      <c r="AB63" s="1710">
        <f t="shared" si="1"/>
        <v>3.3333333333333335</v>
      </c>
      <c r="AC63" s="1487">
        <f t="shared" si="2"/>
        <v>1</v>
      </c>
      <c r="AD63" s="1710">
        <v>7</v>
      </c>
      <c r="AE63" s="1487">
        <f>AD63/AB63</f>
        <v>2.1</v>
      </c>
      <c r="AF63" s="1791">
        <f t="shared" si="3"/>
        <v>0.35</v>
      </c>
      <c r="AG63" s="1487">
        <f t="shared" si="4"/>
        <v>0.35</v>
      </c>
      <c r="AH63" s="1487"/>
      <c r="AI63" s="1486"/>
      <c r="AJ63" s="1486"/>
      <c r="AK63" s="1486" t="s">
        <v>2046</v>
      </c>
      <c r="AL63" s="1486"/>
      <c r="AM63" s="233"/>
      <c r="AN63" s="233"/>
      <c r="AO63" s="233"/>
      <c r="AP63" s="233"/>
      <c r="AQ63" s="233"/>
      <c r="AR63" s="233"/>
      <c r="AS63" s="233"/>
      <c r="AT63" s="234"/>
      <c r="AU63" s="234"/>
      <c r="AV63" s="234"/>
      <c r="AW63" s="234"/>
      <c r="AX63" s="234"/>
      <c r="AY63" s="234"/>
      <c r="AZ63" s="234"/>
      <c r="BA63" s="235"/>
      <c r="BB63" s="235"/>
      <c r="BC63" s="235"/>
      <c r="BD63" s="235"/>
      <c r="BE63" s="235"/>
      <c r="BF63" s="235"/>
      <c r="BG63" s="235"/>
      <c r="BH63" s="236"/>
      <c r="BI63" s="236"/>
      <c r="BJ63" s="236"/>
      <c r="BK63" s="236"/>
      <c r="BL63" s="236"/>
      <c r="BM63" s="236"/>
      <c r="BN63" s="236"/>
      <c r="BO63" s="237"/>
      <c r="BP63" s="237"/>
      <c r="BQ63" s="237"/>
      <c r="BR63" s="237"/>
      <c r="BS63" s="237"/>
      <c r="BT63" s="237"/>
      <c r="BU63" s="237"/>
    </row>
    <row r="64" spans="1:73" s="238" customFormat="1" ht="48" customHeight="1" thickBot="1">
      <c r="A64" s="1871"/>
      <c r="B64" s="1871"/>
      <c r="C64" s="1858"/>
      <c r="D64" s="121" t="s">
        <v>489</v>
      </c>
      <c r="E64" s="230" t="s">
        <v>490</v>
      </c>
      <c r="F64" s="124">
        <v>1</v>
      </c>
      <c r="G64" s="125" t="s">
        <v>491</v>
      </c>
      <c r="H64" s="126" t="s">
        <v>492</v>
      </c>
      <c r="I64" s="241">
        <f>10%/6</f>
        <v>0.016666666666666666</v>
      </c>
      <c r="J64" s="126" t="s">
        <v>490</v>
      </c>
      <c r="K64" s="127">
        <v>42008</v>
      </c>
      <c r="L64" s="48">
        <v>42010</v>
      </c>
      <c r="M64" s="49"/>
      <c r="N64" s="49"/>
      <c r="O64" s="49">
        <v>1</v>
      </c>
      <c r="P64" s="49"/>
      <c r="Q64" s="49"/>
      <c r="R64" s="49"/>
      <c r="S64" s="49"/>
      <c r="T64" s="49"/>
      <c r="U64" s="49"/>
      <c r="V64" s="49"/>
      <c r="W64" s="49"/>
      <c r="X64" s="49"/>
      <c r="Y64" s="50">
        <f t="shared" si="0"/>
        <v>1</v>
      </c>
      <c r="Z64" s="86">
        <v>0</v>
      </c>
      <c r="AA64" s="108" t="s">
        <v>1150</v>
      </c>
      <c r="AB64" s="1710">
        <f t="shared" si="1"/>
        <v>0</v>
      </c>
      <c r="AC64" s="1487">
        <f t="shared" si="2"/>
        <v>0</v>
      </c>
      <c r="AD64" s="1710">
        <v>0</v>
      </c>
      <c r="AE64" s="1487" t="s">
        <v>1150</v>
      </c>
      <c r="AF64" s="1791">
        <f t="shared" si="3"/>
        <v>0</v>
      </c>
      <c r="AG64" s="1487">
        <f t="shared" si="4"/>
        <v>0</v>
      </c>
      <c r="AH64" s="1487"/>
      <c r="AI64" s="1486"/>
      <c r="AJ64" s="1486"/>
      <c r="AK64" s="1486"/>
      <c r="AL64" s="1486"/>
      <c r="AM64" s="233"/>
      <c r="AN64" s="233"/>
      <c r="AO64" s="233"/>
      <c r="AP64" s="233"/>
      <c r="AQ64" s="233"/>
      <c r="AR64" s="233"/>
      <c r="AS64" s="233"/>
      <c r="AT64" s="234"/>
      <c r="AU64" s="234"/>
      <c r="AV64" s="234"/>
      <c r="AW64" s="234"/>
      <c r="AX64" s="234"/>
      <c r="AY64" s="234"/>
      <c r="AZ64" s="234"/>
      <c r="BA64" s="235"/>
      <c r="BB64" s="235"/>
      <c r="BC64" s="235"/>
      <c r="BD64" s="235"/>
      <c r="BE64" s="235"/>
      <c r="BF64" s="235"/>
      <c r="BG64" s="235"/>
      <c r="BH64" s="236"/>
      <c r="BI64" s="236"/>
      <c r="BJ64" s="236"/>
      <c r="BK64" s="236"/>
      <c r="BL64" s="236"/>
      <c r="BM64" s="236"/>
      <c r="BN64" s="236"/>
      <c r="BO64" s="237"/>
      <c r="BP64" s="237"/>
      <c r="BQ64" s="237"/>
      <c r="BR64" s="237"/>
      <c r="BS64" s="237"/>
      <c r="BT64" s="237"/>
      <c r="BU64" s="237"/>
    </row>
    <row r="65" spans="1:73" s="238" customFormat="1" ht="24.75" thickBot="1">
      <c r="A65" s="1871"/>
      <c r="B65" s="1871"/>
      <c r="C65" s="1858"/>
      <c r="D65" s="121" t="s">
        <v>493</v>
      </c>
      <c r="E65" s="230" t="s">
        <v>322</v>
      </c>
      <c r="F65" s="124">
        <v>1</v>
      </c>
      <c r="G65" s="125" t="s">
        <v>486</v>
      </c>
      <c r="H65" s="126" t="s">
        <v>309</v>
      </c>
      <c r="I65" s="241">
        <f>10%/6</f>
        <v>0.016666666666666666</v>
      </c>
      <c r="J65" s="126" t="s">
        <v>494</v>
      </c>
      <c r="K65" s="127">
        <v>42161</v>
      </c>
      <c r="L65" s="48">
        <v>42321</v>
      </c>
      <c r="M65" s="49"/>
      <c r="N65" s="49"/>
      <c r="O65" s="49"/>
      <c r="P65" s="49"/>
      <c r="Q65" s="49"/>
      <c r="R65" s="49"/>
      <c r="S65" s="49"/>
      <c r="T65" s="49"/>
      <c r="U65" s="49"/>
      <c r="V65" s="49"/>
      <c r="W65" s="49">
        <v>1</v>
      </c>
      <c r="X65" s="49"/>
      <c r="Y65" s="50">
        <f t="shared" si="0"/>
        <v>1</v>
      </c>
      <c r="Z65" s="86">
        <v>0</v>
      </c>
      <c r="AA65" s="108" t="s">
        <v>1150</v>
      </c>
      <c r="AB65" s="1710">
        <f t="shared" si="1"/>
        <v>0</v>
      </c>
      <c r="AC65" s="1487">
        <f t="shared" si="2"/>
        <v>0</v>
      </c>
      <c r="AD65" s="1710">
        <v>0</v>
      </c>
      <c r="AE65" s="1487" t="s">
        <v>1150</v>
      </c>
      <c r="AF65" s="1791">
        <f t="shared" si="3"/>
        <v>0</v>
      </c>
      <c r="AG65" s="1487">
        <f t="shared" si="4"/>
        <v>0</v>
      </c>
      <c r="AH65" s="1487"/>
      <c r="AI65" s="1486"/>
      <c r="AJ65" s="1486"/>
      <c r="AK65" s="1486" t="s">
        <v>2047</v>
      </c>
      <c r="AL65" s="1486"/>
      <c r="AM65" s="233"/>
      <c r="AN65" s="233"/>
      <c r="AO65" s="233"/>
      <c r="AP65" s="233"/>
      <c r="AQ65" s="233"/>
      <c r="AR65" s="233"/>
      <c r="AS65" s="233"/>
      <c r="AT65" s="234"/>
      <c r="AU65" s="234"/>
      <c r="AV65" s="234"/>
      <c r="AW65" s="234"/>
      <c r="AX65" s="234"/>
      <c r="AY65" s="234"/>
      <c r="AZ65" s="234"/>
      <c r="BA65" s="235"/>
      <c r="BB65" s="235"/>
      <c r="BC65" s="235"/>
      <c r="BD65" s="235"/>
      <c r="BE65" s="235"/>
      <c r="BF65" s="235"/>
      <c r="BG65" s="235"/>
      <c r="BH65" s="236"/>
      <c r="BI65" s="236"/>
      <c r="BJ65" s="236"/>
      <c r="BK65" s="236"/>
      <c r="BL65" s="236"/>
      <c r="BM65" s="236"/>
      <c r="BN65" s="236"/>
      <c r="BO65" s="237"/>
      <c r="BP65" s="237"/>
      <c r="BQ65" s="237"/>
      <c r="BR65" s="237"/>
      <c r="BS65" s="237"/>
      <c r="BT65" s="237"/>
      <c r="BU65" s="237"/>
    </row>
    <row r="66" spans="1:73" s="238" customFormat="1" ht="36.75" customHeight="1" thickBot="1">
      <c r="A66" s="1871"/>
      <c r="B66" s="1871"/>
      <c r="C66" s="1857" t="s">
        <v>495</v>
      </c>
      <c r="D66" s="121" t="s">
        <v>496</v>
      </c>
      <c r="E66" s="230" t="s">
        <v>497</v>
      </c>
      <c r="F66" s="124">
        <v>1</v>
      </c>
      <c r="G66" s="125" t="s">
        <v>498</v>
      </c>
      <c r="H66" s="126" t="s">
        <v>499</v>
      </c>
      <c r="I66" s="241">
        <f>10%/6</f>
        <v>0.016666666666666666</v>
      </c>
      <c r="J66" s="126" t="s">
        <v>497</v>
      </c>
      <c r="K66" s="127">
        <v>42036</v>
      </c>
      <c r="L66" s="48">
        <v>42246</v>
      </c>
      <c r="M66" s="49"/>
      <c r="N66" s="49"/>
      <c r="O66" s="49"/>
      <c r="P66" s="49"/>
      <c r="Q66" s="49"/>
      <c r="R66" s="49"/>
      <c r="S66" s="49">
        <v>1</v>
      </c>
      <c r="T66" s="49"/>
      <c r="U66" s="49"/>
      <c r="V66" s="49"/>
      <c r="W66" s="49"/>
      <c r="X66" s="49"/>
      <c r="Y66" s="50">
        <f t="shared" si="0"/>
        <v>1</v>
      </c>
      <c r="Z66" s="86" t="s">
        <v>500</v>
      </c>
      <c r="AA66" s="108" t="s">
        <v>1150</v>
      </c>
      <c r="AB66" s="1710">
        <f t="shared" si="1"/>
        <v>0</v>
      </c>
      <c r="AC66" s="1487">
        <f t="shared" si="2"/>
        <v>0</v>
      </c>
      <c r="AD66" s="1710">
        <v>0</v>
      </c>
      <c r="AE66" s="1487" t="s">
        <v>1150</v>
      </c>
      <c r="AF66" s="1791">
        <f t="shared" si="3"/>
        <v>0</v>
      </c>
      <c r="AG66" s="1487">
        <f t="shared" si="4"/>
        <v>0</v>
      </c>
      <c r="AH66" s="1487"/>
      <c r="AI66" s="1486"/>
      <c r="AJ66" s="1486"/>
      <c r="AK66" s="1486"/>
      <c r="AL66" s="1486"/>
      <c r="AM66" s="233"/>
      <c r="AN66" s="233"/>
      <c r="AO66" s="233"/>
      <c r="AP66" s="233"/>
      <c r="AQ66" s="233"/>
      <c r="AR66" s="233"/>
      <c r="AS66" s="233"/>
      <c r="AT66" s="234"/>
      <c r="AU66" s="234"/>
      <c r="AV66" s="234"/>
      <c r="AW66" s="234"/>
      <c r="AX66" s="234"/>
      <c r="AY66" s="234"/>
      <c r="AZ66" s="234"/>
      <c r="BA66" s="235"/>
      <c r="BB66" s="235"/>
      <c r="BC66" s="235"/>
      <c r="BD66" s="235"/>
      <c r="BE66" s="235"/>
      <c r="BF66" s="235"/>
      <c r="BG66" s="235"/>
      <c r="BH66" s="236"/>
      <c r="BI66" s="236"/>
      <c r="BJ66" s="236"/>
      <c r="BK66" s="236"/>
      <c r="BL66" s="236"/>
      <c r="BM66" s="236"/>
      <c r="BN66" s="236"/>
      <c r="BO66" s="237"/>
      <c r="BP66" s="237"/>
      <c r="BQ66" s="237"/>
      <c r="BR66" s="237"/>
      <c r="BS66" s="237"/>
      <c r="BT66" s="237"/>
      <c r="BU66" s="237"/>
    </row>
    <row r="67" spans="1:73" s="238" customFormat="1" ht="64.5" customHeight="1" thickBot="1">
      <c r="A67" s="1871"/>
      <c r="B67" s="1871"/>
      <c r="C67" s="1858"/>
      <c r="D67" s="121" t="s">
        <v>501</v>
      </c>
      <c r="E67" s="230" t="s">
        <v>431</v>
      </c>
      <c r="F67" s="124">
        <v>1</v>
      </c>
      <c r="G67" s="125" t="s">
        <v>406</v>
      </c>
      <c r="H67" s="126" t="s">
        <v>502</v>
      </c>
      <c r="I67" s="241">
        <f>10%/6</f>
        <v>0.016666666666666666</v>
      </c>
      <c r="J67" s="126" t="s">
        <v>347</v>
      </c>
      <c r="K67" s="127">
        <v>42038</v>
      </c>
      <c r="L67" s="48">
        <v>42161</v>
      </c>
      <c r="M67" s="49"/>
      <c r="N67" s="49"/>
      <c r="O67" s="49">
        <v>1</v>
      </c>
      <c r="P67" s="49"/>
      <c r="Q67" s="49"/>
      <c r="R67" s="49"/>
      <c r="S67" s="49"/>
      <c r="T67" s="49"/>
      <c r="U67" s="49"/>
      <c r="V67" s="49"/>
      <c r="W67" s="49"/>
      <c r="X67" s="49"/>
      <c r="Y67" s="50">
        <f t="shared" si="0"/>
        <v>1</v>
      </c>
      <c r="Z67" s="86">
        <v>0</v>
      </c>
      <c r="AA67" s="108" t="s">
        <v>1150</v>
      </c>
      <c r="AB67" s="1710">
        <f t="shared" si="1"/>
        <v>0</v>
      </c>
      <c r="AC67" s="1487">
        <f t="shared" si="2"/>
        <v>0</v>
      </c>
      <c r="AD67" s="1710">
        <v>0</v>
      </c>
      <c r="AE67" s="1487" t="s">
        <v>1150</v>
      </c>
      <c r="AF67" s="1791">
        <f t="shared" si="3"/>
        <v>0</v>
      </c>
      <c r="AG67" s="1487">
        <f t="shared" si="4"/>
        <v>0</v>
      </c>
      <c r="AH67" s="1487"/>
      <c r="AI67" s="1486"/>
      <c r="AJ67" s="1486"/>
      <c r="AK67" s="1486"/>
      <c r="AL67" s="1486"/>
      <c r="AM67" s="233"/>
      <c r="AN67" s="233"/>
      <c r="AO67" s="233"/>
      <c r="AP67" s="233"/>
      <c r="AQ67" s="233"/>
      <c r="AR67" s="233"/>
      <c r="AS67" s="233"/>
      <c r="AT67" s="234"/>
      <c r="AU67" s="234"/>
      <c r="AV67" s="234"/>
      <c r="AW67" s="234"/>
      <c r="AX67" s="234"/>
      <c r="AY67" s="234"/>
      <c r="AZ67" s="234"/>
      <c r="BA67" s="235"/>
      <c r="BB67" s="235"/>
      <c r="BC67" s="235"/>
      <c r="BD67" s="235"/>
      <c r="BE67" s="235"/>
      <c r="BF67" s="235"/>
      <c r="BG67" s="235"/>
      <c r="BH67" s="236"/>
      <c r="BI67" s="236"/>
      <c r="BJ67" s="236"/>
      <c r="BK67" s="236"/>
      <c r="BL67" s="236"/>
      <c r="BM67" s="236"/>
      <c r="BN67" s="236"/>
      <c r="BO67" s="237"/>
      <c r="BP67" s="237"/>
      <c r="BQ67" s="237"/>
      <c r="BR67" s="237"/>
      <c r="BS67" s="237"/>
      <c r="BT67" s="237"/>
      <c r="BU67" s="237"/>
    </row>
    <row r="68" spans="1:73" s="238" customFormat="1" ht="30" customHeight="1" thickBot="1">
      <c r="A68" s="1871"/>
      <c r="B68" s="1871"/>
      <c r="C68" s="1858"/>
      <c r="D68" s="121" t="s">
        <v>503</v>
      </c>
      <c r="E68" s="230" t="s">
        <v>504</v>
      </c>
      <c r="F68" s="124">
        <v>10</v>
      </c>
      <c r="G68" s="125" t="s">
        <v>368</v>
      </c>
      <c r="H68" s="126" t="s">
        <v>502</v>
      </c>
      <c r="I68" s="241">
        <f>10%/6</f>
        <v>0.016666666666666666</v>
      </c>
      <c r="J68" s="126" t="s">
        <v>505</v>
      </c>
      <c r="K68" s="127">
        <v>42037</v>
      </c>
      <c r="L68" s="48">
        <v>42369</v>
      </c>
      <c r="M68" s="49"/>
      <c r="N68" s="49"/>
      <c r="O68" s="49">
        <v>1</v>
      </c>
      <c r="P68" s="49">
        <v>1</v>
      </c>
      <c r="Q68" s="49">
        <v>1</v>
      </c>
      <c r="R68" s="49">
        <v>1</v>
      </c>
      <c r="S68" s="49">
        <v>1</v>
      </c>
      <c r="T68" s="49">
        <v>1</v>
      </c>
      <c r="U68" s="49">
        <v>1</v>
      </c>
      <c r="V68" s="49">
        <v>1</v>
      </c>
      <c r="W68" s="49">
        <v>1</v>
      </c>
      <c r="X68" s="49">
        <v>1</v>
      </c>
      <c r="Y68" s="50">
        <f t="shared" si="0"/>
        <v>10</v>
      </c>
      <c r="Z68" s="86">
        <v>15000000</v>
      </c>
      <c r="AA68" s="108" t="s">
        <v>1150</v>
      </c>
      <c r="AB68" s="1710">
        <f t="shared" si="1"/>
        <v>0</v>
      </c>
      <c r="AC68" s="1487">
        <f t="shared" si="2"/>
        <v>0</v>
      </c>
      <c r="AD68" s="1710">
        <v>0</v>
      </c>
      <c r="AE68" s="1487" t="s">
        <v>1150</v>
      </c>
      <c r="AF68" s="1791">
        <f t="shared" si="3"/>
        <v>0</v>
      </c>
      <c r="AG68" s="1487">
        <f t="shared" si="4"/>
        <v>0</v>
      </c>
      <c r="AH68" s="1487"/>
      <c r="AI68" s="1486"/>
      <c r="AJ68" s="1486"/>
      <c r="AK68" s="1486"/>
      <c r="AL68" s="1486"/>
      <c r="AM68" s="233"/>
      <c r="AN68" s="233"/>
      <c r="AO68" s="233"/>
      <c r="AP68" s="233"/>
      <c r="AQ68" s="233"/>
      <c r="AR68" s="233"/>
      <c r="AS68" s="233"/>
      <c r="AT68" s="234"/>
      <c r="AU68" s="234"/>
      <c r="AV68" s="234"/>
      <c r="AW68" s="234"/>
      <c r="AX68" s="234"/>
      <c r="AY68" s="234"/>
      <c r="AZ68" s="234"/>
      <c r="BA68" s="235"/>
      <c r="BB68" s="235"/>
      <c r="BC68" s="235"/>
      <c r="BD68" s="235"/>
      <c r="BE68" s="235"/>
      <c r="BF68" s="235"/>
      <c r="BG68" s="235"/>
      <c r="BH68" s="236"/>
      <c r="BI68" s="236"/>
      <c r="BJ68" s="236"/>
      <c r="BK68" s="236"/>
      <c r="BL68" s="236"/>
      <c r="BM68" s="236"/>
      <c r="BN68" s="236"/>
      <c r="BO68" s="237"/>
      <c r="BP68" s="237"/>
      <c r="BQ68" s="237"/>
      <c r="BR68" s="237"/>
      <c r="BS68" s="237"/>
      <c r="BT68" s="237"/>
      <c r="BU68" s="237"/>
    </row>
    <row r="69" spans="1:73" s="238" customFormat="1" ht="30" customHeight="1" thickBot="1">
      <c r="A69" s="1871"/>
      <c r="B69" s="1871"/>
      <c r="C69" s="1858"/>
      <c r="D69" s="121" t="s">
        <v>506</v>
      </c>
      <c r="E69" s="230" t="s">
        <v>204</v>
      </c>
      <c r="F69" s="124">
        <v>400</v>
      </c>
      <c r="G69" s="125" t="s">
        <v>507</v>
      </c>
      <c r="H69" s="126" t="s">
        <v>502</v>
      </c>
      <c r="I69" s="241">
        <f>10%/6</f>
        <v>0.016666666666666666</v>
      </c>
      <c r="J69" s="126" t="s">
        <v>508</v>
      </c>
      <c r="K69" s="127">
        <v>42016</v>
      </c>
      <c r="L69" s="48">
        <v>42369</v>
      </c>
      <c r="M69" s="49"/>
      <c r="N69" s="49">
        <f>400/11</f>
        <v>36.36363636363637</v>
      </c>
      <c r="O69" s="49">
        <f aca="true" t="shared" si="14" ref="O69:X69">400/11</f>
        <v>36.36363636363637</v>
      </c>
      <c r="P69" s="49">
        <f t="shared" si="14"/>
        <v>36.36363636363637</v>
      </c>
      <c r="Q69" s="49">
        <f t="shared" si="14"/>
        <v>36.36363636363637</v>
      </c>
      <c r="R69" s="49">
        <f t="shared" si="14"/>
        <v>36.36363636363637</v>
      </c>
      <c r="S69" s="49">
        <f t="shared" si="14"/>
        <v>36.36363636363637</v>
      </c>
      <c r="T69" s="49">
        <f t="shared" si="14"/>
        <v>36.36363636363637</v>
      </c>
      <c r="U69" s="49">
        <f t="shared" si="14"/>
        <v>36.36363636363637</v>
      </c>
      <c r="V69" s="49">
        <f t="shared" si="14"/>
        <v>36.36363636363637</v>
      </c>
      <c r="W69" s="49">
        <f t="shared" si="14"/>
        <v>36.36363636363637</v>
      </c>
      <c r="X69" s="49">
        <f t="shared" si="14"/>
        <v>36.36363636363637</v>
      </c>
      <c r="Y69" s="50">
        <f t="shared" si="0"/>
        <v>400.00000000000006</v>
      </c>
      <c r="Z69" s="86">
        <v>0</v>
      </c>
      <c r="AA69" s="108" t="s">
        <v>1150</v>
      </c>
      <c r="AB69" s="1710">
        <f t="shared" si="1"/>
        <v>36.36363636363637</v>
      </c>
      <c r="AC69" s="1487">
        <f t="shared" si="2"/>
        <v>1</v>
      </c>
      <c r="AD69" s="1710">
        <v>60</v>
      </c>
      <c r="AE69" s="1487">
        <f>AD69/AB69</f>
        <v>1.65</v>
      </c>
      <c r="AF69" s="1791">
        <f t="shared" si="3"/>
        <v>0.14999999999999997</v>
      </c>
      <c r="AG69" s="1487">
        <f t="shared" si="4"/>
        <v>0.14999999999999997</v>
      </c>
      <c r="AH69" s="1487"/>
      <c r="AI69" s="1486"/>
      <c r="AJ69" s="1486"/>
      <c r="AK69" s="1486" t="s">
        <v>2048</v>
      </c>
      <c r="AL69" s="1486"/>
      <c r="AM69" s="233"/>
      <c r="AN69" s="233"/>
      <c r="AO69" s="233"/>
      <c r="AP69" s="233"/>
      <c r="AQ69" s="233"/>
      <c r="AR69" s="233"/>
      <c r="AS69" s="233"/>
      <c r="AT69" s="234"/>
      <c r="AU69" s="234"/>
      <c r="AV69" s="234"/>
      <c r="AW69" s="234"/>
      <c r="AX69" s="234"/>
      <c r="AY69" s="234"/>
      <c r="AZ69" s="234"/>
      <c r="BA69" s="235"/>
      <c r="BB69" s="235"/>
      <c r="BC69" s="235"/>
      <c r="BD69" s="235"/>
      <c r="BE69" s="235"/>
      <c r="BF69" s="235"/>
      <c r="BG69" s="235"/>
      <c r="BH69" s="236"/>
      <c r="BI69" s="236"/>
      <c r="BJ69" s="236"/>
      <c r="BK69" s="236"/>
      <c r="BL69" s="236"/>
      <c r="BM69" s="236"/>
      <c r="BN69" s="236"/>
      <c r="BO69" s="237"/>
      <c r="BP69" s="237"/>
      <c r="BQ69" s="237"/>
      <c r="BR69" s="237"/>
      <c r="BS69" s="237"/>
      <c r="BT69" s="237"/>
      <c r="BU69" s="237"/>
    </row>
    <row r="70" spans="1:73" s="238" customFormat="1" ht="43.5" customHeight="1" thickBot="1">
      <c r="A70" s="1871"/>
      <c r="B70" s="1871"/>
      <c r="C70" s="1858"/>
      <c r="D70" s="121" t="s">
        <v>509</v>
      </c>
      <c r="E70" s="230" t="s">
        <v>335</v>
      </c>
      <c r="F70" s="124">
        <v>2</v>
      </c>
      <c r="G70" s="125" t="s">
        <v>336</v>
      </c>
      <c r="H70" s="126" t="s">
        <v>510</v>
      </c>
      <c r="I70" s="241">
        <f>10%/6</f>
        <v>0.016666666666666666</v>
      </c>
      <c r="J70" s="126" t="s">
        <v>511</v>
      </c>
      <c r="K70" s="127">
        <v>42014</v>
      </c>
      <c r="L70" s="48">
        <v>42369</v>
      </c>
      <c r="M70" s="49"/>
      <c r="N70" s="49"/>
      <c r="O70" s="49"/>
      <c r="P70" s="49">
        <v>1</v>
      </c>
      <c r="Q70" s="49"/>
      <c r="R70" s="49"/>
      <c r="S70" s="49"/>
      <c r="T70" s="49"/>
      <c r="U70" s="49">
        <v>1</v>
      </c>
      <c r="V70" s="49"/>
      <c r="W70" s="49"/>
      <c r="X70" s="49"/>
      <c r="Y70" s="50">
        <f t="shared" si="0"/>
        <v>2</v>
      </c>
      <c r="Z70" s="86">
        <v>0</v>
      </c>
      <c r="AA70" s="108" t="s">
        <v>1150</v>
      </c>
      <c r="AB70" s="1710">
        <f t="shared" si="1"/>
        <v>0</v>
      </c>
      <c r="AC70" s="1487">
        <f t="shared" si="2"/>
        <v>0</v>
      </c>
      <c r="AD70" s="1710">
        <v>0</v>
      </c>
      <c r="AE70" s="1487" t="s">
        <v>1150</v>
      </c>
      <c r="AF70" s="1791">
        <f t="shared" si="3"/>
        <v>0</v>
      </c>
      <c r="AG70" s="1487">
        <f t="shared" si="4"/>
        <v>0</v>
      </c>
      <c r="AH70" s="1487"/>
      <c r="AI70" s="1486"/>
      <c r="AJ70" s="1486"/>
      <c r="AK70" s="1486"/>
      <c r="AL70" s="1486"/>
      <c r="AM70" s="233"/>
      <c r="AN70" s="233"/>
      <c r="AO70" s="233"/>
      <c r="AP70" s="233"/>
      <c r="AQ70" s="233"/>
      <c r="AR70" s="233"/>
      <c r="AS70" s="233"/>
      <c r="AT70" s="234"/>
      <c r="AU70" s="234"/>
      <c r="AV70" s="234"/>
      <c r="AW70" s="234"/>
      <c r="AX70" s="234"/>
      <c r="AY70" s="234"/>
      <c r="AZ70" s="234"/>
      <c r="BA70" s="235"/>
      <c r="BB70" s="235"/>
      <c r="BC70" s="235"/>
      <c r="BD70" s="235"/>
      <c r="BE70" s="235"/>
      <c r="BF70" s="235"/>
      <c r="BG70" s="235"/>
      <c r="BH70" s="236"/>
      <c r="BI70" s="236"/>
      <c r="BJ70" s="236"/>
      <c r="BK70" s="236"/>
      <c r="BL70" s="236"/>
      <c r="BM70" s="236"/>
      <c r="BN70" s="236"/>
      <c r="BO70" s="237"/>
      <c r="BP70" s="237"/>
      <c r="BQ70" s="237"/>
      <c r="BR70" s="237"/>
      <c r="BS70" s="237"/>
      <c r="BT70" s="237"/>
      <c r="BU70" s="237"/>
    </row>
    <row r="71" spans="1:73" s="238" customFormat="1" ht="59.25" customHeight="1" thickBot="1">
      <c r="A71" s="1871"/>
      <c r="B71" s="1871"/>
      <c r="C71" s="1858"/>
      <c r="D71" s="121" t="s">
        <v>512</v>
      </c>
      <c r="E71" s="230" t="s">
        <v>513</v>
      </c>
      <c r="F71" s="124">
        <v>10</v>
      </c>
      <c r="G71" s="125" t="s">
        <v>514</v>
      </c>
      <c r="H71" s="126" t="s">
        <v>510</v>
      </c>
      <c r="I71" s="241">
        <f>10%/6</f>
        <v>0.016666666666666666</v>
      </c>
      <c r="J71" s="126" t="s">
        <v>515</v>
      </c>
      <c r="K71" s="127">
        <v>42036</v>
      </c>
      <c r="L71" s="48">
        <v>42246</v>
      </c>
      <c r="M71" s="49"/>
      <c r="N71" s="49">
        <v>1</v>
      </c>
      <c r="O71" s="49">
        <v>1</v>
      </c>
      <c r="P71" s="49">
        <v>1</v>
      </c>
      <c r="Q71" s="49">
        <v>1</v>
      </c>
      <c r="R71" s="49">
        <v>1</v>
      </c>
      <c r="S71" s="49">
        <v>1</v>
      </c>
      <c r="T71" s="49">
        <v>1</v>
      </c>
      <c r="U71" s="49">
        <v>1</v>
      </c>
      <c r="V71" s="49">
        <v>1</v>
      </c>
      <c r="W71" s="49">
        <v>1</v>
      </c>
      <c r="X71" s="49"/>
      <c r="Y71" s="50">
        <f t="shared" si="0"/>
        <v>10</v>
      </c>
      <c r="Z71" s="86">
        <v>0</v>
      </c>
      <c r="AA71" s="108" t="s">
        <v>1150</v>
      </c>
      <c r="AB71" s="1710">
        <f t="shared" si="1"/>
        <v>1</v>
      </c>
      <c r="AC71" s="1487">
        <f t="shared" si="2"/>
        <v>1</v>
      </c>
      <c r="AD71" s="1710">
        <v>130</v>
      </c>
      <c r="AE71" s="1487">
        <f>AD71/AB71</f>
        <v>130</v>
      </c>
      <c r="AF71" s="1791">
        <f t="shared" si="3"/>
        <v>13</v>
      </c>
      <c r="AG71" s="1487">
        <f t="shared" si="4"/>
        <v>13</v>
      </c>
      <c r="AH71" s="1487"/>
      <c r="AI71" s="1486"/>
      <c r="AJ71" s="1486"/>
      <c r="AK71" s="1486" t="s">
        <v>2049</v>
      </c>
      <c r="AL71" s="1486"/>
      <c r="AM71" s="233"/>
      <c r="AN71" s="233"/>
      <c r="AO71" s="233"/>
      <c r="AP71" s="233"/>
      <c r="AQ71" s="233"/>
      <c r="AR71" s="233"/>
      <c r="AS71" s="233"/>
      <c r="AT71" s="234"/>
      <c r="AU71" s="234"/>
      <c r="AV71" s="234"/>
      <c r="AW71" s="234"/>
      <c r="AX71" s="234"/>
      <c r="AY71" s="234"/>
      <c r="AZ71" s="234"/>
      <c r="BA71" s="235"/>
      <c r="BB71" s="235"/>
      <c r="BC71" s="235"/>
      <c r="BD71" s="235"/>
      <c r="BE71" s="235"/>
      <c r="BF71" s="235"/>
      <c r="BG71" s="235"/>
      <c r="BH71" s="236"/>
      <c r="BI71" s="236"/>
      <c r="BJ71" s="236"/>
      <c r="BK71" s="236"/>
      <c r="BL71" s="236"/>
      <c r="BM71" s="236"/>
      <c r="BN71" s="236"/>
      <c r="BO71" s="237"/>
      <c r="BP71" s="237"/>
      <c r="BQ71" s="237"/>
      <c r="BR71" s="237"/>
      <c r="BS71" s="237"/>
      <c r="BT71" s="237"/>
      <c r="BU71" s="237"/>
    </row>
    <row r="72" spans="1:73" s="205" customFormat="1" ht="19.5" customHeight="1" thickBot="1">
      <c r="A72" s="1860" t="s">
        <v>136</v>
      </c>
      <c r="B72" s="1861"/>
      <c r="C72" s="1861"/>
      <c r="D72" s="1862"/>
      <c r="E72" s="94"/>
      <c r="F72" s="95"/>
      <c r="G72" s="95"/>
      <c r="H72" s="532"/>
      <c r="I72" s="172">
        <f>+SUM(I16:I71)</f>
        <v>1.0000000000000004</v>
      </c>
      <c r="J72" s="95"/>
      <c r="K72" s="95"/>
      <c r="L72" s="95"/>
      <c r="M72" s="95"/>
      <c r="N72" s="95"/>
      <c r="O72" s="95"/>
      <c r="P72" s="95"/>
      <c r="Q72" s="95"/>
      <c r="R72" s="95"/>
      <c r="S72" s="95"/>
      <c r="T72" s="95"/>
      <c r="U72" s="95"/>
      <c r="V72" s="95"/>
      <c r="W72" s="95"/>
      <c r="X72" s="95"/>
      <c r="Y72" s="98"/>
      <c r="Z72" s="99">
        <f>SUM(Z16:Z71)</f>
        <v>2215000000</v>
      </c>
      <c r="AA72" s="100"/>
      <c r="AB72" s="1712"/>
      <c r="AC72" s="1714">
        <f>_xlfn.AVERAGEIF(AC16:AC71,"&gt;0")</f>
        <v>1</v>
      </c>
      <c r="AD72" s="1667"/>
      <c r="AE72" s="1652">
        <f>AVERAGE(AE16:AE71)</f>
        <v>8.899833333333333</v>
      </c>
      <c r="AF72" s="1650"/>
      <c r="AG72" s="1652">
        <f>AVERAGE(AG16:AG71)</f>
        <v>0.47713203463203463</v>
      </c>
      <c r="AH72" s="1651"/>
      <c r="AI72" s="1651"/>
      <c r="AJ72" s="1488"/>
      <c r="AK72" s="1488"/>
      <c r="AL72" s="1488"/>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row>
    <row r="73" spans="1:73" s="238" customFormat="1" ht="36.75" thickBot="1">
      <c r="A73" s="1856">
        <v>2</v>
      </c>
      <c r="B73" s="1856" t="s">
        <v>137</v>
      </c>
      <c r="C73" s="1857" t="s">
        <v>516</v>
      </c>
      <c r="D73" s="121" t="s">
        <v>517</v>
      </c>
      <c r="E73" s="230" t="s">
        <v>78</v>
      </c>
      <c r="F73" s="124" t="s">
        <v>518</v>
      </c>
      <c r="G73" s="125" t="s">
        <v>79</v>
      </c>
      <c r="H73" s="126" t="s">
        <v>304</v>
      </c>
      <c r="I73" s="241">
        <v>0.16666666666666669</v>
      </c>
      <c r="J73" s="126" t="s">
        <v>140</v>
      </c>
      <c r="K73" s="127">
        <v>42005</v>
      </c>
      <c r="L73" s="48">
        <v>42369</v>
      </c>
      <c r="M73" s="49"/>
      <c r="N73" s="49"/>
      <c r="O73" s="49"/>
      <c r="P73" s="49"/>
      <c r="Q73" s="49"/>
      <c r="R73" s="49"/>
      <c r="S73" s="49"/>
      <c r="T73" s="49"/>
      <c r="U73" s="49"/>
      <c r="V73" s="49"/>
      <c r="W73" s="49"/>
      <c r="X73" s="49"/>
      <c r="Y73" s="50" t="s">
        <v>519</v>
      </c>
      <c r="Z73" s="86">
        <v>0</v>
      </c>
      <c r="AA73" s="108" t="s">
        <v>1150</v>
      </c>
      <c r="AB73" s="1710">
        <f>M73+N73</f>
        <v>0</v>
      </c>
      <c r="AC73" s="1487">
        <f t="shared" si="2"/>
        <v>0</v>
      </c>
      <c r="AD73" s="1710">
        <v>0</v>
      </c>
      <c r="AE73" s="1487" t="s">
        <v>1150</v>
      </c>
      <c r="AF73" s="1791" t="s">
        <v>1150</v>
      </c>
      <c r="AG73" s="1487" t="str">
        <f>AF73</f>
        <v>-</v>
      </c>
      <c r="AH73" s="1487"/>
      <c r="AI73" s="1486"/>
      <c r="AJ73" s="1486"/>
      <c r="AK73" s="1486"/>
      <c r="AL73" s="1486"/>
      <c r="AM73" s="233"/>
      <c r="AN73" s="233"/>
      <c r="AO73" s="233"/>
      <c r="AP73" s="233"/>
      <c r="AQ73" s="233"/>
      <c r="AR73" s="233"/>
      <c r="AS73" s="233"/>
      <c r="AT73" s="234"/>
      <c r="AU73" s="234"/>
      <c r="AV73" s="234"/>
      <c r="AW73" s="234"/>
      <c r="AX73" s="234"/>
      <c r="AY73" s="234"/>
      <c r="AZ73" s="234"/>
      <c r="BA73" s="235"/>
      <c r="BB73" s="235"/>
      <c r="BC73" s="235"/>
      <c r="BD73" s="235"/>
      <c r="BE73" s="235"/>
      <c r="BF73" s="235"/>
      <c r="BG73" s="235"/>
      <c r="BH73" s="236"/>
      <c r="BI73" s="236"/>
      <c r="BJ73" s="236"/>
      <c r="BK73" s="236"/>
      <c r="BL73" s="236"/>
      <c r="BM73" s="236"/>
      <c r="BN73" s="236"/>
      <c r="BO73" s="237"/>
      <c r="BP73" s="237"/>
      <c r="BQ73" s="237"/>
      <c r="BR73" s="237"/>
      <c r="BS73" s="237"/>
      <c r="BT73" s="237"/>
      <c r="BU73" s="237"/>
    </row>
    <row r="74" spans="1:73" s="238" customFormat="1" ht="24.75" thickBot="1">
      <c r="A74" s="1856"/>
      <c r="B74" s="1856"/>
      <c r="C74" s="1858"/>
      <c r="D74" s="121" t="s">
        <v>141</v>
      </c>
      <c r="E74" s="230" t="s">
        <v>142</v>
      </c>
      <c r="F74" s="124">
        <v>4</v>
      </c>
      <c r="G74" s="125" t="s">
        <v>143</v>
      </c>
      <c r="H74" s="126" t="s">
        <v>304</v>
      </c>
      <c r="I74" s="241">
        <v>0.16666666666666669</v>
      </c>
      <c r="J74" s="126" t="s">
        <v>144</v>
      </c>
      <c r="K74" s="127">
        <v>42005</v>
      </c>
      <c r="L74" s="48">
        <v>42369</v>
      </c>
      <c r="M74" s="49"/>
      <c r="N74" s="49"/>
      <c r="O74" s="49">
        <v>1</v>
      </c>
      <c r="P74" s="49"/>
      <c r="Q74" s="49"/>
      <c r="R74" s="49">
        <v>1</v>
      </c>
      <c r="S74" s="49"/>
      <c r="T74" s="49"/>
      <c r="U74" s="49">
        <v>1</v>
      </c>
      <c r="V74" s="49"/>
      <c r="W74" s="49"/>
      <c r="X74" s="49">
        <v>1</v>
      </c>
      <c r="Y74" s="50">
        <v>4</v>
      </c>
      <c r="Z74" s="86">
        <v>0</v>
      </c>
      <c r="AA74" s="108" t="s">
        <v>1150</v>
      </c>
      <c r="AB74" s="1710">
        <f>M74+N74</f>
        <v>0</v>
      </c>
      <c r="AC74" s="1487">
        <f t="shared" si="2"/>
        <v>0</v>
      </c>
      <c r="AD74" s="1710">
        <v>0</v>
      </c>
      <c r="AE74" s="1487" t="s">
        <v>1150</v>
      </c>
      <c r="AF74" s="1791">
        <f>AD74/Y74</f>
        <v>0</v>
      </c>
      <c r="AG74" s="1487">
        <f>AF74</f>
        <v>0</v>
      </c>
      <c r="AH74" s="1487"/>
      <c r="AI74" s="1486"/>
      <c r="AJ74" s="1486"/>
      <c r="AK74" s="1486"/>
      <c r="AL74" s="1486"/>
      <c r="AM74" s="233"/>
      <c r="AN74" s="233"/>
      <c r="AO74" s="233"/>
      <c r="AP74" s="233"/>
      <c r="AQ74" s="233"/>
      <c r="AR74" s="233"/>
      <c r="AS74" s="233"/>
      <c r="AT74" s="234"/>
      <c r="AU74" s="234"/>
      <c r="AV74" s="234"/>
      <c r="AW74" s="234"/>
      <c r="AX74" s="234"/>
      <c r="AY74" s="234"/>
      <c r="AZ74" s="234"/>
      <c r="BA74" s="235"/>
      <c r="BB74" s="235"/>
      <c r="BC74" s="235"/>
      <c r="BD74" s="235"/>
      <c r="BE74" s="235"/>
      <c r="BF74" s="235"/>
      <c r="BG74" s="235"/>
      <c r="BH74" s="236"/>
      <c r="BI74" s="236"/>
      <c r="BJ74" s="236"/>
      <c r="BK74" s="236"/>
      <c r="BL74" s="236"/>
      <c r="BM74" s="236"/>
      <c r="BN74" s="236"/>
      <c r="BO74" s="237"/>
      <c r="BP74" s="237"/>
      <c r="BQ74" s="237"/>
      <c r="BR74" s="237"/>
      <c r="BS74" s="237"/>
      <c r="BT74" s="237"/>
      <c r="BU74" s="237"/>
    </row>
    <row r="75" spans="1:73" s="238" customFormat="1" ht="24.75" thickBot="1">
      <c r="A75" s="1856"/>
      <c r="B75" s="1856"/>
      <c r="C75" s="1857" t="s">
        <v>520</v>
      </c>
      <c r="D75" s="121" t="s">
        <v>157</v>
      </c>
      <c r="E75" s="230" t="s">
        <v>158</v>
      </c>
      <c r="F75" s="124">
        <v>12</v>
      </c>
      <c r="G75" s="125" t="s">
        <v>159</v>
      </c>
      <c r="H75" s="126" t="s">
        <v>304</v>
      </c>
      <c r="I75" s="241">
        <v>0.16666666666666669</v>
      </c>
      <c r="J75" s="126" t="s">
        <v>160</v>
      </c>
      <c r="K75" s="127">
        <v>42006</v>
      </c>
      <c r="L75" s="48">
        <v>42369</v>
      </c>
      <c r="M75" s="49">
        <v>1</v>
      </c>
      <c r="N75" s="49">
        <v>1</v>
      </c>
      <c r="O75" s="49">
        <v>1</v>
      </c>
      <c r="P75" s="49">
        <v>1</v>
      </c>
      <c r="Q75" s="49">
        <v>1</v>
      </c>
      <c r="R75" s="49">
        <v>1</v>
      </c>
      <c r="S75" s="49">
        <v>1</v>
      </c>
      <c r="T75" s="49">
        <v>1</v>
      </c>
      <c r="U75" s="49">
        <v>1</v>
      </c>
      <c r="V75" s="49">
        <v>1</v>
      </c>
      <c r="W75" s="49">
        <v>1</v>
      </c>
      <c r="X75" s="49">
        <v>1</v>
      </c>
      <c r="Y75" s="50">
        <v>12</v>
      </c>
      <c r="Z75" s="86">
        <v>0</v>
      </c>
      <c r="AA75" s="108" t="s">
        <v>1150</v>
      </c>
      <c r="AB75" s="1710">
        <f>M75+N75</f>
        <v>2</v>
      </c>
      <c r="AC75" s="1487">
        <f t="shared" si="2"/>
        <v>1</v>
      </c>
      <c r="AD75" s="1710">
        <v>2</v>
      </c>
      <c r="AE75" s="1487">
        <f>AD75/AB75</f>
        <v>1</v>
      </c>
      <c r="AF75" s="1791">
        <f>AD75/Y75</f>
        <v>0.16666666666666666</v>
      </c>
      <c r="AG75" s="1487">
        <f>AF75</f>
        <v>0.16666666666666666</v>
      </c>
      <c r="AH75" s="1487"/>
      <c r="AI75" s="1486"/>
      <c r="AJ75" s="1486"/>
      <c r="AK75" s="1486" t="s">
        <v>2050</v>
      </c>
      <c r="AL75" s="1486"/>
      <c r="AM75" s="233"/>
      <c r="AN75" s="233"/>
      <c r="AO75" s="233"/>
      <c r="AP75" s="233"/>
      <c r="AQ75" s="233"/>
      <c r="AR75" s="233"/>
      <c r="AS75" s="233"/>
      <c r="AT75" s="234"/>
      <c r="AU75" s="234"/>
      <c r="AV75" s="234"/>
      <c r="AW75" s="234"/>
      <c r="AX75" s="234"/>
      <c r="AY75" s="234"/>
      <c r="AZ75" s="234"/>
      <c r="BA75" s="235"/>
      <c r="BB75" s="235"/>
      <c r="BC75" s="235"/>
      <c r="BD75" s="235"/>
      <c r="BE75" s="235"/>
      <c r="BF75" s="235"/>
      <c r="BG75" s="235"/>
      <c r="BH75" s="236"/>
      <c r="BI75" s="236"/>
      <c r="BJ75" s="236"/>
      <c r="BK75" s="236"/>
      <c r="BL75" s="236"/>
      <c r="BM75" s="236"/>
      <c r="BN75" s="236"/>
      <c r="BO75" s="237"/>
      <c r="BP75" s="237"/>
      <c r="BQ75" s="237"/>
      <c r="BR75" s="237"/>
      <c r="BS75" s="237"/>
      <c r="BT75" s="237"/>
      <c r="BU75" s="237"/>
    </row>
    <row r="76" spans="1:73" s="238" customFormat="1" ht="36.75" thickBot="1">
      <c r="A76" s="1856"/>
      <c r="B76" s="1856"/>
      <c r="C76" s="1858"/>
      <c r="D76" s="121" t="s">
        <v>161</v>
      </c>
      <c r="E76" s="230" t="s">
        <v>158</v>
      </c>
      <c r="F76" s="124">
        <v>12</v>
      </c>
      <c r="G76" s="125" t="s">
        <v>159</v>
      </c>
      <c r="H76" s="126" t="s">
        <v>304</v>
      </c>
      <c r="I76" s="241">
        <v>0.16666666666666669</v>
      </c>
      <c r="J76" s="126" t="s">
        <v>160</v>
      </c>
      <c r="K76" s="127">
        <v>42006</v>
      </c>
      <c r="L76" s="48">
        <v>42369</v>
      </c>
      <c r="M76" s="49">
        <v>1</v>
      </c>
      <c r="N76" s="49">
        <v>1</v>
      </c>
      <c r="O76" s="49">
        <v>1</v>
      </c>
      <c r="P76" s="49">
        <v>1</v>
      </c>
      <c r="Q76" s="49">
        <v>1</v>
      </c>
      <c r="R76" s="49">
        <v>1</v>
      </c>
      <c r="S76" s="49">
        <v>1</v>
      </c>
      <c r="T76" s="49">
        <v>1</v>
      </c>
      <c r="U76" s="49">
        <v>1</v>
      </c>
      <c r="V76" s="49">
        <v>1</v>
      </c>
      <c r="W76" s="49">
        <v>1</v>
      </c>
      <c r="X76" s="49">
        <v>1</v>
      </c>
      <c r="Y76" s="50">
        <v>12</v>
      </c>
      <c r="Z76" s="86">
        <v>0</v>
      </c>
      <c r="AA76" s="108" t="s">
        <v>1150</v>
      </c>
      <c r="AB76" s="1710">
        <f>M76+N76</f>
        <v>2</v>
      </c>
      <c r="AC76" s="1487">
        <f t="shared" si="2"/>
        <v>1</v>
      </c>
      <c r="AD76" s="1710">
        <v>2</v>
      </c>
      <c r="AE76" s="1487">
        <f>AD76/AB76</f>
        <v>1</v>
      </c>
      <c r="AF76" s="1791">
        <f>AD76/Y76</f>
        <v>0.16666666666666666</v>
      </c>
      <c r="AG76" s="1487">
        <f>AF76</f>
        <v>0.16666666666666666</v>
      </c>
      <c r="AH76" s="1487"/>
      <c r="AI76" s="1486"/>
      <c r="AJ76" s="1486"/>
      <c r="AK76" s="1486" t="s">
        <v>2051</v>
      </c>
      <c r="AL76" s="1486"/>
      <c r="AM76" s="233"/>
      <c r="AN76" s="233"/>
      <c r="AO76" s="233"/>
      <c r="AP76" s="233"/>
      <c r="AQ76" s="233"/>
      <c r="AR76" s="233"/>
      <c r="AS76" s="233"/>
      <c r="AT76" s="234"/>
      <c r="AU76" s="234"/>
      <c r="AV76" s="234"/>
      <c r="AW76" s="234"/>
      <c r="AX76" s="234"/>
      <c r="AY76" s="234"/>
      <c r="AZ76" s="234"/>
      <c r="BA76" s="235"/>
      <c r="BB76" s="235"/>
      <c r="BC76" s="235"/>
      <c r="BD76" s="235"/>
      <c r="BE76" s="235"/>
      <c r="BF76" s="235"/>
      <c r="BG76" s="235"/>
      <c r="BH76" s="236"/>
      <c r="BI76" s="236"/>
      <c r="BJ76" s="236"/>
      <c r="BK76" s="236"/>
      <c r="BL76" s="236"/>
      <c r="BM76" s="236"/>
      <c r="BN76" s="236"/>
      <c r="BO76" s="237"/>
      <c r="BP76" s="237"/>
      <c r="BQ76" s="237"/>
      <c r="BR76" s="237"/>
      <c r="BS76" s="237"/>
      <c r="BT76" s="237"/>
      <c r="BU76" s="237"/>
    </row>
    <row r="77" spans="1:73" s="238" customFormat="1" ht="72.75" customHeight="1" thickBot="1">
      <c r="A77" s="1856"/>
      <c r="B77" s="1856"/>
      <c r="C77" s="1858"/>
      <c r="D77" s="121" t="s">
        <v>521</v>
      </c>
      <c r="E77" s="230" t="s">
        <v>163</v>
      </c>
      <c r="F77" s="124" t="s">
        <v>146</v>
      </c>
      <c r="G77" s="125" t="s">
        <v>147</v>
      </c>
      <c r="H77" s="126" t="s">
        <v>304</v>
      </c>
      <c r="I77" s="241">
        <v>0.16666666666666669</v>
      </c>
      <c r="J77" s="126" t="s">
        <v>164</v>
      </c>
      <c r="K77" s="127">
        <v>42006</v>
      </c>
      <c r="L77" s="48">
        <v>42369</v>
      </c>
      <c r="M77" s="49"/>
      <c r="N77" s="49"/>
      <c r="O77" s="49"/>
      <c r="P77" s="49"/>
      <c r="Q77" s="49"/>
      <c r="R77" s="49"/>
      <c r="S77" s="49"/>
      <c r="T77" s="49"/>
      <c r="U77" s="49"/>
      <c r="V77" s="49"/>
      <c r="W77" s="49"/>
      <c r="X77" s="49"/>
      <c r="Y77" s="50" t="s">
        <v>146</v>
      </c>
      <c r="Z77" s="86">
        <v>0</v>
      </c>
      <c r="AA77" s="108" t="s">
        <v>1150</v>
      </c>
      <c r="AB77" s="1710">
        <f>M77+N77</f>
        <v>0</v>
      </c>
      <c r="AC77" s="1487">
        <f t="shared" si="2"/>
        <v>0</v>
      </c>
      <c r="AD77" s="1710">
        <v>0</v>
      </c>
      <c r="AE77" s="1487" t="s">
        <v>1150</v>
      </c>
      <c r="AF77" s="1791" t="s">
        <v>1150</v>
      </c>
      <c r="AG77" s="1487" t="str">
        <f>AF77</f>
        <v>-</v>
      </c>
      <c r="AH77" s="1487"/>
      <c r="AI77" s="1486"/>
      <c r="AJ77" s="1486"/>
      <c r="AK77" s="1486"/>
      <c r="AL77" s="1486"/>
      <c r="AM77" s="233"/>
      <c r="AN77" s="233"/>
      <c r="AO77" s="233"/>
      <c r="AP77" s="233"/>
      <c r="AQ77" s="233"/>
      <c r="AR77" s="233"/>
      <c r="AS77" s="233"/>
      <c r="AT77" s="234"/>
      <c r="AU77" s="234"/>
      <c r="AV77" s="234"/>
      <c r="AW77" s="234"/>
      <c r="AX77" s="234"/>
      <c r="AY77" s="234"/>
      <c r="AZ77" s="234"/>
      <c r="BA77" s="235"/>
      <c r="BB77" s="235"/>
      <c r="BC77" s="235"/>
      <c r="BD77" s="235"/>
      <c r="BE77" s="235"/>
      <c r="BF77" s="235"/>
      <c r="BG77" s="235"/>
      <c r="BH77" s="236"/>
      <c r="BI77" s="236"/>
      <c r="BJ77" s="236"/>
      <c r="BK77" s="236"/>
      <c r="BL77" s="236"/>
      <c r="BM77" s="236"/>
      <c r="BN77" s="236"/>
      <c r="BO77" s="237"/>
      <c r="BP77" s="237"/>
      <c r="BQ77" s="237"/>
      <c r="BR77" s="237"/>
      <c r="BS77" s="237"/>
      <c r="BT77" s="237"/>
      <c r="BU77" s="237"/>
    </row>
    <row r="78" spans="1:73" s="238" customFormat="1" ht="33" customHeight="1" thickBot="1">
      <c r="A78" s="2074"/>
      <c r="B78" s="2074"/>
      <c r="C78" s="1859"/>
      <c r="D78" s="121" t="s">
        <v>153</v>
      </c>
      <c r="E78" s="230" t="s">
        <v>154</v>
      </c>
      <c r="F78" s="124" t="s">
        <v>155</v>
      </c>
      <c r="G78" s="125" t="s">
        <v>156</v>
      </c>
      <c r="H78" s="126" t="s">
        <v>304</v>
      </c>
      <c r="I78" s="241">
        <v>0.16666666666666669</v>
      </c>
      <c r="J78" s="126" t="s">
        <v>154</v>
      </c>
      <c r="K78" s="127">
        <v>42006</v>
      </c>
      <c r="L78" s="48">
        <v>42369</v>
      </c>
      <c r="M78" s="49"/>
      <c r="N78" s="49"/>
      <c r="O78" s="49"/>
      <c r="P78" s="49"/>
      <c r="Q78" s="49"/>
      <c r="R78" s="49"/>
      <c r="S78" s="49"/>
      <c r="T78" s="49"/>
      <c r="U78" s="49"/>
      <c r="V78" s="49"/>
      <c r="W78" s="49"/>
      <c r="X78" s="49"/>
      <c r="Y78" s="50" t="s">
        <v>155</v>
      </c>
      <c r="Z78" s="86">
        <v>0</v>
      </c>
      <c r="AA78" s="108" t="s">
        <v>1150</v>
      </c>
      <c r="AB78" s="1710">
        <f>M78+N78</f>
        <v>0</v>
      </c>
      <c r="AC78" s="1487">
        <f t="shared" si="2"/>
        <v>0</v>
      </c>
      <c r="AD78" s="1710">
        <v>0</v>
      </c>
      <c r="AE78" s="1487" t="s">
        <v>1150</v>
      </c>
      <c r="AF78" s="1791" t="s">
        <v>1150</v>
      </c>
      <c r="AG78" s="1487" t="str">
        <f>AF78</f>
        <v>-</v>
      </c>
      <c r="AH78" s="1487"/>
      <c r="AI78" s="1486"/>
      <c r="AJ78" s="1486"/>
      <c r="AK78" s="1486"/>
      <c r="AL78" s="1486"/>
      <c r="AM78" s="233"/>
      <c r="AN78" s="233"/>
      <c r="AO78" s="233"/>
      <c r="AP78" s="233"/>
      <c r="AQ78" s="233"/>
      <c r="AR78" s="233"/>
      <c r="AS78" s="233"/>
      <c r="AT78" s="234"/>
      <c r="AU78" s="234"/>
      <c r="AV78" s="234"/>
      <c r="AW78" s="234"/>
      <c r="AX78" s="234"/>
      <c r="AY78" s="234"/>
      <c r="AZ78" s="234"/>
      <c r="BA78" s="235"/>
      <c r="BB78" s="235"/>
      <c r="BC78" s="235"/>
      <c r="BD78" s="235"/>
      <c r="BE78" s="235"/>
      <c r="BF78" s="235"/>
      <c r="BG78" s="235"/>
      <c r="BH78" s="236"/>
      <c r="BI78" s="236"/>
      <c r="BJ78" s="236"/>
      <c r="BK78" s="236"/>
      <c r="BL78" s="236"/>
      <c r="BM78" s="236"/>
      <c r="BN78" s="236"/>
      <c r="BO78" s="237"/>
      <c r="BP78" s="237"/>
      <c r="BQ78" s="237"/>
      <c r="BR78" s="237"/>
      <c r="BS78" s="237"/>
      <c r="BT78" s="237"/>
      <c r="BU78" s="237"/>
    </row>
    <row r="79" spans="1:73" s="205" customFormat="1" ht="19.5" customHeight="1" thickBot="1">
      <c r="A79" s="1860" t="s">
        <v>136</v>
      </c>
      <c r="B79" s="1861"/>
      <c r="C79" s="1861"/>
      <c r="D79" s="1862"/>
      <c r="E79" s="94"/>
      <c r="F79" s="95"/>
      <c r="G79" s="95"/>
      <c r="H79" s="532"/>
      <c r="I79" s="104">
        <f>+SUM(I73:I78)</f>
        <v>1.0000000000000002</v>
      </c>
      <c r="J79" s="95"/>
      <c r="K79" s="95"/>
      <c r="L79" s="95"/>
      <c r="M79" s="95"/>
      <c r="N79" s="95"/>
      <c r="O79" s="95"/>
      <c r="P79" s="95"/>
      <c r="Q79" s="95"/>
      <c r="R79" s="95"/>
      <c r="S79" s="95"/>
      <c r="T79" s="95"/>
      <c r="U79" s="95"/>
      <c r="V79" s="95"/>
      <c r="W79" s="95"/>
      <c r="X79" s="95"/>
      <c r="Y79" s="98"/>
      <c r="Z79" s="245">
        <f>SUM(Z73:Z78)</f>
        <v>0</v>
      </c>
      <c r="AA79" s="100"/>
      <c r="AB79" s="1679"/>
      <c r="AC79" s="1713">
        <f>_xlfn.AVERAGEIF(AC73:AC78,"&gt;0")</f>
        <v>1</v>
      </c>
      <c r="AD79" s="1679"/>
      <c r="AE79" s="1713">
        <f>AVERAGE(AE73:AE78)</f>
        <v>1</v>
      </c>
      <c r="AF79" s="1678"/>
      <c r="AG79" s="1713">
        <f>AVERAGE(AG73:AG78)</f>
        <v>0.1111111111111111</v>
      </c>
      <c r="AH79" s="1475"/>
      <c r="AI79" s="1475"/>
      <c r="AJ79" s="1475"/>
      <c r="AK79" s="1475"/>
      <c r="AL79" s="1475"/>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row>
    <row r="80" spans="1:73" s="238" customFormat="1" ht="60.75" thickBot="1">
      <c r="A80" s="1870">
        <v>3</v>
      </c>
      <c r="B80" s="1870" t="s">
        <v>234</v>
      </c>
      <c r="C80" s="1857" t="s">
        <v>235</v>
      </c>
      <c r="D80" s="121" t="s">
        <v>236</v>
      </c>
      <c r="E80" s="230" t="s">
        <v>237</v>
      </c>
      <c r="F80" s="124">
        <v>2</v>
      </c>
      <c r="G80" s="125" t="s">
        <v>238</v>
      </c>
      <c r="H80" s="126" t="s">
        <v>522</v>
      </c>
      <c r="I80" s="241">
        <v>0.5</v>
      </c>
      <c r="J80" s="126" t="s">
        <v>240</v>
      </c>
      <c r="K80" s="127">
        <v>42051</v>
      </c>
      <c r="L80" s="48">
        <v>42058</v>
      </c>
      <c r="M80" s="49">
        <v>2</v>
      </c>
      <c r="N80" s="49"/>
      <c r="O80" s="49"/>
      <c r="P80" s="49"/>
      <c r="Q80" s="49"/>
      <c r="R80" s="49"/>
      <c r="S80" s="49"/>
      <c r="T80" s="49"/>
      <c r="U80" s="49"/>
      <c r="V80" s="49"/>
      <c r="W80" s="49"/>
      <c r="X80" s="49"/>
      <c r="Y80" s="50">
        <f>+SUM(M80:X80)</f>
        <v>2</v>
      </c>
      <c r="Z80" s="86">
        <v>0</v>
      </c>
      <c r="AA80" s="108" t="s">
        <v>1150</v>
      </c>
      <c r="AB80" s="1710">
        <f>M80+N80</f>
        <v>2</v>
      </c>
      <c r="AC80" s="1487">
        <f t="shared" si="2"/>
        <v>1</v>
      </c>
      <c r="AD80" s="1710">
        <v>2</v>
      </c>
      <c r="AE80" s="1487">
        <f>AD80/AB80</f>
        <v>1</v>
      </c>
      <c r="AF80" s="1791">
        <f>AD80/Y80</f>
        <v>1</v>
      </c>
      <c r="AG80" s="1487">
        <f>AF80</f>
        <v>1</v>
      </c>
      <c r="AH80" s="1487"/>
      <c r="AI80" s="1486"/>
      <c r="AJ80" s="1486"/>
      <c r="AK80" s="1486" t="s">
        <v>2052</v>
      </c>
      <c r="AL80" s="1486"/>
      <c r="AM80" s="233"/>
      <c r="AN80" s="233"/>
      <c r="AO80" s="233"/>
      <c r="AP80" s="233"/>
      <c r="AQ80" s="233"/>
      <c r="AR80" s="233"/>
      <c r="AS80" s="233"/>
      <c r="AT80" s="234"/>
      <c r="AU80" s="234"/>
      <c r="AV80" s="234"/>
      <c r="AW80" s="234"/>
      <c r="AX80" s="234"/>
      <c r="AY80" s="234"/>
      <c r="AZ80" s="234"/>
      <c r="BA80" s="235"/>
      <c r="BB80" s="235"/>
      <c r="BC80" s="235"/>
      <c r="BD80" s="235"/>
      <c r="BE80" s="235"/>
      <c r="BF80" s="235"/>
      <c r="BG80" s="235"/>
      <c r="BH80" s="236"/>
      <c r="BI80" s="236"/>
      <c r="BJ80" s="236"/>
      <c r="BK80" s="236"/>
      <c r="BL80" s="236"/>
      <c r="BM80" s="236"/>
      <c r="BN80" s="236"/>
      <c r="BO80" s="237"/>
      <c r="BP80" s="237"/>
      <c r="BQ80" s="237"/>
      <c r="BR80" s="237"/>
      <c r="BS80" s="237"/>
      <c r="BT80" s="237"/>
      <c r="BU80" s="237"/>
    </row>
    <row r="81" spans="1:73" s="238" customFormat="1" ht="60.75" thickBot="1">
      <c r="A81" s="1871"/>
      <c r="B81" s="1871"/>
      <c r="C81" s="1858"/>
      <c r="D81" s="121" t="s">
        <v>241</v>
      </c>
      <c r="E81" s="230" t="s">
        <v>78</v>
      </c>
      <c r="F81" s="124">
        <v>1</v>
      </c>
      <c r="G81" s="125" t="s">
        <v>79</v>
      </c>
      <c r="H81" s="126" t="s">
        <v>522</v>
      </c>
      <c r="I81" s="241">
        <v>0.5</v>
      </c>
      <c r="J81" s="126" t="s">
        <v>242</v>
      </c>
      <c r="K81" s="127">
        <v>42247</v>
      </c>
      <c r="L81" s="48">
        <v>42254</v>
      </c>
      <c r="M81" s="49"/>
      <c r="N81" s="49"/>
      <c r="O81" s="49"/>
      <c r="P81" s="49"/>
      <c r="Q81" s="49"/>
      <c r="R81" s="49"/>
      <c r="S81" s="49"/>
      <c r="T81" s="49"/>
      <c r="U81" s="49"/>
      <c r="V81" s="49"/>
      <c r="W81" s="49"/>
      <c r="X81" s="49">
        <v>1</v>
      </c>
      <c r="Y81" s="50">
        <f>+SUM(M81:X81)</f>
        <v>1</v>
      </c>
      <c r="Z81" s="86">
        <v>0</v>
      </c>
      <c r="AA81" s="108" t="s">
        <v>1150</v>
      </c>
      <c r="AB81" s="1710">
        <f>M81+N81</f>
        <v>0</v>
      </c>
      <c r="AC81" s="1487">
        <f t="shared" si="2"/>
        <v>0</v>
      </c>
      <c r="AD81" s="1710">
        <v>0</v>
      </c>
      <c r="AE81" s="1487" t="s">
        <v>1150</v>
      </c>
      <c r="AF81" s="1791">
        <f>AD81/Y81</f>
        <v>0</v>
      </c>
      <c r="AG81" s="1487">
        <f>AF81</f>
        <v>0</v>
      </c>
      <c r="AH81" s="1487"/>
      <c r="AI81" s="1486"/>
      <c r="AJ81" s="1486"/>
      <c r="AK81" s="1486"/>
      <c r="AL81" s="1486"/>
      <c r="AM81" s="233"/>
      <c r="AN81" s="233"/>
      <c r="AO81" s="233"/>
      <c r="AP81" s="233"/>
      <c r="AQ81" s="233"/>
      <c r="AR81" s="233"/>
      <c r="AS81" s="233"/>
      <c r="AT81" s="234"/>
      <c r="AU81" s="234"/>
      <c r="AV81" s="234"/>
      <c r="AW81" s="234"/>
      <c r="AX81" s="234"/>
      <c r="AY81" s="234"/>
      <c r="AZ81" s="234"/>
      <c r="BA81" s="235"/>
      <c r="BB81" s="235"/>
      <c r="BC81" s="235"/>
      <c r="BD81" s="235"/>
      <c r="BE81" s="235"/>
      <c r="BF81" s="235"/>
      <c r="BG81" s="235"/>
      <c r="BH81" s="236"/>
      <c r="BI81" s="236"/>
      <c r="BJ81" s="236"/>
      <c r="BK81" s="236"/>
      <c r="BL81" s="236"/>
      <c r="BM81" s="236"/>
      <c r="BN81" s="236"/>
      <c r="BO81" s="237"/>
      <c r="BP81" s="237"/>
      <c r="BQ81" s="237"/>
      <c r="BR81" s="237"/>
      <c r="BS81" s="237"/>
      <c r="BT81" s="237"/>
      <c r="BU81" s="237"/>
    </row>
    <row r="82" spans="1:73" s="205" customFormat="1" ht="19.5" customHeight="1" thickBot="1">
      <c r="A82" s="1860" t="s">
        <v>136</v>
      </c>
      <c r="B82" s="1861"/>
      <c r="C82" s="1861"/>
      <c r="D82" s="1862"/>
      <c r="E82" s="95"/>
      <c r="F82" s="95"/>
      <c r="G82" s="95"/>
      <c r="H82" s="95"/>
      <c r="I82" s="97">
        <f>+SUM(I80:I81)</f>
        <v>1</v>
      </c>
      <c r="J82" s="95"/>
      <c r="K82" s="95"/>
      <c r="L82" s="95"/>
      <c r="M82" s="95"/>
      <c r="N82" s="95"/>
      <c r="O82" s="95"/>
      <c r="P82" s="95"/>
      <c r="Q82" s="95"/>
      <c r="R82" s="95"/>
      <c r="S82" s="95"/>
      <c r="T82" s="95"/>
      <c r="U82" s="95"/>
      <c r="V82" s="95"/>
      <c r="W82" s="95"/>
      <c r="X82" s="95"/>
      <c r="Y82" s="98"/>
      <c r="Z82" s="99">
        <f>SUM(Z80:Z81)</f>
        <v>0</v>
      </c>
      <c r="AA82" s="100"/>
      <c r="AB82" s="1667"/>
      <c r="AC82" s="1652">
        <f>_xlfn.AVERAGEIF(AC80:AC81,"&gt;0")</f>
        <v>1</v>
      </c>
      <c r="AD82" s="1667"/>
      <c r="AE82" s="1652">
        <f>AVERAGE(AE80:AE81)</f>
        <v>1</v>
      </c>
      <c r="AF82" s="1650"/>
      <c r="AG82" s="1652">
        <f>AVERAGE(AG80:AG81)</f>
        <v>0.5</v>
      </c>
      <c r="AH82" s="1488"/>
      <c r="AI82" s="1488"/>
      <c r="AJ82" s="1488"/>
      <c r="AK82" s="1488"/>
      <c r="AL82" s="1488"/>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row>
    <row r="83" spans="1:73" s="205" customFormat="1" ht="19.5" customHeight="1" thickBot="1">
      <c r="A83" s="1865" t="s">
        <v>297</v>
      </c>
      <c r="B83" s="1865"/>
      <c r="C83" s="1865"/>
      <c r="D83" s="1865"/>
      <c r="E83" s="246"/>
      <c r="F83" s="246"/>
      <c r="G83" s="246"/>
      <c r="H83" s="247"/>
      <c r="I83" s="248">
        <f>+(I82+I79+I72)/3</f>
        <v>1.0000000000000002</v>
      </c>
      <c r="J83" s="247"/>
      <c r="K83" s="247"/>
      <c r="L83" s="247"/>
      <c r="M83" s="247"/>
      <c r="N83" s="247"/>
      <c r="O83" s="247"/>
      <c r="P83" s="247"/>
      <c r="Q83" s="247"/>
      <c r="R83" s="247"/>
      <c r="S83" s="247"/>
      <c r="T83" s="247"/>
      <c r="U83" s="247"/>
      <c r="V83" s="247"/>
      <c r="W83" s="247"/>
      <c r="X83" s="247"/>
      <c r="Y83" s="249"/>
      <c r="Z83" s="250">
        <f>SUM(Z72,Z79,Z82)</f>
        <v>2215000000</v>
      </c>
      <c r="AA83" s="251"/>
      <c r="AB83" s="1669"/>
      <c r="AC83" s="1494">
        <f>AVERAGE(AC82,AC79,AC72)</f>
        <v>1</v>
      </c>
      <c r="AD83" s="1669"/>
      <c r="AE83" s="1494">
        <f>AVERAGE(AE82,AE79,AE72)</f>
        <v>3.633277777777778</v>
      </c>
      <c r="AF83" s="1461"/>
      <c r="AG83" s="1494">
        <f>AVERAGE(AG82,AG79,AG72,)</f>
        <v>0.27206078643578646</v>
      </c>
      <c r="AH83" s="1489"/>
      <c r="AI83" s="1489"/>
      <c r="AJ83" s="1489"/>
      <c r="AK83" s="1489"/>
      <c r="AL83" s="1489"/>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row>
    <row r="84" spans="1:73" s="204" customFormat="1" ht="19.5" customHeight="1" thickBot="1">
      <c r="A84" s="253"/>
      <c r="B84" s="254"/>
      <c r="C84" s="255"/>
      <c r="D84" s="255"/>
      <c r="E84" s="255"/>
      <c r="F84" s="256"/>
      <c r="G84" s="255"/>
      <c r="H84" s="255"/>
      <c r="I84" s="257"/>
      <c r="J84" s="255"/>
      <c r="K84" s="258"/>
      <c r="L84" s="258"/>
      <c r="M84" s="255"/>
      <c r="N84" s="255"/>
      <c r="O84" s="255"/>
      <c r="P84" s="255"/>
      <c r="Q84" s="255"/>
      <c r="R84" s="255"/>
      <c r="S84" s="255"/>
      <c r="T84" s="255"/>
      <c r="U84" s="255"/>
      <c r="V84" s="255"/>
      <c r="W84" s="255"/>
      <c r="X84" s="255"/>
      <c r="Y84" s="259"/>
      <c r="Z84" s="260">
        <f>SUM(Z83)</f>
        <v>2215000000</v>
      </c>
      <c r="AA84" s="255"/>
      <c r="AB84" s="1686"/>
      <c r="AC84" s="1706">
        <f>AVERAGE(AC83)</f>
        <v>1</v>
      </c>
      <c r="AD84" s="1686"/>
      <c r="AE84" s="1706">
        <f>AVERAGE(AE83)</f>
        <v>3.633277777777778</v>
      </c>
      <c r="AF84" s="1685"/>
      <c r="AG84" s="1706">
        <f>AVERAGE(AG83)</f>
        <v>0.27206078643578646</v>
      </c>
      <c r="AH84" s="1490"/>
      <c r="AI84" s="1490"/>
      <c r="AJ84" s="1490"/>
      <c r="AK84" s="1490"/>
      <c r="AL84" s="1490"/>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row>
  </sheetData>
  <sheetProtection/>
  <mergeCells count="56">
    <mergeCell ref="C60:C65"/>
    <mergeCell ref="C36:C42"/>
    <mergeCell ref="A83:D83"/>
    <mergeCell ref="C66:C71"/>
    <mergeCell ref="A72:D72"/>
    <mergeCell ref="A73:A78"/>
    <mergeCell ref="B73:B78"/>
    <mergeCell ref="C73:C74"/>
    <mergeCell ref="C75:C78"/>
    <mergeCell ref="A79:D79"/>
    <mergeCell ref="A80:A81"/>
    <mergeCell ref="B80:B81"/>
    <mergeCell ref="C80:C81"/>
    <mergeCell ref="A82:D82"/>
    <mergeCell ref="A16:A71"/>
    <mergeCell ref="B16:B71"/>
    <mergeCell ref="C16:C35"/>
    <mergeCell ref="C43:C58"/>
    <mergeCell ref="BA11:BG11"/>
    <mergeCell ref="BH11:BN11"/>
    <mergeCell ref="BO11:BU11"/>
    <mergeCell ref="A13:D13"/>
    <mergeCell ref="E13:AA13"/>
    <mergeCell ref="AB13:AL13"/>
    <mergeCell ref="AM13:AS13"/>
    <mergeCell ref="AT13:AZ13"/>
    <mergeCell ref="BA13:BG13"/>
    <mergeCell ref="AM11:AS11"/>
    <mergeCell ref="BH13:BN13"/>
    <mergeCell ref="BO13:BU13"/>
    <mergeCell ref="A9:AA9"/>
    <mergeCell ref="A11:D11"/>
    <mergeCell ref="E11:AA11"/>
    <mergeCell ref="AB11:AL11"/>
    <mergeCell ref="AT11:AZ11"/>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1:C4"/>
    <mergeCell ref="D1:BG2"/>
    <mergeCell ref="BH1:BN4"/>
    <mergeCell ref="BO1:BU4"/>
    <mergeCell ref="D3:BG4"/>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BU39"/>
  <sheetViews>
    <sheetView zoomScale="84" zoomScaleNormal="84" workbookViewId="0" topLeftCell="A1">
      <pane xSplit="4" ySplit="14" topLeftCell="O15" activePane="bottomRight" state="frozen"/>
      <selection pane="topLeft" activeCell="A1" sqref="A1"/>
      <selection pane="topRight" activeCell="E1" sqref="E1"/>
      <selection pane="bottomLeft" activeCell="A15" sqref="A15"/>
      <selection pane="bottomRight" activeCell="AE36" sqref="AE36:AG36"/>
    </sheetView>
  </sheetViews>
  <sheetFormatPr defaultColWidth="11.57421875" defaultRowHeight="15"/>
  <cols>
    <col min="1" max="1" width="6.421875" style="2" customWidth="1"/>
    <col min="2" max="2" width="22.140625" style="1" customWidth="1"/>
    <col min="3" max="3" width="24.421875" style="2" customWidth="1"/>
    <col min="4" max="4" width="41.421875" style="2" customWidth="1"/>
    <col min="5" max="5" width="14.28125" style="2" customWidth="1"/>
    <col min="6" max="6" width="12.421875" style="2" customWidth="1"/>
    <col min="7" max="7" width="20.8515625" style="2" customWidth="1"/>
    <col min="8" max="8" width="18.00390625" style="2" customWidth="1"/>
    <col min="9" max="9" width="11.7109375" style="2" bestFit="1" customWidth="1"/>
    <col min="10" max="10" width="39.140625" style="2" customWidth="1"/>
    <col min="11" max="11" width="10.7109375" style="2" customWidth="1"/>
    <col min="12" max="12" width="11.28125" style="2" customWidth="1"/>
    <col min="13" max="24" width="4.421875" style="2" customWidth="1"/>
    <col min="25" max="25" width="13.00390625" style="302" customWidth="1"/>
    <col min="26" max="26" width="20.7109375" style="2" customWidth="1"/>
    <col min="27" max="27" width="22.140625" style="2" customWidth="1"/>
    <col min="28" max="28" width="11.421875" style="1493" customWidth="1"/>
    <col min="29" max="29" width="17.140625" style="1523" customWidth="1"/>
    <col min="30" max="30" width="11.421875" style="1676" customWidth="1"/>
    <col min="31" max="32" width="11.421875" style="1495" customWidth="1"/>
    <col min="33" max="33" width="13.00390625" style="1473" customWidth="1"/>
    <col min="34" max="36" width="11.421875" style="2" customWidth="1"/>
    <col min="37" max="37" width="45.421875" style="2" customWidth="1"/>
    <col min="38" max="38" width="22.28125" style="2" customWidth="1"/>
    <col min="39" max="43" width="11.421875" style="2" hidden="1" customWidth="1"/>
    <col min="44" max="44" width="25.8515625" style="2" hidden="1" customWidth="1"/>
    <col min="45" max="45" width="26.8515625" style="2" hidden="1" customWidth="1"/>
    <col min="46" max="50" width="11.421875" style="2" hidden="1" customWidth="1"/>
    <col min="51" max="51" width="22.00390625" style="2" hidden="1" customWidth="1"/>
    <col min="52" max="52" width="31.00390625" style="2" hidden="1" customWidth="1"/>
    <col min="53" max="57" width="11.421875" style="2" hidden="1" customWidth="1"/>
    <col min="58" max="58" width="24.421875" style="2" hidden="1" customWidth="1"/>
    <col min="59" max="59" width="23.421875" style="2" hidden="1" customWidth="1"/>
    <col min="60" max="64" width="11.421875" style="2" hidden="1" customWidth="1"/>
    <col min="65" max="65" width="18.140625" style="2" hidden="1" customWidth="1"/>
    <col min="66" max="66" width="26.421875" style="2" hidden="1" customWidth="1"/>
    <col min="67" max="71" width="11.421875" style="2" hidden="1" customWidth="1"/>
    <col min="72" max="72" width="24.140625" style="2" hidden="1" customWidth="1"/>
    <col min="73" max="73" width="23.140625" style="2" hidden="1" customWidth="1"/>
    <col min="74" max="16384" width="11.421875" style="2" customWidth="1"/>
  </cols>
  <sheetData>
    <row r="1" spans="1:73"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spans="1:73" ht="9" customHeight="1" thickBot="1">
      <c r="A10" s="3"/>
      <c r="B10" s="4"/>
      <c r="C10" s="3"/>
      <c r="D10" s="3"/>
      <c r="E10" s="3"/>
      <c r="F10" s="264"/>
      <c r="G10" s="3"/>
      <c r="H10" s="3"/>
      <c r="I10" s="265"/>
      <c r="J10" s="3"/>
      <c r="K10" s="266"/>
      <c r="L10" s="266"/>
      <c r="M10" s="3"/>
      <c r="N10" s="3"/>
      <c r="O10" s="3"/>
      <c r="P10" s="3"/>
      <c r="Q10" s="3"/>
      <c r="R10" s="3"/>
      <c r="S10" s="3"/>
      <c r="T10" s="3"/>
      <c r="U10" s="3"/>
      <c r="V10" s="3"/>
      <c r="W10" s="3"/>
      <c r="X10" s="3"/>
      <c r="Y10" s="267"/>
      <c r="Z10" s="268"/>
      <c r="AA10" s="3"/>
      <c r="AB10" s="1441"/>
      <c r="AC10" s="1455"/>
      <c r="AD10" s="1661"/>
      <c r="AE10" s="1455"/>
      <c r="AF10" s="1455"/>
      <c r="AG10" s="1491"/>
      <c r="AH10" s="269"/>
      <c r="AI10" s="269"/>
      <c r="AJ10" s="269"/>
      <c r="AK10" s="269"/>
      <c r="AL10" s="269"/>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3" customFormat="1" ht="21" customHeight="1" thickBot="1">
      <c r="A11" s="1895" t="s">
        <v>9</v>
      </c>
      <c r="B11" s="1895"/>
      <c r="C11" s="1895"/>
      <c r="D11" s="1895"/>
      <c r="E11" s="1896" t="s">
        <v>775</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775</v>
      </c>
      <c r="AC11" s="1891"/>
      <c r="AD11" s="1891"/>
      <c r="AE11" s="1891"/>
      <c r="AF11" s="1891"/>
      <c r="AG11" s="1891"/>
      <c r="AH11" s="1891"/>
      <c r="AI11" s="1891"/>
      <c r="AJ11" s="1891"/>
      <c r="AK11" s="1891"/>
      <c r="AL11" s="1891"/>
      <c r="AM11" s="1891" t="s">
        <v>775</v>
      </c>
      <c r="AN11" s="1891"/>
      <c r="AO11" s="1891"/>
      <c r="AP11" s="1891"/>
      <c r="AQ11" s="1891"/>
      <c r="AR11" s="1891"/>
      <c r="AS11" s="1891"/>
      <c r="AT11" s="1891" t="s">
        <v>775</v>
      </c>
      <c r="AU11" s="1891"/>
      <c r="AV11" s="1891"/>
      <c r="AW11" s="1891"/>
      <c r="AX11" s="1891"/>
      <c r="AY11" s="1891"/>
      <c r="AZ11" s="1891"/>
      <c r="BA11" s="1891" t="s">
        <v>775</v>
      </c>
      <c r="BB11" s="1891"/>
      <c r="BC11" s="1891"/>
      <c r="BD11" s="1891"/>
      <c r="BE11" s="1891"/>
      <c r="BF11" s="1891"/>
      <c r="BG11" s="1891"/>
      <c r="BH11" s="1891" t="s">
        <v>775</v>
      </c>
      <c r="BI11" s="1891"/>
      <c r="BJ11" s="1891"/>
      <c r="BK11" s="1891"/>
      <c r="BL11" s="1891"/>
      <c r="BM11" s="1891"/>
      <c r="BN11" s="1891"/>
      <c r="BO11" s="1891" t="s">
        <v>775</v>
      </c>
      <c r="BP11" s="1891"/>
      <c r="BQ11" s="1891"/>
      <c r="BR11" s="1891"/>
      <c r="BS11" s="1891"/>
      <c r="BT11" s="1891"/>
      <c r="BU11" s="1891"/>
    </row>
    <row r="12" spans="2:38" s="13" customFormat="1" ht="9.75" customHeight="1" thickBot="1">
      <c r="B12" s="14"/>
      <c r="F12" s="270"/>
      <c r="I12" s="271"/>
      <c r="K12" s="272"/>
      <c r="L12" s="272"/>
      <c r="Z12" s="274"/>
      <c r="AB12" s="1442"/>
      <c r="AC12" s="1456"/>
      <c r="AD12" s="1662"/>
      <c r="AE12" s="1456"/>
      <c r="AF12" s="1456"/>
      <c r="AG12" s="1492"/>
      <c r="AH12" s="275"/>
      <c r="AI12" s="275"/>
      <c r="AJ12" s="275"/>
      <c r="AK12" s="275"/>
      <c r="AL12" s="275"/>
    </row>
    <row r="13" spans="1:73" s="4" customFormat="1" ht="21" customHeight="1" thickBot="1">
      <c r="A13" s="1866" t="s">
        <v>11</v>
      </c>
      <c r="B13" s="1866"/>
      <c r="C13" s="1866"/>
      <c r="D13" s="1866"/>
      <c r="E13" s="1867" t="s">
        <v>567</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567</v>
      </c>
      <c r="AC13" s="1863"/>
      <c r="AD13" s="1863"/>
      <c r="AE13" s="1863"/>
      <c r="AF13" s="1863"/>
      <c r="AG13" s="1863"/>
      <c r="AH13" s="1863"/>
      <c r="AI13" s="1863"/>
      <c r="AJ13" s="1863"/>
      <c r="AK13" s="1863"/>
      <c r="AL13" s="1863"/>
      <c r="AM13" s="1863" t="s">
        <v>567</v>
      </c>
      <c r="AN13" s="1863"/>
      <c r="AO13" s="1863"/>
      <c r="AP13" s="1863"/>
      <c r="AQ13" s="1863"/>
      <c r="AR13" s="1863"/>
      <c r="AS13" s="1863"/>
      <c r="AT13" s="1863" t="s">
        <v>567</v>
      </c>
      <c r="AU13" s="1863"/>
      <c r="AV13" s="1863"/>
      <c r="AW13" s="1863"/>
      <c r="AX13" s="1863"/>
      <c r="AY13" s="1863"/>
      <c r="AZ13" s="1863"/>
      <c r="BA13" s="1863" t="s">
        <v>567</v>
      </c>
      <c r="BB13" s="1863"/>
      <c r="BC13" s="1863"/>
      <c r="BD13" s="1863"/>
      <c r="BE13" s="1863"/>
      <c r="BF13" s="1863"/>
      <c r="BG13" s="1863"/>
      <c r="BH13" s="1863" t="s">
        <v>567</v>
      </c>
      <c r="BI13" s="1863"/>
      <c r="BJ13" s="1863"/>
      <c r="BK13" s="1863"/>
      <c r="BL13" s="1863"/>
      <c r="BM13" s="1863"/>
      <c r="BN13" s="1863"/>
      <c r="BO13" s="1863" t="s">
        <v>567</v>
      </c>
      <c r="BP13" s="1863"/>
      <c r="BQ13" s="1863"/>
      <c r="BR13" s="1863"/>
      <c r="BS13" s="1863"/>
      <c r="BT13" s="1863"/>
      <c r="BU13" s="1863"/>
    </row>
    <row r="14" spans="2:38" s="13" customFormat="1" ht="9.75" customHeight="1" thickBot="1">
      <c r="B14" s="14"/>
      <c r="F14" s="270"/>
      <c r="I14" s="271"/>
      <c r="K14" s="272"/>
      <c r="L14" s="272"/>
      <c r="Z14" s="274"/>
      <c r="AB14" s="1442"/>
      <c r="AC14" s="1456"/>
      <c r="AD14" s="1662"/>
      <c r="AE14" s="1456"/>
      <c r="AF14" s="1456"/>
      <c r="AG14" s="1492"/>
      <c r="AH14" s="275"/>
      <c r="AI14" s="275"/>
      <c r="AJ14" s="275"/>
      <c r="AK14" s="275"/>
      <c r="AL14" s="275"/>
    </row>
    <row r="15" spans="1:73" s="39" customFormat="1" ht="36.75" thickBot="1">
      <c r="A15" s="22" t="s">
        <v>13</v>
      </c>
      <c r="B15" s="432" t="s">
        <v>14</v>
      </c>
      <c r="C15" s="22" t="s">
        <v>15</v>
      </c>
      <c r="D15" s="355" t="s">
        <v>16</v>
      </c>
      <c r="E15" s="355" t="s">
        <v>17</v>
      </c>
      <c r="F15" s="355" t="s">
        <v>18</v>
      </c>
      <c r="G15" s="355" t="s">
        <v>19</v>
      </c>
      <c r="H15" s="355" t="s">
        <v>20</v>
      </c>
      <c r="I15" s="355" t="s">
        <v>21</v>
      </c>
      <c r="J15" s="355" t="s">
        <v>22</v>
      </c>
      <c r="K15" s="355" t="s">
        <v>23</v>
      </c>
      <c r="L15" s="355" t="s">
        <v>24</v>
      </c>
      <c r="M15" s="547" t="s">
        <v>25</v>
      </c>
      <c r="N15" s="547" t="s">
        <v>26</v>
      </c>
      <c r="O15" s="547" t="s">
        <v>27</v>
      </c>
      <c r="P15" s="547" t="s">
        <v>28</v>
      </c>
      <c r="Q15" s="547" t="s">
        <v>29</v>
      </c>
      <c r="R15" s="547" t="s">
        <v>30</v>
      </c>
      <c r="S15" s="547" t="s">
        <v>31</v>
      </c>
      <c r="T15" s="547" t="s">
        <v>32</v>
      </c>
      <c r="U15" s="547" t="s">
        <v>33</v>
      </c>
      <c r="V15" s="547" t="s">
        <v>34</v>
      </c>
      <c r="W15" s="547" t="s">
        <v>35</v>
      </c>
      <c r="X15" s="547" t="s">
        <v>36</v>
      </c>
      <c r="Y15" s="355" t="s">
        <v>37</v>
      </c>
      <c r="Z15" s="548" t="s">
        <v>38</v>
      </c>
      <c r="AA15" s="355" t="s">
        <v>39</v>
      </c>
      <c r="AB15" s="1444" t="s">
        <v>40</v>
      </c>
      <c r="AC15" s="1771" t="s">
        <v>1938</v>
      </c>
      <c r="AD15" s="1664" t="s">
        <v>41</v>
      </c>
      <c r="AE15" s="1772" t="s">
        <v>1997</v>
      </c>
      <c r="AF15" s="1772" t="s">
        <v>1998</v>
      </c>
      <c r="AG15" s="1771" t="s">
        <v>1940</v>
      </c>
      <c r="AH15" s="32" t="s">
        <v>42</v>
      </c>
      <c r="AI15" s="32" t="s">
        <v>43</v>
      </c>
      <c r="AJ15" s="32" t="s">
        <v>44</v>
      </c>
      <c r="AK15" s="32" t="s">
        <v>45</v>
      </c>
      <c r="AL15" s="3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row>
    <row r="16" spans="1:73" s="38" customFormat="1" ht="99.75" customHeight="1" thickBot="1">
      <c r="A16" s="553">
        <v>1</v>
      </c>
      <c r="B16" s="553" t="s">
        <v>641</v>
      </c>
      <c r="C16" s="704" t="s">
        <v>1149</v>
      </c>
      <c r="D16" s="321" t="s">
        <v>1151</v>
      </c>
      <c r="E16" s="165" t="s">
        <v>1153</v>
      </c>
      <c r="F16" s="284">
        <v>1</v>
      </c>
      <c r="G16" s="64" t="s">
        <v>1152</v>
      </c>
      <c r="H16" s="76" t="s">
        <v>781</v>
      </c>
      <c r="I16" s="549">
        <v>1</v>
      </c>
      <c r="J16" s="76" t="s">
        <v>1154</v>
      </c>
      <c r="K16" s="67">
        <v>42005</v>
      </c>
      <c r="L16" s="67">
        <v>42369</v>
      </c>
      <c r="M16" s="68"/>
      <c r="N16" s="68"/>
      <c r="O16" s="68"/>
      <c r="P16" s="68"/>
      <c r="Q16" s="68"/>
      <c r="R16" s="68"/>
      <c r="S16" s="68"/>
      <c r="T16" s="68"/>
      <c r="U16" s="286"/>
      <c r="V16" s="286"/>
      <c r="W16" s="286"/>
      <c r="X16" s="550">
        <v>1</v>
      </c>
      <c r="Y16" s="138">
        <v>1</v>
      </c>
      <c r="Z16" s="551">
        <v>0</v>
      </c>
      <c r="AA16" s="244" t="s">
        <v>1150</v>
      </c>
      <c r="AB16" s="1440">
        <f>SUM(M16:N16)</f>
        <v>0</v>
      </c>
      <c r="AC16" s="1460">
        <f>IF(AB16=0,0%,100%)</f>
        <v>0</v>
      </c>
      <c r="AD16" s="1665">
        <v>0</v>
      </c>
      <c r="AE16" s="1460" t="s">
        <v>1150</v>
      </c>
      <c r="AF16" s="1460">
        <f>AD16/Y16</f>
        <v>0</v>
      </c>
      <c r="AG16" s="1525">
        <f>AF16</f>
        <v>0</v>
      </c>
      <c r="AH16" s="1479"/>
      <c r="AI16" s="1479"/>
      <c r="AJ16" s="1479"/>
      <c r="AK16" s="1479" t="s">
        <v>2053</v>
      </c>
      <c r="AL16" s="1479"/>
      <c r="AM16" s="471"/>
      <c r="AN16" s="471"/>
      <c r="AO16" s="471"/>
      <c r="AP16" s="471"/>
      <c r="AQ16" s="471"/>
      <c r="AR16" s="471"/>
      <c r="AS16" s="471"/>
      <c r="AT16" s="112"/>
      <c r="AU16" s="112"/>
      <c r="AV16" s="112"/>
      <c r="AW16" s="112"/>
      <c r="AX16" s="112"/>
      <c r="AY16" s="112"/>
      <c r="AZ16" s="112"/>
      <c r="BA16" s="113"/>
      <c r="BB16" s="113"/>
      <c r="BC16" s="113"/>
      <c r="BD16" s="113"/>
      <c r="BE16" s="113"/>
      <c r="BF16" s="113"/>
      <c r="BG16" s="113"/>
      <c r="BH16" s="114"/>
      <c r="BI16" s="114"/>
      <c r="BJ16" s="114"/>
      <c r="BK16" s="114"/>
      <c r="BL16" s="114"/>
      <c r="BM16" s="114"/>
      <c r="BN16" s="114"/>
      <c r="BO16" s="115"/>
      <c r="BP16" s="115"/>
      <c r="BQ16" s="115"/>
      <c r="BR16" s="115"/>
      <c r="BS16" s="115"/>
      <c r="BT16" s="115"/>
      <c r="BU16" s="115"/>
    </row>
    <row r="17" spans="1:73" s="38" customFormat="1" ht="19.5" customHeight="1" thickBot="1">
      <c r="A17" s="1860" t="s">
        <v>136</v>
      </c>
      <c r="B17" s="1861"/>
      <c r="C17" s="1861"/>
      <c r="D17" s="1862"/>
      <c r="E17" s="527"/>
      <c r="F17" s="527"/>
      <c r="G17" s="527"/>
      <c r="H17" s="527"/>
      <c r="I17" s="172">
        <f>SUM(I8:I16)</f>
        <v>1</v>
      </c>
      <c r="J17" s="527"/>
      <c r="K17" s="527"/>
      <c r="L17" s="527"/>
      <c r="M17" s="527"/>
      <c r="N17" s="527"/>
      <c r="O17" s="527"/>
      <c r="P17" s="527"/>
      <c r="Q17" s="527"/>
      <c r="R17" s="527"/>
      <c r="S17" s="527"/>
      <c r="T17" s="527"/>
      <c r="U17" s="527"/>
      <c r="V17" s="527"/>
      <c r="W17" s="527"/>
      <c r="X17" s="527"/>
      <c r="Y17" s="527"/>
      <c r="Z17" s="552">
        <f>SUM(Z8:Z16)</f>
        <v>0</v>
      </c>
      <c r="AA17" s="528"/>
      <c r="AB17" s="1653"/>
      <c r="AC17" s="1654" t="s">
        <v>1150</v>
      </c>
      <c r="AD17" s="1668"/>
      <c r="AE17" s="1654" t="s">
        <v>1150</v>
      </c>
      <c r="AF17" s="1654"/>
      <c r="AG17" s="1715">
        <f>AVERAGE(AG16)</f>
        <v>0</v>
      </c>
      <c r="AH17" s="1477"/>
      <c r="AI17" s="1477"/>
      <c r="AJ17" s="1477"/>
      <c r="AK17" s="1477"/>
      <c r="AL17" s="1477"/>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row>
    <row r="18" spans="1:73" s="38" customFormat="1" ht="19.5" customHeight="1" thickBot="1">
      <c r="A18" s="1853" t="s">
        <v>297</v>
      </c>
      <c r="B18" s="1854"/>
      <c r="C18" s="1854"/>
      <c r="D18" s="1854"/>
      <c r="E18" s="529"/>
      <c r="F18" s="530"/>
      <c r="G18" s="530"/>
      <c r="H18" s="530"/>
      <c r="I18" s="530"/>
      <c r="J18" s="530"/>
      <c r="K18" s="530"/>
      <c r="L18" s="530"/>
      <c r="M18" s="530"/>
      <c r="N18" s="530"/>
      <c r="O18" s="530"/>
      <c r="P18" s="530"/>
      <c r="Q18" s="530"/>
      <c r="R18" s="530"/>
      <c r="S18" s="530"/>
      <c r="T18" s="530"/>
      <c r="U18" s="530"/>
      <c r="V18" s="530"/>
      <c r="W18" s="530"/>
      <c r="X18" s="530"/>
      <c r="Y18" s="530"/>
      <c r="Z18" s="178">
        <f>SUM(Z17)</f>
        <v>0</v>
      </c>
      <c r="AA18" s="179"/>
      <c r="AB18" s="1680"/>
      <c r="AC18" s="1681" t="s">
        <v>1150</v>
      </c>
      <c r="AD18" s="1682"/>
      <c r="AE18" s="1681" t="s">
        <v>1150</v>
      </c>
      <c r="AF18" s="1681"/>
      <c r="AG18" s="1704">
        <f>AVERAGE(AG17)</f>
        <v>0</v>
      </c>
      <c r="AH18" s="1481"/>
      <c r="AI18" s="1481"/>
      <c r="AJ18" s="1481"/>
      <c r="AK18" s="1481"/>
      <c r="AL18" s="1481"/>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row>
    <row r="19" spans="2:38" s="13" customFormat="1" ht="9.75" customHeight="1" thickBot="1">
      <c r="B19" s="14"/>
      <c r="F19" s="270"/>
      <c r="I19" s="271"/>
      <c r="K19" s="272"/>
      <c r="L19" s="272"/>
      <c r="Y19" s="273"/>
      <c r="Z19" s="274"/>
      <c r="AB19" s="1442"/>
      <c r="AC19" s="1456"/>
      <c r="AD19" s="1662"/>
      <c r="AE19" s="1456"/>
      <c r="AF19" s="1456"/>
      <c r="AG19" s="1492"/>
      <c r="AH19" s="1492"/>
      <c r="AI19" s="1492"/>
      <c r="AJ19" s="1492"/>
      <c r="AK19" s="1492"/>
      <c r="AL19" s="1492"/>
    </row>
    <row r="20" spans="1:73" s="4" customFormat="1" ht="21" customHeight="1" thickBot="1">
      <c r="A20" s="1886" t="s">
        <v>11</v>
      </c>
      <c r="B20" s="1887"/>
      <c r="C20" s="1887"/>
      <c r="D20" s="1888"/>
      <c r="E20" s="1867" t="s">
        <v>299</v>
      </c>
      <c r="F20" s="1868"/>
      <c r="G20" s="1868"/>
      <c r="H20" s="1868"/>
      <c r="I20" s="1868"/>
      <c r="J20" s="1868"/>
      <c r="K20" s="1868"/>
      <c r="L20" s="1868"/>
      <c r="M20" s="1868"/>
      <c r="N20" s="1868"/>
      <c r="O20" s="1868"/>
      <c r="P20" s="1868"/>
      <c r="Q20" s="1868"/>
      <c r="R20" s="1868"/>
      <c r="S20" s="1868"/>
      <c r="T20" s="1868"/>
      <c r="U20" s="1868"/>
      <c r="V20" s="1868"/>
      <c r="W20" s="1868"/>
      <c r="X20" s="1868"/>
      <c r="Y20" s="1868"/>
      <c r="Z20" s="1868"/>
      <c r="AA20" s="1869"/>
      <c r="AB20" s="1863" t="s">
        <v>299</v>
      </c>
      <c r="AC20" s="1863"/>
      <c r="AD20" s="1863"/>
      <c r="AE20" s="1863"/>
      <c r="AF20" s="1863"/>
      <c r="AG20" s="1863"/>
      <c r="AH20" s="1863"/>
      <c r="AI20" s="1863"/>
      <c r="AJ20" s="1863"/>
      <c r="AK20" s="1863"/>
      <c r="AL20" s="1863"/>
      <c r="AM20" s="1863" t="s">
        <v>299</v>
      </c>
      <c r="AN20" s="1863"/>
      <c r="AO20" s="1863"/>
      <c r="AP20" s="1863"/>
      <c r="AQ20" s="1863"/>
      <c r="AR20" s="1863"/>
      <c r="AS20" s="1863"/>
      <c r="AT20" s="1863" t="s">
        <v>299</v>
      </c>
      <c r="AU20" s="1863"/>
      <c r="AV20" s="1863"/>
      <c r="AW20" s="1863"/>
      <c r="AX20" s="1863"/>
      <c r="AY20" s="1863"/>
      <c r="AZ20" s="1863"/>
      <c r="BA20" s="1863" t="s">
        <v>299</v>
      </c>
      <c r="BB20" s="1863"/>
      <c r="BC20" s="1863"/>
      <c r="BD20" s="1863"/>
      <c r="BE20" s="1863"/>
      <c r="BF20" s="1863"/>
      <c r="BG20" s="1863"/>
      <c r="BH20" s="1863" t="s">
        <v>299</v>
      </c>
      <c r="BI20" s="1863"/>
      <c r="BJ20" s="1863"/>
      <c r="BK20" s="1863"/>
      <c r="BL20" s="1863"/>
      <c r="BM20" s="1863"/>
      <c r="BN20" s="1863"/>
      <c r="BO20" s="1863" t="s">
        <v>299</v>
      </c>
      <c r="BP20" s="1863"/>
      <c r="BQ20" s="1863"/>
      <c r="BR20" s="1863"/>
      <c r="BS20" s="1863"/>
      <c r="BT20" s="1863"/>
      <c r="BU20" s="1863"/>
    </row>
    <row r="21" spans="2:38" s="13" customFormat="1" ht="9.75" customHeight="1" thickBot="1">
      <c r="B21" s="14"/>
      <c r="F21" s="270"/>
      <c r="I21" s="271"/>
      <c r="K21" s="272"/>
      <c r="L21" s="272"/>
      <c r="Y21" s="273"/>
      <c r="Z21" s="274"/>
      <c r="AB21" s="1442"/>
      <c r="AC21" s="1456"/>
      <c r="AD21" s="1662"/>
      <c r="AE21" s="1456"/>
      <c r="AF21" s="1456"/>
      <c r="AG21" s="1492"/>
      <c r="AH21" s="1492"/>
      <c r="AI21" s="1492"/>
      <c r="AJ21" s="1492"/>
      <c r="AK21" s="1492"/>
      <c r="AL21" s="1492"/>
    </row>
    <row r="22" spans="1:73" s="39" customFormat="1" ht="36.75" thickBot="1">
      <c r="A22" s="22" t="s">
        <v>13</v>
      </c>
      <c r="B22" s="23" t="s">
        <v>14</v>
      </c>
      <c r="C22" s="22" t="s">
        <v>15</v>
      </c>
      <c r="D22" s="276" t="s">
        <v>16</v>
      </c>
      <c r="E22" s="24" t="s">
        <v>17</v>
      </c>
      <c r="F22" s="25" t="s">
        <v>18</v>
      </c>
      <c r="G22" s="26" t="s">
        <v>19</v>
      </c>
      <c r="H22" s="26" t="s">
        <v>20</v>
      </c>
      <c r="I22" s="27" t="s">
        <v>21</v>
      </c>
      <c r="J22" s="26" t="s">
        <v>22</v>
      </c>
      <c r="K22" s="26" t="s">
        <v>23</v>
      </c>
      <c r="L22" s="26" t="s">
        <v>24</v>
      </c>
      <c r="M22" s="28" t="s">
        <v>25</v>
      </c>
      <c r="N22" s="28" t="s">
        <v>26</v>
      </c>
      <c r="O22" s="28" t="s">
        <v>27</v>
      </c>
      <c r="P22" s="28" t="s">
        <v>28</v>
      </c>
      <c r="Q22" s="28" t="s">
        <v>29</v>
      </c>
      <c r="R22" s="28" t="s">
        <v>30</v>
      </c>
      <c r="S22" s="28" t="s">
        <v>31</v>
      </c>
      <c r="T22" s="28" t="s">
        <v>32</v>
      </c>
      <c r="U22" s="28" t="s">
        <v>33</v>
      </c>
      <c r="V22" s="28" t="s">
        <v>34</v>
      </c>
      <c r="W22" s="28" t="s">
        <v>35</v>
      </c>
      <c r="X22" s="28" t="s">
        <v>36</v>
      </c>
      <c r="Y22" s="29" t="s">
        <v>37</v>
      </c>
      <c r="Z22" s="26" t="s">
        <v>38</v>
      </c>
      <c r="AA22" s="31" t="s">
        <v>39</v>
      </c>
      <c r="AB22" s="1444" t="s">
        <v>40</v>
      </c>
      <c r="AC22" s="1771" t="s">
        <v>1938</v>
      </c>
      <c r="AD22" s="1664" t="s">
        <v>41</v>
      </c>
      <c r="AE22" s="1772" t="s">
        <v>1997</v>
      </c>
      <c r="AF22" s="1772" t="s">
        <v>1998</v>
      </c>
      <c r="AG22" s="1771" t="s">
        <v>1940</v>
      </c>
      <c r="AH22" s="1474" t="s">
        <v>42</v>
      </c>
      <c r="AI22" s="1474" t="s">
        <v>43</v>
      </c>
      <c r="AJ22" s="1474" t="s">
        <v>44</v>
      </c>
      <c r="AK22" s="1474" t="s">
        <v>45</v>
      </c>
      <c r="AL22" s="1474" t="s">
        <v>46</v>
      </c>
      <c r="AM22" s="33" t="s">
        <v>47</v>
      </c>
      <c r="AN22" s="33" t="s">
        <v>48</v>
      </c>
      <c r="AO22" s="33" t="s">
        <v>42</v>
      </c>
      <c r="AP22" s="33" t="s">
        <v>43</v>
      </c>
      <c r="AQ22" s="33" t="s">
        <v>44</v>
      </c>
      <c r="AR22" s="33" t="s">
        <v>45</v>
      </c>
      <c r="AS22" s="33" t="s">
        <v>46</v>
      </c>
      <c r="AT22" s="34" t="s">
        <v>49</v>
      </c>
      <c r="AU22" s="34" t="s">
        <v>50</v>
      </c>
      <c r="AV22" s="34" t="s">
        <v>42</v>
      </c>
      <c r="AW22" s="34" t="s">
        <v>43</v>
      </c>
      <c r="AX22" s="34" t="s">
        <v>44</v>
      </c>
      <c r="AY22" s="34" t="s">
        <v>45</v>
      </c>
      <c r="AZ22" s="34" t="s">
        <v>46</v>
      </c>
      <c r="BA22" s="35" t="s">
        <v>51</v>
      </c>
      <c r="BB22" s="35" t="s">
        <v>52</v>
      </c>
      <c r="BC22" s="35" t="s">
        <v>42</v>
      </c>
      <c r="BD22" s="35" t="s">
        <v>43</v>
      </c>
      <c r="BE22" s="35" t="s">
        <v>44</v>
      </c>
      <c r="BF22" s="35" t="s">
        <v>45</v>
      </c>
      <c r="BG22" s="35" t="s">
        <v>46</v>
      </c>
      <c r="BH22" s="36" t="s">
        <v>53</v>
      </c>
      <c r="BI22" s="36" t="s">
        <v>54</v>
      </c>
      <c r="BJ22" s="36" t="s">
        <v>42</v>
      </c>
      <c r="BK22" s="36" t="s">
        <v>43</v>
      </c>
      <c r="BL22" s="36" t="s">
        <v>44</v>
      </c>
      <c r="BM22" s="36" t="s">
        <v>45</v>
      </c>
      <c r="BN22" s="36" t="s">
        <v>46</v>
      </c>
      <c r="BO22" s="37" t="s">
        <v>55</v>
      </c>
      <c r="BP22" s="37" t="s">
        <v>56</v>
      </c>
      <c r="BQ22" s="37" t="s">
        <v>42</v>
      </c>
      <c r="BR22" s="37" t="s">
        <v>43</v>
      </c>
      <c r="BS22" s="37" t="s">
        <v>44</v>
      </c>
      <c r="BT22" s="37" t="s">
        <v>45</v>
      </c>
      <c r="BU22" s="37" t="s">
        <v>46</v>
      </c>
    </row>
    <row r="23" spans="1:73" s="60" customFormat="1" ht="69" customHeight="1" thickBot="1">
      <c r="A23" s="1870">
        <v>1</v>
      </c>
      <c r="B23" s="1870" t="s">
        <v>776</v>
      </c>
      <c r="C23" s="201" t="s">
        <v>777</v>
      </c>
      <c r="D23" s="105" t="s">
        <v>778</v>
      </c>
      <c r="E23" s="76" t="s">
        <v>779</v>
      </c>
      <c r="F23" s="76" t="s">
        <v>519</v>
      </c>
      <c r="G23" s="76" t="s">
        <v>780</v>
      </c>
      <c r="H23" s="76" t="s">
        <v>781</v>
      </c>
      <c r="I23" s="278">
        <v>0.2</v>
      </c>
      <c r="J23" s="76" t="s">
        <v>782</v>
      </c>
      <c r="K23" s="131">
        <v>42005</v>
      </c>
      <c r="L23" s="131">
        <v>42369</v>
      </c>
      <c r="M23" s="128"/>
      <c r="N23" s="128"/>
      <c r="O23" s="128"/>
      <c r="P23" s="128"/>
      <c r="Q23" s="128"/>
      <c r="R23" s="129"/>
      <c r="S23" s="129"/>
      <c r="T23" s="128"/>
      <c r="U23" s="129"/>
      <c r="V23" s="129"/>
      <c r="W23" s="129"/>
      <c r="X23" s="129"/>
      <c r="Y23" s="76" t="s">
        <v>519</v>
      </c>
      <c r="Z23" s="86">
        <v>0</v>
      </c>
      <c r="AA23" s="244" t="s">
        <v>1150</v>
      </c>
      <c r="AB23" s="1440">
        <f>SUM(M23:N23)</f>
        <v>0</v>
      </c>
      <c r="AC23" s="1460">
        <f>IF(AB23=0,0%,100%)</f>
        <v>0</v>
      </c>
      <c r="AD23" s="1665" t="s">
        <v>1150</v>
      </c>
      <c r="AE23" s="1460" t="s">
        <v>1150</v>
      </c>
      <c r="AF23" s="1460" t="s">
        <v>1150</v>
      </c>
      <c r="AG23" s="1525" t="str">
        <f>AF23</f>
        <v>-</v>
      </c>
      <c r="AH23" s="1479"/>
      <c r="AI23" s="1478"/>
      <c r="AJ23" s="1479"/>
      <c r="AK23" s="1478" t="s">
        <v>2054</v>
      </c>
      <c r="AL23" s="1478"/>
      <c r="AM23" s="111"/>
      <c r="AN23" s="111"/>
      <c r="AO23" s="111"/>
      <c r="AP23" s="111"/>
      <c r="AQ23" s="111"/>
      <c r="AR23" s="111"/>
      <c r="AS23" s="111"/>
      <c r="AT23" s="112"/>
      <c r="AU23" s="112"/>
      <c r="AV23" s="112"/>
      <c r="AW23" s="112"/>
      <c r="AX23" s="112"/>
      <c r="AY23" s="112"/>
      <c r="AZ23" s="112"/>
      <c r="BA23" s="113"/>
      <c r="BB23" s="113"/>
      <c r="BC23" s="113"/>
      <c r="BD23" s="113"/>
      <c r="BE23" s="113"/>
      <c r="BF23" s="113"/>
      <c r="BG23" s="113"/>
      <c r="BH23" s="114"/>
      <c r="BI23" s="114"/>
      <c r="BJ23" s="114"/>
      <c r="BK23" s="114"/>
      <c r="BL23" s="114"/>
      <c r="BM23" s="114"/>
      <c r="BN23" s="114"/>
      <c r="BO23" s="115"/>
      <c r="BP23" s="115"/>
      <c r="BQ23" s="115"/>
      <c r="BR23" s="115"/>
      <c r="BS23" s="115"/>
      <c r="BT23" s="115"/>
      <c r="BU23" s="115"/>
    </row>
    <row r="24" spans="1:73" s="60" customFormat="1" ht="63.75" customHeight="1" thickBot="1">
      <c r="A24" s="1871"/>
      <c r="B24" s="1871"/>
      <c r="C24" s="201" t="s">
        <v>783</v>
      </c>
      <c r="D24" s="61" t="s">
        <v>784</v>
      </c>
      <c r="E24" s="75" t="s">
        <v>785</v>
      </c>
      <c r="F24" s="75" t="s">
        <v>106</v>
      </c>
      <c r="G24" s="75" t="s">
        <v>786</v>
      </c>
      <c r="H24" s="76" t="s">
        <v>781</v>
      </c>
      <c r="I24" s="278">
        <v>0.2</v>
      </c>
      <c r="J24" s="76" t="s">
        <v>787</v>
      </c>
      <c r="K24" s="78">
        <v>42005</v>
      </c>
      <c r="L24" s="79">
        <v>42369</v>
      </c>
      <c r="M24" s="80"/>
      <c r="N24" s="81"/>
      <c r="O24" s="81"/>
      <c r="P24" s="81"/>
      <c r="Q24" s="81"/>
      <c r="R24" s="81"/>
      <c r="S24" s="81"/>
      <c r="T24" s="82"/>
      <c r="U24" s="83"/>
      <c r="V24" s="84"/>
      <c r="W24" s="84"/>
      <c r="X24" s="84"/>
      <c r="Y24" s="76" t="s">
        <v>519</v>
      </c>
      <c r="Z24" s="86">
        <v>0</v>
      </c>
      <c r="AA24" s="244" t="s">
        <v>1150</v>
      </c>
      <c r="AB24" s="1440">
        <f>SUM(M24:N24)</f>
        <v>0</v>
      </c>
      <c r="AC24" s="1460">
        <f aca="true" t="shared" si="0" ref="AC24:AC36">IF(AB24=0,0%,100%)</f>
        <v>0</v>
      </c>
      <c r="AD24" s="1665" t="s">
        <v>1150</v>
      </c>
      <c r="AE24" s="1460" t="s">
        <v>1150</v>
      </c>
      <c r="AF24" s="1460" t="s">
        <v>1150</v>
      </c>
      <c r="AG24" s="1525" t="str">
        <f>AF24</f>
        <v>-</v>
      </c>
      <c r="AH24" s="1479"/>
      <c r="AI24" s="1478"/>
      <c r="AJ24" s="1479"/>
      <c r="AK24" s="1478" t="s">
        <v>2055</v>
      </c>
      <c r="AL24" s="1478"/>
      <c r="AM24" s="111"/>
      <c r="AN24" s="111"/>
      <c r="AO24" s="111"/>
      <c r="AP24" s="111"/>
      <c r="AQ24" s="111"/>
      <c r="AR24" s="111"/>
      <c r="AS24" s="111"/>
      <c r="AT24" s="112"/>
      <c r="AU24" s="112"/>
      <c r="AV24" s="112"/>
      <c r="AW24" s="112"/>
      <c r="AX24" s="112"/>
      <c r="AY24" s="112"/>
      <c r="AZ24" s="112"/>
      <c r="BA24" s="113"/>
      <c r="BB24" s="113"/>
      <c r="BC24" s="113"/>
      <c r="BD24" s="113"/>
      <c r="BE24" s="113"/>
      <c r="BF24" s="113"/>
      <c r="BG24" s="113"/>
      <c r="BH24" s="114"/>
      <c r="BI24" s="114"/>
      <c r="BJ24" s="114"/>
      <c r="BK24" s="114"/>
      <c r="BL24" s="114"/>
      <c r="BM24" s="114"/>
      <c r="BN24" s="114"/>
      <c r="BO24" s="115"/>
      <c r="BP24" s="115"/>
      <c r="BQ24" s="115"/>
      <c r="BR24" s="115"/>
      <c r="BS24" s="115"/>
      <c r="BT24" s="115"/>
      <c r="BU24" s="115"/>
    </row>
    <row r="25" spans="1:73" s="60" customFormat="1" ht="41.25" customHeight="1" thickBot="1">
      <c r="A25" s="1871"/>
      <c r="B25" s="1871"/>
      <c r="C25" s="201" t="s">
        <v>788</v>
      </c>
      <c r="D25" s="93" t="s">
        <v>789</v>
      </c>
      <c r="E25" s="88" t="s">
        <v>78</v>
      </c>
      <c r="F25" s="88">
        <v>1</v>
      </c>
      <c r="G25" s="88" t="s">
        <v>79</v>
      </c>
      <c r="H25" s="76" t="s">
        <v>781</v>
      </c>
      <c r="I25" s="278">
        <v>0.2</v>
      </c>
      <c r="J25" s="76" t="s">
        <v>790</v>
      </c>
      <c r="K25" s="78">
        <v>42005</v>
      </c>
      <c r="L25" s="79">
        <v>42185</v>
      </c>
      <c r="M25" s="91"/>
      <c r="N25" s="91"/>
      <c r="O25" s="91"/>
      <c r="P25" s="91"/>
      <c r="Q25" s="91"/>
      <c r="R25" s="91">
        <v>1</v>
      </c>
      <c r="S25" s="91"/>
      <c r="T25" s="91"/>
      <c r="U25" s="92"/>
      <c r="V25" s="92"/>
      <c r="W25" s="92"/>
      <c r="X25" s="92"/>
      <c r="Y25" s="85">
        <f>SUM(M25:X25)</f>
        <v>1</v>
      </c>
      <c r="Z25" s="86">
        <v>0</v>
      </c>
      <c r="AA25" s="244" t="s">
        <v>1150</v>
      </c>
      <c r="AB25" s="1440">
        <f>SUM(M25:N25)</f>
        <v>0</v>
      </c>
      <c r="AC25" s="1460">
        <f t="shared" si="0"/>
        <v>0</v>
      </c>
      <c r="AD25" s="1665">
        <v>0</v>
      </c>
      <c r="AE25" s="1460" t="s">
        <v>1150</v>
      </c>
      <c r="AF25" s="1460">
        <f>AD25/Y25</f>
        <v>0</v>
      </c>
      <c r="AG25" s="1525">
        <f>AF25</f>
        <v>0</v>
      </c>
      <c r="AH25" s="1479"/>
      <c r="AI25" s="1478"/>
      <c r="AJ25" s="1479"/>
      <c r="AK25" s="1478" t="s">
        <v>2056</v>
      </c>
      <c r="AL25" s="1478"/>
      <c r="AM25" s="111"/>
      <c r="AN25" s="111"/>
      <c r="AO25" s="111"/>
      <c r="AP25" s="111"/>
      <c r="AQ25" s="111"/>
      <c r="AR25" s="111"/>
      <c r="AS25" s="111"/>
      <c r="AT25" s="112"/>
      <c r="AU25" s="112"/>
      <c r="AV25" s="112"/>
      <c r="AW25" s="112"/>
      <c r="AX25" s="112"/>
      <c r="AY25" s="112"/>
      <c r="AZ25" s="112"/>
      <c r="BA25" s="113"/>
      <c r="BB25" s="113"/>
      <c r="BC25" s="113"/>
      <c r="BD25" s="113"/>
      <c r="BE25" s="113"/>
      <c r="BF25" s="113"/>
      <c r="BG25" s="113"/>
      <c r="BH25" s="114"/>
      <c r="BI25" s="114"/>
      <c r="BJ25" s="114"/>
      <c r="BK25" s="114"/>
      <c r="BL25" s="114"/>
      <c r="BM25" s="114"/>
      <c r="BN25" s="114"/>
      <c r="BO25" s="115"/>
      <c r="BP25" s="115"/>
      <c r="BQ25" s="115"/>
      <c r="BR25" s="115"/>
      <c r="BS25" s="115"/>
      <c r="BT25" s="115"/>
      <c r="BU25" s="115"/>
    </row>
    <row r="26" spans="1:73" s="60" customFormat="1" ht="84" customHeight="1" thickBot="1">
      <c r="A26" s="1871"/>
      <c r="B26" s="1871"/>
      <c r="C26" s="1857" t="s">
        <v>791</v>
      </c>
      <c r="D26" s="411" t="s">
        <v>792</v>
      </c>
      <c r="E26" s="412" t="s">
        <v>793</v>
      </c>
      <c r="F26" s="413" t="s">
        <v>106</v>
      </c>
      <c r="G26" s="88" t="s">
        <v>794</v>
      </c>
      <c r="H26" s="76" t="s">
        <v>781</v>
      </c>
      <c r="I26" s="278">
        <v>0.2</v>
      </c>
      <c r="J26" s="76" t="s">
        <v>795</v>
      </c>
      <c r="K26" s="78">
        <v>42005</v>
      </c>
      <c r="L26" s="160">
        <v>42035</v>
      </c>
      <c r="M26" s="161"/>
      <c r="N26" s="161"/>
      <c r="O26" s="161"/>
      <c r="P26" s="161"/>
      <c r="Q26" s="161"/>
      <c r="R26" s="161"/>
      <c r="S26" s="161"/>
      <c r="T26" s="161"/>
      <c r="U26" s="162"/>
      <c r="V26" s="162"/>
      <c r="W26" s="162"/>
      <c r="X26" s="162"/>
      <c r="Y26" s="76" t="s">
        <v>519</v>
      </c>
      <c r="Z26" s="86">
        <v>0</v>
      </c>
      <c r="AA26" s="244" t="s">
        <v>1150</v>
      </c>
      <c r="AB26" s="1440">
        <f>SUM(M26:N26)</f>
        <v>0</v>
      </c>
      <c r="AC26" s="1460">
        <f t="shared" si="0"/>
        <v>0</v>
      </c>
      <c r="AD26" s="1665" t="s">
        <v>1150</v>
      </c>
      <c r="AE26" s="1460" t="s">
        <v>1150</v>
      </c>
      <c r="AF26" s="1460" t="s">
        <v>1150</v>
      </c>
      <c r="AG26" s="1525" t="str">
        <f>AF26</f>
        <v>-</v>
      </c>
      <c r="AH26" s="1479"/>
      <c r="AI26" s="1478"/>
      <c r="AJ26" s="1479"/>
      <c r="AK26" s="1478" t="s">
        <v>2057</v>
      </c>
      <c r="AL26" s="1478" t="s">
        <v>2058</v>
      </c>
      <c r="AM26" s="111"/>
      <c r="AN26" s="111"/>
      <c r="AO26" s="111"/>
      <c r="AP26" s="111"/>
      <c r="AQ26" s="111"/>
      <c r="AR26" s="111"/>
      <c r="AS26" s="111"/>
      <c r="AT26" s="112"/>
      <c r="AU26" s="112"/>
      <c r="AV26" s="112"/>
      <c r="AW26" s="112"/>
      <c r="AX26" s="112"/>
      <c r="AY26" s="112"/>
      <c r="AZ26" s="112"/>
      <c r="BA26" s="113"/>
      <c r="BB26" s="113"/>
      <c r="BC26" s="113"/>
      <c r="BD26" s="113"/>
      <c r="BE26" s="113"/>
      <c r="BF26" s="113"/>
      <c r="BG26" s="113"/>
      <c r="BH26" s="114"/>
      <c r="BI26" s="114"/>
      <c r="BJ26" s="114"/>
      <c r="BK26" s="114"/>
      <c r="BL26" s="114"/>
      <c r="BM26" s="114"/>
      <c r="BN26" s="114"/>
      <c r="BO26" s="115"/>
      <c r="BP26" s="115"/>
      <c r="BQ26" s="115"/>
      <c r="BR26" s="115"/>
      <c r="BS26" s="115"/>
      <c r="BT26" s="115"/>
      <c r="BU26" s="115"/>
    </row>
    <row r="27" spans="1:73" s="60" customFormat="1" ht="93.75" customHeight="1" thickBot="1">
      <c r="A27" s="1871"/>
      <c r="B27" s="1871"/>
      <c r="C27" s="1858"/>
      <c r="D27" s="414" t="s">
        <v>796</v>
      </c>
      <c r="E27" s="415" t="s">
        <v>797</v>
      </c>
      <c r="F27" s="415" t="s">
        <v>106</v>
      </c>
      <c r="G27" s="415" t="s">
        <v>798</v>
      </c>
      <c r="H27" s="149" t="s">
        <v>781</v>
      </c>
      <c r="I27" s="416">
        <v>0.2</v>
      </c>
      <c r="J27" s="149" t="s">
        <v>799</v>
      </c>
      <c r="K27" s="131">
        <v>42005</v>
      </c>
      <c r="L27" s="417">
        <v>42369</v>
      </c>
      <c r="M27" s="161"/>
      <c r="N27" s="171"/>
      <c r="O27" s="171"/>
      <c r="P27" s="171"/>
      <c r="Q27" s="171"/>
      <c r="R27" s="171"/>
      <c r="S27" s="171"/>
      <c r="T27" s="378"/>
      <c r="U27" s="379"/>
      <c r="V27" s="153"/>
      <c r="W27" s="153"/>
      <c r="X27" s="153"/>
      <c r="Y27" s="149" t="s">
        <v>519</v>
      </c>
      <c r="Z27" s="155">
        <v>0</v>
      </c>
      <c r="AA27" s="244" t="s">
        <v>1150</v>
      </c>
      <c r="AB27" s="1440">
        <f>SUM(M27:N27)</f>
        <v>0</v>
      </c>
      <c r="AC27" s="1460">
        <f t="shared" si="0"/>
        <v>0</v>
      </c>
      <c r="AD27" s="1665" t="s">
        <v>1150</v>
      </c>
      <c r="AE27" s="1460" t="s">
        <v>1150</v>
      </c>
      <c r="AF27" s="1460" t="s">
        <v>1150</v>
      </c>
      <c r="AG27" s="1525" t="str">
        <f>AF27</f>
        <v>-</v>
      </c>
      <c r="AH27" s="1479"/>
      <c r="AI27" s="1478"/>
      <c r="AJ27" s="1479"/>
      <c r="AK27" s="1478" t="s">
        <v>2059</v>
      </c>
      <c r="AL27" s="1478"/>
      <c r="AM27" s="111"/>
      <c r="AN27" s="111"/>
      <c r="AO27" s="111"/>
      <c r="AP27" s="111"/>
      <c r="AQ27" s="111"/>
      <c r="AR27" s="111"/>
      <c r="AS27" s="111"/>
      <c r="AT27" s="112"/>
      <c r="AU27" s="112"/>
      <c r="AV27" s="112"/>
      <c r="AW27" s="112"/>
      <c r="AX27" s="112"/>
      <c r="AY27" s="112"/>
      <c r="AZ27" s="112"/>
      <c r="BA27" s="113"/>
      <c r="BB27" s="113"/>
      <c r="BC27" s="113"/>
      <c r="BD27" s="113"/>
      <c r="BE27" s="113"/>
      <c r="BF27" s="113"/>
      <c r="BG27" s="113"/>
      <c r="BH27" s="114"/>
      <c r="BI27" s="114"/>
      <c r="BJ27" s="114"/>
      <c r="BK27" s="114"/>
      <c r="BL27" s="114"/>
      <c r="BM27" s="114"/>
      <c r="BN27" s="114"/>
      <c r="BO27" s="115"/>
      <c r="BP27" s="115"/>
      <c r="BQ27" s="115"/>
      <c r="BR27" s="115"/>
      <c r="BS27" s="115"/>
      <c r="BT27" s="115"/>
      <c r="BU27" s="115"/>
    </row>
    <row r="28" spans="1:73" s="38" customFormat="1" ht="19.5" customHeight="1" thickBot="1">
      <c r="A28" s="1860" t="s">
        <v>136</v>
      </c>
      <c r="B28" s="1861"/>
      <c r="C28" s="1861"/>
      <c r="D28" s="1862"/>
      <c r="E28" s="195"/>
      <c r="F28" s="196"/>
      <c r="G28" s="196"/>
      <c r="H28" s="196"/>
      <c r="I28" s="97">
        <f>+SUM(I23:I27)</f>
        <v>1</v>
      </c>
      <c r="J28" s="196"/>
      <c r="K28" s="196"/>
      <c r="L28" s="196"/>
      <c r="M28" s="196"/>
      <c r="N28" s="196"/>
      <c r="O28" s="196"/>
      <c r="P28" s="196"/>
      <c r="Q28" s="196"/>
      <c r="R28" s="196"/>
      <c r="S28" s="196"/>
      <c r="T28" s="196"/>
      <c r="U28" s="196"/>
      <c r="V28" s="196"/>
      <c r="W28" s="196"/>
      <c r="X28" s="196"/>
      <c r="Y28" s="98"/>
      <c r="Z28" s="99">
        <f>SUM(Z23:Z27)</f>
        <v>0</v>
      </c>
      <c r="AA28" s="197"/>
      <c r="AB28" s="1446"/>
      <c r="AC28" s="1660" t="s">
        <v>1150</v>
      </c>
      <c r="AD28" s="1667"/>
      <c r="AE28" s="1650" t="s">
        <v>1150</v>
      </c>
      <c r="AF28" s="1650"/>
      <c r="AG28" s="1652">
        <f>AVERAGE(AG23:AG27)</f>
        <v>0</v>
      </c>
      <c r="AH28" s="1476"/>
      <c r="AI28" s="1476"/>
      <c r="AJ28" s="1476"/>
      <c r="AK28" s="1476"/>
      <c r="AL28" s="1476"/>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row>
    <row r="29" spans="1:73" s="60" customFormat="1" ht="64.5" customHeight="1" thickBot="1">
      <c r="A29" s="1855">
        <v>2</v>
      </c>
      <c r="B29" s="1855" t="s">
        <v>137</v>
      </c>
      <c r="C29" s="1857" t="s">
        <v>516</v>
      </c>
      <c r="D29" s="240" t="s">
        <v>517</v>
      </c>
      <c r="E29" s="43" t="s">
        <v>78</v>
      </c>
      <c r="F29" s="125" t="s">
        <v>518</v>
      </c>
      <c r="G29" s="231" t="s">
        <v>79</v>
      </c>
      <c r="H29" s="76" t="s">
        <v>781</v>
      </c>
      <c r="I29" s="120">
        <v>0.16666666666666669</v>
      </c>
      <c r="J29" s="47" t="s">
        <v>140</v>
      </c>
      <c r="K29" s="48">
        <v>42005</v>
      </c>
      <c r="L29" s="48">
        <v>42369</v>
      </c>
      <c r="M29" s="49"/>
      <c r="N29" s="49"/>
      <c r="O29" s="49"/>
      <c r="P29" s="49"/>
      <c r="Q29" s="49"/>
      <c r="R29" s="49"/>
      <c r="S29" s="49"/>
      <c r="T29" s="49"/>
      <c r="U29" s="49"/>
      <c r="V29" s="49"/>
      <c r="W29" s="49"/>
      <c r="X29" s="49"/>
      <c r="Y29" s="76" t="s">
        <v>519</v>
      </c>
      <c r="Z29" s="86">
        <v>0</v>
      </c>
      <c r="AA29" s="244" t="s">
        <v>1150</v>
      </c>
      <c r="AB29" s="1440">
        <f>SUM(M29:N29)</f>
        <v>0</v>
      </c>
      <c r="AC29" s="1460">
        <f t="shared" si="0"/>
        <v>0</v>
      </c>
      <c r="AD29" s="1665" t="s">
        <v>1150</v>
      </c>
      <c r="AE29" s="1460" t="s">
        <v>1150</v>
      </c>
      <c r="AF29" s="1460" t="s">
        <v>1150</v>
      </c>
      <c r="AG29" s="1525" t="str">
        <f>AF29</f>
        <v>-</v>
      </c>
      <c r="AH29" s="1479"/>
      <c r="AI29" s="1478"/>
      <c r="AJ29" s="1478"/>
      <c r="AK29" s="1478" t="s">
        <v>2060</v>
      </c>
      <c r="AL29" s="1478" t="s">
        <v>2061</v>
      </c>
      <c r="AM29" s="111"/>
      <c r="AN29" s="111"/>
      <c r="AO29" s="111"/>
      <c r="AP29" s="111"/>
      <c r="AQ29" s="111"/>
      <c r="AR29" s="111"/>
      <c r="AS29" s="111"/>
      <c r="AT29" s="112"/>
      <c r="AU29" s="112"/>
      <c r="AV29" s="112"/>
      <c r="AW29" s="112"/>
      <c r="AX29" s="112"/>
      <c r="AY29" s="112"/>
      <c r="AZ29" s="112"/>
      <c r="BA29" s="113"/>
      <c r="BB29" s="113"/>
      <c r="BC29" s="113"/>
      <c r="BD29" s="113"/>
      <c r="BE29" s="113"/>
      <c r="BF29" s="113"/>
      <c r="BG29" s="113"/>
      <c r="BH29" s="114"/>
      <c r="BI29" s="114"/>
      <c r="BJ29" s="114"/>
      <c r="BK29" s="114"/>
      <c r="BL29" s="114"/>
      <c r="BM29" s="114"/>
      <c r="BN29" s="114"/>
      <c r="BO29" s="115"/>
      <c r="BP29" s="115"/>
      <c r="BQ29" s="115"/>
      <c r="BR29" s="115"/>
      <c r="BS29" s="115"/>
      <c r="BT29" s="115"/>
      <c r="BU29" s="115"/>
    </row>
    <row r="30" spans="1:73" s="60" customFormat="1" ht="49.5" customHeight="1" thickBot="1">
      <c r="A30" s="1856"/>
      <c r="B30" s="1856"/>
      <c r="C30" s="1858"/>
      <c r="D30" s="121" t="s">
        <v>141</v>
      </c>
      <c r="E30" s="243" t="s">
        <v>142</v>
      </c>
      <c r="F30" s="242">
        <v>4</v>
      </c>
      <c r="G30" s="243" t="s">
        <v>143</v>
      </c>
      <c r="H30" s="76" t="s">
        <v>781</v>
      </c>
      <c r="I30" s="120">
        <v>0.16666666666666669</v>
      </c>
      <c r="J30" s="66" t="s">
        <v>144</v>
      </c>
      <c r="K30" s="67">
        <v>42005</v>
      </c>
      <c r="L30" s="67">
        <v>42369</v>
      </c>
      <c r="M30" s="68"/>
      <c r="N30" s="68"/>
      <c r="O30" s="68">
        <v>1</v>
      </c>
      <c r="P30" s="68"/>
      <c r="Q30" s="68"/>
      <c r="R30" s="68">
        <v>1</v>
      </c>
      <c r="S30" s="68"/>
      <c r="T30" s="68"/>
      <c r="U30" s="68">
        <v>1</v>
      </c>
      <c r="V30" s="68"/>
      <c r="W30" s="68"/>
      <c r="X30" s="68">
        <v>1</v>
      </c>
      <c r="Y30" s="123">
        <v>4</v>
      </c>
      <c r="Z30" s="86">
        <v>0</v>
      </c>
      <c r="AA30" s="244" t="s">
        <v>1150</v>
      </c>
      <c r="AB30" s="1440">
        <f>SUM(M30:N30)</f>
        <v>0</v>
      </c>
      <c r="AC30" s="1460">
        <f t="shared" si="0"/>
        <v>0</v>
      </c>
      <c r="AD30" s="1665" t="s">
        <v>1150</v>
      </c>
      <c r="AE30" s="1460" t="s">
        <v>1150</v>
      </c>
      <c r="AF30" s="1460" t="s">
        <v>1150</v>
      </c>
      <c r="AG30" s="1525" t="str">
        <f>AF30</f>
        <v>-</v>
      </c>
      <c r="AH30" s="1479"/>
      <c r="AI30" s="1478"/>
      <c r="AJ30" s="1478"/>
      <c r="AK30" s="1478" t="s">
        <v>2062</v>
      </c>
      <c r="AL30" s="1478"/>
      <c r="AM30" s="111"/>
      <c r="AN30" s="111"/>
      <c r="AO30" s="111"/>
      <c r="AP30" s="111"/>
      <c r="AQ30" s="111"/>
      <c r="AR30" s="111"/>
      <c r="AS30" s="111"/>
      <c r="AT30" s="112"/>
      <c r="AU30" s="112"/>
      <c r="AV30" s="112"/>
      <c r="AW30" s="112"/>
      <c r="AX30" s="112"/>
      <c r="AY30" s="112"/>
      <c r="AZ30" s="112"/>
      <c r="BA30" s="113"/>
      <c r="BB30" s="113"/>
      <c r="BC30" s="113"/>
      <c r="BD30" s="113"/>
      <c r="BE30" s="113"/>
      <c r="BF30" s="113"/>
      <c r="BG30" s="113"/>
      <c r="BH30" s="114"/>
      <c r="BI30" s="114"/>
      <c r="BJ30" s="114"/>
      <c r="BK30" s="114"/>
      <c r="BL30" s="114"/>
      <c r="BM30" s="114"/>
      <c r="BN30" s="114"/>
      <c r="BO30" s="115"/>
      <c r="BP30" s="115"/>
      <c r="BQ30" s="115"/>
      <c r="BR30" s="115"/>
      <c r="BS30" s="115"/>
      <c r="BT30" s="115"/>
      <c r="BU30" s="115"/>
    </row>
    <row r="31" spans="1:73" s="60" customFormat="1" ht="24.75" thickBot="1">
      <c r="A31" s="1856"/>
      <c r="B31" s="1856"/>
      <c r="C31" s="1857" t="s">
        <v>520</v>
      </c>
      <c r="D31" s="117" t="s">
        <v>157</v>
      </c>
      <c r="E31" s="118" t="s">
        <v>158</v>
      </c>
      <c r="F31" s="119">
        <v>12</v>
      </c>
      <c r="G31" s="118" t="s">
        <v>159</v>
      </c>
      <c r="H31" s="76" t="s">
        <v>781</v>
      </c>
      <c r="I31" s="120">
        <v>0.16666666666666669</v>
      </c>
      <c r="J31" s="47" t="s">
        <v>160</v>
      </c>
      <c r="K31" s="48">
        <v>42006</v>
      </c>
      <c r="L31" s="48">
        <v>42369</v>
      </c>
      <c r="M31" s="49">
        <v>1</v>
      </c>
      <c r="N31" s="49">
        <v>1</v>
      </c>
      <c r="O31" s="49">
        <v>1</v>
      </c>
      <c r="P31" s="49">
        <v>1</v>
      </c>
      <c r="Q31" s="49">
        <v>1</v>
      </c>
      <c r="R31" s="49">
        <v>1</v>
      </c>
      <c r="S31" s="49">
        <v>1</v>
      </c>
      <c r="T31" s="49">
        <v>1</v>
      </c>
      <c r="U31" s="49">
        <v>1</v>
      </c>
      <c r="V31" s="49">
        <v>1</v>
      </c>
      <c r="W31" s="49">
        <v>1</v>
      </c>
      <c r="X31" s="49">
        <v>1</v>
      </c>
      <c r="Y31" s="50">
        <v>12</v>
      </c>
      <c r="Z31" s="86">
        <v>0</v>
      </c>
      <c r="AA31" s="244" t="s">
        <v>1150</v>
      </c>
      <c r="AB31" s="1440">
        <f>SUM(M31:N31)</f>
        <v>2</v>
      </c>
      <c r="AC31" s="1460">
        <f t="shared" si="0"/>
        <v>1</v>
      </c>
      <c r="AD31" s="1665">
        <v>2</v>
      </c>
      <c r="AE31" s="1460">
        <f>AD31/AB31</f>
        <v>1</v>
      </c>
      <c r="AF31" s="1460">
        <f>AD31/Y31</f>
        <v>0.16666666666666666</v>
      </c>
      <c r="AG31" s="1525">
        <f>AF31</f>
        <v>0.16666666666666666</v>
      </c>
      <c r="AH31" s="1479"/>
      <c r="AI31" s="1478"/>
      <c r="AJ31" s="1478"/>
      <c r="AK31" s="1478" t="s">
        <v>2063</v>
      </c>
      <c r="AL31" s="1478"/>
      <c r="AM31" s="111"/>
      <c r="AN31" s="111"/>
      <c r="AO31" s="111"/>
      <c r="AP31" s="111"/>
      <c r="AQ31" s="111"/>
      <c r="AR31" s="111"/>
      <c r="AS31" s="111"/>
      <c r="AT31" s="112"/>
      <c r="AU31" s="112"/>
      <c r="AV31" s="112"/>
      <c r="AW31" s="112"/>
      <c r="AX31" s="112"/>
      <c r="AY31" s="112"/>
      <c r="AZ31" s="112"/>
      <c r="BA31" s="113"/>
      <c r="BB31" s="113"/>
      <c r="BC31" s="113"/>
      <c r="BD31" s="113"/>
      <c r="BE31" s="113"/>
      <c r="BF31" s="113"/>
      <c r="BG31" s="113"/>
      <c r="BH31" s="114"/>
      <c r="BI31" s="114"/>
      <c r="BJ31" s="114"/>
      <c r="BK31" s="114"/>
      <c r="BL31" s="114"/>
      <c r="BM31" s="114"/>
      <c r="BN31" s="114"/>
      <c r="BO31" s="115"/>
      <c r="BP31" s="115"/>
      <c r="BQ31" s="115"/>
      <c r="BR31" s="115"/>
      <c r="BS31" s="115"/>
      <c r="BT31" s="115"/>
      <c r="BU31" s="115"/>
    </row>
    <row r="32" spans="1:73" s="60" customFormat="1" ht="39" customHeight="1" thickBot="1">
      <c r="A32" s="1856"/>
      <c r="B32" s="1856"/>
      <c r="C32" s="1858"/>
      <c r="D32" s="121" t="s">
        <v>161</v>
      </c>
      <c r="E32" s="122" t="s">
        <v>158</v>
      </c>
      <c r="F32" s="116">
        <v>12</v>
      </c>
      <c r="G32" s="89" t="s">
        <v>159</v>
      </c>
      <c r="H32" s="76" t="s">
        <v>781</v>
      </c>
      <c r="I32" s="120">
        <v>0.16666666666666669</v>
      </c>
      <c r="J32" s="66" t="s">
        <v>160</v>
      </c>
      <c r="K32" s="67">
        <v>42006</v>
      </c>
      <c r="L32" s="67">
        <v>42369</v>
      </c>
      <c r="M32" s="68">
        <v>1</v>
      </c>
      <c r="N32" s="68">
        <v>1</v>
      </c>
      <c r="O32" s="68">
        <v>1</v>
      </c>
      <c r="P32" s="68">
        <v>1</v>
      </c>
      <c r="Q32" s="68">
        <v>1</v>
      </c>
      <c r="R32" s="68">
        <v>1</v>
      </c>
      <c r="S32" s="68">
        <v>1</v>
      </c>
      <c r="T32" s="68">
        <v>1</v>
      </c>
      <c r="U32" s="68">
        <v>1</v>
      </c>
      <c r="V32" s="68">
        <v>1</v>
      </c>
      <c r="W32" s="68">
        <v>1</v>
      </c>
      <c r="X32" s="68">
        <v>1</v>
      </c>
      <c r="Y32" s="123">
        <v>12</v>
      </c>
      <c r="Z32" s="86">
        <v>0</v>
      </c>
      <c r="AA32" s="244" t="s">
        <v>1150</v>
      </c>
      <c r="AB32" s="1440">
        <f>SUM(M32:N32)</f>
        <v>2</v>
      </c>
      <c r="AC32" s="1460">
        <f t="shared" si="0"/>
        <v>1</v>
      </c>
      <c r="AD32" s="1665">
        <v>1</v>
      </c>
      <c r="AE32" s="1460">
        <f>AD32/AB32</f>
        <v>0.5</v>
      </c>
      <c r="AF32" s="1460">
        <f>AD32/Y32</f>
        <v>0.08333333333333333</v>
      </c>
      <c r="AG32" s="1525">
        <f>AF32</f>
        <v>0.08333333333333333</v>
      </c>
      <c r="AH32" s="1479"/>
      <c r="AI32" s="1478"/>
      <c r="AJ32" s="1478"/>
      <c r="AK32" s="1478" t="s">
        <v>2064</v>
      </c>
      <c r="AL32" s="1478" t="s">
        <v>2065</v>
      </c>
      <c r="AM32" s="111"/>
      <c r="AN32" s="111"/>
      <c r="AO32" s="111"/>
      <c r="AP32" s="111"/>
      <c r="AQ32" s="111"/>
      <c r="AR32" s="111"/>
      <c r="AS32" s="111"/>
      <c r="AT32" s="112"/>
      <c r="AU32" s="112"/>
      <c r="AV32" s="112"/>
      <c r="AW32" s="112"/>
      <c r="AX32" s="112"/>
      <c r="AY32" s="112"/>
      <c r="AZ32" s="112"/>
      <c r="BA32" s="113"/>
      <c r="BB32" s="113"/>
      <c r="BC32" s="113"/>
      <c r="BD32" s="113"/>
      <c r="BE32" s="113"/>
      <c r="BF32" s="113"/>
      <c r="BG32" s="113"/>
      <c r="BH32" s="114"/>
      <c r="BI32" s="114"/>
      <c r="BJ32" s="114"/>
      <c r="BK32" s="114"/>
      <c r="BL32" s="114"/>
      <c r="BM32" s="114"/>
      <c r="BN32" s="114"/>
      <c r="BO32" s="115"/>
      <c r="BP32" s="115"/>
      <c r="BQ32" s="115"/>
      <c r="BR32" s="115"/>
      <c r="BS32" s="115"/>
      <c r="BT32" s="115"/>
      <c r="BU32" s="115"/>
    </row>
    <row r="33" spans="1:73" s="60" customFormat="1" ht="87.75" customHeight="1" thickBot="1">
      <c r="A33" s="1856"/>
      <c r="B33" s="1856"/>
      <c r="C33" s="1858"/>
      <c r="D33" s="117" t="s">
        <v>162</v>
      </c>
      <c r="E33" s="43" t="s">
        <v>163</v>
      </c>
      <c r="F33" s="124" t="s">
        <v>146</v>
      </c>
      <c r="G33" s="125" t="s">
        <v>147</v>
      </c>
      <c r="H33" s="76" t="s">
        <v>781</v>
      </c>
      <c r="I33" s="120">
        <v>0.16666666666666669</v>
      </c>
      <c r="J33" s="126" t="s">
        <v>164</v>
      </c>
      <c r="K33" s="127">
        <v>42006</v>
      </c>
      <c r="L33" s="48">
        <v>42369</v>
      </c>
      <c r="M33" s="49"/>
      <c r="N33" s="49"/>
      <c r="O33" s="49"/>
      <c r="P33" s="49"/>
      <c r="Q33" s="49"/>
      <c r="R33" s="49"/>
      <c r="S33" s="49"/>
      <c r="T33" s="49"/>
      <c r="U33" s="49"/>
      <c r="V33" s="49"/>
      <c r="W33" s="49"/>
      <c r="X33" s="49"/>
      <c r="Y33" s="50" t="s">
        <v>146</v>
      </c>
      <c r="Z33" s="86">
        <v>0</v>
      </c>
      <c r="AA33" s="244" t="s">
        <v>1150</v>
      </c>
      <c r="AB33" s="1440">
        <f>SUM(M33:N33)</f>
        <v>0</v>
      </c>
      <c r="AC33" s="1460">
        <f t="shared" si="0"/>
        <v>0</v>
      </c>
      <c r="AD33" s="1665" t="s">
        <v>1150</v>
      </c>
      <c r="AE33" s="1460" t="s">
        <v>1150</v>
      </c>
      <c r="AF33" s="1460" t="s">
        <v>1150</v>
      </c>
      <c r="AG33" s="1525" t="str">
        <f>AF33</f>
        <v>-</v>
      </c>
      <c r="AH33" s="1479"/>
      <c r="AI33" s="1478"/>
      <c r="AJ33" s="1478"/>
      <c r="AK33" s="1478" t="s">
        <v>2066</v>
      </c>
      <c r="AL33" s="1478"/>
      <c r="AM33" s="111"/>
      <c r="AN33" s="111"/>
      <c r="AO33" s="111"/>
      <c r="AP33" s="111"/>
      <c r="AQ33" s="111"/>
      <c r="AR33" s="111"/>
      <c r="AS33" s="111"/>
      <c r="AT33" s="112"/>
      <c r="AU33" s="112"/>
      <c r="AV33" s="112"/>
      <c r="AW33" s="112"/>
      <c r="AX33" s="112"/>
      <c r="AY33" s="112"/>
      <c r="AZ33" s="112"/>
      <c r="BA33" s="113"/>
      <c r="BB33" s="113"/>
      <c r="BC33" s="113"/>
      <c r="BD33" s="113"/>
      <c r="BE33" s="113"/>
      <c r="BF33" s="113"/>
      <c r="BG33" s="113"/>
      <c r="BH33" s="114"/>
      <c r="BI33" s="114"/>
      <c r="BJ33" s="114"/>
      <c r="BK33" s="114"/>
      <c r="BL33" s="114"/>
      <c r="BM33" s="114"/>
      <c r="BN33" s="114"/>
      <c r="BO33" s="115"/>
      <c r="BP33" s="115"/>
      <c r="BQ33" s="115"/>
      <c r="BR33" s="115"/>
      <c r="BS33" s="115"/>
      <c r="BT33" s="115"/>
      <c r="BU33" s="115"/>
    </row>
    <row r="34" spans="1:73" s="60" customFormat="1" ht="59.25" customHeight="1" thickBot="1">
      <c r="A34" s="1856"/>
      <c r="B34" s="1856"/>
      <c r="C34" s="1859"/>
      <c r="D34" s="121" t="s">
        <v>153</v>
      </c>
      <c r="E34" s="63" t="s">
        <v>154</v>
      </c>
      <c r="F34" s="63" t="s">
        <v>155</v>
      </c>
      <c r="G34" s="89" t="s">
        <v>156</v>
      </c>
      <c r="H34" s="76" t="s">
        <v>781</v>
      </c>
      <c r="I34" s="120">
        <v>0.16666666666666669</v>
      </c>
      <c r="J34" s="66" t="s">
        <v>154</v>
      </c>
      <c r="K34" s="67">
        <v>42006</v>
      </c>
      <c r="L34" s="67">
        <v>42369</v>
      </c>
      <c r="M34" s="68"/>
      <c r="N34" s="68"/>
      <c r="O34" s="68"/>
      <c r="P34" s="68"/>
      <c r="Q34" s="68"/>
      <c r="R34" s="68"/>
      <c r="S34" s="68"/>
      <c r="T34" s="68"/>
      <c r="U34" s="68"/>
      <c r="V34" s="68"/>
      <c r="W34" s="68"/>
      <c r="X34" s="68"/>
      <c r="Y34" s="123" t="s">
        <v>155</v>
      </c>
      <c r="Z34" s="86">
        <v>0</v>
      </c>
      <c r="AA34" s="244" t="s">
        <v>1150</v>
      </c>
      <c r="AB34" s="1440">
        <f>SUM(M34:N34)</f>
        <v>0</v>
      </c>
      <c r="AC34" s="1460">
        <f t="shared" si="0"/>
        <v>0</v>
      </c>
      <c r="AD34" s="1665" t="s">
        <v>1150</v>
      </c>
      <c r="AE34" s="1460" t="s">
        <v>1150</v>
      </c>
      <c r="AF34" s="1460" t="s">
        <v>1150</v>
      </c>
      <c r="AG34" s="1525" t="str">
        <f>AF34</f>
        <v>-</v>
      </c>
      <c r="AH34" s="1479"/>
      <c r="AI34" s="1478"/>
      <c r="AJ34" s="1478"/>
      <c r="AK34" s="1478" t="s">
        <v>2067</v>
      </c>
      <c r="AL34" s="1478"/>
      <c r="AM34" s="111"/>
      <c r="AN34" s="111"/>
      <c r="AO34" s="111"/>
      <c r="AP34" s="111"/>
      <c r="AQ34" s="111"/>
      <c r="AR34" s="111"/>
      <c r="AS34" s="111"/>
      <c r="AT34" s="112"/>
      <c r="AU34" s="112"/>
      <c r="AV34" s="112"/>
      <c r="AW34" s="112"/>
      <c r="AX34" s="112"/>
      <c r="AY34" s="112"/>
      <c r="AZ34" s="112"/>
      <c r="BA34" s="113"/>
      <c r="BB34" s="113"/>
      <c r="BC34" s="113"/>
      <c r="BD34" s="113"/>
      <c r="BE34" s="113"/>
      <c r="BF34" s="113"/>
      <c r="BG34" s="113"/>
      <c r="BH34" s="114"/>
      <c r="BI34" s="114"/>
      <c r="BJ34" s="114"/>
      <c r="BK34" s="114"/>
      <c r="BL34" s="114"/>
      <c r="BM34" s="114"/>
      <c r="BN34" s="114"/>
      <c r="BO34" s="115"/>
      <c r="BP34" s="115"/>
      <c r="BQ34" s="115"/>
      <c r="BR34" s="115"/>
      <c r="BS34" s="115"/>
      <c r="BT34" s="115"/>
      <c r="BU34" s="115"/>
    </row>
    <row r="35" spans="1:73" s="38" customFormat="1" ht="19.5" customHeight="1" thickBot="1">
      <c r="A35" s="1860" t="s">
        <v>136</v>
      </c>
      <c r="B35" s="1861"/>
      <c r="C35" s="1861"/>
      <c r="D35" s="1862"/>
      <c r="E35" s="196"/>
      <c r="F35" s="196"/>
      <c r="G35" s="196"/>
      <c r="H35" s="296"/>
      <c r="I35" s="97">
        <f>+SUM(I29:I34)</f>
        <v>1.0000000000000002</v>
      </c>
      <c r="J35" s="196"/>
      <c r="K35" s="196"/>
      <c r="L35" s="196"/>
      <c r="M35" s="196"/>
      <c r="N35" s="196"/>
      <c r="O35" s="196"/>
      <c r="P35" s="196"/>
      <c r="Q35" s="196"/>
      <c r="R35" s="196"/>
      <c r="S35" s="196"/>
      <c r="T35" s="196"/>
      <c r="U35" s="196"/>
      <c r="V35" s="196"/>
      <c r="W35" s="196"/>
      <c r="X35" s="196"/>
      <c r="Y35" s="98"/>
      <c r="Z35" s="245">
        <f>SUM(Z29:Z34)</f>
        <v>0</v>
      </c>
      <c r="AA35" s="197"/>
      <c r="AB35" s="1659"/>
      <c r="AC35" s="1660">
        <f>_xlfn.AVERAGEIF(AC29:AC34,"&gt;0")</f>
        <v>1</v>
      </c>
      <c r="AD35" s="1712"/>
      <c r="AE35" s="1660">
        <f>AVERAGE(AE29:AE34)</f>
        <v>0.75</v>
      </c>
      <c r="AF35" s="1660"/>
      <c r="AG35" s="1714">
        <f>AVERAGE(AG29:AG34)</f>
        <v>0.125</v>
      </c>
      <c r="AH35" s="1475"/>
      <c r="AI35" s="1475"/>
      <c r="AJ35" s="1475"/>
      <c r="AK35" s="1475"/>
      <c r="AL35" s="1475"/>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row>
    <row r="36" spans="1:73" s="60" customFormat="1" ht="63" customHeight="1" thickBot="1">
      <c r="A36" s="202">
        <v>3</v>
      </c>
      <c r="B36" s="202" t="s">
        <v>234</v>
      </c>
      <c r="C36" s="201" t="s">
        <v>243</v>
      </c>
      <c r="D36" s="418" t="s">
        <v>558</v>
      </c>
      <c r="E36" s="157" t="s">
        <v>154</v>
      </c>
      <c r="F36" s="63" t="s">
        <v>155</v>
      </c>
      <c r="G36" s="88" t="s">
        <v>156</v>
      </c>
      <c r="H36" s="76" t="s">
        <v>781</v>
      </c>
      <c r="I36" s="419">
        <v>1</v>
      </c>
      <c r="J36" s="159" t="s">
        <v>266</v>
      </c>
      <c r="K36" s="160">
        <v>42006</v>
      </c>
      <c r="L36" s="160">
        <v>42369</v>
      </c>
      <c r="M36" s="161"/>
      <c r="N36" s="161"/>
      <c r="O36" s="161"/>
      <c r="P36" s="161"/>
      <c r="Q36" s="161"/>
      <c r="R36" s="161"/>
      <c r="S36" s="161"/>
      <c r="T36" s="161"/>
      <c r="U36" s="162"/>
      <c r="V36" s="162"/>
      <c r="W36" s="162"/>
      <c r="X36" s="162"/>
      <c r="Y36" s="135" t="s">
        <v>155</v>
      </c>
      <c r="Z36" s="107">
        <v>0</v>
      </c>
      <c r="AA36" s="244" t="s">
        <v>1150</v>
      </c>
      <c r="AB36" s="1440">
        <f>SUM(M36:N36)</f>
        <v>0</v>
      </c>
      <c r="AC36" s="1460">
        <f t="shared" si="0"/>
        <v>0</v>
      </c>
      <c r="AD36" s="1665" t="s">
        <v>1150</v>
      </c>
      <c r="AE36" s="1460" t="s">
        <v>1150</v>
      </c>
      <c r="AF36" s="1460" t="s">
        <v>1150</v>
      </c>
      <c r="AG36" s="1525" t="str">
        <f>AF36</f>
        <v>-</v>
      </c>
      <c r="AH36" s="1480"/>
      <c r="AI36" s="1478"/>
      <c r="AJ36" s="1478"/>
      <c r="AK36" s="1478" t="s">
        <v>2068</v>
      </c>
      <c r="AL36" s="1478"/>
      <c r="AM36" s="111"/>
      <c r="AN36" s="111"/>
      <c r="AO36" s="111"/>
      <c r="AP36" s="111"/>
      <c r="AQ36" s="111"/>
      <c r="AR36" s="111"/>
      <c r="AS36" s="111"/>
      <c r="AT36" s="112"/>
      <c r="AU36" s="112"/>
      <c r="AV36" s="112"/>
      <c r="AW36" s="112"/>
      <c r="AX36" s="112"/>
      <c r="AY36" s="112"/>
      <c r="AZ36" s="112"/>
      <c r="BA36" s="113"/>
      <c r="BB36" s="113"/>
      <c r="BC36" s="113"/>
      <c r="BD36" s="113"/>
      <c r="BE36" s="113"/>
      <c r="BF36" s="113"/>
      <c r="BG36" s="113"/>
      <c r="BH36" s="114"/>
      <c r="BI36" s="114"/>
      <c r="BJ36" s="114"/>
      <c r="BK36" s="114"/>
      <c r="BL36" s="114"/>
      <c r="BM36" s="114"/>
      <c r="BN36" s="114"/>
      <c r="BO36" s="115"/>
      <c r="BP36" s="115"/>
      <c r="BQ36" s="115"/>
      <c r="BR36" s="115"/>
      <c r="BS36" s="115"/>
      <c r="BT36" s="115"/>
      <c r="BU36" s="115"/>
    </row>
    <row r="37" spans="1:73" s="38" customFormat="1" ht="19.5" customHeight="1" thickBot="1">
      <c r="A37" s="1860" t="s">
        <v>136</v>
      </c>
      <c r="B37" s="1861"/>
      <c r="C37" s="1861"/>
      <c r="D37" s="1862"/>
      <c r="E37" s="196"/>
      <c r="F37" s="196"/>
      <c r="G37" s="196"/>
      <c r="H37" s="196"/>
      <c r="I37" s="97">
        <f>+I36</f>
        <v>1</v>
      </c>
      <c r="J37" s="196"/>
      <c r="K37" s="196"/>
      <c r="L37" s="196"/>
      <c r="M37" s="196"/>
      <c r="N37" s="196"/>
      <c r="O37" s="196"/>
      <c r="P37" s="196"/>
      <c r="Q37" s="196"/>
      <c r="R37" s="196"/>
      <c r="S37" s="196"/>
      <c r="T37" s="196"/>
      <c r="U37" s="196"/>
      <c r="V37" s="196"/>
      <c r="W37" s="196"/>
      <c r="X37" s="196"/>
      <c r="Y37" s="98"/>
      <c r="Z37" s="99">
        <f>SUM(Z36:Z36)</f>
        <v>0</v>
      </c>
      <c r="AA37" s="197"/>
      <c r="AB37" s="1649"/>
      <c r="AC37" s="1650" t="s">
        <v>1150</v>
      </c>
      <c r="AD37" s="1667"/>
      <c r="AE37" s="1650" t="s">
        <v>1150</v>
      </c>
      <c r="AF37" s="1650"/>
      <c r="AG37" s="1651" t="s">
        <v>1150</v>
      </c>
      <c r="AH37" s="1476"/>
      <c r="AI37" s="1476"/>
      <c r="AJ37" s="1476"/>
      <c r="AK37" s="1476"/>
      <c r="AL37" s="1476"/>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row>
    <row r="38" spans="1:73" s="38" customFormat="1" ht="19.5" customHeight="1" thickBot="1">
      <c r="A38" s="1853" t="s">
        <v>297</v>
      </c>
      <c r="B38" s="1854"/>
      <c r="C38" s="1854"/>
      <c r="D38" s="1854"/>
      <c r="E38" s="198"/>
      <c r="F38" s="199"/>
      <c r="G38" s="199"/>
      <c r="H38" s="199"/>
      <c r="I38" s="338">
        <f>+(I37+I35+I28)/3</f>
        <v>1</v>
      </c>
      <c r="J38" s="199"/>
      <c r="K38" s="199"/>
      <c r="L38" s="199"/>
      <c r="M38" s="199"/>
      <c r="N38" s="199"/>
      <c r="O38" s="199"/>
      <c r="P38" s="199"/>
      <c r="Q38" s="199"/>
      <c r="R38" s="199"/>
      <c r="S38" s="199"/>
      <c r="T38" s="199"/>
      <c r="U38" s="199"/>
      <c r="V38" s="199"/>
      <c r="W38" s="199"/>
      <c r="X38" s="199"/>
      <c r="Y38" s="177"/>
      <c r="Z38" s="178">
        <f>SUM(Z37,Z35,Z28)</f>
        <v>0</v>
      </c>
      <c r="AA38" s="179"/>
      <c r="AB38" s="1680"/>
      <c r="AC38" s="1681">
        <f>AVERAGE(AC37,AC35,AC28)</f>
        <v>1</v>
      </c>
      <c r="AD38" s="1682"/>
      <c r="AE38" s="1681">
        <f>AVERAGE(AE37,AE35,AE28)</f>
        <v>0.75</v>
      </c>
      <c r="AF38" s="1681"/>
      <c r="AG38" s="1704">
        <f>AVERAGE(AG37,AG35,AG28)</f>
        <v>0.0625</v>
      </c>
      <c r="AH38" s="1481"/>
      <c r="AI38" s="1481"/>
      <c r="AJ38" s="1481"/>
      <c r="AK38" s="1481"/>
      <c r="AL38" s="1481"/>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row>
    <row r="39" spans="1:73" s="3" customFormat="1" ht="19.5" customHeight="1" thickBot="1">
      <c r="A39" s="181"/>
      <c r="B39" s="182"/>
      <c r="C39" s="183"/>
      <c r="D39" s="183"/>
      <c r="E39" s="183"/>
      <c r="F39" s="297"/>
      <c r="G39" s="183"/>
      <c r="H39" s="183"/>
      <c r="I39" s="298"/>
      <c r="J39" s="183"/>
      <c r="K39" s="299"/>
      <c r="L39" s="299"/>
      <c r="M39" s="183"/>
      <c r="N39" s="183"/>
      <c r="O39" s="183"/>
      <c r="P39" s="183"/>
      <c r="Q39" s="183"/>
      <c r="R39" s="183"/>
      <c r="S39" s="183"/>
      <c r="T39" s="183"/>
      <c r="U39" s="183"/>
      <c r="V39" s="183"/>
      <c r="W39" s="183"/>
      <c r="X39" s="183"/>
      <c r="Y39" s="300"/>
      <c r="Z39" s="301">
        <f>SUM(Z38)</f>
        <v>0</v>
      </c>
      <c r="AA39" s="183"/>
      <c r="AB39" s="1684"/>
      <c r="AC39" s="1685">
        <f>AVERAGE(AC38,AC18)</f>
        <v>1</v>
      </c>
      <c r="AD39" s="1686"/>
      <c r="AE39" s="1685">
        <f>AVERAGE(AE38,AE18)</f>
        <v>0.75</v>
      </c>
      <c r="AF39" s="1685"/>
      <c r="AG39" s="1706">
        <f>AVERAGE(AG38,AG18)</f>
        <v>0.03125</v>
      </c>
      <c r="AH39" s="1705"/>
      <c r="AI39" s="1482"/>
      <c r="AJ39" s="1482"/>
      <c r="AK39" s="1482"/>
      <c r="AL39" s="1482"/>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row>
  </sheetData>
  <sheetProtection/>
  <mergeCells count="59">
    <mergeCell ref="BH13:BN13"/>
    <mergeCell ref="BO13:BU13"/>
    <mergeCell ref="A17:D17"/>
    <mergeCell ref="A18:D18"/>
    <mergeCell ref="A1:C4"/>
    <mergeCell ref="D1:BG2"/>
    <mergeCell ref="BH1:BN4"/>
    <mergeCell ref="BO1:BU4"/>
    <mergeCell ref="D3:BG4"/>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9:AA9"/>
    <mergeCell ref="A11:D11"/>
    <mergeCell ref="E11:AA11"/>
    <mergeCell ref="AB11:AL11"/>
    <mergeCell ref="A28:D28"/>
    <mergeCell ref="A23:A27"/>
    <mergeCell ref="B23:B27"/>
    <mergeCell ref="C26:C27"/>
    <mergeCell ref="A13:D13"/>
    <mergeCell ref="E13:AA13"/>
    <mergeCell ref="AB13:AL13"/>
    <mergeCell ref="AT11:AZ11"/>
    <mergeCell ref="BA11:BG11"/>
    <mergeCell ref="BH11:BN11"/>
    <mergeCell ref="BO11:BU11"/>
    <mergeCell ref="A20:D20"/>
    <mergeCell ref="E20:AA20"/>
    <mergeCell ref="AB20:AL20"/>
    <mergeCell ref="AM20:AS20"/>
    <mergeCell ref="AT20:AZ20"/>
    <mergeCell ref="BA20:BG20"/>
    <mergeCell ref="AM11:AS11"/>
    <mergeCell ref="BH20:BN20"/>
    <mergeCell ref="BO20:BU20"/>
    <mergeCell ref="AM13:AS13"/>
    <mergeCell ref="AT13:AZ13"/>
    <mergeCell ref="BA13:BG13"/>
    <mergeCell ref="A38:D38"/>
    <mergeCell ref="A29:A34"/>
    <mergeCell ref="B29:B34"/>
    <mergeCell ref="C29:C30"/>
    <mergeCell ref="C31:C34"/>
    <mergeCell ref="A35:D35"/>
    <mergeCell ref="A37:D37"/>
  </mergeCells>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BU126"/>
  <sheetViews>
    <sheetView zoomScale="85" zoomScaleNormal="85" workbookViewId="0" topLeftCell="A1">
      <pane xSplit="3" ySplit="15" topLeftCell="U115" activePane="bottomRight" state="frozen"/>
      <selection pane="topLeft" activeCell="A1" sqref="A1"/>
      <selection pane="topRight" activeCell="D1" sqref="D1"/>
      <selection pane="bottomLeft" activeCell="A16" sqref="A16"/>
      <selection pane="bottomRight" activeCell="AE108" sqref="AE108:AG120"/>
    </sheetView>
  </sheetViews>
  <sheetFormatPr defaultColWidth="11.57421875" defaultRowHeight="15"/>
  <cols>
    <col min="1" max="1" width="6.421875" style="2" customWidth="1"/>
    <col min="2" max="2" width="24.8515625" style="1" customWidth="1"/>
    <col min="3" max="3" width="35.140625" style="2" customWidth="1"/>
    <col min="4" max="4" width="48.28125" style="2" customWidth="1"/>
    <col min="5" max="5" width="18.00390625" style="2" customWidth="1"/>
    <col min="6" max="6" width="11.421875" style="2" customWidth="1"/>
    <col min="7" max="7" width="25.7109375" style="2" customWidth="1"/>
    <col min="8" max="8" width="18.00390625" style="2" customWidth="1"/>
    <col min="9" max="9" width="11.7109375" style="2" bestFit="1" customWidth="1"/>
    <col min="10" max="10" width="39.140625" style="2" customWidth="1"/>
    <col min="11" max="11" width="10.7109375" style="2" customWidth="1"/>
    <col min="12" max="12" width="11.28125" style="2" customWidth="1"/>
    <col min="13" max="24" width="5.421875" style="2" customWidth="1"/>
    <col min="25" max="25" width="15.421875" style="302" customWidth="1"/>
    <col min="26" max="26" width="20.7109375" style="2" customWidth="1"/>
    <col min="27" max="27" width="22.140625" style="2" customWidth="1"/>
    <col min="28" max="28" width="11.421875" style="2" customWidth="1"/>
    <col min="29" max="29" width="13.421875" style="1729" customWidth="1"/>
    <col min="30" max="30" width="11.421875" style="1676" customWidth="1"/>
    <col min="31" max="32" width="11.421875" style="659" customWidth="1"/>
    <col min="33" max="33" width="13.00390625" style="659" customWidth="1"/>
    <col min="34" max="34" width="11.421875" style="2" customWidth="1"/>
    <col min="35" max="35" width="14.00390625" style="2" customWidth="1"/>
    <col min="36" max="36" width="14.140625" style="2" customWidth="1"/>
    <col min="37" max="37" width="25.140625" style="2" customWidth="1"/>
    <col min="38" max="38" width="22.28125" style="2" customWidth="1"/>
    <col min="39" max="43" width="11.421875" style="2" hidden="1" customWidth="1"/>
    <col min="44" max="44" width="25.8515625" style="2" hidden="1" customWidth="1"/>
    <col min="45" max="45" width="26.8515625" style="2" hidden="1" customWidth="1"/>
    <col min="46" max="50" width="11.421875" style="2" hidden="1" customWidth="1"/>
    <col min="51" max="51" width="22.00390625" style="2" hidden="1" customWidth="1"/>
    <col min="52" max="52" width="31.00390625" style="2" hidden="1" customWidth="1"/>
    <col min="53" max="57" width="11.421875" style="2" hidden="1" customWidth="1"/>
    <col min="58" max="58" width="24.421875" style="2" hidden="1" customWidth="1"/>
    <col min="59" max="59" width="23.421875" style="2" hidden="1" customWidth="1"/>
    <col min="60" max="64" width="11.421875" style="2" hidden="1" customWidth="1"/>
    <col min="65" max="65" width="18.140625" style="2" hidden="1" customWidth="1"/>
    <col min="66" max="66" width="26.421875" style="2" hidden="1" customWidth="1"/>
    <col min="67" max="71" width="11.421875" style="2" hidden="1" customWidth="1"/>
    <col min="72" max="72" width="24.140625" style="2" hidden="1" customWidth="1"/>
    <col min="73" max="73" width="23.140625" style="2" hidden="1" customWidth="1"/>
    <col min="74" max="16384" width="11.421875" style="2" customWidth="1"/>
  </cols>
  <sheetData>
    <row r="1" spans="1:73" ht="15" customHeight="1">
      <c r="A1" s="1977"/>
      <c r="B1" s="1978"/>
      <c r="C1" s="1979"/>
      <c r="D1" s="1986" t="s">
        <v>0</v>
      </c>
      <c r="E1" s="1987"/>
      <c r="F1" s="1987"/>
      <c r="G1" s="1987"/>
      <c r="H1" s="1987"/>
      <c r="I1" s="1987"/>
      <c r="J1" s="1987"/>
      <c r="K1" s="1987"/>
      <c r="L1" s="1987"/>
      <c r="M1" s="1987"/>
      <c r="N1" s="1987"/>
      <c r="O1" s="1987"/>
      <c r="P1" s="1987"/>
      <c r="Q1" s="1987"/>
      <c r="R1" s="1987"/>
      <c r="S1" s="1987"/>
      <c r="T1" s="1987"/>
      <c r="U1" s="1987"/>
      <c r="V1" s="1987"/>
      <c r="W1" s="1987"/>
      <c r="X1" s="1987"/>
      <c r="Y1" s="1987"/>
      <c r="Z1" s="1987"/>
      <c r="AA1" s="1987"/>
      <c r="AB1" s="1987"/>
      <c r="AC1" s="1987"/>
      <c r="AD1" s="1987"/>
      <c r="AE1" s="1987"/>
      <c r="AF1" s="1987"/>
      <c r="AG1" s="1987"/>
      <c r="AH1" s="1987"/>
      <c r="AI1" s="1987"/>
      <c r="AJ1" s="1987"/>
      <c r="AK1" s="1987"/>
      <c r="AL1" s="1987"/>
      <c r="AM1" s="1987"/>
      <c r="AN1" s="1987"/>
      <c r="AO1" s="1987"/>
      <c r="AP1" s="1987"/>
      <c r="AQ1" s="1987"/>
      <c r="AR1" s="1987"/>
      <c r="AS1" s="1987"/>
      <c r="AT1" s="1987"/>
      <c r="AU1" s="1987"/>
      <c r="AV1" s="1987"/>
      <c r="AW1" s="1987"/>
      <c r="AX1" s="1987"/>
      <c r="AY1" s="1987"/>
      <c r="AZ1" s="1987"/>
      <c r="BA1" s="1987"/>
      <c r="BB1" s="1987"/>
      <c r="BC1" s="1987"/>
      <c r="BD1" s="1987"/>
      <c r="BE1" s="1987"/>
      <c r="BF1" s="1987"/>
      <c r="BG1" s="1988"/>
      <c r="BH1" s="1992" t="s">
        <v>1</v>
      </c>
      <c r="BI1" s="1993"/>
      <c r="BJ1" s="1993"/>
      <c r="BK1" s="1993"/>
      <c r="BL1" s="1993"/>
      <c r="BM1" s="1993"/>
      <c r="BN1" s="1994"/>
      <c r="BO1" s="2001" t="s">
        <v>2</v>
      </c>
      <c r="BP1" s="1993"/>
      <c r="BQ1" s="1993"/>
      <c r="BR1" s="1993"/>
      <c r="BS1" s="1993"/>
      <c r="BT1" s="1993"/>
      <c r="BU1" s="1994"/>
    </row>
    <row r="2" spans="1:73" ht="20.25" customHeight="1" thickBot="1">
      <c r="A2" s="1980"/>
      <c r="B2" s="1981"/>
      <c r="C2" s="1982"/>
      <c r="D2" s="1989"/>
      <c r="E2" s="1990"/>
      <c r="F2" s="1990"/>
      <c r="G2" s="1990"/>
      <c r="H2" s="1990"/>
      <c r="I2" s="1990"/>
      <c r="J2" s="1990"/>
      <c r="K2" s="1990"/>
      <c r="L2" s="1990"/>
      <c r="M2" s="1990"/>
      <c r="N2" s="1990"/>
      <c r="O2" s="1990"/>
      <c r="P2" s="1990"/>
      <c r="Q2" s="1990"/>
      <c r="R2" s="1990"/>
      <c r="S2" s="1990"/>
      <c r="T2" s="1990"/>
      <c r="U2" s="1990"/>
      <c r="V2" s="1990"/>
      <c r="W2" s="1990"/>
      <c r="X2" s="1990"/>
      <c r="Y2" s="1990"/>
      <c r="Z2" s="1990"/>
      <c r="AA2" s="1990"/>
      <c r="AB2" s="1990"/>
      <c r="AC2" s="1990"/>
      <c r="AD2" s="1990"/>
      <c r="AE2" s="1990"/>
      <c r="AF2" s="1990"/>
      <c r="AG2" s="1990"/>
      <c r="AH2" s="1990"/>
      <c r="AI2" s="1990"/>
      <c r="AJ2" s="1990"/>
      <c r="AK2" s="1990"/>
      <c r="AL2" s="1990"/>
      <c r="AM2" s="1990"/>
      <c r="AN2" s="1990"/>
      <c r="AO2" s="1990"/>
      <c r="AP2" s="1990"/>
      <c r="AQ2" s="1990"/>
      <c r="AR2" s="1990"/>
      <c r="AS2" s="1990"/>
      <c r="AT2" s="1990"/>
      <c r="AU2" s="1990"/>
      <c r="AV2" s="1990"/>
      <c r="AW2" s="1990"/>
      <c r="AX2" s="1990"/>
      <c r="AY2" s="1990"/>
      <c r="AZ2" s="1990"/>
      <c r="BA2" s="1990"/>
      <c r="BB2" s="1990"/>
      <c r="BC2" s="1990"/>
      <c r="BD2" s="1990"/>
      <c r="BE2" s="1990"/>
      <c r="BF2" s="1990"/>
      <c r="BG2" s="1991"/>
      <c r="BH2" s="1995"/>
      <c r="BI2" s="1996"/>
      <c r="BJ2" s="1996"/>
      <c r="BK2" s="1996"/>
      <c r="BL2" s="1996"/>
      <c r="BM2" s="1996"/>
      <c r="BN2" s="1997"/>
      <c r="BO2" s="1995"/>
      <c r="BP2" s="1996"/>
      <c r="BQ2" s="1996"/>
      <c r="BR2" s="1996"/>
      <c r="BS2" s="1996"/>
      <c r="BT2" s="1996"/>
      <c r="BU2" s="1997"/>
    </row>
    <row r="3" spans="1:73" ht="19.5" customHeight="1">
      <c r="A3" s="1980"/>
      <c r="B3" s="1981"/>
      <c r="C3" s="1982"/>
      <c r="D3" s="2002" t="s">
        <v>3</v>
      </c>
      <c r="E3" s="2003"/>
      <c r="F3" s="2003"/>
      <c r="G3" s="2003"/>
      <c r="H3" s="2003"/>
      <c r="I3" s="2003"/>
      <c r="J3" s="2003"/>
      <c r="K3" s="2003"/>
      <c r="L3" s="2003"/>
      <c r="M3" s="2003"/>
      <c r="N3" s="2003"/>
      <c r="O3" s="2003"/>
      <c r="P3" s="2003"/>
      <c r="Q3" s="2003"/>
      <c r="R3" s="2003"/>
      <c r="S3" s="2003"/>
      <c r="T3" s="2003"/>
      <c r="U3" s="2003"/>
      <c r="V3" s="2003"/>
      <c r="W3" s="2003"/>
      <c r="X3" s="2003"/>
      <c r="Y3" s="2003"/>
      <c r="Z3" s="2003"/>
      <c r="AA3" s="2003"/>
      <c r="AB3" s="2003"/>
      <c r="AC3" s="2003"/>
      <c r="AD3" s="2003"/>
      <c r="AE3" s="2003"/>
      <c r="AF3" s="2003"/>
      <c r="AG3" s="2003"/>
      <c r="AH3" s="2003"/>
      <c r="AI3" s="2003"/>
      <c r="AJ3" s="2003"/>
      <c r="AK3" s="2003"/>
      <c r="AL3" s="2003"/>
      <c r="AM3" s="2003"/>
      <c r="AN3" s="2003"/>
      <c r="AO3" s="2003"/>
      <c r="AP3" s="2003"/>
      <c r="AQ3" s="2003"/>
      <c r="AR3" s="2003"/>
      <c r="AS3" s="2003"/>
      <c r="AT3" s="2003"/>
      <c r="AU3" s="2003"/>
      <c r="AV3" s="2003"/>
      <c r="AW3" s="2003"/>
      <c r="AX3" s="2003"/>
      <c r="AY3" s="2003"/>
      <c r="AZ3" s="2003"/>
      <c r="BA3" s="2003"/>
      <c r="BB3" s="2003"/>
      <c r="BC3" s="2003"/>
      <c r="BD3" s="2003"/>
      <c r="BE3" s="2003"/>
      <c r="BF3" s="2003"/>
      <c r="BG3" s="2004"/>
      <c r="BH3" s="1995"/>
      <c r="BI3" s="1996"/>
      <c r="BJ3" s="1996"/>
      <c r="BK3" s="1996"/>
      <c r="BL3" s="1996"/>
      <c r="BM3" s="1996"/>
      <c r="BN3" s="1997"/>
      <c r="BO3" s="1995"/>
      <c r="BP3" s="1996"/>
      <c r="BQ3" s="1996"/>
      <c r="BR3" s="1996"/>
      <c r="BS3" s="1996"/>
      <c r="BT3" s="1996"/>
      <c r="BU3" s="1997"/>
    </row>
    <row r="4" spans="1:73" ht="21.75" customHeight="1" thickBot="1">
      <c r="A4" s="1983"/>
      <c r="B4" s="1984"/>
      <c r="C4" s="1985"/>
      <c r="D4" s="2005"/>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2006"/>
      <c r="AQ4" s="2006"/>
      <c r="AR4" s="2006"/>
      <c r="AS4" s="2006"/>
      <c r="AT4" s="2006"/>
      <c r="AU4" s="2006"/>
      <c r="AV4" s="2006"/>
      <c r="AW4" s="2006"/>
      <c r="AX4" s="2006"/>
      <c r="AY4" s="2006"/>
      <c r="AZ4" s="2006"/>
      <c r="BA4" s="2006"/>
      <c r="BB4" s="2006"/>
      <c r="BC4" s="2006"/>
      <c r="BD4" s="2006"/>
      <c r="BE4" s="2006"/>
      <c r="BF4" s="2006"/>
      <c r="BG4" s="2007"/>
      <c r="BH4" s="1998"/>
      <c r="BI4" s="1999"/>
      <c r="BJ4" s="1999"/>
      <c r="BK4" s="1999"/>
      <c r="BL4" s="1999"/>
      <c r="BM4" s="1999"/>
      <c r="BN4" s="2000"/>
      <c r="BO4" s="1998"/>
      <c r="BP4" s="1999"/>
      <c r="BQ4" s="1999"/>
      <c r="BR4" s="1999"/>
      <c r="BS4" s="1999"/>
      <c r="BT4" s="1999"/>
      <c r="BU4" s="2000"/>
    </row>
    <row r="5" spans="1:73" ht="20.25" customHeight="1">
      <c r="A5" s="1950" t="s">
        <v>4</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c r="Y5" s="1951"/>
      <c r="Z5" s="1951"/>
      <c r="AA5" s="1952"/>
      <c r="AB5" s="1953" t="s">
        <v>4</v>
      </c>
      <c r="AC5" s="1954"/>
      <c r="AD5" s="1954"/>
      <c r="AE5" s="1954"/>
      <c r="AF5" s="1954"/>
      <c r="AG5" s="1954"/>
      <c r="AH5" s="1954"/>
      <c r="AI5" s="1954"/>
      <c r="AJ5" s="1954"/>
      <c r="AK5" s="1954"/>
      <c r="AL5" s="1955"/>
      <c r="AM5" s="1959" t="s">
        <v>4</v>
      </c>
      <c r="AN5" s="1960"/>
      <c r="AO5" s="1960"/>
      <c r="AP5" s="1960"/>
      <c r="AQ5" s="1960"/>
      <c r="AR5" s="1960"/>
      <c r="AS5" s="1961"/>
      <c r="AT5" s="1965" t="s">
        <v>4</v>
      </c>
      <c r="AU5" s="1966"/>
      <c r="AV5" s="1966"/>
      <c r="AW5" s="1966"/>
      <c r="AX5" s="1966"/>
      <c r="AY5" s="1966"/>
      <c r="AZ5" s="1967"/>
      <c r="BA5" s="1971" t="s">
        <v>4</v>
      </c>
      <c r="BB5" s="1972"/>
      <c r="BC5" s="1972"/>
      <c r="BD5" s="1972"/>
      <c r="BE5" s="1972"/>
      <c r="BF5" s="1972"/>
      <c r="BG5" s="1973"/>
      <c r="BH5" s="1899" t="s">
        <v>4</v>
      </c>
      <c r="BI5" s="1900"/>
      <c r="BJ5" s="1900"/>
      <c r="BK5" s="1900"/>
      <c r="BL5" s="1900"/>
      <c r="BM5" s="1900"/>
      <c r="BN5" s="1901"/>
      <c r="BO5" s="1905" t="s">
        <v>4</v>
      </c>
      <c r="BP5" s="1906"/>
      <c r="BQ5" s="1906"/>
      <c r="BR5" s="1906"/>
      <c r="BS5" s="1906"/>
      <c r="BT5" s="1906"/>
      <c r="BU5" s="1907"/>
    </row>
    <row r="6" spans="1:73" ht="15.75" customHeight="1">
      <c r="A6" s="1911" t="s">
        <v>5</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56"/>
      <c r="AC6" s="1957"/>
      <c r="AD6" s="1957"/>
      <c r="AE6" s="1957"/>
      <c r="AF6" s="1957"/>
      <c r="AG6" s="1957"/>
      <c r="AH6" s="1957"/>
      <c r="AI6" s="1957"/>
      <c r="AJ6" s="1957"/>
      <c r="AK6" s="1957"/>
      <c r="AL6" s="1958"/>
      <c r="AM6" s="1962"/>
      <c r="AN6" s="1963"/>
      <c r="AO6" s="1963"/>
      <c r="AP6" s="1963"/>
      <c r="AQ6" s="1963"/>
      <c r="AR6" s="1963"/>
      <c r="AS6" s="1964"/>
      <c r="AT6" s="1968"/>
      <c r="AU6" s="1969"/>
      <c r="AV6" s="1969"/>
      <c r="AW6" s="1969"/>
      <c r="AX6" s="1969"/>
      <c r="AY6" s="1969"/>
      <c r="AZ6" s="1970"/>
      <c r="BA6" s="1974"/>
      <c r="BB6" s="1975"/>
      <c r="BC6" s="1975"/>
      <c r="BD6" s="1975"/>
      <c r="BE6" s="1975"/>
      <c r="BF6" s="1975"/>
      <c r="BG6" s="1976"/>
      <c r="BH6" s="1902"/>
      <c r="BI6" s="1903"/>
      <c r="BJ6" s="1903"/>
      <c r="BK6" s="1903"/>
      <c r="BL6" s="1903"/>
      <c r="BM6" s="1903"/>
      <c r="BN6" s="1904"/>
      <c r="BO6" s="1908"/>
      <c r="BP6" s="1909"/>
      <c r="BQ6" s="1909"/>
      <c r="BR6" s="1909"/>
      <c r="BS6" s="1909"/>
      <c r="BT6" s="1909"/>
      <c r="BU6" s="1910"/>
    </row>
    <row r="7" spans="1:73"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t="s">
        <v>1945</v>
      </c>
      <c r="AC7" s="1915"/>
      <c r="AD7" s="1915"/>
      <c r="AE7" s="1915"/>
      <c r="AF7" s="1915"/>
      <c r="AG7" s="1915"/>
      <c r="AH7" s="1915"/>
      <c r="AI7" s="1915"/>
      <c r="AJ7" s="1915"/>
      <c r="AK7" s="1915"/>
      <c r="AL7" s="1916"/>
      <c r="AM7" s="1920" t="s">
        <v>7</v>
      </c>
      <c r="AN7" s="1921"/>
      <c r="AO7" s="1921"/>
      <c r="AP7" s="1921"/>
      <c r="AQ7" s="1921"/>
      <c r="AR7" s="1921"/>
      <c r="AS7" s="1922"/>
      <c r="AT7" s="1926" t="s">
        <v>6</v>
      </c>
      <c r="AU7" s="1927"/>
      <c r="AV7" s="1927"/>
      <c r="AW7" s="1927"/>
      <c r="AX7" s="1927"/>
      <c r="AY7" s="1927"/>
      <c r="AZ7" s="1928"/>
      <c r="BA7" s="1932" t="s">
        <v>6</v>
      </c>
      <c r="BB7" s="1933"/>
      <c r="BC7" s="1933"/>
      <c r="BD7" s="1933"/>
      <c r="BE7" s="1933"/>
      <c r="BF7" s="1933"/>
      <c r="BG7" s="1934"/>
      <c r="BH7" s="1938" t="s">
        <v>7</v>
      </c>
      <c r="BI7" s="1939"/>
      <c r="BJ7" s="1939"/>
      <c r="BK7" s="1939"/>
      <c r="BL7" s="1939"/>
      <c r="BM7" s="1939"/>
      <c r="BN7" s="1940"/>
      <c r="BO7" s="1944" t="s">
        <v>6</v>
      </c>
      <c r="BP7" s="1945"/>
      <c r="BQ7" s="1945"/>
      <c r="BR7" s="1945"/>
      <c r="BS7" s="1945"/>
      <c r="BT7" s="1945"/>
      <c r="BU7" s="1946"/>
    </row>
    <row r="8" spans="1:73" ht="15.75" customHeight="1">
      <c r="A8" s="1911" t="s">
        <v>8</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c r="AC8" s="1915"/>
      <c r="AD8" s="1915"/>
      <c r="AE8" s="1915"/>
      <c r="AF8" s="1915"/>
      <c r="AG8" s="1915"/>
      <c r="AH8" s="1915"/>
      <c r="AI8" s="1915"/>
      <c r="AJ8" s="1915"/>
      <c r="AK8" s="1915"/>
      <c r="AL8" s="1916"/>
      <c r="AM8" s="1920"/>
      <c r="AN8" s="1921"/>
      <c r="AO8" s="1921"/>
      <c r="AP8" s="1921"/>
      <c r="AQ8" s="1921"/>
      <c r="AR8" s="1921"/>
      <c r="AS8" s="1922"/>
      <c r="AT8" s="1926"/>
      <c r="AU8" s="1927"/>
      <c r="AV8" s="1927"/>
      <c r="AW8" s="1927"/>
      <c r="AX8" s="1927"/>
      <c r="AY8" s="1927"/>
      <c r="AZ8" s="1928"/>
      <c r="BA8" s="1932"/>
      <c r="BB8" s="1933"/>
      <c r="BC8" s="1933"/>
      <c r="BD8" s="1933"/>
      <c r="BE8" s="1933"/>
      <c r="BF8" s="1933"/>
      <c r="BG8" s="1934"/>
      <c r="BH8" s="1938"/>
      <c r="BI8" s="1939"/>
      <c r="BJ8" s="1939"/>
      <c r="BK8" s="1939"/>
      <c r="BL8" s="1939"/>
      <c r="BM8" s="1939"/>
      <c r="BN8" s="1940"/>
      <c r="BO8" s="1944"/>
      <c r="BP8" s="1945"/>
      <c r="BQ8" s="1945"/>
      <c r="BR8" s="1945"/>
      <c r="BS8" s="1945"/>
      <c r="BT8" s="1945"/>
      <c r="BU8" s="1946"/>
    </row>
    <row r="9" spans="1:73" ht="15.75" customHeight="1" thickBot="1">
      <c r="A9" s="1892">
        <v>2015</v>
      </c>
      <c r="B9" s="1893"/>
      <c r="C9" s="1893"/>
      <c r="D9" s="1893"/>
      <c r="E9" s="1893"/>
      <c r="F9" s="1893"/>
      <c r="G9" s="1893"/>
      <c r="H9" s="1893"/>
      <c r="I9" s="1893"/>
      <c r="J9" s="1893"/>
      <c r="K9" s="1893"/>
      <c r="L9" s="1893"/>
      <c r="M9" s="1893"/>
      <c r="N9" s="1893"/>
      <c r="O9" s="1893"/>
      <c r="P9" s="1893"/>
      <c r="Q9" s="1893"/>
      <c r="R9" s="1893"/>
      <c r="S9" s="1893"/>
      <c r="T9" s="1893"/>
      <c r="U9" s="1893"/>
      <c r="V9" s="1893"/>
      <c r="W9" s="1893"/>
      <c r="X9" s="1893"/>
      <c r="Y9" s="1893"/>
      <c r="Z9" s="1893"/>
      <c r="AA9" s="1894"/>
      <c r="AB9" s="1917"/>
      <c r="AC9" s="1918"/>
      <c r="AD9" s="1918"/>
      <c r="AE9" s="1918"/>
      <c r="AF9" s="1918"/>
      <c r="AG9" s="1918"/>
      <c r="AH9" s="1918"/>
      <c r="AI9" s="1918"/>
      <c r="AJ9" s="1918"/>
      <c r="AK9" s="1918"/>
      <c r="AL9" s="1919"/>
      <c r="AM9" s="1923"/>
      <c r="AN9" s="1924"/>
      <c r="AO9" s="1924"/>
      <c r="AP9" s="1924"/>
      <c r="AQ9" s="1924"/>
      <c r="AR9" s="1924"/>
      <c r="AS9" s="1925"/>
      <c r="AT9" s="1929"/>
      <c r="AU9" s="1930"/>
      <c r="AV9" s="1930"/>
      <c r="AW9" s="1930"/>
      <c r="AX9" s="1930"/>
      <c r="AY9" s="1930"/>
      <c r="AZ9" s="1931"/>
      <c r="BA9" s="1935"/>
      <c r="BB9" s="1936"/>
      <c r="BC9" s="1936"/>
      <c r="BD9" s="1936"/>
      <c r="BE9" s="1936"/>
      <c r="BF9" s="1936"/>
      <c r="BG9" s="1937"/>
      <c r="BH9" s="1941"/>
      <c r="BI9" s="1942"/>
      <c r="BJ9" s="1942"/>
      <c r="BK9" s="1942"/>
      <c r="BL9" s="1942"/>
      <c r="BM9" s="1942"/>
      <c r="BN9" s="1943"/>
      <c r="BO9" s="1947"/>
      <c r="BP9" s="1948"/>
      <c r="BQ9" s="1948"/>
      <c r="BR9" s="1948"/>
      <c r="BS9" s="1948"/>
      <c r="BT9" s="1948"/>
      <c r="BU9" s="1949"/>
    </row>
    <row r="10" spans="1:73" ht="9" customHeight="1" thickBot="1">
      <c r="A10" s="3"/>
      <c r="B10" s="4"/>
      <c r="C10" s="3"/>
      <c r="D10" s="3"/>
      <c r="E10" s="3"/>
      <c r="F10" s="264"/>
      <c r="G10" s="3"/>
      <c r="H10" s="3"/>
      <c r="I10" s="265"/>
      <c r="J10" s="3"/>
      <c r="K10" s="266"/>
      <c r="L10" s="266"/>
      <c r="M10" s="3"/>
      <c r="N10" s="3"/>
      <c r="O10" s="3"/>
      <c r="P10" s="3"/>
      <c r="Q10" s="3"/>
      <c r="R10" s="3"/>
      <c r="S10" s="3"/>
      <c r="T10" s="3"/>
      <c r="U10" s="3"/>
      <c r="V10" s="3"/>
      <c r="W10" s="3"/>
      <c r="X10" s="3"/>
      <c r="Y10" s="267"/>
      <c r="Z10" s="268"/>
      <c r="AA10" s="3"/>
      <c r="AB10" s="269"/>
      <c r="AC10" s="1721"/>
      <c r="AD10" s="1661"/>
      <c r="AE10" s="1455"/>
      <c r="AF10" s="1455"/>
      <c r="AG10" s="1455"/>
      <c r="AH10" s="269"/>
      <c r="AI10" s="269"/>
      <c r="AJ10" s="269"/>
      <c r="AK10" s="269"/>
      <c r="AL10" s="269"/>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3" customFormat="1" ht="21" customHeight="1" thickBot="1">
      <c r="A11" s="1895" t="s">
        <v>9</v>
      </c>
      <c r="B11" s="1895"/>
      <c r="C11" s="1895"/>
      <c r="D11" s="1895"/>
      <c r="E11" s="1896" t="s">
        <v>800</v>
      </c>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8"/>
      <c r="AB11" s="1891" t="s">
        <v>800</v>
      </c>
      <c r="AC11" s="1891"/>
      <c r="AD11" s="1891"/>
      <c r="AE11" s="1891"/>
      <c r="AF11" s="1891"/>
      <c r="AG11" s="1891"/>
      <c r="AH11" s="1891"/>
      <c r="AI11" s="1891"/>
      <c r="AJ11" s="1891"/>
      <c r="AK11" s="1891"/>
      <c r="AL11" s="1891"/>
      <c r="AM11" s="1891" t="s">
        <v>800</v>
      </c>
      <c r="AN11" s="1891"/>
      <c r="AO11" s="1891"/>
      <c r="AP11" s="1891"/>
      <c r="AQ11" s="1891"/>
      <c r="AR11" s="1891"/>
      <c r="AS11" s="1891"/>
      <c r="AT11" s="1891" t="s">
        <v>800</v>
      </c>
      <c r="AU11" s="1891"/>
      <c r="AV11" s="1891"/>
      <c r="AW11" s="1891"/>
      <c r="AX11" s="1891"/>
      <c r="AY11" s="1891"/>
      <c r="AZ11" s="1891"/>
      <c r="BA11" s="1891" t="s">
        <v>800</v>
      </c>
      <c r="BB11" s="1891"/>
      <c r="BC11" s="1891"/>
      <c r="BD11" s="1891"/>
      <c r="BE11" s="1891"/>
      <c r="BF11" s="1891"/>
      <c r="BG11" s="1891"/>
      <c r="BH11" s="1891" t="s">
        <v>800</v>
      </c>
      <c r="BI11" s="1891"/>
      <c r="BJ11" s="1891"/>
      <c r="BK11" s="1891"/>
      <c r="BL11" s="1891"/>
      <c r="BM11" s="1891"/>
      <c r="BN11" s="1891"/>
      <c r="BO11" s="1891" t="s">
        <v>800</v>
      </c>
      <c r="BP11" s="1891"/>
      <c r="BQ11" s="1891"/>
      <c r="BR11" s="1891"/>
      <c r="BS11" s="1891"/>
      <c r="BT11" s="1891"/>
      <c r="BU11" s="1891"/>
    </row>
    <row r="12" spans="2:38" s="13" customFormat="1" ht="9.75" customHeight="1" thickBot="1">
      <c r="B12" s="14"/>
      <c r="F12" s="270"/>
      <c r="I12" s="271"/>
      <c r="K12" s="272"/>
      <c r="L12" s="272"/>
      <c r="Y12" s="273"/>
      <c r="Z12" s="274"/>
      <c r="AB12" s="275"/>
      <c r="AC12" s="1722"/>
      <c r="AD12" s="1662"/>
      <c r="AE12" s="1456"/>
      <c r="AF12" s="1456"/>
      <c r="AG12" s="1456"/>
      <c r="AH12" s="275"/>
      <c r="AI12" s="275"/>
      <c r="AJ12" s="275"/>
      <c r="AK12" s="275"/>
      <c r="AL12" s="275"/>
    </row>
    <row r="13" spans="1:73" s="4" customFormat="1" ht="21" customHeight="1" thickBot="1">
      <c r="A13" s="1886" t="s">
        <v>11</v>
      </c>
      <c r="B13" s="1887"/>
      <c r="C13" s="1887"/>
      <c r="D13" s="1888"/>
      <c r="E13" s="1867" t="s">
        <v>567</v>
      </c>
      <c r="F13" s="1868"/>
      <c r="G13" s="1868"/>
      <c r="H13" s="1868"/>
      <c r="I13" s="1868"/>
      <c r="J13" s="1868"/>
      <c r="K13" s="1868"/>
      <c r="L13" s="1868"/>
      <c r="M13" s="1868"/>
      <c r="N13" s="1868"/>
      <c r="O13" s="1868"/>
      <c r="P13" s="1868"/>
      <c r="Q13" s="1868"/>
      <c r="R13" s="1868"/>
      <c r="S13" s="1868"/>
      <c r="T13" s="1868"/>
      <c r="U13" s="1868"/>
      <c r="V13" s="1868"/>
      <c r="W13" s="1868"/>
      <c r="X13" s="1868"/>
      <c r="Y13" s="1868"/>
      <c r="Z13" s="1868"/>
      <c r="AA13" s="1869"/>
      <c r="AB13" s="1863" t="s">
        <v>567</v>
      </c>
      <c r="AC13" s="1863"/>
      <c r="AD13" s="1863"/>
      <c r="AE13" s="1863"/>
      <c r="AF13" s="1863"/>
      <c r="AG13" s="1863"/>
      <c r="AH13" s="1863"/>
      <c r="AI13" s="1863"/>
      <c r="AJ13" s="1863"/>
      <c r="AK13" s="1863"/>
      <c r="AL13" s="1863"/>
      <c r="AM13" s="1863" t="s">
        <v>567</v>
      </c>
      <c r="AN13" s="1863"/>
      <c r="AO13" s="1863"/>
      <c r="AP13" s="1863"/>
      <c r="AQ13" s="1863"/>
      <c r="AR13" s="1863"/>
      <c r="AS13" s="1863"/>
      <c r="AT13" s="1863" t="s">
        <v>567</v>
      </c>
      <c r="AU13" s="1863"/>
      <c r="AV13" s="1863"/>
      <c r="AW13" s="1863"/>
      <c r="AX13" s="1863"/>
      <c r="AY13" s="1863"/>
      <c r="AZ13" s="1863"/>
      <c r="BA13" s="1863" t="s">
        <v>567</v>
      </c>
      <c r="BB13" s="1863"/>
      <c r="BC13" s="1863"/>
      <c r="BD13" s="1863"/>
      <c r="BE13" s="1863"/>
      <c r="BF13" s="1863"/>
      <c r="BG13" s="1863"/>
      <c r="BH13" s="1863" t="s">
        <v>567</v>
      </c>
      <c r="BI13" s="1863"/>
      <c r="BJ13" s="1863"/>
      <c r="BK13" s="1863"/>
      <c r="BL13" s="1863"/>
      <c r="BM13" s="1863"/>
      <c r="BN13" s="1863"/>
      <c r="BO13" s="1863" t="s">
        <v>567</v>
      </c>
      <c r="BP13" s="1863"/>
      <c r="BQ13" s="1863"/>
      <c r="BR13" s="1863"/>
      <c r="BS13" s="1863"/>
      <c r="BT13" s="1863"/>
      <c r="BU13" s="1863"/>
    </row>
    <row r="14" spans="2:38" s="13" customFormat="1" ht="9.75" customHeight="1" thickBot="1">
      <c r="B14" s="14"/>
      <c r="F14" s="270"/>
      <c r="I14" s="271"/>
      <c r="K14" s="272"/>
      <c r="L14" s="272"/>
      <c r="Y14" s="273"/>
      <c r="Z14" s="274"/>
      <c r="AB14" s="275"/>
      <c r="AC14" s="1722"/>
      <c r="AD14" s="1662"/>
      <c r="AE14" s="1456"/>
      <c r="AF14" s="1456"/>
      <c r="AG14" s="1456"/>
      <c r="AH14" s="275"/>
      <c r="AI14" s="275"/>
      <c r="AJ14" s="275"/>
      <c r="AK14" s="275"/>
      <c r="AL14" s="275"/>
    </row>
    <row r="15" spans="1:73" s="39" customFormat="1" ht="36.75" thickBot="1">
      <c r="A15" s="22" t="s">
        <v>13</v>
      </c>
      <c r="B15" s="23" t="s">
        <v>14</v>
      </c>
      <c r="C15" s="22" t="s">
        <v>15</v>
      </c>
      <c r="D15" s="276" t="s">
        <v>16</v>
      </c>
      <c r="E15" s="24" t="s">
        <v>17</v>
      </c>
      <c r="F15" s="25" t="s">
        <v>18</v>
      </c>
      <c r="G15" s="26" t="s">
        <v>19</v>
      </c>
      <c r="H15" s="26" t="s">
        <v>20</v>
      </c>
      <c r="I15" s="27" t="s">
        <v>21</v>
      </c>
      <c r="J15" s="26" t="s">
        <v>22</v>
      </c>
      <c r="K15" s="26" t="s">
        <v>23</v>
      </c>
      <c r="L15" s="26" t="s">
        <v>24</v>
      </c>
      <c r="M15" s="28" t="s">
        <v>25</v>
      </c>
      <c r="N15" s="28" t="s">
        <v>26</v>
      </c>
      <c r="O15" s="28" t="s">
        <v>27</v>
      </c>
      <c r="P15" s="28" t="s">
        <v>28</v>
      </c>
      <c r="Q15" s="28" t="s">
        <v>29</v>
      </c>
      <c r="R15" s="28" t="s">
        <v>30</v>
      </c>
      <c r="S15" s="28" t="s">
        <v>31</v>
      </c>
      <c r="T15" s="28" t="s">
        <v>32</v>
      </c>
      <c r="U15" s="28" t="s">
        <v>33</v>
      </c>
      <c r="V15" s="28" t="s">
        <v>34</v>
      </c>
      <c r="W15" s="28" t="s">
        <v>35</v>
      </c>
      <c r="X15" s="28" t="s">
        <v>36</v>
      </c>
      <c r="Y15" s="29" t="s">
        <v>37</v>
      </c>
      <c r="Z15" s="26" t="s">
        <v>38</v>
      </c>
      <c r="AA15" s="31" t="s">
        <v>39</v>
      </c>
      <c r="AB15" s="32" t="s">
        <v>40</v>
      </c>
      <c r="AC15" s="1792" t="s">
        <v>1938</v>
      </c>
      <c r="AD15" s="1664" t="s">
        <v>41</v>
      </c>
      <c r="AE15" s="1772" t="s">
        <v>1997</v>
      </c>
      <c r="AF15" s="1772" t="s">
        <v>1998</v>
      </c>
      <c r="AG15" s="1771" t="s">
        <v>1940</v>
      </c>
      <c r="AH15" s="32" t="s">
        <v>42</v>
      </c>
      <c r="AI15" s="32" t="s">
        <v>43</v>
      </c>
      <c r="AJ15" s="32" t="s">
        <v>44</v>
      </c>
      <c r="AK15" s="32" t="s">
        <v>45</v>
      </c>
      <c r="AL15" s="32" t="s">
        <v>46</v>
      </c>
      <c r="AM15" s="33" t="s">
        <v>47</v>
      </c>
      <c r="AN15" s="33" t="s">
        <v>48</v>
      </c>
      <c r="AO15" s="33" t="s">
        <v>42</v>
      </c>
      <c r="AP15" s="33" t="s">
        <v>43</v>
      </c>
      <c r="AQ15" s="33" t="s">
        <v>44</v>
      </c>
      <c r="AR15" s="33" t="s">
        <v>45</v>
      </c>
      <c r="AS15" s="33" t="s">
        <v>46</v>
      </c>
      <c r="AT15" s="34" t="s">
        <v>49</v>
      </c>
      <c r="AU15" s="34" t="s">
        <v>50</v>
      </c>
      <c r="AV15" s="34" t="s">
        <v>42</v>
      </c>
      <c r="AW15" s="34" t="s">
        <v>43</v>
      </c>
      <c r="AX15" s="34" t="s">
        <v>44</v>
      </c>
      <c r="AY15" s="34" t="s">
        <v>45</v>
      </c>
      <c r="AZ15" s="34" t="s">
        <v>46</v>
      </c>
      <c r="BA15" s="35" t="s">
        <v>51</v>
      </c>
      <c r="BB15" s="35" t="s">
        <v>52</v>
      </c>
      <c r="BC15" s="35" t="s">
        <v>42</v>
      </c>
      <c r="BD15" s="35" t="s">
        <v>43</v>
      </c>
      <c r="BE15" s="35" t="s">
        <v>44</v>
      </c>
      <c r="BF15" s="35" t="s">
        <v>45</v>
      </c>
      <c r="BG15" s="35" t="s">
        <v>46</v>
      </c>
      <c r="BH15" s="36" t="s">
        <v>53</v>
      </c>
      <c r="BI15" s="36" t="s">
        <v>54</v>
      </c>
      <c r="BJ15" s="36" t="s">
        <v>42</v>
      </c>
      <c r="BK15" s="36" t="s">
        <v>43</v>
      </c>
      <c r="BL15" s="36" t="s">
        <v>44</v>
      </c>
      <c r="BM15" s="36" t="s">
        <v>45</v>
      </c>
      <c r="BN15" s="36" t="s">
        <v>46</v>
      </c>
      <c r="BO15" s="37" t="s">
        <v>55</v>
      </c>
      <c r="BP15" s="37" t="s">
        <v>56</v>
      </c>
      <c r="BQ15" s="37" t="s">
        <v>42</v>
      </c>
      <c r="BR15" s="37" t="s">
        <v>43</v>
      </c>
      <c r="BS15" s="37" t="s">
        <v>44</v>
      </c>
      <c r="BT15" s="37" t="s">
        <v>45</v>
      </c>
      <c r="BU15" s="37" t="s">
        <v>46</v>
      </c>
    </row>
    <row r="16" spans="1:73" s="60" customFormat="1" ht="36.75" thickBot="1">
      <c r="A16" s="1870">
        <v>1</v>
      </c>
      <c r="B16" s="1870" t="s">
        <v>641</v>
      </c>
      <c r="C16" s="1884" t="s">
        <v>801</v>
      </c>
      <c r="D16" s="277" t="s">
        <v>802</v>
      </c>
      <c r="E16" s="76" t="s">
        <v>78</v>
      </c>
      <c r="F16" s="76">
        <v>1</v>
      </c>
      <c r="G16" s="76" t="s">
        <v>803</v>
      </c>
      <c r="H16" s="76" t="s">
        <v>804</v>
      </c>
      <c r="I16" s="278">
        <v>0.14285714285714288</v>
      </c>
      <c r="J16" s="76" t="s">
        <v>805</v>
      </c>
      <c r="K16" s="78">
        <v>42009</v>
      </c>
      <c r="L16" s="78">
        <v>42277</v>
      </c>
      <c r="M16" s="128"/>
      <c r="N16" s="128"/>
      <c r="O16" s="128"/>
      <c r="P16" s="128"/>
      <c r="Q16" s="128"/>
      <c r="R16" s="129"/>
      <c r="S16" s="129"/>
      <c r="T16" s="128"/>
      <c r="U16" s="129">
        <v>1</v>
      </c>
      <c r="V16" s="129"/>
      <c r="W16" s="129"/>
      <c r="X16" s="129"/>
      <c r="Y16" s="135">
        <f aca="true" t="shared" si="0" ref="Y16:Y21">SUM(M16:X16)</f>
        <v>1</v>
      </c>
      <c r="Z16" s="86">
        <v>150000000</v>
      </c>
      <c r="AA16" s="130" t="s">
        <v>806</v>
      </c>
      <c r="AB16" s="109">
        <f>SUM(M16:N16)</f>
        <v>0</v>
      </c>
      <c r="AC16" s="1525">
        <f>IF(AB16=0,0%,100%)</f>
        <v>0</v>
      </c>
      <c r="AD16" s="1665">
        <v>0</v>
      </c>
      <c r="AE16" s="1460" t="s">
        <v>1150</v>
      </c>
      <c r="AF16" s="1460">
        <f>AD16/Y16</f>
        <v>0</v>
      </c>
      <c r="AG16" s="1460">
        <f>AF16</f>
        <v>0</v>
      </c>
      <c r="AH16" s="110"/>
      <c r="AI16" s="109"/>
      <c r="AJ16" s="110"/>
      <c r="AK16" s="109"/>
      <c r="AL16" s="109"/>
      <c r="AM16" s="111"/>
      <c r="AN16" s="111"/>
      <c r="AO16" s="111"/>
      <c r="AP16" s="111"/>
      <c r="AQ16" s="111"/>
      <c r="AR16" s="111"/>
      <c r="AS16" s="111"/>
      <c r="AT16" s="112"/>
      <c r="AU16" s="112"/>
      <c r="AV16" s="112"/>
      <c r="AW16" s="112"/>
      <c r="AX16" s="112"/>
      <c r="AY16" s="112"/>
      <c r="AZ16" s="112"/>
      <c r="BA16" s="113"/>
      <c r="BB16" s="113"/>
      <c r="BC16" s="113"/>
      <c r="BD16" s="113"/>
      <c r="BE16" s="113"/>
      <c r="BF16" s="113"/>
      <c r="BG16" s="113"/>
      <c r="BH16" s="114"/>
      <c r="BI16" s="114"/>
      <c r="BJ16" s="114"/>
      <c r="BK16" s="114"/>
      <c r="BL16" s="114"/>
      <c r="BM16" s="114"/>
      <c r="BN16" s="114"/>
      <c r="BO16" s="115"/>
      <c r="BP16" s="115"/>
      <c r="BQ16" s="115"/>
      <c r="BR16" s="115"/>
      <c r="BS16" s="115"/>
      <c r="BT16" s="115"/>
      <c r="BU16" s="115"/>
    </row>
    <row r="17" spans="1:73" s="60" customFormat="1" ht="60.75" thickBot="1">
      <c r="A17" s="1871"/>
      <c r="B17" s="1871"/>
      <c r="C17" s="1858"/>
      <c r="D17" s="277" t="s">
        <v>807</v>
      </c>
      <c r="E17" s="76" t="s">
        <v>338</v>
      </c>
      <c r="F17" s="76">
        <v>1</v>
      </c>
      <c r="G17" s="76" t="s">
        <v>808</v>
      </c>
      <c r="H17" s="76" t="s">
        <v>804</v>
      </c>
      <c r="I17" s="278">
        <v>0.14285714285714288</v>
      </c>
      <c r="J17" s="76" t="s">
        <v>809</v>
      </c>
      <c r="K17" s="78">
        <v>42156</v>
      </c>
      <c r="L17" s="78">
        <v>42358</v>
      </c>
      <c r="M17" s="140"/>
      <c r="N17" s="140"/>
      <c r="O17" s="140"/>
      <c r="P17" s="140"/>
      <c r="Q17" s="140"/>
      <c r="R17" s="141"/>
      <c r="S17" s="141"/>
      <c r="T17" s="140"/>
      <c r="U17" s="141"/>
      <c r="V17" s="141"/>
      <c r="W17" s="141"/>
      <c r="X17" s="141">
        <v>1</v>
      </c>
      <c r="Y17" s="135">
        <f t="shared" si="0"/>
        <v>1</v>
      </c>
      <c r="Z17" s="86">
        <v>59456620</v>
      </c>
      <c r="AA17" s="130" t="s">
        <v>806</v>
      </c>
      <c r="AB17" s="109">
        <f>SUM(M17:N17)</f>
        <v>0</v>
      </c>
      <c r="AC17" s="1525">
        <f aca="true" t="shared" si="1" ref="AC17:AC22">IF(AB17=0,0%,100%)</f>
        <v>0</v>
      </c>
      <c r="AD17" s="1665">
        <v>0</v>
      </c>
      <c r="AE17" s="1460" t="s">
        <v>1150</v>
      </c>
      <c r="AF17" s="1460">
        <f>AD17/Y17</f>
        <v>0</v>
      </c>
      <c r="AG17" s="1460">
        <f aca="true" t="shared" si="2" ref="AG17:AG22">AF17</f>
        <v>0</v>
      </c>
      <c r="AH17" s="110"/>
      <c r="AI17" s="109"/>
      <c r="AJ17" s="110"/>
      <c r="AK17" s="109"/>
      <c r="AL17" s="109"/>
      <c r="AM17" s="111"/>
      <c r="AN17" s="111"/>
      <c r="AO17" s="111"/>
      <c r="AP17" s="111"/>
      <c r="AQ17" s="111"/>
      <c r="AR17" s="111"/>
      <c r="AS17" s="111"/>
      <c r="AT17" s="112"/>
      <c r="AU17" s="112"/>
      <c r="AV17" s="112"/>
      <c r="AW17" s="112"/>
      <c r="AX17" s="112"/>
      <c r="AY17" s="112"/>
      <c r="AZ17" s="112"/>
      <c r="BA17" s="113"/>
      <c r="BB17" s="113"/>
      <c r="BC17" s="113"/>
      <c r="BD17" s="113"/>
      <c r="BE17" s="113"/>
      <c r="BF17" s="113"/>
      <c r="BG17" s="113"/>
      <c r="BH17" s="114"/>
      <c r="BI17" s="114"/>
      <c r="BJ17" s="114"/>
      <c r="BK17" s="114"/>
      <c r="BL17" s="114"/>
      <c r="BM17" s="114"/>
      <c r="BN17" s="114"/>
      <c r="BO17" s="115"/>
      <c r="BP17" s="115"/>
      <c r="BQ17" s="115"/>
      <c r="BR17" s="115"/>
      <c r="BS17" s="115"/>
      <c r="BT17" s="115"/>
      <c r="BU17" s="115"/>
    </row>
    <row r="18" spans="1:73" s="60" customFormat="1" ht="36.75" thickBot="1">
      <c r="A18" s="1871"/>
      <c r="B18" s="1871"/>
      <c r="C18" s="1858"/>
      <c r="D18" s="277" t="s">
        <v>810</v>
      </c>
      <c r="E18" s="76" t="s">
        <v>811</v>
      </c>
      <c r="F18" s="76">
        <v>2</v>
      </c>
      <c r="G18" s="76" t="s">
        <v>811</v>
      </c>
      <c r="H18" s="76" t="s">
        <v>804</v>
      </c>
      <c r="I18" s="278">
        <v>0.14285714285714288</v>
      </c>
      <c r="J18" s="76" t="s">
        <v>812</v>
      </c>
      <c r="K18" s="78">
        <v>42005</v>
      </c>
      <c r="L18" s="78">
        <v>42353</v>
      </c>
      <c r="M18" s="310"/>
      <c r="N18" s="310"/>
      <c r="O18" s="310"/>
      <c r="P18" s="310"/>
      <c r="Q18" s="310"/>
      <c r="R18" s="310"/>
      <c r="S18" s="310">
        <v>1</v>
      </c>
      <c r="T18" s="311"/>
      <c r="U18" s="312"/>
      <c r="V18" s="129"/>
      <c r="W18" s="129"/>
      <c r="X18" s="129">
        <v>1</v>
      </c>
      <c r="Y18" s="135">
        <f t="shared" si="0"/>
        <v>2</v>
      </c>
      <c r="Z18" s="86">
        <v>0</v>
      </c>
      <c r="AA18" s="244" t="s">
        <v>1150</v>
      </c>
      <c r="AB18" s="109">
        <f>SUM(M18:N18)</f>
        <v>0</v>
      </c>
      <c r="AC18" s="1525">
        <f t="shared" si="1"/>
        <v>0</v>
      </c>
      <c r="AD18" s="1665">
        <v>0</v>
      </c>
      <c r="AE18" s="1460" t="s">
        <v>1150</v>
      </c>
      <c r="AF18" s="1460">
        <f>AD18/Y18</f>
        <v>0</v>
      </c>
      <c r="AG18" s="1460">
        <f t="shared" si="2"/>
        <v>0</v>
      </c>
      <c r="AH18" s="110"/>
      <c r="AI18" s="109"/>
      <c r="AJ18" s="110"/>
      <c r="AK18" s="109"/>
      <c r="AL18" s="109"/>
      <c r="AM18" s="111"/>
      <c r="AN18" s="111"/>
      <c r="AO18" s="111"/>
      <c r="AP18" s="111"/>
      <c r="AQ18" s="111"/>
      <c r="AR18" s="111"/>
      <c r="AS18" s="111"/>
      <c r="AT18" s="112"/>
      <c r="AU18" s="112"/>
      <c r="AV18" s="112"/>
      <c r="AW18" s="112"/>
      <c r="AX18" s="112"/>
      <c r="AY18" s="112"/>
      <c r="AZ18" s="112"/>
      <c r="BA18" s="113"/>
      <c r="BB18" s="113"/>
      <c r="BC18" s="113"/>
      <c r="BD18" s="113"/>
      <c r="BE18" s="113"/>
      <c r="BF18" s="113"/>
      <c r="BG18" s="113"/>
      <c r="BH18" s="114"/>
      <c r="BI18" s="114"/>
      <c r="BJ18" s="114"/>
      <c r="BK18" s="114"/>
      <c r="BL18" s="114"/>
      <c r="BM18" s="114"/>
      <c r="BN18" s="114"/>
      <c r="BO18" s="115"/>
      <c r="BP18" s="115"/>
      <c r="BQ18" s="115"/>
      <c r="BR18" s="115"/>
      <c r="BS18" s="115"/>
      <c r="BT18" s="115"/>
      <c r="BU18" s="115"/>
    </row>
    <row r="19" spans="1:73" s="60" customFormat="1" ht="24.75" thickBot="1">
      <c r="A19" s="1871"/>
      <c r="B19" s="1871"/>
      <c r="C19" s="1857" t="s">
        <v>813</v>
      </c>
      <c r="D19" s="277" t="s">
        <v>814</v>
      </c>
      <c r="E19" s="342" t="s">
        <v>222</v>
      </c>
      <c r="F19" s="342" t="s">
        <v>106</v>
      </c>
      <c r="G19" s="342" t="s">
        <v>815</v>
      </c>
      <c r="H19" s="342" t="s">
        <v>816</v>
      </c>
      <c r="I19" s="278">
        <v>0.14285714285714288</v>
      </c>
      <c r="J19" s="342" t="s">
        <v>817</v>
      </c>
      <c r="K19" s="78">
        <v>42005</v>
      </c>
      <c r="L19" s="79">
        <v>42369</v>
      </c>
      <c r="M19" s="310"/>
      <c r="N19" s="310"/>
      <c r="O19" s="310"/>
      <c r="P19" s="310"/>
      <c r="Q19" s="310"/>
      <c r="R19" s="310"/>
      <c r="S19" s="310"/>
      <c r="T19" s="311"/>
      <c r="U19" s="312"/>
      <c r="V19" s="129"/>
      <c r="W19" s="129"/>
      <c r="X19" s="129"/>
      <c r="Y19" s="420">
        <f t="shared" si="0"/>
        <v>0</v>
      </c>
      <c r="Z19" s="86">
        <v>0</v>
      </c>
      <c r="AA19" s="244" t="s">
        <v>1150</v>
      </c>
      <c r="AB19" s="109">
        <f>SUM(M19:N19)</f>
        <v>0</v>
      </c>
      <c r="AC19" s="1525">
        <f t="shared" si="1"/>
        <v>0</v>
      </c>
      <c r="AD19" s="1665">
        <v>0</v>
      </c>
      <c r="AE19" s="1460" t="s">
        <v>1150</v>
      </c>
      <c r="AF19" s="1460" t="s">
        <v>1150</v>
      </c>
      <c r="AG19" s="1460" t="str">
        <f t="shared" si="2"/>
        <v>-</v>
      </c>
      <c r="AH19" s="110"/>
      <c r="AI19" s="109"/>
      <c r="AJ19" s="110"/>
      <c r="AK19" s="109"/>
      <c r="AL19" s="109"/>
      <c r="AM19" s="111"/>
      <c r="AN19" s="111"/>
      <c r="AO19" s="111"/>
      <c r="AP19" s="111"/>
      <c r="AQ19" s="111"/>
      <c r="AR19" s="111"/>
      <c r="AS19" s="111"/>
      <c r="AT19" s="112"/>
      <c r="AU19" s="112"/>
      <c r="AV19" s="112"/>
      <c r="AW19" s="112"/>
      <c r="AX19" s="112"/>
      <c r="AY19" s="112"/>
      <c r="AZ19" s="112"/>
      <c r="BA19" s="113"/>
      <c r="BB19" s="113"/>
      <c r="BC19" s="113"/>
      <c r="BD19" s="113"/>
      <c r="BE19" s="113"/>
      <c r="BF19" s="113"/>
      <c r="BG19" s="113"/>
      <c r="BH19" s="114"/>
      <c r="BI19" s="114"/>
      <c r="BJ19" s="114"/>
      <c r="BK19" s="114"/>
      <c r="BL19" s="114"/>
      <c r="BM19" s="114"/>
      <c r="BN19" s="114"/>
      <c r="BO19" s="115"/>
      <c r="BP19" s="115"/>
      <c r="BQ19" s="115"/>
      <c r="BR19" s="115"/>
      <c r="BS19" s="115"/>
      <c r="BT19" s="115"/>
      <c r="BU19" s="115"/>
    </row>
    <row r="20" spans="1:73" s="60" customFormat="1" ht="24.75" thickBot="1">
      <c r="A20" s="1871"/>
      <c r="B20" s="1871"/>
      <c r="C20" s="1858"/>
      <c r="D20" s="277" t="s">
        <v>818</v>
      </c>
      <c r="E20" s="342" t="s">
        <v>237</v>
      </c>
      <c r="F20" s="342">
        <v>4</v>
      </c>
      <c r="G20" s="342" t="s">
        <v>819</v>
      </c>
      <c r="H20" s="342" t="s">
        <v>816</v>
      </c>
      <c r="I20" s="278">
        <v>0.14285714285714288</v>
      </c>
      <c r="J20" s="342" t="s">
        <v>820</v>
      </c>
      <c r="K20" s="78">
        <v>42005</v>
      </c>
      <c r="L20" s="79">
        <v>42369</v>
      </c>
      <c r="M20" s="80"/>
      <c r="N20" s="81"/>
      <c r="O20" s="81">
        <v>1</v>
      </c>
      <c r="P20" s="81"/>
      <c r="Q20" s="81"/>
      <c r="R20" s="81">
        <v>1</v>
      </c>
      <c r="S20" s="81"/>
      <c r="T20" s="82"/>
      <c r="U20" s="83">
        <v>1</v>
      </c>
      <c r="V20" s="84"/>
      <c r="W20" s="84"/>
      <c r="X20" s="84">
        <v>1</v>
      </c>
      <c r="Y20" s="135">
        <f t="shared" si="0"/>
        <v>4</v>
      </c>
      <c r="Z20" s="86">
        <v>0</v>
      </c>
      <c r="AA20" s="244" t="s">
        <v>1150</v>
      </c>
      <c r="AB20" s="109">
        <f>SUM(M20:N20)</f>
        <v>0</v>
      </c>
      <c r="AC20" s="1525">
        <f t="shared" si="1"/>
        <v>0</v>
      </c>
      <c r="AD20" s="1665">
        <v>0</v>
      </c>
      <c r="AE20" s="1460" t="s">
        <v>1150</v>
      </c>
      <c r="AF20" s="1460">
        <f>AD20/Y20</f>
        <v>0</v>
      </c>
      <c r="AG20" s="1460">
        <f t="shared" si="2"/>
        <v>0</v>
      </c>
      <c r="AH20" s="110"/>
      <c r="AI20" s="109"/>
      <c r="AJ20" s="110"/>
      <c r="AK20" s="109"/>
      <c r="AL20" s="109"/>
      <c r="AM20" s="111"/>
      <c r="AN20" s="111"/>
      <c r="AO20" s="111"/>
      <c r="AP20" s="111"/>
      <c r="AQ20" s="111"/>
      <c r="AR20" s="111"/>
      <c r="AS20" s="111"/>
      <c r="AT20" s="112"/>
      <c r="AU20" s="112"/>
      <c r="AV20" s="112"/>
      <c r="AW20" s="112"/>
      <c r="AX20" s="112"/>
      <c r="AY20" s="112"/>
      <c r="AZ20" s="112"/>
      <c r="BA20" s="113"/>
      <c r="BB20" s="113"/>
      <c r="BC20" s="113"/>
      <c r="BD20" s="113"/>
      <c r="BE20" s="113"/>
      <c r="BF20" s="113"/>
      <c r="BG20" s="113"/>
      <c r="BH20" s="114"/>
      <c r="BI20" s="114"/>
      <c r="BJ20" s="114"/>
      <c r="BK20" s="114"/>
      <c r="BL20" s="114"/>
      <c r="BM20" s="114"/>
      <c r="BN20" s="114"/>
      <c r="BO20" s="115"/>
      <c r="BP20" s="115"/>
      <c r="BQ20" s="115"/>
      <c r="BR20" s="115"/>
      <c r="BS20" s="115"/>
      <c r="BT20" s="115"/>
      <c r="BU20" s="115"/>
    </row>
    <row r="21" spans="1:73" s="60" customFormat="1" ht="24.75" thickBot="1">
      <c r="A21" s="1871"/>
      <c r="B21" s="1871"/>
      <c r="C21" s="1859"/>
      <c r="D21" s="277" t="s">
        <v>821</v>
      </c>
      <c r="E21" s="342" t="s">
        <v>396</v>
      </c>
      <c r="F21" s="342">
        <v>4</v>
      </c>
      <c r="G21" s="342" t="s">
        <v>822</v>
      </c>
      <c r="H21" s="342" t="s">
        <v>816</v>
      </c>
      <c r="I21" s="278">
        <v>0.14285714285714288</v>
      </c>
      <c r="J21" s="342" t="s">
        <v>823</v>
      </c>
      <c r="K21" s="78">
        <v>42005</v>
      </c>
      <c r="L21" s="79">
        <v>42369</v>
      </c>
      <c r="M21" s="80"/>
      <c r="N21" s="81"/>
      <c r="O21" s="81">
        <v>1</v>
      </c>
      <c r="P21" s="81"/>
      <c r="Q21" s="81"/>
      <c r="R21" s="81">
        <v>1</v>
      </c>
      <c r="S21" s="81"/>
      <c r="T21" s="82"/>
      <c r="U21" s="83">
        <v>1</v>
      </c>
      <c r="V21" s="84"/>
      <c r="W21" s="84"/>
      <c r="X21" s="84">
        <v>1</v>
      </c>
      <c r="Y21" s="135">
        <f t="shared" si="0"/>
        <v>4</v>
      </c>
      <c r="Z21" s="86">
        <v>0</v>
      </c>
      <c r="AA21" s="244" t="s">
        <v>1150</v>
      </c>
      <c r="AB21" s="109">
        <f>SUM(M21:N21)</f>
        <v>0</v>
      </c>
      <c r="AC21" s="1525">
        <f t="shared" si="1"/>
        <v>0</v>
      </c>
      <c r="AD21" s="1665">
        <v>0</v>
      </c>
      <c r="AE21" s="1460" t="s">
        <v>1150</v>
      </c>
      <c r="AF21" s="1460">
        <f>AD21/Y21</f>
        <v>0</v>
      </c>
      <c r="AG21" s="1460">
        <f t="shared" si="2"/>
        <v>0</v>
      </c>
      <c r="AH21" s="110"/>
      <c r="AI21" s="109"/>
      <c r="AJ21" s="110"/>
      <c r="AK21" s="109"/>
      <c r="AL21" s="109"/>
      <c r="AM21" s="111"/>
      <c r="AN21" s="111"/>
      <c r="AO21" s="111"/>
      <c r="AP21" s="111"/>
      <c r="AQ21" s="111"/>
      <c r="AR21" s="111"/>
      <c r="AS21" s="111"/>
      <c r="AT21" s="112"/>
      <c r="AU21" s="112"/>
      <c r="AV21" s="112"/>
      <c r="AW21" s="112"/>
      <c r="AX21" s="112"/>
      <c r="AY21" s="112"/>
      <c r="AZ21" s="112"/>
      <c r="BA21" s="113"/>
      <c r="BB21" s="113"/>
      <c r="BC21" s="113"/>
      <c r="BD21" s="113"/>
      <c r="BE21" s="113"/>
      <c r="BF21" s="113"/>
      <c r="BG21" s="113"/>
      <c r="BH21" s="114"/>
      <c r="BI21" s="114"/>
      <c r="BJ21" s="114"/>
      <c r="BK21" s="114"/>
      <c r="BL21" s="114"/>
      <c r="BM21" s="114"/>
      <c r="BN21" s="114"/>
      <c r="BO21" s="115"/>
      <c r="BP21" s="115"/>
      <c r="BQ21" s="115"/>
      <c r="BR21" s="115"/>
      <c r="BS21" s="115"/>
      <c r="BT21" s="115"/>
      <c r="BU21" s="115"/>
    </row>
    <row r="22" spans="1:73" s="60" customFormat="1" ht="58.5" customHeight="1" thickBot="1">
      <c r="A22" s="1871"/>
      <c r="B22" s="1871"/>
      <c r="C22" s="201" t="s">
        <v>824</v>
      </c>
      <c r="D22" s="282" t="s">
        <v>825</v>
      </c>
      <c r="E22" s="75" t="s">
        <v>237</v>
      </c>
      <c r="F22" s="342" t="s">
        <v>106</v>
      </c>
      <c r="G22" s="75" t="s">
        <v>826</v>
      </c>
      <c r="H22" s="76" t="s">
        <v>816</v>
      </c>
      <c r="I22" s="278">
        <v>0.142857142857143</v>
      </c>
      <c r="J22" s="76" t="s">
        <v>827</v>
      </c>
      <c r="K22" s="78">
        <v>42005</v>
      </c>
      <c r="L22" s="79">
        <v>42185</v>
      </c>
      <c r="M22" s="80"/>
      <c r="N22" s="81"/>
      <c r="O22" s="81"/>
      <c r="P22" s="81"/>
      <c r="Q22" s="81"/>
      <c r="R22" s="81"/>
      <c r="S22" s="81"/>
      <c r="T22" s="82"/>
      <c r="U22" s="83"/>
      <c r="V22" s="84"/>
      <c r="W22" s="84"/>
      <c r="X22" s="84"/>
      <c r="Y22" s="85" t="s">
        <v>106</v>
      </c>
      <c r="Z22" s="86">
        <v>0</v>
      </c>
      <c r="AA22" s="244" t="s">
        <v>1150</v>
      </c>
      <c r="AB22" s="109" t="s">
        <v>106</v>
      </c>
      <c r="AC22" s="1525">
        <f t="shared" si="1"/>
        <v>1</v>
      </c>
      <c r="AD22" s="1665">
        <v>0</v>
      </c>
      <c r="AE22" s="1460" t="s">
        <v>1150</v>
      </c>
      <c r="AF22" s="1460" t="s">
        <v>1150</v>
      </c>
      <c r="AG22" s="1460" t="str">
        <f t="shared" si="2"/>
        <v>-</v>
      </c>
      <c r="AH22" s="110"/>
      <c r="AI22" s="109"/>
      <c r="AJ22" s="110"/>
      <c r="AK22" s="109"/>
      <c r="AL22" s="109"/>
      <c r="AM22" s="111"/>
      <c r="AN22" s="111"/>
      <c r="AO22" s="111"/>
      <c r="AP22" s="111"/>
      <c r="AQ22" s="111"/>
      <c r="AR22" s="111"/>
      <c r="AS22" s="111"/>
      <c r="AT22" s="112"/>
      <c r="AU22" s="112"/>
      <c r="AV22" s="112"/>
      <c r="AW22" s="112"/>
      <c r="AX22" s="112"/>
      <c r="AY22" s="112"/>
      <c r="AZ22" s="112"/>
      <c r="BA22" s="113"/>
      <c r="BB22" s="113"/>
      <c r="BC22" s="113"/>
      <c r="BD22" s="113"/>
      <c r="BE22" s="113"/>
      <c r="BF22" s="113"/>
      <c r="BG22" s="113"/>
      <c r="BH22" s="114"/>
      <c r="BI22" s="114"/>
      <c r="BJ22" s="114"/>
      <c r="BK22" s="114"/>
      <c r="BL22" s="114"/>
      <c r="BM22" s="114"/>
      <c r="BN22" s="114"/>
      <c r="BO22" s="115"/>
      <c r="BP22" s="115"/>
      <c r="BQ22" s="115"/>
      <c r="BR22" s="115"/>
      <c r="BS22" s="115"/>
      <c r="BT22" s="115"/>
      <c r="BU22" s="115"/>
    </row>
    <row r="23" spans="1:73" s="38" customFormat="1" ht="19.5" customHeight="1" thickBot="1">
      <c r="A23" s="1860" t="s">
        <v>136</v>
      </c>
      <c r="B23" s="1861"/>
      <c r="C23" s="1861"/>
      <c r="D23" s="1862"/>
      <c r="E23" s="195"/>
      <c r="F23" s="196"/>
      <c r="G23" s="196"/>
      <c r="H23" s="196"/>
      <c r="I23" s="104">
        <f>+SUM(I16:I22)</f>
        <v>1.0000000000000002</v>
      </c>
      <c r="J23" s="196"/>
      <c r="K23" s="196"/>
      <c r="L23" s="196"/>
      <c r="M23" s="196"/>
      <c r="N23" s="196"/>
      <c r="O23" s="196"/>
      <c r="P23" s="196"/>
      <c r="Q23" s="196"/>
      <c r="R23" s="196"/>
      <c r="S23" s="196"/>
      <c r="T23" s="196"/>
      <c r="U23" s="196"/>
      <c r="V23" s="196"/>
      <c r="W23" s="196"/>
      <c r="X23" s="196"/>
      <c r="Y23" s="98"/>
      <c r="Z23" s="99">
        <f>SUM(Z16:Z22)</f>
        <v>209456620</v>
      </c>
      <c r="AA23" s="197"/>
      <c r="AB23" s="1717"/>
      <c r="AC23" s="1714">
        <f>_xlfn.AVERAGEIF(AC16:AC22,"&gt;0")</f>
        <v>1</v>
      </c>
      <c r="AD23" s="1667"/>
      <c r="AE23" s="1650" t="s">
        <v>1150</v>
      </c>
      <c r="AF23" s="1650"/>
      <c r="AG23" s="1650">
        <f>AVERAGE(AG16:AG22)</f>
        <v>0</v>
      </c>
      <c r="AH23" s="102"/>
      <c r="AI23" s="102"/>
      <c r="AJ23" s="102"/>
      <c r="AK23" s="102"/>
      <c r="AL23" s="102"/>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row>
    <row r="24" spans="1:73" s="38" customFormat="1" ht="19.5" customHeight="1" thickBot="1">
      <c r="A24" s="1865" t="s">
        <v>297</v>
      </c>
      <c r="B24" s="1865"/>
      <c r="C24" s="1865"/>
      <c r="D24" s="1865"/>
      <c r="E24" s="246"/>
      <c r="F24" s="246"/>
      <c r="G24" s="246"/>
      <c r="H24" s="247"/>
      <c r="I24" s="247"/>
      <c r="J24" s="247"/>
      <c r="K24" s="247"/>
      <c r="L24" s="247"/>
      <c r="M24" s="247"/>
      <c r="N24" s="247"/>
      <c r="O24" s="247"/>
      <c r="P24" s="247"/>
      <c r="Q24" s="247"/>
      <c r="R24" s="247"/>
      <c r="S24" s="247"/>
      <c r="T24" s="247"/>
      <c r="U24" s="247"/>
      <c r="V24" s="247"/>
      <c r="W24" s="247"/>
      <c r="X24" s="247"/>
      <c r="Y24" s="249"/>
      <c r="Z24" s="250">
        <f>SUM(Z23)</f>
        <v>209456620</v>
      </c>
      <c r="AA24" s="251"/>
      <c r="AB24" s="180"/>
      <c r="AC24" s="339">
        <f>AVERAGE(AC23)</f>
        <v>1</v>
      </c>
      <c r="AD24" s="1673"/>
      <c r="AE24" s="1458" t="s">
        <v>1150</v>
      </c>
      <c r="AF24" s="1458"/>
      <c r="AG24" s="1458">
        <f>AVERAGE(AG23)</f>
        <v>0</v>
      </c>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row>
    <row r="25" spans="1:73" s="13" customFormat="1" ht="9.75" customHeight="1" hidden="1" thickBot="1">
      <c r="A25" s="1864"/>
      <c r="B25" s="1864"/>
      <c r="C25" s="1864"/>
      <c r="D25" s="1864"/>
      <c r="E25" s="1864"/>
      <c r="F25" s="1864"/>
      <c r="G25" s="1864"/>
      <c r="H25" s="1864"/>
      <c r="I25" s="1864"/>
      <c r="J25" s="1864"/>
      <c r="K25" s="1864"/>
      <c r="L25" s="1864"/>
      <c r="M25" s="1864"/>
      <c r="N25" s="1864"/>
      <c r="O25" s="1864"/>
      <c r="P25" s="1864"/>
      <c r="Q25" s="1864"/>
      <c r="R25" s="1864"/>
      <c r="S25" s="1864"/>
      <c r="T25" s="1864"/>
      <c r="U25" s="1864"/>
      <c r="V25" s="1864"/>
      <c r="W25" s="1864"/>
      <c r="X25" s="1864"/>
      <c r="Y25" s="1864"/>
      <c r="Z25" s="1864"/>
      <c r="AA25" s="1864"/>
      <c r="AB25" s="346"/>
      <c r="AC25" s="1723"/>
      <c r="AD25" s="1670"/>
      <c r="AE25" s="1459"/>
      <c r="AF25" s="1459"/>
      <c r="AG25" s="1459"/>
      <c r="AH25" s="346"/>
      <c r="AI25" s="346"/>
      <c r="AJ25" s="346"/>
      <c r="AK25" s="346"/>
      <c r="AL25" s="346"/>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row>
    <row r="26" spans="1:73" s="4" customFormat="1" ht="21" customHeight="1" hidden="1" thickBot="1">
      <c r="A26" s="1886" t="s">
        <v>11</v>
      </c>
      <c r="B26" s="1887"/>
      <c r="C26" s="1887"/>
      <c r="D26" s="1888"/>
      <c r="E26" s="1867" t="s">
        <v>828</v>
      </c>
      <c r="F26" s="1868"/>
      <c r="G26" s="1868"/>
      <c r="H26" s="1868"/>
      <c r="I26" s="1868"/>
      <c r="J26" s="1868"/>
      <c r="K26" s="1868"/>
      <c r="L26" s="1868"/>
      <c r="M26" s="1868"/>
      <c r="N26" s="1868"/>
      <c r="O26" s="1868"/>
      <c r="P26" s="1868"/>
      <c r="Q26" s="1868"/>
      <c r="R26" s="1868"/>
      <c r="S26" s="1868"/>
      <c r="T26" s="1868"/>
      <c r="U26" s="1868"/>
      <c r="V26" s="1868"/>
      <c r="W26" s="1868"/>
      <c r="X26" s="1868"/>
      <c r="Y26" s="1868"/>
      <c r="Z26" s="1868"/>
      <c r="AA26" s="1869"/>
      <c r="AB26" s="1863" t="s">
        <v>828</v>
      </c>
      <c r="AC26" s="1863"/>
      <c r="AD26" s="1863"/>
      <c r="AE26" s="1863"/>
      <c r="AF26" s="1863"/>
      <c r="AG26" s="1863"/>
      <c r="AH26" s="1863"/>
      <c r="AI26" s="1863"/>
      <c r="AJ26" s="1863"/>
      <c r="AK26" s="1863"/>
      <c r="AL26" s="1863"/>
      <c r="AM26" s="1863" t="s">
        <v>828</v>
      </c>
      <c r="AN26" s="1863"/>
      <c r="AO26" s="1863"/>
      <c r="AP26" s="1863"/>
      <c r="AQ26" s="1863"/>
      <c r="AR26" s="1863"/>
      <c r="AS26" s="1863"/>
      <c r="AT26" s="1863" t="s">
        <v>828</v>
      </c>
      <c r="AU26" s="1863"/>
      <c r="AV26" s="1863"/>
      <c r="AW26" s="1863"/>
      <c r="AX26" s="1863"/>
      <c r="AY26" s="1863"/>
      <c r="AZ26" s="1863"/>
      <c r="BA26" s="1863" t="s">
        <v>828</v>
      </c>
      <c r="BB26" s="1863"/>
      <c r="BC26" s="1863"/>
      <c r="BD26" s="1863"/>
      <c r="BE26" s="1863"/>
      <c r="BF26" s="1863"/>
      <c r="BG26" s="1863"/>
      <c r="BH26" s="1863" t="s">
        <v>828</v>
      </c>
      <c r="BI26" s="1863"/>
      <c r="BJ26" s="1863"/>
      <c r="BK26" s="1863"/>
      <c r="BL26" s="1863"/>
      <c r="BM26" s="1863"/>
      <c r="BN26" s="1863"/>
      <c r="BO26" s="1863" t="s">
        <v>828</v>
      </c>
      <c r="BP26" s="1863"/>
      <c r="BQ26" s="1863"/>
      <c r="BR26" s="1863"/>
      <c r="BS26" s="1863"/>
      <c r="BT26" s="1863"/>
      <c r="BU26" s="1863"/>
    </row>
    <row r="27" spans="2:38" s="13" customFormat="1" ht="9.75" customHeight="1" hidden="1" thickBot="1">
      <c r="B27" s="14"/>
      <c r="E27" s="331"/>
      <c r="F27" s="332"/>
      <c r="I27" s="271"/>
      <c r="K27" s="272"/>
      <c r="L27" s="272"/>
      <c r="Y27" s="273"/>
      <c r="Z27" s="421"/>
      <c r="AB27" s="275"/>
      <c r="AC27" s="1722"/>
      <c r="AD27" s="1662"/>
      <c r="AE27" s="1456"/>
      <c r="AF27" s="1456"/>
      <c r="AG27" s="1456"/>
      <c r="AH27" s="275"/>
      <c r="AI27" s="275"/>
      <c r="AJ27" s="275"/>
      <c r="AK27" s="275"/>
      <c r="AL27" s="275"/>
    </row>
    <row r="28" spans="1:73" s="60" customFormat="1" ht="12.75" hidden="1" thickBot="1">
      <c r="A28" s="1870">
        <v>2</v>
      </c>
      <c r="B28" s="1870" t="s">
        <v>829</v>
      </c>
      <c r="C28" s="1873" t="s">
        <v>830</v>
      </c>
      <c r="D28" s="282"/>
      <c r="E28" s="422"/>
      <c r="F28" s="75"/>
      <c r="G28" s="148"/>
      <c r="H28" s="76"/>
      <c r="I28" s="76"/>
      <c r="J28" s="76"/>
      <c r="K28" s="78"/>
      <c r="L28" s="79"/>
      <c r="M28" s="80"/>
      <c r="N28" s="81"/>
      <c r="O28" s="81"/>
      <c r="P28" s="81"/>
      <c r="Q28" s="81"/>
      <c r="R28" s="81"/>
      <c r="S28" s="81"/>
      <c r="T28" s="82"/>
      <c r="U28" s="83"/>
      <c r="V28" s="84"/>
      <c r="W28" s="84"/>
      <c r="X28" s="84"/>
      <c r="Y28" s="85"/>
      <c r="Z28" s="51"/>
      <c r="AA28" s="232"/>
      <c r="AB28" s="109"/>
      <c r="AC28" s="1525"/>
      <c r="AD28" s="1665"/>
      <c r="AE28" s="1460"/>
      <c r="AF28" s="1460"/>
      <c r="AG28" s="1460"/>
      <c r="AH28" s="110"/>
      <c r="AI28" s="109"/>
      <c r="AJ28" s="110"/>
      <c r="AK28" s="109"/>
      <c r="AL28" s="109"/>
      <c r="AM28" s="111"/>
      <c r="AN28" s="111"/>
      <c r="AO28" s="111"/>
      <c r="AP28" s="111"/>
      <c r="AQ28" s="111"/>
      <c r="AR28" s="111"/>
      <c r="AS28" s="111"/>
      <c r="AT28" s="112"/>
      <c r="AU28" s="112"/>
      <c r="AV28" s="112"/>
      <c r="AW28" s="112"/>
      <c r="AX28" s="112"/>
      <c r="AY28" s="112"/>
      <c r="AZ28" s="112"/>
      <c r="BA28" s="113"/>
      <c r="BB28" s="113"/>
      <c r="BC28" s="113"/>
      <c r="BD28" s="113"/>
      <c r="BE28" s="113"/>
      <c r="BF28" s="113"/>
      <c r="BG28" s="113"/>
      <c r="BH28" s="114"/>
      <c r="BI28" s="114"/>
      <c r="BJ28" s="114"/>
      <c r="BK28" s="114"/>
      <c r="BL28" s="114"/>
      <c r="BM28" s="114"/>
      <c r="BN28" s="114"/>
      <c r="BO28" s="115"/>
      <c r="BP28" s="115"/>
      <c r="BQ28" s="115"/>
      <c r="BR28" s="115"/>
      <c r="BS28" s="115"/>
      <c r="BT28" s="115"/>
      <c r="BU28" s="115"/>
    </row>
    <row r="29" spans="1:73" s="60" customFormat="1" ht="20.25" customHeight="1" hidden="1" thickBot="1">
      <c r="A29" s="1871"/>
      <c r="B29" s="1871"/>
      <c r="C29" s="1874"/>
      <c r="D29" s="282"/>
      <c r="E29" s="75"/>
      <c r="F29" s="75"/>
      <c r="G29" s="75"/>
      <c r="H29" s="76"/>
      <c r="I29" s="76"/>
      <c r="J29" s="76"/>
      <c r="K29" s="78"/>
      <c r="L29" s="79"/>
      <c r="M29" s="80"/>
      <c r="N29" s="81"/>
      <c r="O29" s="81"/>
      <c r="P29" s="81"/>
      <c r="Q29" s="81"/>
      <c r="R29" s="81"/>
      <c r="S29" s="81"/>
      <c r="T29" s="82"/>
      <c r="U29" s="83"/>
      <c r="V29" s="84"/>
      <c r="W29" s="84"/>
      <c r="X29" s="84"/>
      <c r="Y29" s="85"/>
      <c r="Z29" s="51"/>
      <c r="AA29" s="232"/>
      <c r="AB29" s="109"/>
      <c r="AC29" s="1525"/>
      <c r="AD29" s="1665"/>
      <c r="AE29" s="1460"/>
      <c r="AF29" s="1460"/>
      <c r="AG29" s="1460"/>
      <c r="AH29" s="110"/>
      <c r="AI29" s="109"/>
      <c r="AJ29" s="110"/>
      <c r="AK29" s="109"/>
      <c r="AL29" s="109"/>
      <c r="AM29" s="111"/>
      <c r="AN29" s="111"/>
      <c r="AO29" s="111"/>
      <c r="AP29" s="111"/>
      <c r="AQ29" s="111"/>
      <c r="AR29" s="111"/>
      <c r="AS29" s="111"/>
      <c r="AT29" s="112"/>
      <c r="AU29" s="112"/>
      <c r="AV29" s="112"/>
      <c r="AW29" s="112"/>
      <c r="AX29" s="112"/>
      <c r="AY29" s="112"/>
      <c r="AZ29" s="112"/>
      <c r="BA29" s="113"/>
      <c r="BB29" s="113"/>
      <c r="BC29" s="113"/>
      <c r="BD29" s="113"/>
      <c r="BE29" s="113"/>
      <c r="BF29" s="113"/>
      <c r="BG29" s="113"/>
      <c r="BH29" s="114"/>
      <c r="BI29" s="114"/>
      <c r="BJ29" s="114"/>
      <c r="BK29" s="114"/>
      <c r="BL29" s="114"/>
      <c r="BM29" s="114"/>
      <c r="BN29" s="114"/>
      <c r="BO29" s="115"/>
      <c r="BP29" s="115"/>
      <c r="BQ29" s="115"/>
      <c r="BR29" s="115"/>
      <c r="BS29" s="115"/>
      <c r="BT29" s="115"/>
      <c r="BU29" s="115"/>
    </row>
    <row r="30" spans="1:73" s="60" customFormat="1" ht="12.75" hidden="1" thickBot="1">
      <c r="A30" s="1871"/>
      <c r="B30" s="1871"/>
      <c r="C30" s="1874"/>
      <c r="D30" s="282"/>
      <c r="E30" s="75"/>
      <c r="F30" s="75"/>
      <c r="G30" s="75"/>
      <c r="H30" s="76"/>
      <c r="I30" s="76"/>
      <c r="J30" s="76"/>
      <c r="K30" s="78"/>
      <c r="L30" s="79"/>
      <c r="M30" s="80"/>
      <c r="N30" s="81"/>
      <c r="O30" s="81"/>
      <c r="P30" s="81"/>
      <c r="Q30" s="81"/>
      <c r="R30" s="81"/>
      <c r="S30" s="81"/>
      <c r="T30" s="82"/>
      <c r="U30" s="83"/>
      <c r="V30" s="84"/>
      <c r="W30" s="84"/>
      <c r="X30" s="84"/>
      <c r="Y30" s="85"/>
      <c r="Z30" s="51"/>
      <c r="AA30" s="232"/>
      <c r="AB30" s="109"/>
      <c r="AC30" s="1525"/>
      <c r="AD30" s="1665"/>
      <c r="AE30" s="1460"/>
      <c r="AF30" s="1460"/>
      <c r="AG30" s="1460"/>
      <c r="AH30" s="109"/>
      <c r="AI30" s="109"/>
      <c r="AJ30" s="109"/>
      <c r="AK30" s="109"/>
      <c r="AL30" s="109"/>
      <c r="AM30" s="111"/>
      <c r="AN30" s="111"/>
      <c r="AO30" s="111"/>
      <c r="AP30" s="111"/>
      <c r="AQ30" s="111"/>
      <c r="AR30" s="111"/>
      <c r="AS30" s="111"/>
      <c r="AT30" s="112"/>
      <c r="AU30" s="112"/>
      <c r="AV30" s="112"/>
      <c r="AW30" s="112"/>
      <c r="AX30" s="112"/>
      <c r="AY30" s="112"/>
      <c r="AZ30" s="112"/>
      <c r="BA30" s="113"/>
      <c r="BB30" s="113"/>
      <c r="BC30" s="113"/>
      <c r="BD30" s="113"/>
      <c r="BE30" s="113"/>
      <c r="BF30" s="113"/>
      <c r="BG30" s="113"/>
      <c r="BH30" s="114"/>
      <c r="BI30" s="114"/>
      <c r="BJ30" s="114"/>
      <c r="BK30" s="114"/>
      <c r="BL30" s="114"/>
      <c r="BM30" s="114"/>
      <c r="BN30" s="114"/>
      <c r="BO30" s="115"/>
      <c r="BP30" s="115"/>
      <c r="BQ30" s="115"/>
      <c r="BR30" s="115"/>
      <c r="BS30" s="115"/>
      <c r="BT30" s="115"/>
      <c r="BU30" s="115"/>
    </row>
    <row r="31" spans="1:73" s="60" customFormat="1" ht="12.75" hidden="1" thickBot="1">
      <c r="A31" s="1871"/>
      <c r="B31" s="1871"/>
      <c r="C31" s="1874"/>
      <c r="D31" s="282"/>
      <c r="E31" s="75"/>
      <c r="F31" s="75"/>
      <c r="G31" s="75"/>
      <c r="H31" s="76"/>
      <c r="I31" s="76"/>
      <c r="J31" s="76"/>
      <c r="K31" s="78"/>
      <c r="L31" s="79"/>
      <c r="M31" s="80"/>
      <c r="N31" s="81"/>
      <c r="O31" s="81"/>
      <c r="P31" s="81"/>
      <c r="Q31" s="81"/>
      <c r="R31" s="81"/>
      <c r="S31" s="81"/>
      <c r="T31" s="82"/>
      <c r="U31" s="83"/>
      <c r="V31" s="84"/>
      <c r="W31" s="84"/>
      <c r="X31" s="84"/>
      <c r="Y31" s="85"/>
      <c r="Z31" s="51"/>
      <c r="AA31" s="232"/>
      <c r="AB31" s="109"/>
      <c r="AC31" s="1525"/>
      <c r="AD31" s="1665"/>
      <c r="AE31" s="1460"/>
      <c r="AF31" s="1460"/>
      <c r="AG31" s="1460"/>
      <c r="AH31" s="110"/>
      <c r="AI31" s="109"/>
      <c r="AJ31" s="110"/>
      <c r="AK31" s="109"/>
      <c r="AL31" s="109"/>
      <c r="AM31" s="111"/>
      <c r="AN31" s="111"/>
      <c r="AO31" s="111"/>
      <c r="AP31" s="111"/>
      <c r="AQ31" s="111"/>
      <c r="AR31" s="111"/>
      <c r="AS31" s="111"/>
      <c r="AT31" s="112"/>
      <c r="AU31" s="112"/>
      <c r="AV31" s="112"/>
      <c r="AW31" s="112"/>
      <c r="AX31" s="112"/>
      <c r="AY31" s="112"/>
      <c r="AZ31" s="112"/>
      <c r="BA31" s="113"/>
      <c r="BB31" s="113"/>
      <c r="BC31" s="113"/>
      <c r="BD31" s="113"/>
      <c r="BE31" s="113"/>
      <c r="BF31" s="113"/>
      <c r="BG31" s="113"/>
      <c r="BH31" s="114"/>
      <c r="BI31" s="114"/>
      <c r="BJ31" s="114"/>
      <c r="BK31" s="114"/>
      <c r="BL31" s="114"/>
      <c r="BM31" s="114"/>
      <c r="BN31" s="114"/>
      <c r="BO31" s="115"/>
      <c r="BP31" s="115"/>
      <c r="BQ31" s="115"/>
      <c r="BR31" s="115"/>
      <c r="BS31" s="115"/>
      <c r="BT31" s="115"/>
      <c r="BU31" s="115"/>
    </row>
    <row r="32" spans="1:73" s="60" customFormat="1" ht="12.75" hidden="1" thickBot="1">
      <c r="A32" s="1871"/>
      <c r="B32" s="1871"/>
      <c r="C32" s="1874"/>
      <c r="D32" s="282"/>
      <c r="E32" s="75"/>
      <c r="F32" s="75"/>
      <c r="G32" s="75"/>
      <c r="H32" s="76"/>
      <c r="I32" s="76"/>
      <c r="J32" s="76"/>
      <c r="K32" s="78"/>
      <c r="L32" s="79"/>
      <c r="M32" s="80"/>
      <c r="N32" s="81"/>
      <c r="O32" s="81"/>
      <c r="P32" s="81"/>
      <c r="Q32" s="81"/>
      <c r="R32" s="81"/>
      <c r="S32" s="81"/>
      <c r="T32" s="82"/>
      <c r="U32" s="83"/>
      <c r="V32" s="84"/>
      <c r="W32" s="84"/>
      <c r="X32" s="84"/>
      <c r="Y32" s="85"/>
      <c r="Z32" s="51"/>
      <c r="AA32" s="232"/>
      <c r="AB32" s="109"/>
      <c r="AC32" s="1525"/>
      <c r="AD32" s="1665"/>
      <c r="AE32" s="1460"/>
      <c r="AF32" s="1460"/>
      <c r="AG32" s="1460"/>
      <c r="AH32" s="110"/>
      <c r="AI32" s="109"/>
      <c r="AJ32" s="110"/>
      <c r="AK32" s="109"/>
      <c r="AL32" s="109"/>
      <c r="AM32" s="111"/>
      <c r="AN32" s="111"/>
      <c r="AO32" s="111"/>
      <c r="AP32" s="111"/>
      <c r="AQ32" s="111"/>
      <c r="AR32" s="111"/>
      <c r="AS32" s="111"/>
      <c r="AT32" s="112"/>
      <c r="AU32" s="112"/>
      <c r="AV32" s="112"/>
      <c r="AW32" s="112"/>
      <c r="AX32" s="112"/>
      <c r="AY32" s="112"/>
      <c r="AZ32" s="112"/>
      <c r="BA32" s="113"/>
      <c r="BB32" s="113"/>
      <c r="BC32" s="113"/>
      <c r="BD32" s="113"/>
      <c r="BE32" s="113"/>
      <c r="BF32" s="113"/>
      <c r="BG32" s="113"/>
      <c r="BH32" s="114"/>
      <c r="BI32" s="114"/>
      <c r="BJ32" s="114"/>
      <c r="BK32" s="114"/>
      <c r="BL32" s="114"/>
      <c r="BM32" s="114"/>
      <c r="BN32" s="114"/>
      <c r="BO32" s="115"/>
      <c r="BP32" s="115"/>
      <c r="BQ32" s="115"/>
      <c r="BR32" s="115"/>
      <c r="BS32" s="115"/>
      <c r="BT32" s="115"/>
      <c r="BU32" s="115"/>
    </row>
    <row r="33" spans="1:73" s="60" customFormat="1" ht="28.5" customHeight="1" hidden="1" thickBot="1">
      <c r="A33" s="1871"/>
      <c r="B33" s="1871"/>
      <c r="C33" s="1873" t="s">
        <v>831</v>
      </c>
      <c r="D33" s="282"/>
      <c r="E33" s="75"/>
      <c r="F33" s="75"/>
      <c r="G33" s="75"/>
      <c r="H33" s="76"/>
      <c r="I33" s="76"/>
      <c r="J33" s="76"/>
      <c r="K33" s="78"/>
      <c r="L33" s="79"/>
      <c r="M33" s="80"/>
      <c r="N33" s="81"/>
      <c r="O33" s="81"/>
      <c r="P33" s="81"/>
      <c r="Q33" s="81"/>
      <c r="R33" s="81"/>
      <c r="S33" s="81"/>
      <c r="T33" s="82"/>
      <c r="U33" s="83"/>
      <c r="V33" s="84"/>
      <c r="W33" s="84"/>
      <c r="X33" s="84"/>
      <c r="Y33" s="85"/>
      <c r="Z33" s="51"/>
      <c r="AA33" s="232"/>
      <c r="AB33" s="109"/>
      <c r="AC33" s="1525"/>
      <c r="AD33" s="1665"/>
      <c r="AE33" s="1460"/>
      <c r="AF33" s="1460"/>
      <c r="AG33" s="1460"/>
      <c r="AH33" s="110"/>
      <c r="AI33" s="109"/>
      <c r="AJ33" s="110"/>
      <c r="AK33" s="109"/>
      <c r="AL33" s="109"/>
      <c r="AM33" s="111"/>
      <c r="AN33" s="111"/>
      <c r="AO33" s="111"/>
      <c r="AP33" s="111"/>
      <c r="AQ33" s="111"/>
      <c r="AR33" s="111"/>
      <c r="AS33" s="111"/>
      <c r="AT33" s="112"/>
      <c r="AU33" s="112"/>
      <c r="AV33" s="112"/>
      <c r="AW33" s="112"/>
      <c r="AX33" s="112"/>
      <c r="AY33" s="112"/>
      <c r="AZ33" s="112"/>
      <c r="BA33" s="113"/>
      <c r="BB33" s="113"/>
      <c r="BC33" s="113"/>
      <c r="BD33" s="113"/>
      <c r="BE33" s="113"/>
      <c r="BF33" s="113"/>
      <c r="BG33" s="113"/>
      <c r="BH33" s="114"/>
      <c r="BI33" s="114"/>
      <c r="BJ33" s="114"/>
      <c r="BK33" s="114"/>
      <c r="BL33" s="114"/>
      <c r="BM33" s="114"/>
      <c r="BN33" s="114"/>
      <c r="BO33" s="115"/>
      <c r="BP33" s="115"/>
      <c r="BQ33" s="115"/>
      <c r="BR33" s="115"/>
      <c r="BS33" s="115"/>
      <c r="BT33" s="115"/>
      <c r="BU33" s="115"/>
    </row>
    <row r="34" spans="1:73" s="60" customFormat="1" ht="28.5" customHeight="1" hidden="1" thickBot="1">
      <c r="A34" s="1871"/>
      <c r="B34" s="1871"/>
      <c r="C34" s="1875"/>
      <c r="D34" s="282"/>
      <c r="E34" s="75"/>
      <c r="F34" s="75"/>
      <c r="G34" s="75"/>
      <c r="H34" s="76"/>
      <c r="I34" s="76"/>
      <c r="J34" s="76"/>
      <c r="K34" s="78"/>
      <c r="L34" s="79"/>
      <c r="M34" s="80"/>
      <c r="N34" s="81"/>
      <c r="O34" s="81"/>
      <c r="P34" s="81"/>
      <c r="Q34" s="81"/>
      <c r="R34" s="81"/>
      <c r="S34" s="81"/>
      <c r="T34" s="82"/>
      <c r="U34" s="83"/>
      <c r="V34" s="84"/>
      <c r="W34" s="84"/>
      <c r="X34" s="84"/>
      <c r="Y34" s="85"/>
      <c r="Z34" s="51"/>
      <c r="AA34" s="232"/>
      <c r="AB34" s="109"/>
      <c r="AC34" s="1525"/>
      <c r="AD34" s="1665"/>
      <c r="AE34" s="1460"/>
      <c r="AF34" s="1460"/>
      <c r="AG34" s="1460"/>
      <c r="AH34" s="110"/>
      <c r="AI34" s="109"/>
      <c r="AJ34" s="110"/>
      <c r="AK34" s="109"/>
      <c r="AL34" s="109"/>
      <c r="AM34" s="111"/>
      <c r="AN34" s="111"/>
      <c r="AO34" s="111"/>
      <c r="AP34" s="111"/>
      <c r="AQ34" s="111"/>
      <c r="AR34" s="111"/>
      <c r="AS34" s="111"/>
      <c r="AT34" s="112"/>
      <c r="AU34" s="112"/>
      <c r="AV34" s="112"/>
      <c r="AW34" s="112"/>
      <c r="AX34" s="112"/>
      <c r="AY34" s="112"/>
      <c r="AZ34" s="112"/>
      <c r="BA34" s="113"/>
      <c r="BB34" s="113"/>
      <c r="BC34" s="113"/>
      <c r="BD34" s="113"/>
      <c r="BE34" s="113"/>
      <c r="BF34" s="113"/>
      <c r="BG34" s="113"/>
      <c r="BH34" s="114"/>
      <c r="BI34" s="114"/>
      <c r="BJ34" s="114"/>
      <c r="BK34" s="114"/>
      <c r="BL34" s="114"/>
      <c r="BM34" s="114"/>
      <c r="BN34" s="114"/>
      <c r="BO34" s="115"/>
      <c r="BP34" s="115"/>
      <c r="BQ34" s="115"/>
      <c r="BR34" s="115"/>
      <c r="BS34" s="115"/>
      <c r="BT34" s="115"/>
      <c r="BU34" s="115"/>
    </row>
    <row r="35" spans="1:73" s="60" customFormat="1" ht="28.5" customHeight="1" hidden="1" thickBot="1">
      <c r="A35" s="1871"/>
      <c r="B35" s="1871"/>
      <c r="C35" s="1879" t="s">
        <v>832</v>
      </c>
      <c r="D35" s="282"/>
      <c r="E35" s="75"/>
      <c r="F35" s="75"/>
      <c r="G35" s="75"/>
      <c r="H35" s="76"/>
      <c r="I35" s="76"/>
      <c r="J35" s="76"/>
      <c r="K35" s="78"/>
      <c r="L35" s="79"/>
      <c r="M35" s="80"/>
      <c r="N35" s="81"/>
      <c r="O35" s="81"/>
      <c r="P35" s="81"/>
      <c r="Q35" s="81"/>
      <c r="R35" s="81"/>
      <c r="S35" s="81"/>
      <c r="T35" s="82"/>
      <c r="U35" s="83"/>
      <c r="V35" s="84"/>
      <c r="W35" s="84"/>
      <c r="X35" s="84"/>
      <c r="Y35" s="85"/>
      <c r="Z35" s="51"/>
      <c r="AA35" s="232"/>
      <c r="AB35" s="109"/>
      <c r="AC35" s="1525"/>
      <c r="AD35" s="1665"/>
      <c r="AE35" s="1460"/>
      <c r="AF35" s="1460"/>
      <c r="AG35" s="1460"/>
      <c r="AH35" s="110"/>
      <c r="AI35" s="109"/>
      <c r="AJ35" s="110"/>
      <c r="AK35" s="109"/>
      <c r="AL35" s="109"/>
      <c r="AM35" s="111"/>
      <c r="AN35" s="111"/>
      <c r="AO35" s="111"/>
      <c r="AP35" s="111"/>
      <c r="AQ35" s="111"/>
      <c r="AR35" s="111"/>
      <c r="AS35" s="111"/>
      <c r="AT35" s="112"/>
      <c r="AU35" s="112"/>
      <c r="AV35" s="112"/>
      <c r="AW35" s="112"/>
      <c r="AX35" s="112"/>
      <c r="AY35" s="112"/>
      <c r="AZ35" s="112"/>
      <c r="BA35" s="113"/>
      <c r="BB35" s="113"/>
      <c r="BC35" s="113"/>
      <c r="BD35" s="113"/>
      <c r="BE35" s="113"/>
      <c r="BF35" s="113"/>
      <c r="BG35" s="113"/>
      <c r="BH35" s="114"/>
      <c r="BI35" s="114"/>
      <c r="BJ35" s="114"/>
      <c r="BK35" s="114"/>
      <c r="BL35" s="114"/>
      <c r="BM35" s="114"/>
      <c r="BN35" s="114"/>
      <c r="BO35" s="115"/>
      <c r="BP35" s="115"/>
      <c r="BQ35" s="115"/>
      <c r="BR35" s="115"/>
      <c r="BS35" s="115"/>
      <c r="BT35" s="115"/>
      <c r="BU35" s="115"/>
    </row>
    <row r="36" spans="1:73" s="60" customFormat="1" ht="28.5" customHeight="1" hidden="1" thickBot="1">
      <c r="A36" s="1871"/>
      <c r="B36" s="1871"/>
      <c r="C36" s="1880"/>
      <c r="D36" s="282"/>
      <c r="E36" s="75"/>
      <c r="F36" s="75"/>
      <c r="G36" s="75"/>
      <c r="H36" s="76"/>
      <c r="I36" s="76"/>
      <c r="J36" s="76"/>
      <c r="K36" s="78"/>
      <c r="L36" s="79"/>
      <c r="M36" s="80"/>
      <c r="N36" s="81"/>
      <c r="O36" s="81"/>
      <c r="P36" s="81"/>
      <c r="Q36" s="81"/>
      <c r="R36" s="81"/>
      <c r="S36" s="81"/>
      <c r="T36" s="82"/>
      <c r="U36" s="83"/>
      <c r="V36" s="84"/>
      <c r="W36" s="84"/>
      <c r="X36" s="84"/>
      <c r="Y36" s="85"/>
      <c r="Z36" s="51"/>
      <c r="AA36" s="232"/>
      <c r="AB36" s="109"/>
      <c r="AC36" s="1525"/>
      <c r="AD36" s="1665"/>
      <c r="AE36" s="1460"/>
      <c r="AF36" s="1460"/>
      <c r="AG36" s="1460"/>
      <c r="AH36" s="110"/>
      <c r="AI36" s="109"/>
      <c r="AJ36" s="110"/>
      <c r="AK36" s="109"/>
      <c r="AL36" s="109"/>
      <c r="AM36" s="111"/>
      <c r="AN36" s="111"/>
      <c r="AO36" s="111"/>
      <c r="AP36" s="111"/>
      <c r="AQ36" s="111"/>
      <c r="AR36" s="111"/>
      <c r="AS36" s="111"/>
      <c r="AT36" s="112"/>
      <c r="AU36" s="112"/>
      <c r="AV36" s="112"/>
      <c r="AW36" s="112"/>
      <c r="AX36" s="112"/>
      <c r="AY36" s="112"/>
      <c r="AZ36" s="112"/>
      <c r="BA36" s="113"/>
      <c r="BB36" s="113"/>
      <c r="BC36" s="113"/>
      <c r="BD36" s="113"/>
      <c r="BE36" s="113"/>
      <c r="BF36" s="113"/>
      <c r="BG36" s="113"/>
      <c r="BH36" s="114"/>
      <c r="BI36" s="114"/>
      <c r="BJ36" s="114"/>
      <c r="BK36" s="114"/>
      <c r="BL36" s="114"/>
      <c r="BM36" s="114"/>
      <c r="BN36" s="114"/>
      <c r="BO36" s="115"/>
      <c r="BP36" s="115"/>
      <c r="BQ36" s="115"/>
      <c r="BR36" s="115"/>
      <c r="BS36" s="115"/>
      <c r="BT36" s="115"/>
      <c r="BU36" s="115"/>
    </row>
    <row r="37" spans="1:73" s="60" customFormat="1" ht="28.5" customHeight="1" hidden="1" thickBot="1">
      <c r="A37" s="1871"/>
      <c r="B37" s="1871"/>
      <c r="C37" s="1880"/>
      <c r="D37" s="282"/>
      <c r="E37" s="75"/>
      <c r="F37" s="75"/>
      <c r="G37" s="75"/>
      <c r="H37" s="76"/>
      <c r="I37" s="76"/>
      <c r="J37" s="76"/>
      <c r="K37" s="78"/>
      <c r="L37" s="79"/>
      <c r="M37" s="80"/>
      <c r="N37" s="81"/>
      <c r="O37" s="81"/>
      <c r="P37" s="81"/>
      <c r="Q37" s="81"/>
      <c r="R37" s="81"/>
      <c r="S37" s="81"/>
      <c r="T37" s="82"/>
      <c r="U37" s="83"/>
      <c r="V37" s="84"/>
      <c r="W37" s="84"/>
      <c r="X37" s="84"/>
      <c r="Y37" s="85"/>
      <c r="Z37" s="51"/>
      <c r="AA37" s="232"/>
      <c r="AB37" s="109"/>
      <c r="AC37" s="1525"/>
      <c r="AD37" s="1665"/>
      <c r="AE37" s="1460"/>
      <c r="AF37" s="1460"/>
      <c r="AG37" s="1460"/>
      <c r="AH37" s="110"/>
      <c r="AI37" s="109"/>
      <c r="AJ37" s="110"/>
      <c r="AK37" s="109"/>
      <c r="AL37" s="109"/>
      <c r="AM37" s="111"/>
      <c r="AN37" s="111"/>
      <c r="AO37" s="111"/>
      <c r="AP37" s="111"/>
      <c r="AQ37" s="111"/>
      <c r="AR37" s="111"/>
      <c r="AS37" s="111"/>
      <c r="AT37" s="112"/>
      <c r="AU37" s="112"/>
      <c r="AV37" s="112"/>
      <c r="AW37" s="112"/>
      <c r="AX37" s="112"/>
      <c r="AY37" s="112"/>
      <c r="AZ37" s="112"/>
      <c r="BA37" s="113"/>
      <c r="BB37" s="113"/>
      <c r="BC37" s="113"/>
      <c r="BD37" s="113"/>
      <c r="BE37" s="113"/>
      <c r="BF37" s="113"/>
      <c r="BG37" s="113"/>
      <c r="BH37" s="114"/>
      <c r="BI37" s="114"/>
      <c r="BJ37" s="114"/>
      <c r="BK37" s="114"/>
      <c r="BL37" s="114"/>
      <c r="BM37" s="114"/>
      <c r="BN37" s="114"/>
      <c r="BO37" s="115"/>
      <c r="BP37" s="115"/>
      <c r="BQ37" s="115"/>
      <c r="BR37" s="115"/>
      <c r="BS37" s="115"/>
      <c r="BT37" s="115"/>
      <c r="BU37" s="115"/>
    </row>
    <row r="38" spans="1:73" s="60" customFormat="1" ht="28.5" customHeight="1" hidden="1" thickBot="1">
      <c r="A38" s="1871"/>
      <c r="B38" s="1871"/>
      <c r="C38" s="1880"/>
      <c r="D38" s="282"/>
      <c r="E38" s="75"/>
      <c r="F38" s="75"/>
      <c r="G38" s="75"/>
      <c r="H38" s="76"/>
      <c r="I38" s="76"/>
      <c r="J38" s="76"/>
      <c r="K38" s="78"/>
      <c r="L38" s="79"/>
      <c r="M38" s="80"/>
      <c r="N38" s="81"/>
      <c r="O38" s="81"/>
      <c r="P38" s="81"/>
      <c r="Q38" s="81"/>
      <c r="R38" s="81"/>
      <c r="S38" s="81"/>
      <c r="T38" s="82"/>
      <c r="U38" s="83"/>
      <c r="V38" s="84"/>
      <c r="W38" s="84"/>
      <c r="X38" s="84"/>
      <c r="Y38" s="85"/>
      <c r="Z38" s="51"/>
      <c r="AA38" s="232"/>
      <c r="AB38" s="109"/>
      <c r="AC38" s="1525"/>
      <c r="AD38" s="1665"/>
      <c r="AE38" s="1460"/>
      <c r="AF38" s="1460"/>
      <c r="AG38" s="1460"/>
      <c r="AH38" s="110"/>
      <c r="AI38" s="109"/>
      <c r="AJ38" s="110"/>
      <c r="AK38" s="109"/>
      <c r="AL38" s="109"/>
      <c r="AM38" s="111"/>
      <c r="AN38" s="111"/>
      <c r="AO38" s="111"/>
      <c r="AP38" s="111"/>
      <c r="AQ38" s="111"/>
      <c r="AR38" s="111"/>
      <c r="AS38" s="111"/>
      <c r="AT38" s="112"/>
      <c r="AU38" s="112"/>
      <c r="AV38" s="112"/>
      <c r="AW38" s="112"/>
      <c r="AX38" s="112"/>
      <c r="AY38" s="112"/>
      <c r="AZ38" s="112"/>
      <c r="BA38" s="113"/>
      <c r="BB38" s="113"/>
      <c r="BC38" s="113"/>
      <c r="BD38" s="113"/>
      <c r="BE38" s="113"/>
      <c r="BF38" s="113"/>
      <c r="BG38" s="113"/>
      <c r="BH38" s="114"/>
      <c r="BI38" s="114"/>
      <c r="BJ38" s="114"/>
      <c r="BK38" s="114"/>
      <c r="BL38" s="114"/>
      <c r="BM38" s="114"/>
      <c r="BN38" s="114"/>
      <c r="BO38" s="115"/>
      <c r="BP38" s="115"/>
      <c r="BQ38" s="115"/>
      <c r="BR38" s="115"/>
      <c r="BS38" s="115"/>
      <c r="BT38" s="115"/>
      <c r="BU38" s="115"/>
    </row>
    <row r="39" spans="1:73" s="60" customFormat="1" ht="29.25" customHeight="1" hidden="1" thickBot="1">
      <c r="A39" s="1871"/>
      <c r="B39" s="1871"/>
      <c r="C39" s="1857" t="s">
        <v>833</v>
      </c>
      <c r="D39" s="282"/>
      <c r="E39" s="75"/>
      <c r="F39" s="75"/>
      <c r="G39" s="75"/>
      <c r="H39" s="76"/>
      <c r="I39" s="76"/>
      <c r="J39" s="76"/>
      <c r="K39" s="78"/>
      <c r="L39" s="79"/>
      <c r="M39" s="80"/>
      <c r="N39" s="81"/>
      <c r="O39" s="81"/>
      <c r="P39" s="81"/>
      <c r="Q39" s="81"/>
      <c r="R39" s="81"/>
      <c r="S39" s="81"/>
      <c r="T39" s="82"/>
      <c r="U39" s="83"/>
      <c r="V39" s="84"/>
      <c r="W39" s="84"/>
      <c r="X39" s="84"/>
      <c r="Y39" s="85"/>
      <c r="Z39" s="51"/>
      <c r="AA39" s="232"/>
      <c r="AB39" s="109"/>
      <c r="AC39" s="1525"/>
      <c r="AD39" s="1665"/>
      <c r="AE39" s="1460"/>
      <c r="AF39" s="1460"/>
      <c r="AG39" s="1460"/>
      <c r="AH39" s="110"/>
      <c r="AI39" s="109"/>
      <c r="AJ39" s="109"/>
      <c r="AK39" s="109"/>
      <c r="AL39" s="109"/>
      <c r="AM39" s="111"/>
      <c r="AN39" s="111"/>
      <c r="AO39" s="111"/>
      <c r="AP39" s="111"/>
      <c r="AQ39" s="111"/>
      <c r="AR39" s="111"/>
      <c r="AS39" s="111"/>
      <c r="AT39" s="112"/>
      <c r="AU39" s="112"/>
      <c r="AV39" s="112"/>
      <c r="AW39" s="112"/>
      <c r="AX39" s="112"/>
      <c r="AY39" s="112"/>
      <c r="AZ39" s="112"/>
      <c r="BA39" s="113"/>
      <c r="BB39" s="113"/>
      <c r="BC39" s="113"/>
      <c r="BD39" s="113"/>
      <c r="BE39" s="113"/>
      <c r="BF39" s="113"/>
      <c r="BG39" s="113"/>
      <c r="BH39" s="114"/>
      <c r="BI39" s="114"/>
      <c r="BJ39" s="114"/>
      <c r="BK39" s="114"/>
      <c r="BL39" s="114"/>
      <c r="BM39" s="114"/>
      <c r="BN39" s="114"/>
      <c r="BO39" s="115"/>
      <c r="BP39" s="115"/>
      <c r="BQ39" s="115"/>
      <c r="BR39" s="115"/>
      <c r="BS39" s="115"/>
      <c r="BT39" s="115"/>
      <c r="BU39" s="115"/>
    </row>
    <row r="40" spans="1:73" s="60" customFormat="1" ht="29.25" customHeight="1" hidden="1" thickBot="1">
      <c r="A40" s="1871"/>
      <c r="B40" s="1871"/>
      <c r="C40" s="1858"/>
      <c r="D40" s="282"/>
      <c r="E40" s="75"/>
      <c r="F40" s="75"/>
      <c r="G40" s="75"/>
      <c r="H40" s="76"/>
      <c r="I40" s="76"/>
      <c r="J40" s="76"/>
      <c r="K40" s="78"/>
      <c r="L40" s="79"/>
      <c r="M40" s="80"/>
      <c r="N40" s="81"/>
      <c r="O40" s="81"/>
      <c r="P40" s="81"/>
      <c r="Q40" s="81"/>
      <c r="R40" s="81"/>
      <c r="S40" s="81"/>
      <c r="T40" s="82"/>
      <c r="U40" s="83"/>
      <c r="V40" s="84"/>
      <c r="W40" s="84"/>
      <c r="X40" s="84"/>
      <c r="Y40" s="85"/>
      <c r="Z40" s="51"/>
      <c r="AA40" s="232"/>
      <c r="AB40" s="109"/>
      <c r="AC40" s="1525"/>
      <c r="AD40" s="1665"/>
      <c r="AE40" s="1460"/>
      <c r="AF40" s="1460"/>
      <c r="AG40" s="1460"/>
      <c r="AH40" s="110"/>
      <c r="AI40" s="109"/>
      <c r="AJ40" s="109"/>
      <c r="AK40" s="109"/>
      <c r="AL40" s="109"/>
      <c r="AM40" s="111"/>
      <c r="AN40" s="111"/>
      <c r="AO40" s="111"/>
      <c r="AP40" s="111"/>
      <c r="AQ40" s="111"/>
      <c r="AR40" s="111"/>
      <c r="AS40" s="111"/>
      <c r="AT40" s="112"/>
      <c r="AU40" s="112"/>
      <c r="AV40" s="112"/>
      <c r="AW40" s="112"/>
      <c r="AX40" s="112"/>
      <c r="AY40" s="112"/>
      <c r="AZ40" s="112"/>
      <c r="BA40" s="113"/>
      <c r="BB40" s="113"/>
      <c r="BC40" s="113"/>
      <c r="BD40" s="113"/>
      <c r="BE40" s="113"/>
      <c r="BF40" s="113"/>
      <c r="BG40" s="113"/>
      <c r="BH40" s="114"/>
      <c r="BI40" s="114"/>
      <c r="BJ40" s="114"/>
      <c r="BK40" s="114"/>
      <c r="BL40" s="114"/>
      <c r="BM40" s="114"/>
      <c r="BN40" s="114"/>
      <c r="BO40" s="115"/>
      <c r="BP40" s="115"/>
      <c r="BQ40" s="115"/>
      <c r="BR40" s="115"/>
      <c r="BS40" s="115"/>
      <c r="BT40" s="115"/>
      <c r="BU40" s="115"/>
    </row>
    <row r="41" spans="1:73" s="60" customFormat="1" ht="44.25" customHeight="1" hidden="1" thickBot="1">
      <c r="A41" s="1871"/>
      <c r="B41" s="1871"/>
      <c r="C41" s="1859"/>
      <c r="D41" s="282"/>
      <c r="E41" s="75"/>
      <c r="F41" s="75"/>
      <c r="G41" s="75"/>
      <c r="H41" s="76"/>
      <c r="I41" s="76"/>
      <c r="J41" s="76"/>
      <c r="K41" s="78"/>
      <c r="L41" s="79"/>
      <c r="M41" s="80"/>
      <c r="N41" s="81"/>
      <c r="O41" s="81"/>
      <c r="P41" s="81"/>
      <c r="Q41" s="81"/>
      <c r="R41" s="81"/>
      <c r="S41" s="81"/>
      <c r="T41" s="82"/>
      <c r="U41" s="83"/>
      <c r="V41" s="84"/>
      <c r="W41" s="84"/>
      <c r="X41" s="84"/>
      <c r="Y41" s="85"/>
      <c r="Z41" s="51"/>
      <c r="AA41" s="232"/>
      <c r="AB41" s="109"/>
      <c r="AC41" s="1525"/>
      <c r="AD41" s="1665"/>
      <c r="AE41" s="1460"/>
      <c r="AF41" s="1460"/>
      <c r="AG41" s="1460"/>
      <c r="AH41" s="110"/>
      <c r="AI41" s="109"/>
      <c r="AJ41" s="109"/>
      <c r="AK41" s="109"/>
      <c r="AL41" s="109"/>
      <c r="AM41" s="111"/>
      <c r="AN41" s="111"/>
      <c r="AO41" s="111"/>
      <c r="AP41" s="111"/>
      <c r="AQ41" s="111"/>
      <c r="AR41" s="111"/>
      <c r="AS41" s="111"/>
      <c r="AT41" s="112"/>
      <c r="AU41" s="112"/>
      <c r="AV41" s="112"/>
      <c r="AW41" s="112"/>
      <c r="AX41" s="112"/>
      <c r="AY41" s="112"/>
      <c r="AZ41" s="112"/>
      <c r="BA41" s="113"/>
      <c r="BB41" s="113"/>
      <c r="BC41" s="113"/>
      <c r="BD41" s="113"/>
      <c r="BE41" s="113"/>
      <c r="BF41" s="113"/>
      <c r="BG41" s="113"/>
      <c r="BH41" s="114"/>
      <c r="BI41" s="114"/>
      <c r="BJ41" s="114"/>
      <c r="BK41" s="114"/>
      <c r="BL41" s="114"/>
      <c r="BM41" s="114"/>
      <c r="BN41" s="114"/>
      <c r="BO41" s="115"/>
      <c r="BP41" s="115"/>
      <c r="BQ41" s="115"/>
      <c r="BR41" s="115"/>
      <c r="BS41" s="115"/>
      <c r="BT41" s="115"/>
      <c r="BU41" s="115"/>
    </row>
    <row r="42" spans="1:73" s="60" customFormat="1" ht="22.5" customHeight="1" hidden="1" thickBot="1">
      <c r="A42" s="1871"/>
      <c r="B42" s="1871"/>
      <c r="C42" s="2173" t="s">
        <v>834</v>
      </c>
      <c r="D42" s="282"/>
      <c r="E42" s="75"/>
      <c r="F42" s="75"/>
      <c r="G42" s="75"/>
      <c r="H42" s="76"/>
      <c r="I42" s="76"/>
      <c r="J42" s="76"/>
      <c r="K42" s="78"/>
      <c r="L42" s="79"/>
      <c r="M42" s="80"/>
      <c r="N42" s="81"/>
      <c r="O42" s="81"/>
      <c r="P42" s="81"/>
      <c r="Q42" s="81"/>
      <c r="R42" s="81"/>
      <c r="S42" s="81"/>
      <c r="T42" s="82"/>
      <c r="U42" s="83"/>
      <c r="V42" s="84"/>
      <c r="W42" s="84"/>
      <c r="X42" s="84"/>
      <c r="Y42" s="85"/>
      <c r="Z42" s="51"/>
      <c r="AA42" s="232"/>
      <c r="AB42" s="109"/>
      <c r="AC42" s="1525"/>
      <c r="AD42" s="1665"/>
      <c r="AE42" s="1460"/>
      <c r="AF42" s="1460"/>
      <c r="AG42" s="1460"/>
      <c r="AH42" s="164"/>
      <c r="AI42" s="109"/>
      <c r="AJ42" s="109"/>
      <c r="AK42" s="109"/>
      <c r="AL42" s="109"/>
      <c r="AM42" s="111"/>
      <c r="AN42" s="111"/>
      <c r="AO42" s="111"/>
      <c r="AP42" s="111"/>
      <c r="AQ42" s="111"/>
      <c r="AR42" s="111"/>
      <c r="AS42" s="111"/>
      <c r="AT42" s="112"/>
      <c r="AU42" s="112"/>
      <c r="AV42" s="112"/>
      <c r="AW42" s="112"/>
      <c r="AX42" s="112"/>
      <c r="AY42" s="112"/>
      <c r="AZ42" s="112"/>
      <c r="BA42" s="113"/>
      <c r="BB42" s="113"/>
      <c r="BC42" s="113"/>
      <c r="BD42" s="113"/>
      <c r="BE42" s="113"/>
      <c r="BF42" s="113"/>
      <c r="BG42" s="113"/>
      <c r="BH42" s="114"/>
      <c r="BI42" s="114"/>
      <c r="BJ42" s="114"/>
      <c r="BK42" s="114"/>
      <c r="BL42" s="114"/>
      <c r="BM42" s="114"/>
      <c r="BN42" s="114"/>
      <c r="BO42" s="115"/>
      <c r="BP42" s="115"/>
      <c r="BQ42" s="115"/>
      <c r="BR42" s="115"/>
      <c r="BS42" s="115"/>
      <c r="BT42" s="115"/>
      <c r="BU42" s="115"/>
    </row>
    <row r="43" spans="1:73" s="60" customFormat="1" ht="22.5" customHeight="1" hidden="1" thickBot="1">
      <c r="A43" s="1871"/>
      <c r="B43" s="1871"/>
      <c r="C43" s="1858"/>
      <c r="D43" s="282"/>
      <c r="E43" s="75"/>
      <c r="F43" s="75"/>
      <c r="G43" s="75"/>
      <c r="H43" s="76"/>
      <c r="I43" s="76"/>
      <c r="J43" s="76"/>
      <c r="K43" s="78"/>
      <c r="L43" s="79"/>
      <c r="M43" s="80"/>
      <c r="N43" s="81"/>
      <c r="O43" s="81"/>
      <c r="P43" s="81"/>
      <c r="Q43" s="81"/>
      <c r="R43" s="81"/>
      <c r="S43" s="81"/>
      <c r="T43" s="82"/>
      <c r="U43" s="83"/>
      <c r="V43" s="84"/>
      <c r="W43" s="84"/>
      <c r="X43" s="84"/>
      <c r="Y43" s="85"/>
      <c r="Z43" s="51"/>
      <c r="AA43" s="232"/>
      <c r="AB43" s="109"/>
      <c r="AC43" s="1525"/>
      <c r="AD43" s="1665"/>
      <c r="AE43" s="1460"/>
      <c r="AF43" s="1460"/>
      <c r="AG43" s="1460"/>
      <c r="AH43" s="110"/>
      <c r="AI43" s="109"/>
      <c r="AJ43" s="109"/>
      <c r="AK43" s="109"/>
      <c r="AL43" s="109"/>
      <c r="AM43" s="111"/>
      <c r="AN43" s="111"/>
      <c r="AO43" s="111"/>
      <c r="AP43" s="111"/>
      <c r="AQ43" s="111"/>
      <c r="AR43" s="111"/>
      <c r="AS43" s="111"/>
      <c r="AT43" s="112"/>
      <c r="AU43" s="112"/>
      <c r="AV43" s="112"/>
      <c r="AW43" s="112"/>
      <c r="AX43" s="112"/>
      <c r="AY43" s="112"/>
      <c r="AZ43" s="112"/>
      <c r="BA43" s="113"/>
      <c r="BB43" s="113"/>
      <c r="BC43" s="113"/>
      <c r="BD43" s="113"/>
      <c r="BE43" s="113"/>
      <c r="BF43" s="113"/>
      <c r="BG43" s="113"/>
      <c r="BH43" s="114"/>
      <c r="BI43" s="114"/>
      <c r="BJ43" s="114"/>
      <c r="BK43" s="114"/>
      <c r="BL43" s="114"/>
      <c r="BM43" s="114"/>
      <c r="BN43" s="114"/>
      <c r="BO43" s="115"/>
      <c r="BP43" s="115"/>
      <c r="BQ43" s="115"/>
      <c r="BR43" s="115"/>
      <c r="BS43" s="115"/>
      <c r="BT43" s="115"/>
      <c r="BU43" s="115"/>
    </row>
    <row r="44" spans="1:73" s="60" customFormat="1" ht="19.5" customHeight="1" hidden="1" thickBot="1">
      <c r="A44" s="1871"/>
      <c r="B44" s="1871"/>
      <c r="C44" s="1858"/>
      <c r="D44" s="282"/>
      <c r="E44" s="75"/>
      <c r="F44" s="75"/>
      <c r="G44" s="75"/>
      <c r="H44" s="76"/>
      <c r="I44" s="76"/>
      <c r="J44" s="76"/>
      <c r="K44" s="78"/>
      <c r="L44" s="79"/>
      <c r="M44" s="80"/>
      <c r="N44" s="81"/>
      <c r="O44" s="81"/>
      <c r="P44" s="81"/>
      <c r="Q44" s="81"/>
      <c r="R44" s="81"/>
      <c r="S44" s="81"/>
      <c r="T44" s="82"/>
      <c r="U44" s="83"/>
      <c r="V44" s="84"/>
      <c r="W44" s="84"/>
      <c r="X44" s="84"/>
      <c r="Y44" s="85"/>
      <c r="Z44" s="51"/>
      <c r="AA44" s="232"/>
      <c r="AB44" s="109"/>
      <c r="AC44" s="1525"/>
      <c r="AD44" s="1665"/>
      <c r="AE44" s="1460"/>
      <c r="AF44" s="1460"/>
      <c r="AG44" s="1460"/>
      <c r="AH44" s="110"/>
      <c r="AI44" s="109"/>
      <c r="AJ44" s="109"/>
      <c r="AK44" s="109"/>
      <c r="AL44" s="109"/>
      <c r="AM44" s="111"/>
      <c r="AN44" s="111"/>
      <c r="AO44" s="111"/>
      <c r="AP44" s="111"/>
      <c r="AQ44" s="111"/>
      <c r="AR44" s="111"/>
      <c r="AS44" s="111"/>
      <c r="AT44" s="112"/>
      <c r="AU44" s="112"/>
      <c r="AV44" s="112"/>
      <c r="AW44" s="112"/>
      <c r="AX44" s="112"/>
      <c r="AY44" s="112"/>
      <c r="AZ44" s="112"/>
      <c r="BA44" s="113"/>
      <c r="BB44" s="113"/>
      <c r="BC44" s="113"/>
      <c r="BD44" s="113"/>
      <c r="BE44" s="113"/>
      <c r="BF44" s="113"/>
      <c r="BG44" s="113"/>
      <c r="BH44" s="114"/>
      <c r="BI44" s="114"/>
      <c r="BJ44" s="114"/>
      <c r="BK44" s="114"/>
      <c r="BL44" s="114"/>
      <c r="BM44" s="114"/>
      <c r="BN44" s="114"/>
      <c r="BO44" s="115"/>
      <c r="BP44" s="115"/>
      <c r="BQ44" s="115"/>
      <c r="BR44" s="115"/>
      <c r="BS44" s="115"/>
      <c r="BT44" s="115"/>
      <c r="BU44" s="115"/>
    </row>
    <row r="45" spans="1:73" s="60" customFormat="1" ht="23.25" customHeight="1" hidden="1" thickBot="1">
      <c r="A45" s="1883"/>
      <c r="B45" s="1883"/>
      <c r="C45" s="1859"/>
      <c r="D45" s="282"/>
      <c r="E45" s="75"/>
      <c r="F45" s="75"/>
      <c r="G45" s="75"/>
      <c r="H45" s="76"/>
      <c r="I45" s="76"/>
      <c r="J45" s="76"/>
      <c r="K45" s="78"/>
      <c r="L45" s="79"/>
      <c r="M45" s="80"/>
      <c r="N45" s="81"/>
      <c r="O45" s="81"/>
      <c r="P45" s="81"/>
      <c r="Q45" s="81"/>
      <c r="R45" s="81"/>
      <c r="S45" s="81"/>
      <c r="T45" s="82"/>
      <c r="U45" s="83"/>
      <c r="V45" s="84"/>
      <c r="W45" s="84"/>
      <c r="X45" s="84"/>
      <c r="Y45" s="85"/>
      <c r="Z45" s="51"/>
      <c r="AA45" s="232"/>
      <c r="AB45" s="109"/>
      <c r="AC45" s="1525"/>
      <c r="AD45" s="1665"/>
      <c r="AE45" s="1460"/>
      <c r="AF45" s="1460"/>
      <c r="AG45" s="1460"/>
      <c r="AH45" s="110"/>
      <c r="AI45" s="109"/>
      <c r="AJ45" s="109"/>
      <c r="AK45" s="109"/>
      <c r="AL45" s="109"/>
      <c r="AM45" s="111"/>
      <c r="AN45" s="111"/>
      <c r="AO45" s="111"/>
      <c r="AP45" s="111"/>
      <c r="AQ45" s="111"/>
      <c r="AR45" s="111"/>
      <c r="AS45" s="111"/>
      <c r="AT45" s="112"/>
      <c r="AU45" s="112"/>
      <c r="AV45" s="112"/>
      <c r="AW45" s="112"/>
      <c r="AX45" s="112"/>
      <c r="AY45" s="112"/>
      <c r="AZ45" s="112"/>
      <c r="BA45" s="113"/>
      <c r="BB45" s="113"/>
      <c r="BC45" s="113"/>
      <c r="BD45" s="113"/>
      <c r="BE45" s="113"/>
      <c r="BF45" s="113"/>
      <c r="BG45" s="113"/>
      <c r="BH45" s="114"/>
      <c r="BI45" s="114"/>
      <c r="BJ45" s="114"/>
      <c r="BK45" s="114"/>
      <c r="BL45" s="114"/>
      <c r="BM45" s="114"/>
      <c r="BN45" s="114"/>
      <c r="BO45" s="115"/>
      <c r="BP45" s="115"/>
      <c r="BQ45" s="115"/>
      <c r="BR45" s="115"/>
      <c r="BS45" s="115"/>
      <c r="BT45" s="115"/>
      <c r="BU45" s="115"/>
    </row>
    <row r="46" spans="1:73" s="38" customFormat="1" ht="19.5" customHeight="1" hidden="1" thickBot="1">
      <c r="A46" s="1860" t="s">
        <v>136</v>
      </c>
      <c r="B46" s="1861"/>
      <c r="C46" s="1861"/>
      <c r="D46" s="1862"/>
      <c r="E46" s="195"/>
      <c r="F46" s="196"/>
      <c r="G46" s="196"/>
      <c r="H46" s="196"/>
      <c r="I46" s="196"/>
      <c r="J46" s="196"/>
      <c r="K46" s="196"/>
      <c r="L46" s="196"/>
      <c r="M46" s="196"/>
      <c r="N46" s="196"/>
      <c r="O46" s="196"/>
      <c r="P46" s="196"/>
      <c r="Q46" s="196"/>
      <c r="R46" s="196"/>
      <c r="S46" s="196"/>
      <c r="T46" s="196"/>
      <c r="U46" s="196"/>
      <c r="V46" s="196"/>
      <c r="W46" s="196"/>
      <c r="X46" s="196"/>
      <c r="Y46" s="98"/>
      <c r="Z46" s="99">
        <f>SUM(Z28:Z45)</f>
        <v>0</v>
      </c>
      <c r="AA46" s="197"/>
      <c r="AB46" s="101"/>
      <c r="AC46" s="1724"/>
      <c r="AD46" s="1672"/>
      <c r="AE46" s="1457"/>
      <c r="AF46" s="1457"/>
      <c r="AG46" s="1457"/>
      <c r="AH46" s="102"/>
      <c r="AI46" s="102"/>
      <c r="AJ46" s="102"/>
      <c r="AK46" s="102"/>
      <c r="AL46" s="102"/>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row>
    <row r="47" spans="1:73" s="38" customFormat="1" ht="19.5" customHeight="1" hidden="1" thickBot="1">
      <c r="A47" s="1865" t="s">
        <v>297</v>
      </c>
      <c r="B47" s="1865"/>
      <c r="C47" s="1865"/>
      <c r="D47" s="1865"/>
      <c r="E47" s="246"/>
      <c r="F47" s="246"/>
      <c r="G47" s="246"/>
      <c r="H47" s="247"/>
      <c r="I47" s="247"/>
      <c r="J47" s="247"/>
      <c r="K47" s="247"/>
      <c r="L47" s="247"/>
      <c r="M47" s="247"/>
      <c r="N47" s="247"/>
      <c r="O47" s="247"/>
      <c r="P47" s="247"/>
      <c r="Q47" s="247"/>
      <c r="R47" s="247"/>
      <c r="S47" s="247"/>
      <c r="T47" s="247"/>
      <c r="U47" s="247"/>
      <c r="V47" s="247"/>
      <c r="W47" s="247"/>
      <c r="X47" s="247"/>
      <c r="Y47" s="249"/>
      <c r="Z47" s="250" t="e">
        <f>SUM(Z12,#REF!,Z46,Z24)</f>
        <v>#REF!</v>
      </c>
      <c r="AA47" s="251"/>
      <c r="AB47" s="180"/>
      <c r="AC47" s="339"/>
      <c r="AD47" s="1673"/>
      <c r="AE47" s="1458"/>
      <c r="AF47" s="1458"/>
      <c r="AG47" s="1458"/>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row>
    <row r="48" spans="1:73" s="13" customFormat="1" ht="9.75" customHeight="1" thickBot="1">
      <c r="A48" s="1864"/>
      <c r="B48" s="1864"/>
      <c r="C48" s="1864"/>
      <c r="D48" s="1864"/>
      <c r="E48" s="1864"/>
      <c r="F48" s="1864"/>
      <c r="G48" s="1864"/>
      <c r="H48" s="1864"/>
      <c r="I48" s="1864"/>
      <c r="J48" s="1864"/>
      <c r="K48" s="1864"/>
      <c r="L48" s="1864"/>
      <c r="M48" s="1864"/>
      <c r="N48" s="1864"/>
      <c r="O48" s="1864"/>
      <c r="P48" s="1864"/>
      <c r="Q48" s="1864"/>
      <c r="R48" s="1864"/>
      <c r="S48" s="1864"/>
      <c r="T48" s="1864"/>
      <c r="U48" s="1864"/>
      <c r="V48" s="1864"/>
      <c r="W48" s="1864"/>
      <c r="X48" s="1864"/>
      <c r="Y48" s="1864"/>
      <c r="Z48" s="1864"/>
      <c r="AA48" s="1864"/>
      <c r="AB48" s="346"/>
      <c r="AC48" s="1723"/>
      <c r="AD48" s="1670"/>
      <c r="AE48" s="1459"/>
      <c r="AF48" s="1459"/>
      <c r="AG48" s="1459"/>
      <c r="AH48" s="346"/>
      <c r="AI48" s="346"/>
      <c r="AJ48" s="346"/>
      <c r="AK48" s="346"/>
      <c r="AL48" s="346"/>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row>
    <row r="49" spans="1:73" s="4" customFormat="1" ht="21" customHeight="1" thickBot="1">
      <c r="A49" s="1886" t="s">
        <v>11</v>
      </c>
      <c r="B49" s="1887"/>
      <c r="C49" s="1887"/>
      <c r="D49" s="1888"/>
      <c r="E49" s="1867" t="s">
        <v>835</v>
      </c>
      <c r="F49" s="1868"/>
      <c r="G49" s="1868"/>
      <c r="H49" s="1868"/>
      <c r="I49" s="1868"/>
      <c r="J49" s="1868"/>
      <c r="K49" s="1868"/>
      <c r="L49" s="1868"/>
      <c r="M49" s="1868"/>
      <c r="N49" s="1868"/>
      <c r="O49" s="1868"/>
      <c r="P49" s="1868"/>
      <c r="Q49" s="1868"/>
      <c r="R49" s="1868"/>
      <c r="S49" s="1868"/>
      <c r="T49" s="1868"/>
      <c r="U49" s="1868"/>
      <c r="V49" s="1868"/>
      <c r="W49" s="1868"/>
      <c r="X49" s="1868"/>
      <c r="Y49" s="1868"/>
      <c r="Z49" s="1868"/>
      <c r="AA49" s="1869"/>
      <c r="AB49" s="1863" t="s">
        <v>835</v>
      </c>
      <c r="AC49" s="1863"/>
      <c r="AD49" s="1863"/>
      <c r="AE49" s="1863"/>
      <c r="AF49" s="1863"/>
      <c r="AG49" s="1863"/>
      <c r="AH49" s="1863"/>
      <c r="AI49" s="1863"/>
      <c r="AJ49" s="1863"/>
      <c r="AK49" s="1863"/>
      <c r="AL49" s="1863"/>
      <c r="AM49" s="1863" t="s">
        <v>835</v>
      </c>
      <c r="AN49" s="1863"/>
      <c r="AO49" s="1863"/>
      <c r="AP49" s="1863"/>
      <c r="AQ49" s="1863"/>
      <c r="AR49" s="1863"/>
      <c r="AS49" s="1863"/>
      <c r="AT49" s="1863" t="s">
        <v>835</v>
      </c>
      <c r="AU49" s="1863"/>
      <c r="AV49" s="1863"/>
      <c r="AW49" s="1863"/>
      <c r="AX49" s="1863"/>
      <c r="AY49" s="1863"/>
      <c r="AZ49" s="1863"/>
      <c r="BA49" s="1863" t="s">
        <v>835</v>
      </c>
      <c r="BB49" s="1863"/>
      <c r="BC49" s="1863"/>
      <c r="BD49" s="1863"/>
      <c r="BE49" s="1863"/>
      <c r="BF49" s="1863"/>
      <c r="BG49" s="1863"/>
      <c r="BH49" s="1863" t="s">
        <v>835</v>
      </c>
      <c r="BI49" s="1863"/>
      <c r="BJ49" s="1863"/>
      <c r="BK49" s="1863"/>
      <c r="BL49" s="1863"/>
      <c r="BM49" s="1863"/>
      <c r="BN49" s="1863"/>
      <c r="BO49" s="1863" t="s">
        <v>835</v>
      </c>
      <c r="BP49" s="1863"/>
      <c r="BQ49" s="1863"/>
      <c r="BR49" s="1863"/>
      <c r="BS49" s="1863"/>
      <c r="BT49" s="1863"/>
      <c r="BU49" s="1863"/>
    </row>
    <row r="50" spans="2:38" s="13" customFormat="1" ht="9.75" customHeight="1" thickBot="1">
      <c r="B50" s="14"/>
      <c r="F50" s="270"/>
      <c r="I50" s="271"/>
      <c r="K50" s="272"/>
      <c r="L50" s="272"/>
      <c r="Y50" s="273"/>
      <c r="Z50" s="421"/>
      <c r="AB50" s="275"/>
      <c r="AC50" s="1722"/>
      <c r="AD50" s="1662"/>
      <c r="AE50" s="1456"/>
      <c r="AF50" s="1456"/>
      <c r="AG50" s="1456"/>
      <c r="AH50" s="275"/>
      <c r="AI50" s="275"/>
      <c r="AJ50" s="275"/>
      <c r="AK50" s="275"/>
      <c r="AL50" s="275"/>
    </row>
    <row r="51" spans="1:73" s="39" customFormat="1" ht="36.75" thickBot="1">
      <c r="A51" s="22" t="s">
        <v>13</v>
      </c>
      <c r="B51" s="23" t="s">
        <v>14</v>
      </c>
      <c r="C51" s="22" t="s">
        <v>15</v>
      </c>
      <c r="D51" s="276" t="s">
        <v>16</v>
      </c>
      <c r="E51" s="24" t="s">
        <v>17</v>
      </c>
      <c r="F51" s="25" t="s">
        <v>18</v>
      </c>
      <c r="G51" s="26" t="s">
        <v>19</v>
      </c>
      <c r="H51" s="26" t="s">
        <v>20</v>
      </c>
      <c r="I51" s="27" t="s">
        <v>21</v>
      </c>
      <c r="J51" s="26" t="s">
        <v>22</v>
      </c>
      <c r="K51" s="26" t="s">
        <v>23</v>
      </c>
      <c r="L51" s="26" t="s">
        <v>24</v>
      </c>
      <c r="M51" s="28" t="s">
        <v>25</v>
      </c>
      <c r="N51" s="28" t="s">
        <v>26</v>
      </c>
      <c r="O51" s="28" t="s">
        <v>27</v>
      </c>
      <c r="P51" s="28" t="s">
        <v>28</v>
      </c>
      <c r="Q51" s="28" t="s">
        <v>29</v>
      </c>
      <c r="R51" s="28" t="s">
        <v>30</v>
      </c>
      <c r="S51" s="28" t="s">
        <v>31</v>
      </c>
      <c r="T51" s="28" t="s">
        <v>32</v>
      </c>
      <c r="U51" s="28" t="s">
        <v>33</v>
      </c>
      <c r="V51" s="28" t="s">
        <v>34</v>
      </c>
      <c r="W51" s="28" t="s">
        <v>35</v>
      </c>
      <c r="X51" s="28" t="s">
        <v>36</v>
      </c>
      <c r="Y51" s="29" t="s">
        <v>37</v>
      </c>
      <c r="Z51" s="30" t="s">
        <v>38</v>
      </c>
      <c r="AA51" s="31" t="s">
        <v>39</v>
      </c>
      <c r="AB51" s="32" t="s">
        <v>40</v>
      </c>
      <c r="AC51" s="1792" t="s">
        <v>1938</v>
      </c>
      <c r="AD51" s="1664" t="s">
        <v>41</v>
      </c>
      <c r="AE51" s="1772" t="s">
        <v>1997</v>
      </c>
      <c r="AF51" s="1772" t="s">
        <v>1998</v>
      </c>
      <c r="AG51" s="1771" t="s">
        <v>1940</v>
      </c>
      <c r="AH51" s="32" t="s">
        <v>42</v>
      </c>
      <c r="AI51" s="32" t="s">
        <v>43</v>
      </c>
      <c r="AJ51" s="32" t="s">
        <v>44</v>
      </c>
      <c r="AK51" s="32" t="s">
        <v>45</v>
      </c>
      <c r="AL51" s="32" t="s">
        <v>46</v>
      </c>
      <c r="AM51" s="33" t="s">
        <v>47</v>
      </c>
      <c r="AN51" s="33" t="s">
        <v>48</v>
      </c>
      <c r="AO51" s="33" t="s">
        <v>42</v>
      </c>
      <c r="AP51" s="33" t="s">
        <v>43</v>
      </c>
      <c r="AQ51" s="33" t="s">
        <v>44</v>
      </c>
      <c r="AR51" s="33" t="s">
        <v>45</v>
      </c>
      <c r="AS51" s="33" t="s">
        <v>46</v>
      </c>
      <c r="AT51" s="34" t="s">
        <v>49</v>
      </c>
      <c r="AU51" s="34" t="s">
        <v>50</v>
      </c>
      <c r="AV51" s="34" t="s">
        <v>42</v>
      </c>
      <c r="AW51" s="34" t="s">
        <v>43</v>
      </c>
      <c r="AX51" s="34" t="s">
        <v>44</v>
      </c>
      <c r="AY51" s="34" t="s">
        <v>45</v>
      </c>
      <c r="AZ51" s="34" t="s">
        <v>46</v>
      </c>
      <c r="BA51" s="35" t="s">
        <v>51</v>
      </c>
      <c r="BB51" s="35" t="s">
        <v>52</v>
      </c>
      <c r="BC51" s="35" t="s">
        <v>42</v>
      </c>
      <c r="BD51" s="35" t="s">
        <v>43</v>
      </c>
      <c r="BE51" s="35" t="s">
        <v>44</v>
      </c>
      <c r="BF51" s="35" t="s">
        <v>45</v>
      </c>
      <c r="BG51" s="35" t="s">
        <v>46</v>
      </c>
      <c r="BH51" s="36" t="s">
        <v>53</v>
      </c>
      <c r="BI51" s="36" t="s">
        <v>54</v>
      </c>
      <c r="BJ51" s="36" t="s">
        <v>42</v>
      </c>
      <c r="BK51" s="36" t="s">
        <v>43</v>
      </c>
      <c r="BL51" s="36" t="s">
        <v>44</v>
      </c>
      <c r="BM51" s="36" t="s">
        <v>45</v>
      </c>
      <c r="BN51" s="36" t="s">
        <v>46</v>
      </c>
      <c r="BO51" s="37" t="s">
        <v>55</v>
      </c>
      <c r="BP51" s="37" t="s">
        <v>56</v>
      </c>
      <c r="BQ51" s="37" t="s">
        <v>42</v>
      </c>
      <c r="BR51" s="37" t="s">
        <v>43</v>
      </c>
      <c r="BS51" s="37" t="s">
        <v>44</v>
      </c>
      <c r="BT51" s="37" t="s">
        <v>45</v>
      </c>
      <c r="BU51" s="37" t="s">
        <v>46</v>
      </c>
    </row>
    <row r="52" spans="1:73" s="60" customFormat="1" ht="48.75" thickBot="1">
      <c r="A52" s="202">
        <v>1</v>
      </c>
      <c r="B52" s="202" t="s">
        <v>836</v>
      </c>
      <c r="C52" s="423" t="s">
        <v>837</v>
      </c>
      <c r="D52" s="328" t="s">
        <v>838</v>
      </c>
      <c r="E52" s="385" t="s">
        <v>237</v>
      </c>
      <c r="F52" s="342" t="s">
        <v>106</v>
      </c>
      <c r="G52" s="387" t="s">
        <v>826</v>
      </c>
      <c r="H52" s="388" t="s">
        <v>816</v>
      </c>
      <c r="I52" s="424">
        <v>1</v>
      </c>
      <c r="J52" s="76" t="s">
        <v>827</v>
      </c>
      <c r="K52" s="78">
        <v>42005</v>
      </c>
      <c r="L52" s="79">
        <v>42369</v>
      </c>
      <c r="M52" s="390"/>
      <c r="N52" s="390"/>
      <c r="O52" s="390"/>
      <c r="P52" s="390"/>
      <c r="Q52" s="390"/>
      <c r="R52" s="390"/>
      <c r="S52" s="390"/>
      <c r="T52" s="390"/>
      <c r="U52" s="391"/>
      <c r="V52" s="391"/>
      <c r="W52" s="391"/>
      <c r="X52" s="391"/>
      <c r="Y52" s="85" t="s">
        <v>106</v>
      </c>
      <c r="Z52" s="425">
        <v>0</v>
      </c>
      <c r="AA52" s="244" t="s">
        <v>1150</v>
      </c>
      <c r="AB52" s="109" t="s">
        <v>106</v>
      </c>
      <c r="AC52" s="1525">
        <f>IF(AB52=0,0%,100%)</f>
        <v>1</v>
      </c>
      <c r="AD52" s="1665" t="s">
        <v>1150</v>
      </c>
      <c r="AE52" s="1460" t="s">
        <v>1150</v>
      </c>
      <c r="AF52" s="1460" t="s">
        <v>1150</v>
      </c>
      <c r="AG52" s="1460" t="str">
        <f>AF52</f>
        <v>-</v>
      </c>
      <c r="AH52" s="110"/>
      <c r="AI52" s="109"/>
      <c r="AJ52" s="109"/>
      <c r="AK52" s="109"/>
      <c r="AL52" s="109"/>
      <c r="AM52" s="111"/>
      <c r="AN52" s="111"/>
      <c r="AO52" s="111"/>
      <c r="AP52" s="111"/>
      <c r="AQ52" s="111"/>
      <c r="AR52" s="111"/>
      <c r="AS52" s="111"/>
      <c r="AT52" s="112"/>
      <c r="AU52" s="112"/>
      <c r="AV52" s="112"/>
      <c r="AW52" s="112"/>
      <c r="AX52" s="112"/>
      <c r="AY52" s="112"/>
      <c r="AZ52" s="112"/>
      <c r="BA52" s="113"/>
      <c r="BB52" s="113"/>
      <c r="BC52" s="113"/>
      <c r="BD52" s="113"/>
      <c r="BE52" s="113"/>
      <c r="BF52" s="113"/>
      <c r="BG52" s="113"/>
      <c r="BH52" s="114"/>
      <c r="BI52" s="114"/>
      <c r="BJ52" s="114"/>
      <c r="BK52" s="114"/>
      <c r="BL52" s="114"/>
      <c r="BM52" s="114"/>
      <c r="BN52" s="114"/>
      <c r="BO52" s="115"/>
      <c r="BP52" s="115"/>
      <c r="BQ52" s="115"/>
      <c r="BR52" s="115"/>
      <c r="BS52" s="115"/>
      <c r="BT52" s="115"/>
      <c r="BU52" s="115"/>
    </row>
    <row r="53" spans="1:73" s="38" customFormat="1" ht="19.5" customHeight="1" thickBot="1">
      <c r="A53" s="1860" t="s">
        <v>136</v>
      </c>
      <c r="B53" s="1861"/>
      <c r="C53" s="1861"/>
      <c r="D53" s="1862"/>
      <c r="E53" s="196"/>
      <c r="F53" s="196"/>
      <c r="G53" s="196"/>
      <c r="H53" s="196"/>
      <c r="I53" s="97">
        <f>+I52</f>
        <v>1</v>
      </c>
      <c r="J53" s="196"/>
      <c r="K53" s="196"/>
      <c r="L53" s="196"/>
      <c r="M53" s="196"/>
      <c r="N53" s="196"/>
      <c r="O53" s="196"/>
      <c r="P53" s="196"/>
      <c r="Q53" s="196"/>
      <c r="R53" s="196"/>
      <c r="S53" s="196"/>
      <c r="T53" s="196"/>
      <c r="U53" s="196"/>
      <c r="V53" s="196"/>
      <c r="W53" s="196"/>
      <c r="X53" s="196"/>
      <c r="Y53" s="98"/>
      <c r="Z53" s="99">
        <f>SUM(Z52:Z52)</f>
        <v>0</v>
      </c>
      <c r="AA53" s="197"/>
      <c r="AB53" s="1651"/>
      <c r="AC53" s="1652">
        <f>_xlfn.AVERAGEIF(AC52,"&gt;0")</f>
        <v>1</v>
      </c>
      <c r="AD53" s="1667"/>
      <c r="AE53" s="1650" t="s">
        <v>1150</v>
      </c>
      <c r="AF53" s="1650"/>
      <c r="AG53" s="1650" t="s">
        <v>1150</v>
      </c>
      <c r="AH53" s="102"/>
      <c r="AI53" s="102"/>
      <c r="AJ53" s="102"/>
      <c r="AK53" s="102"/>
      <c r="AL53" s="102"/>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row>
    <row r="54" spans="1:73" s="38" customFormat="1" ht="19.5" customHeight="1" thickBot="1">
      <c r="A54" s="1853" t="s">
        <v>297</v>
      </c>
      <c r="B54" s="1854"/>
      <c r="C54" s="1854"/>
      <c r="D54" s="1885"/>
      <c r="E54" s="246"/>
      <c r="F54" s="246"/>
      <c r="G54" s="246"/>
      <c r="H54" s="247"/>
      <c r="I54" s="247"/>
      <c r="J54" s="247"/>
      <c r="K54" s="247"/>
      <c r="L54" s="247"/>
      <c r="M54" s="247"/>
      <c r="N54" s="247"/>
      <c r="O54" s="247"/>
      <c r="P54" s="247"/>
      <c r="Q54" s="247"/>
      <c r="R54" s="247"/>
      <c r="S54" s="247"/>
      <c r="T54" s="247"/>
      <c r="U54" s="247"/>
      <c r="V54" s="247"/>
      <c r="W54" s="247"/>
      <c r="X54" s="247"/>
      <c r="Y54" s="249"/>
      <c r="Z54" s="250">
        <f>+Z53</f>
        <v>0</v>
      </c>
      <c r="AA54" s="251"/>
      <c r="AB54" s="252"/>
      <c r="AC54" s="1494">
        <f>AVERAGE(AC53)</f>
        <v>1</v>
      </c>
      <c r="AD54" s="1669"/>
      <c r="AE54" s="1461" t="s">
        <v>1150</v>
      </c>
      <c r="AF54" s="1461"/>
      <c r="AG54" s="1461" t="s">
        <v>1150</v>
      </c>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c r="BT54" s="252"/>
      <c r="BU54" s="252"/>
    </row>
    <row r="55" spans="1:73" s="13" customFormat="1" ht="9.75" customHeight="1" thickBot="1">
      <c r="A55" s="1864"/>
      <c r="B55" s="1864"/>
      <c r="C55" s="1864"/>
      <c r="D55" s="1864"/>
      <c r="E55" s="1864"/>
      <c r="F55" s="1864"/>
      <c r="G55" s="1864"/>
      <c r="H55" s="1864"/>
      <c r="I55" s="1864"/>
      <c r="J55" s="1864"/>
      <c r="K55" s="1864"/>
      <c r="L55" s="1864"/>
      <c r="M55" s="1864"/>
      <c r="N55" s="1864"/>
      <c r="O55" s="1864"/>
      <c r="P55" s="1864"/>
      <c r="Q55" s="1864"/>
      <c r="R55" s="1864"/>
      <c r="S55" s="1864"/>
      <c r="T55" s="1864"/>
      <c r="U55" s="1864"/>
      <c r="V55" s="1864"/>
      <c r="W55" s="1864"/>
      <c r="X55" s="1864"/>
      <c r="Y55" s="1864"/>
      <c r="Z55" s="1864"/>
      <c r="AA55" s="1864"/>
      <c r="AB55" s="426"/>
      <c r="AC55" s="1725"/>
      <c r="AD55" s="1674"/>
      <c r="AE55" s="1462"/>
      <c r="AF55" s="1462"/>
      <c r="AG55" s="1462"/>
      <c r="AH55" s="426"/>
      <c r="AI55" s="426"/>
      <c r="AJ55" s="426"/>
      <c r="AK55" s="426"/>
      <c r="AL55" s="426"/>
      <c r="AM55" s="426"/>
      <c r="AN55" s="426"/>
      <c r="AO55" s="426"/>
      <c r="AP55" s="426"/>
      <c r="AQ55" s="426"/>
      <c r="AR55" s="426"/>
      <c r="AS55" s="426"/>
      <c r="AT55" s="426"/>
      <c r="AU55" s="426"/>
      <c r="AV55" s="426"/>
      <c r="AW55" s="426"/>
      <c r="AX55" s="426"/>
      <c r="AY55" s="426"/>
      <c r="AZ55" s="426"/>
      <c r="BA55" s="426"/>
      <c r="BB55" s="426"/>
      <c r="BC55" s="426"/>
      <c r="BD55" s="426"/>
      <c r="BE55" s="426"/>
      <c r="BF55" s="426"/>
      <c r="BG55" s="427"/>
      <c r="BH55" s="427"/>
      <c r="BI55" s="427"/>
      <c r="BJ55" s="427"/>
      <c r="BK55" s="427"/>
      <c r="BL55" s="427"/>
      <c r="BM55" s="427"/>
      <c r="BN55" s="427"/>
      <c r="BO55" s="427"/>
      <c r="BP55" s="427"/>
      <c r="BQ55" s="427"/>
      <c r="BR55" s="427"/>
      <c r="BS55" s="427"/>
      <c r="BT55" s="427"/>
      <c r="BU55" s="427"/>
    </row>
    <row r="56" spans="1:73" s="4" customFormat="1" ht="21" customHeight="1" thickBot="1">
      <c r="A56" s="1886" t="s">
        <v>11</v>
      </c>
      <c r="B56" s="1887"/>
      <c r="C56" s="1887"/>
      <c r="D56" s="1888"/>
      <c r="E56" s="1867" t="s">
        <v>839</v>
      </c>
      <c r="F56" s="1868"/>
      <c r="G56" s="1868"/>
      <c r="H56" s="1868"/>
      <c r="I56" s="1868"/>
      <c r="J56" s="1868"/>
      <c r="K56" s="1868"/>
      <c r="L56" s="1868"/>
      <c r="M56" s="1868"/>
      <c r="N56" s="1868"/>
      <c r="O56" s="1868"/>
      <c r="P56" s="1868"/>
      <c r="Q56" s="1868"/>
      <c r="R56" s="1868"/>
      <c r="S56" s="1868"/>
      <c r="T56" s="1868"/>
      <c r="U56" s="1868"/>
      <c r="V56" s="1868"/>
      <c r="W56" s="1868"/>
      <c r="X56" s="1868"/>
      <c r="Y56" s="1868"/>
      <c r="Z56" s="1868"/>
      <c r="AA56" s="1869"/>
      <c r="AB56" s="1863" t="s">
        <v>839</v>
      </c>
      <c r="AC56" s="1863"/>
      <c r="AD56" s="1863"/>
      <c r="AE56" s="1863"/>
      <c r="AF56" s="1863"/>
      <c r="AG56" s="1863"/>
      <c r="AH56" s="1863"/>
      <c r="AI56" s="1863"/>
      <c r="AJ56" s="1863"/>
      <c r="AK56" s="1863"/>
      <c r="AL56" s="1863"/>
      <c r="AM56" s="1863" t="s">
        <v>839</v>
      </c>
      <c r="AN56" s="1863"/>
      <c r="AO56" s="1863"/>
      <c r="AP56" s="1863"/>
      <c r="AQ56" s="1863"/>
      <c r="AR56" s="1863"/>
      <c r="AS56" s="1863"/>
      <c r="AT56" s="1863" t="s">
        <v>839</v>
      </c>
      <c r="AU56" s="1863"/>
      <c r="AV56" s="1863"/>
      <c r="AW56" s="1863"/>
      <c r="AX56" s="1863"/>
      <c r="AY56" s="1863"/>
      <c r="AZ56" s="1863"/>
      <c r="BA56" s="1863" t="s">
        <v>839</v>
      </c>
      <c r="BB56" s="1863"/>
      <c r="BC56" s="1863"/>
      <c r="BD56" s="1863"/>
      <c r="BE56" s="1863"/>
      <c r="BF56" s="1863"/>
      <c r="BG56" s="1863"/>
      <c r="BH56" s="1863" t="s">
        <v>839</v>
      </c>
      <c r="BI56" s="1863"/>
      <c r="BJ56" s="1863"/>
      <c r="BK56" s="1863"/>
      <c r="BL56" s="1863"/>
      <c r="BM56" s="1863"/>
      <c r="BN56" s="1863"/>
      <c r="BO56" s="1863" t="s">
        <v>839</v>
      </c>
      <c r="BP56" s="1863"/>
      <c r="BQ56" s="1863"/>
      <c r="BR56" s="1863"/>
      <c r="BS56" s="1863"/>
      <c r="BT56" s="1863"/>
      <c r="BU56" s="1863"/>
    </row>
    <row r="57" spans="2:38" s="13" customFormat="1" ht="9.75" customHeight="1" thickBot="1">
      <c r="B57" s="14"/>
      <c r="F57" s="270"/>
      <c r="I57" s="271"/>
      <c r="K57" s="272"/>
      <c r="L57" s="272"/>
      <c r="Y57" s="273"/>
      <c r="Z57" s="421"/>
      <c r="AB57" s="275"/>
      <c r="AC57" s="1722"/>
      <c r="AD57" s="1662"/>
      <c r="AE57" s="1456"/>
      <c r="AF57" s="1456"/>
      <c r="AG57" s="1456"/>
      <c r="AH57" s="275"/>
      <c r="AI57" s="275"/>
      <c r="AJ57" s="275"/>
      <c r="AK57" s="275"/>
      <c r="AL57" s="275"/>
    </row>
    <row r="58" spans="1:73" s="39" customFormat="1" ht="36.75" thickBot="1">
      <c r="A58" s="22" t="s">
        <v>13</v>
      </c>
      <c r="B58" s="23" t="s">
        <v>14</v>
      </c>
      <c r="C58" s="22" t="s">
        <v>15</v>
      </c>
      <c r="D58" s="276" t="s">
        <v>16</v>
      </c>
      <c r="E58" s="24" t="s">
        <v>17</v>
      </c>
      <c r="F58" s="25" t="s">
        <v>18</v>
      </c>
      <c r="G58" s="26" t="s">
        <v>19</v>
      </c>
      <c r="H58" s="26" t="s">
        <v>20</v>
      </c>
      <c r="I58" s="27" t="s">
        <v>21</v>
      </c>
      <c r="J58" s="26" t="s">
        <v>22</v>
      </c>
      <c r="K58" s="26" t="s">
        <v>23</v>
      </c>
      <c r="L58" s="26" t="s">
        <v>24</v>
      </c>
      <c r="M58" s="28" t="s">
        <v>25</v>
      </c>
      <c r="N58" s="28" t="s">
        <v>26</v>
      </c>
      <c r="O58" s="28" t="s">
        <v>27</v>
      </c>
      <c r="P58" s="28" t="s">
        <v>28</v>
      </c>
      <c r="Q58" s="28" t="s">
        <v>29</v>
      </c>
      <c r="R58" s="28" t="s">
        <v>30</v>
      </c>
      <c r="S58" s="28" t="s">
        <v>31</v>
      </c>
      <c r="T58" s="28" t="s">
        <v>32</v>
      </c>
      <c r="U58" s="28" t="s">
        <v>33</v>
      </c>
      <c r="V58" s="28" t="s">
        <v>34</v>
      </c>
      <c r="W58" s="28" t="s">
        <v>35</v>
      </c>
      <c r="X58" s="28" t="s">
        <v>36</v>
      </c>
      <c r="Y58" s="29" t="s">
        <v>37</v>
      </c>
      <c r="Z58" s="30" t="s">
        <v>38</v>
      </c>
      <c r="AA58" s="31" t="s">
        <v>39</v>
      </c>
      <c r="AB58" s="32" t="s">
        <v>40</v>
      </c>
      <c r="AC58" s="1792" t="s">
        <v>1938</v>
      </c>
      <c r="AD58" s="1664" t="s">
        <v>41</v>
      </c>
      <c r="AE58" s="1772" t="s">
        <v>1997</v>
      </c>
      <c r="AF58" s="1772" t="s">
        <v>1998</v>
      </c>
      <c r="AG58" s="1771" t="s">
        <v>1940</v>
      </c>
      <c r="AH58" s="32" t="s">
        <v>42</v>
      </c>
      <c r="AI58" s="32" t="s">
        <v>43</v>
      </c>
      <c r="AJ58" s="32" t="s">
        <v>44</v>
      </c>
      <c r="AK58" s="32" t="s">
        <v>45</v>
      </c>
      <c r="AL58" s="32" t="s">
        <v>46</v>
      </c>
      <c r="AM58" s="33" t="s">
        <v>47</v>
      </c>
      <c r="AN58" s="33" t="s">
        <v>48</v>
      </c>
      <c r="AO58" s="33" t="s">
        <v>42</v>
      </c>
      <c r="AP58" s="33" t="s">
        <v>43</v>
      </c>
      <c r="AQ58" s="33" t="s">
        <v>44</v>
      </c>
      <c r="AR58" s="33" t="s">
        <v>45</v>
      </c>
      <c r="AS58" s="33" t="s">
        <v>46</v>
      </c>
      <c r="AT58" s="34" t="s">
        <v>49</v>
      </c>
      <c r="AU58" s="34" t="s">
        <v>50</v>
      </c>
      <c r="AV58" s="34" t="s">
        <v>42</v>
      </c>
      <c r="AW58" s="34" t="s">
        <v>43</v>
      </c>
      <c r="AX58" s="34" t="s">
        <v>44</v>
      </c>
      <c r="AY58" s="34" t="s">
        <v>45</v>
      </c>
      <c r="AZ58" s="34" t="s">
        <v>46</v>
      </c>
      <c r="BA58" s="35" t="s">
        <v>51</v>
      </c>
      <c r="BB58" s="35" t="s">
        <v>52</v>
      </c>
      <c r="BC58" s="35" t="s">
        <v>42</v>
      </c>
      <c r="BD58" s="35" t="s">
        <v>43</v>
      </c>
      <c r="BE58" s="35" t="s">
        <v>44</v>
      </c>
      <c r="BF58" s="35" t="s">
        <v>45</v>
      </c>
      <c r="BG58" s="35" t="s">
        <v>46</v>
      </c>
      <c r="BH58" s="36" t="s">
        <v>53</v>
      </c>
      <c r="BI58" s="36" t="s">
        <v>54</v>
      </c>
      <c r="BJ58" s="36" t="s">
        <v>42</v>
      </c>
      <c r="BK58" s="36" t="s">
        <v>43</v>
      </c>
      <c r="BL58" s="36" t="s">
        <v>44</v>
      </c>
      <c r="BM58" s="36" t="s">
        <v>45</v>
      </c>
      <c r="BN58" s="36" t="s">
        <v>46</v>
      </c>
      <c r="BO58" s="37" t="s">
        <v>55</v>
      </c>
      <c r="BP58" s="37" t="s">
        <v>56</v>
      </c>
      <c r="BQ58" s="37" t="s">
        <v>42</v>
      </c>
      <c r="BR58" s="37" t="s">
        <v>43</v>
      </c>
      <c r="BS58" s="37" t="s">
        <v>44</v>
      </c>
      <c r="BT58" s="37" t="s">
        <v>45</v>
      </c>
      <c r="BU58" s="37" t="s">
        <v>46</v>
      </c>
    </row>
    <row r="59" spans="1:73" s="60" customFormat="1" ht="24.75" thickBot="1">
      <c r="A59" s="1871">
        <v>1</v>
      </c>
      <c r="B59" s="1871" t="s">
        <v>840</v>
      </c>
      <c r="C59" s="1857" t="s">
        <v>841</v>
      </c>
      <c r="D59" s="1448" t="s">
        <v>842</v>
      </c>
      <c r="E59" s="76" t="s">
        <v>843</v>
      </c>
      <c r="F59" s="76">
        <v>6</v>
      </c>
      <c r="G59" s="76" t="s">
        <v>844</v>
      </c>
      <c r="H59" s="76" t="s">
        <v>845</v>
      </c>
      <c r="I59" s="278">
        <v>0.25</v>
      </c>
      <c r="J59" s="76" t="s">
        <v>846</v>
      </c>
      <c r="K59" s="78">
        <v>42005</v>
      </c>
      <c r="L59" s="78">
        <v>42035</v>
      </c>
      <c r="M59" s="310">
        <v>6</v>
      </c>
      <c r="N59" s="310"/>
      <c r="O59" s="310"/>
      <c r="P59" s="310"/>
      <c r="Q59" s="310"/>
      <c r="R59" s="310"/>
      <c r="S59" s="310"/>
      <c r="T59" s="311"/>
      <c r="U59" s="312"/>
      <c r="V59" s="129"/>
      <c r="W59" s="129"/>
      <c r="X59" s="129"/>
      <c r="Y59" s="428">
        <f>SUM(M59:X59)</f>
        <v>6</v>
      </c>
      <c r="Z59" s="429">
        <v>0</v>
      </c>
      <c r="AA59" s="244" t="s">
        <v>1150</v>
      </c>
      <c r="AB59" s="109">
        <f>SUM(M59:N59)</f>
        <v>6</v>
      </c>
      <c r="AC59" s="1525">
        <f>IF(AB59=0,0%,100%)</f>
        <v>1</v>
      </c>
      <c r="AD59" s="1665">
        <v>6</v>
      </c>
      <c r="AE59" s="1460">
        <f>AD59/AB59</f>
        <v>1</v>
      </c>
      <c r="AF59" s="1460">
        <f>AD59/Y59</f>
        <v>1</v>
      </c>
      <c r="AG59" s="1460">
        <f>AF59</f>
        <v>1</v>
      </c>
      <c r="AH59" s="110"/>
      <c r="AI59" s="109"/>
      <c r="AJ59" s="110"/>
      <c r="AK59" s="109"/>
      <c r="AL59" s="109"/>
      <c r="AM59" s="111"/>
      <c r="AN59" s="111"/>
      <c r="AO59" s="111"/>
      <c r="AP59" s="111"/>
      <c r="AQ59" s="111"/>
      <c r="AR59" s="111"/>
      <c r="AS59" s="111"/>
      <c r="AT59" s="112"/>
      <c r="AU59" s="112"/>
      <c r="AV59" s="112"/>
      <c r="AW59" s="112"/>
      <c r="AX59" s="112"/>
      <c r="AY59" s="112"/>
      <c r="AZ59" s="112"/>
      <c r="BA59" s="113"/>
      <c r="BB59" s="113"/>
      <c r="BC59" s="113"/>
      <c r="BD59" s="113"/>
      <c r="BE59" s="113"/>
      <c r="BF59" s="113"/>
      <c r="BG59" s="113"/>
      <c r="BH59" s="114"/>
      <c r="BI59" s="114"/>
      <c r="BJ59" s="114"/>
      <c r="BK59" s="114"/>
      <c r="BL59" s="114"/>
      <c r="BM59" s="114"/>
      <c r="BN59" s="114"/>
      <c r="BO59" s="115"/>
      <c r="BP59" s="115"/>
      <c r="BQ59" s="115"/>
      <c r="BR59" s="115"/>
      <c r="BS59" s="115"/>
      <c r="BT59" s="115"/>
      <c r="BU59" s="115"/>
    </row>
    <row r="60" spans="1:73" s="60" customFormat="1" ht="36.75" thickBot="1">
      <c r="A60" s="1871"/>
      <c r="B60" s="1871"/>
      <c r="C60" s="1858"/>
      <c r="D60" s="1448" t="s">
        <v>847</v>
      </c>
      <c r="E60" s="76" t="s">
        <v>848</v>
      </c>
      <c r="F60" s="76">
        <v>1</v>
      </c>
      <c r="G60" s="76" t="s">
        <v>849</v>
      </c>
      <c r="H60" s="76" t="s">
        <v>845</v>
      </c>
      <c r="I60" s="278">
        <v>0.25</v>
      </c>
      <c r="J60" s="76" t="s">
        <v>850</v>
      </c>
      <c r="K60" s="78">
        <v>42005</v>
      </c>
      <c r="L60" s="78">
        <v>42035</v>
      </c>
      <c r="M60" s="310">
        <v>1</v>
      </c>
      <c r="N60" s="310"/>
      <c r="O60" s="310"/>
      <c r="P60" s="310"/>
      <c r="Q60" s="310"/>
      <c r="R60" s="310"/>
      <c r="S60" s="310"/>
      <c r="T60" s="311"/>
      <c r="U60" s="312"/>
      <c r="V60" s="129"/>
      <c r="W60" s="129"/>
      <c r="X60" s="129"/>
      <c r="Y60" s="428">
        <f>SUM(M60:X60)</f>
        <v>1</v>
      </c>
      <c r="Z60" s="429">
        <v>0</v>
      </c>
      <c r="AA60" s="244" t="s">
        <v>1150</v>
      </c>
      <c r="AB60" s="109">
        <f>SUM(M60:N60)</f>
        <v>1</v>
      </c>
      <c r="AC60" s="1525">
        <f>IF(AB60=0,0%,100%)</f>
        <v>1</v>
      </c>
      <c r="AD60" s="1665">
        <v>1</v>
      </c>
      <c r="AE60" s="1460">
        <f>AD60/AB60</f>
        <v>1</v>
      </c>
      <c r="AF60" s="1460">
        <f>AD60/Y60</f>
        <v>1</v>
      </c>
      <c r="AG60" s="1460">
        <f>AF60</f>
        <v>1</v>
      </c>
      <c r="AH60" s="110"/>
      <c r="AI60" s="109"/>
      <c r="AJ60" s="110"/>
      <c r="AK60" s="109"/>
      <c r="AL60" s="109"/>
      <c r="AM60" s="111"/>
      <c r="AN60" s="111"/>
      <c r="AO60" s="111"/>
      <c r="AP60" s="111"/>
      <c r="AQ60" s="111"/>
      <c r="AR60" s="111"/>
      <c r="AS60" s="111"/>
      <c r="AT60" s="112"/>
      <c r="AU60" s="112"/>
      <c r="AV60" s="112"/>
      <c r="AW60" s="112"/>
      <c r="AX60" s="112"/>
      <c r="AY60" s="112"/>
      <c r="AZ60" s="112"/>
      <c r="BA60" s="113"/>
      <c r="BB60" s="113"/>
      <c r="BC60" s="113"/>
      <c r="BD60" s="113"/>
      <c r="BE60" s="113"/>
      <c r="BF60" s="113"/>
      <c r="BG60" s="113"/>
      <c r="BH60" s="114"/>
      <c r="BI60" s="114"/>
      <c r="BJ60" s="114"/>
      <c r="BK60" s="114"/>
      <c r="BL60" s="114"/>
      <c r="BM60" s="114"/>
      <c r="BN60" s="114"/>
      <c r="BO60" s="115"/>
      <c r="BP60" s="115"/>
      <c r="BQ60" s="115"/>
      <c r="BR60" s="115"/>
      <c r="BS60" s="115"/>
      <c r="BT60" s="115"/>
      <c r="BU60" s="115"/>
    </row>
    <row r="61" spans="1:73" s="60" customFormat="1" ht="36.75" thickBot="1">
      <c r="A61" s="1871"/>
      <c r="B61" s="1871"/>
      <c r="C61" s="1858"/>
      <c r="D61" s="1448" t="s">
        <v>851</v>
      </c>
      <c r="E61" s="76" t="s">
        <v>237</v>
      </c>
      <c r="F61" s="76" t="s">
        <v>518</v>
      </c>
      <c r="G61" s="76" t="s">
        <v>852</v>
      </c>
      <c r="H61" s="76" t="s">
        <v>845</v>
      </c>
      <c r="I61" s="278">
        <v>0.25</v>
      </c>
      <c r="J61" s="76" t="s">
        <v>853</v>
      </c>
      <c r="K61" s="78">
        <v>42005</v>
      </c>
      <c r="L61" s="78">
        <v>42200</v>
      </c>
      <c r="M61" s="310"/>
      <c r="N61" s="310"/>
      <c r="O61" s="310"/>
      <c r="P61" s="310"/>
      <c r="Q61" s="310"/>
      <c r="R61" s="310"/>
      <c r="S61" s="310"/>
      <c r="T61" s="311"/>
      <c r="U61" s="312"/>
      <c r="V61" s="129"/>
      <c r="W61" s="129"/>
      <c r="X61" s="129"/>
      <c r="Y61" s="85" t="s">
        <v>106</v>
      </c>
      <c r="Z61" s="429">
        <v>0</v>
      </c>
      <c r="AA61" s="244" t="s">
        <v>1150</v>
      </c>
      <c r="AB61" s="109" t="s">
        <v>106</v>
      </c>
      <c r="AC61" s="1525">
        <f>IF(AB61=0,0%,100%)</f>
        <v>1</v>
      </c>
      <c r="AD61" s="1665">
        <v>0</v>
      </c>
      <c r="AE61" s="1460" t="s">
        <v>1150</v>
      </c>
      <c r="AF61" s="1460" t="s">
        <v>1150</v>
      </c>
      <c r="AG61" s="1460">
        <v>0</v>
      </c>
      <c r="AH61" s="110"/>
      <c r="AI61" s="109"/>
      <c r="AJ61" s="110"/>
      <c r="AK61" s="109"/>
      <c r="AL61" s="109"/>
      <c r="AM61" s="111"/>
      <c r="AN61" s="111"/>
      <c r="AO61" s="111"/>
      <c r="AP61" s="111"/>
      <c r="AQ61" s="111"/>
      <c r="AR61" s="111"/>
      <c r="AS61" s="111"/>
      <c r="AT61" s="112"/>
      <c r="AU61" s="112"/>
      <c r="AV61" s="112"/>
      <c r="AW61" s="112"/>
      <c r="AX61" s="112"/>
      <c r="AY61" s="112"/>
      <c r="AZ61" s="112"/>
      <c r="BA61" s="113"/>
      <c r="BB61" s="113"/>
      <c r="BC61" s="113"/>
      <c r="BD61" s="113"/>
      <c r="BE61" s="113"/>
      <c r="BF61" s="113"/>
      <c r="BG61" s="113"/>
      <c r="BH61" s="114"/>
      <c r="BI61" s="114"/>
      <c r="BJ61" s="114"/>
      <c r="BK61" s="114"/>
      <c r="BL61" s="114"/>
      <c r="BM61" s="114"/>
      <c r="BN61" s="114"/>
      <c r="BO61" s="115"/>
      <c r="BP61" s="115"/>
      <c r="BQ61" s="115"/>
      <c r="BR61" s="115"/>
      <c r="BS61" s="115"/>
      <c r="BT61" s="115"/>
      <c r="BU61" s="115"/>
    </row>
    <row r="62" spans="1:73" s="60" customFormat="1" ht="36.75" thickBot="1">
      <c r="A62" s="1871"/>
      <c r="B62" s="1871"/>
      <c r="C62" s="1858"/>
      <c r="D62" s="1448" t="s">
        <v>854</v>
      </c>
      <c r="E62" s="76" t="s">
        <v>78</v>
      </c>
      <c r="F62" s="76">
        <v>1</v>
      </c>
      <c r="G62" s="76" t="s">
        <v>855</v>
      </c>
      <c r="H62" s="76" t="s">
        <v>845</v>
      </c>
      <c r="I62" s="278">
        <v>0.25</v>
      </c>
      <c r="J62" s="76" t="s">
        <v>856</v>
      </c>
      <c r="K62" s="78">
        <v>42170</v>
      </c>
      <c r="L62" s="78">
        <v>42200</v>
      </c>
      <c r="M62" s="310"/>
      <c r="N62" s="310"/>
      <c r="O62" s="310"/>
      <c r="P62" s="310"/>
      <c r="Q62" s="310"/>
      <c r="R62" s="310"/>
      <c r="S62" s="310">
        <v>1</v>
      </c>
      <c r="T62" s="311"/>
      <c r="U62" s="312"/>
      <c r="V62" s="129"/>
      <c r="W62" s="129"/>
      <c r="X62" s="129"/>
      <c r="Y62" s="428">
        <f>SUM(M62:X62)</f>
        <v>1</v>
      </c>
      <c r="Z62" s="429">
        <v>0</v>
      </c>
      <c r="AA62" s="244" t="s">
        <v>1150</v>
      </c>
      <c r="AB62" s="109">
        <f>SUM(M62:N62)</f>
        <v>0</v>
      </c>
      <c r="AC62" s="1525">
        <f>IF(AB62=0,0%,100%)</f>
        <v>0</v>
      </c>
      <c r="AD62" s="1665">
        <v>0</v>
      </c>
      <c r="AE62" s="1460" t="s">
        <v>1150</v>
      </c>
      <c r="AF62" s="1460">
        <f>AD62/Y62</f>
        <v>0</v>
      </c>
      <c r="AG62" s="1460">
        <f>AF62</f>
        <v>0</v>
      </c>
      <c r="AH62" s="110"/>
      <c r="AI62" s="109"/>
      <c r="AJ62" s="110"/>
      <c r="AK62" s="109"/>
      <c r="AL62" s="109"/>
      <c r="AM62" s="111"/>
      <c r="AN62" s="111"/>
      <c r="AO62" s="111"/>
      <c r="AP62" s="111"/>
      <c r="AQ62" s="111"/>
      <c r="AR62" s="111"/>
      <c r="AS62" s="111"/>
      <c r="AT62" s="112"/>
      <c r="AU62" s="112"/>
      <c r="AV62" s="112"/>
      <c r="AW62" s="112"/>
      <c r="AX62" s="112"/>
      <c r="AY62" s="112"/>
      <c r="AZ62" s="112"/>
      <c r="BA62" s="113"/>
      <c r="BB62" s="113"/>
      <c r="BC62" s="113"/>
      <c r="BD62" s="113"/>
      <c r="BE62" s="113"/>
      <c r="BF62" s="113"/>
      <c r="BG62" s="113"/>
      <c r="BH62" s="114"/>
      <c r="BI62" s="114"/>
      <c r="BJ62" s="114"/>
      <c r="BK62" s="114"/>
      <c r="BL62" s="114"/>
      <c r="BM62" s="114"/>
      <c r="BN62" s="114"/>
      <c r="BO62" s="115"/>
      <c r="BP62" s="115"/>
      <c r="BQ62" s="115"/>
      <c r="BR62" s="115"/>
      <c r="BS62" s="115"/>
      <c r="BT62" s="115"/>
      <c r="BU62" s="115"/>
    </row>
    <row r="63" spans="1:73" s="38" customFormat="1" ht="19.5" customHeight="1" thickBot="1">
      <c r="A63" s="1860" t="s">
        <v>136</v>
      </c>
      <c r="B63" s="1861"/>
      <c r="C63" s="1861"/>
      <c r="D63" s="1862"/>
      <c r="E63" s="196"/>
      <c r="F63" s="196"/>
      <c r="G63" s="196"/>
      <c r="H63" s="196"/>
      <c r="I63" s="97">
        <f>+SUM(I59:I62)</f>
        <v>1</v>
      </c>
      <c r="J63" s="196"/>
      <c r="K63" s="196"/>
      <c r="L63" s="196"/>
      <c r="M63" s="196"/>
      <c r="N63" s="196"/>
      <c r="O63" s="196"/>
      <c r="P63" s="196"/>
      <c r="Q63" s="196"/>
      <c r="R63" s="196"/>
      <c r="S63" s="196"/>
      <c r="T63" s="196"/>
      <c r="U63" s="196"/>
      <c r="V63" s="196"/>
      <c r="W63" s="196"/>
      <c r="X63" s="196"/>
      <c r="Y63" s="98"/>
      <c r="Z63" s="99">
        <f>SUM(Z59:Z62)</f>
        <v>0</v>
      </c>
      <c r="AA63" s="197"/>
      <c r="AB63" s="1658"/>
      <c r="AC63" s="1703">
        <f>_xlfn.AVERAGEIF(AC59:AC62,"&gt;0")</f>
        <v>1</v>
      </c>
      <c r="AD63" s="1671"/>
      <c r="AE63" s="1657">
        <f>AVERAGE(AE59:AE62)</f>
        <v>1</v>
      </c>
      <c r="AF63" s="1657"/>
      <c r="AG63" s="1657">
        <f>AVERAGE(AG59:AG62)</f>
        <v>0.5</v>
      </c>
      <c r="AH63" s="145"/>
      <c r="AI63" s="145"/>
      <c r="AJ63" s="145"/>
      <c r="AK63" s="145"/>
      <c r="AL63" s="145"/>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row>
    <row r="64" spans="1:73" s="38" customFormat="1" ht="19.5" customHeight="1" thickBot="1">
      <c r="A64" s="1853" t="s">
        <v>297</v>
      </c>
      <c r="B64" s="1854"/>
      <c r="C64" s="1854"/>
      <c r="D64" s="1885"/>
      <c r="E64" s="246"/>
      <c r="F64" s="246"/>
      <c r="G64" s="246"/>
      <c r="H64" s="247"/>
      <c r="I64" s="247"/>
      <c r="J64" s="247"/>
      <c r="K64" s="247"/>
      <c r="L64" s="247"/>
      <c r="M64" s="247"/>
      <c r="N64" s="247"/>
      <c r="O64" s="247"/>
      <c r="P64" s="247"/>
      <c r="Q64" s="247"/>
      <c r="R64" s="247"/>
      <c r="S64" s="247"/>
      <c r="T64" s="247"/>
      <c r="U64" s="247"/>
      <c r="V64" s="247"/>
      <c r="W64" s="247"/>
      <c r="X64" s="247"/>
      <c r="Y64" s="249"/>
      <c r="Z64" s="250">
        <f>+Z63</f>
        <v>0</v>
      </c>
      <c r="AA64" s="251"/>
      <c r="AB64" s="252"/>
      <c r="AC64" s="1494">
        <f>AVERAGE(AC63)</f>
        <v>1</v>
      </c>
      <c r="AD64" s="1669"/>
      <c r="AE64" s="1461">
        <f>AVERAGE(AE63)</f>
        <v>1</v>
      </c>
      <c r="AF64" s="1461"/>
      <c r="AG64" s="1461">
        <f>AVERAGE(AG63)</f>
        <v>0.5</v>
      </c>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row>
    <row r="65" spans="1:73" s="13" customFormat="1" ht="9.75" customHeight="1" thickBot="1">
      <c r="A65" s="1864"/>
      <c r="B65" s="1864"/>
      <c r="C65" s="1864"/>
      <c r="D65" s="1864"/>
      <c r="E65" s="1864"/>
      <c r="F65" s="1864"/>
      <c r="G65" s="1864"/>
      <c r="H65" s="1864"/>
      <c r="I65" s="1864"/>
      <c r="J65" s="1864"/>
      <c r="K65" s="1864"/>
      <c r="L65" s="1864"/>
      <c r="M65" s="1864"/>
      <c r="N65" s="1864"/>
      <c r="O65" s="1864"/>
      <c r="P65" s="1864"/>
      <c r="Q65" s="1864"/>
      <c r="R65" s="1864"/>
      <c r="S65" s="1864"/>
      <c r="T65" s="1864"/>
      <c r="U65" s="1864"/>
      <c r="V65" s="1864"/>
      <c r="W65" s="1864"/>
      <c r="X65" s="1864"/>
      <c r="Y65" s="1864"/>
      <c r="Z65" s="1864"/>
      <c r="AA65" s="1864"/>
      <c r="AB65" s="346"/>
      <c r="AC65" s="1723"/>
      <c r="AD65" s="1670"/>
      <c r="AE65" s="1459"/>
      <c r="AF65" s="1459"/>
      <c r="AG65" s="1459"/>
      <c r="AH65" s="346"/>
      <c r="AI65" s="346"/>
      <c r="AJ65" s="346"/>
      <c r="AK65" s="346"/>
      <c r="AL65" s="346"/>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row>
    <row r="66" spans="1:73" s="4" customFormat="1" ht="21" customHeight="1" thickBot="1">
      <c r="A66" s="1886" t="s">
        <v>11</v>
      </c>
      <c r="B66" s="1887"/>
      <c r="C66" s="1887"/>
      <c r="D66" s="1888"/>
      <c r="E66" s="1867" t="s">
        <v>299</v>
      </c>
      <c r="F66" s="1868"/>
      <c r="G66" s="1868"/>
      <c r="H66" s="1868"/>
      <c r="I66" s="1868"/>
      <c r="J66" s="1868"/>
      <c r="K66" s="1868"/>
      <c r="L66" s="1868"/>
      <c r="M66" s="1868"/>
      <c r="N66" s="1868"/>
      <c r="O66" s="1868"/>
      <c r="P66" s="1868"/>
      <c r="Q66" s="1868"/>
      <c r="R66" s="1868"/>
      <c r="S66" s="1868"/>
      <c r="T66" s="1868"/>
      <c r="U66" s="1868"/>
      <c r="V66" s="1868"/>
      <c r="W66" s="1868"/>
      <c r="X66" s="1868"/>
      <c r="Y66" s="1868"/>
      <c r="Z66" s="1868"/>
      <c r="AA66" s="1869"/>
      <c r="AB66" s="1863" t="s">
        <v>299</v>
      </c>
      <c r="AC66" s="1863"/>
      <c r="AD66" s="1863"/>
      <c r="AE66" s="1863"/>
      <c r="AF66" s="1863"/>
      <c r="AG66" s="1863"/>
      <c r="AH66" s="1863"/>
      <c r="AI66" s="1863"/>
      <c r="AJ66" s="1863"/>
      <c r="AK66" s="1863"/>
      <c r="AL66" s="1863"/>
      <c r="AM66" s="1863" t="s">
        <v>299</v>
      </c>
      <c r="AN66" s="1863"/>
      <c r="AO66" s="1863"/>
      <c r="AP66" s="1863"/>
      <c r="AQ66" s="1863"/>
      <c r="AR66" s="1863"/>
      <c r="AS66" s="1863"/>
      <c r="AT66" s="1863" t="s">
        <v>299</v>
      </c>
      <c r="AU66" s="1863"/>
      <c r="AV66" s="1863"/>
      <c r="AW66" s="1863"/>
      <c r="AX66" s="1863"/>
      <c r="AY66" s="1863"/>
      <c r="AZ66" s="1863"/>
      <c r="BA66" s="1863" t="s">
        <v>299</v>
      </c>
      <c r="BB66" s="1863"/>
      <c r="BC66" s="1863"/>
      <c r="BD66" s="1863"/>
      <c r="BE66" s="1863"/>
      <c r="BF66" s="1863"/>
      <c r="BG66" s="1863"/>
      <c r="BH66" s="1863" t="s">
        <v>299</v>
      </c>
      <c r="BI66" s="1863"/>
      <c r="BJ66" s="1863"/>
      <c r="BK66" s="1863"/>
      <c r="BL66" s="1863"/>
      <c r="BM66" s="1863"/>
      <c r="BN66" s="1863"/>
      <c r="BO66" s="1863" t="s">
        <v>299</v>
      </c>
      <c r="BP66" s="1863"/>
      <c r="BQ66" s="1863"/>
      <c r="BR66" s="1863"/>
      <c r="BS66" s="1863"/>
      <c r="BT66" s="1863"/>
      <c r="BU66" s="1863"/>
    </row>
    <row r="67" spans="1:73" s="13" customFormat="1" ht="9.75" customHeight="1" thickBot="1">
      <c r="A67" s="213"/>
      <c r="B67" s="214"/>
      <c r="C67" s="213"/>
      <c r="D67" s="213"/>
      <c r="E67" s="213"/>
      <c r="F67" s="215"/>
      <c r="G67" s="213"/>
      <c r="H67" s="213"/>
      <c r="I67" s="216"/>
      <c r="J67" s="213"/>
      <c r="K67" s="213"/>
      <c r="L67" s="213"/>
      <c r="M67" s="213"/>
      <c r="N67" s="213"/>
      <c r="O67" s="213"/>
      <c r="P67" s="213"/>
      <c r="Q67" s="213"/>
      <c r="R67" s="213"/>
      <c r="S67" s="213"/>
      <c r="T67" s="213"/>
      <c r="U67" s="213"/>
      <c r="V67" s="213"/>
      <c r="W67" s="213"/>
      <c r="X67" s="213"/>
      <c r="Y67" s="218"/>
      <c r="Z67" s="213"/>
      <c r="AA67" s="213"/>
      <c r="AB67" s="430"/>
      <c r="AC67" s="1726"/>
      <c r="AD67" s="1663"/>
      <c r="AE67" s="1463"/>
      <c r="AF67" s="1463"/>
      <c r="AG67" s="1463"/>
      <c r="AH67" s="430"/>
      <c r="AI67" s="430"/>
      <c r="AJ67" s="430"/>
      <c r="AK67" s="430"/>
      <c r="AL67" s="430"/>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row>
    <row r="68" spans="1:73" s="39" customFormat="1" ht="36.75" thickBot="1">
      <c r="A68" s="22" t="s">
        <v>13</v>
      </c>
      <c r="B68" s="432" t="s">
        <v>14</v>
      </c>
      <c r="C68" s="22" t="s">
        <v>15</v>
      </c>
      <c r="D68" s="433" t="s">
        <v>16</v>
      </c>
      <c r="E68" s="349" t="s">
        <v>17</v>
      </c>
      <c r="F68" s="350" t="s">
        <v>18</v>
      </c>
      <c r="G68" s="351" t="s">
        <v>19</v>
      </c>
      <c r="H68" s="351" t="s">
        <v>20</v>
      </c>
      <c r="I68" s="352" t="s">
        <v>21</v>
      </c>
      <c r="J68" s="351" t="s">
        <v>22</v>
      </c>
      <c r="K68" s="351" t="s">
        <v>23</v>
      </c>
      <c r="L68" s="351" t="s">
        <v>24</v>
      </c>
      <c r="M68" s="353" t="s">
        <v>25</v>
      </c>
      <c r="N68" s="353" t="s">
        <v>26</v>
      </c>
      <c r="O68" s="353" t="s">
        <v>27</v>
      </c>
      <c r="P68" s="353" t="s">
        <v>28</v>
      </c>
      <c r="Q68" s="353" t="s">
        <v>29</v>
      </c>
      <c r="R68" s="353" t="s">
        <v>30</v>
      </c>
      <c r="S68" s="353" t="s">
        <v>31</v>
      </c>
      <c r="T68" s="353" t="s">
        <v>32</v>
      </c>
      <c r="U68" s="353" t="s">
        <v>33</v>
      </c>
      <c r="V68" s="353" t="s">
        <v>34</v>
      </c>
      <c r="W68" s="353" t="s">
        <v>35</v>
      </c>
      <c r="X68" s="353" t="s">
        <v>36</v>
      </c>
      <c r="Y68" s="354" t="s">
        <v>37</v>
      </c>
      <c r="Z68" s="351" t="s">
        <v>38</v>
      </c>
      <c r="AA68" s="355" t="s">
        <v>39</v>
      </c>
      <c r="AB68" s="32" t="s">
        <v>40</v>
      </c>
      <c r="AC68" s="1792" t="s">
        <v>1938</v>
      </c>
      <c r="AD68" s="1664" t="s">
        <v>41</v>
      </c>
      <c r="AE68" s="1772" t="s">
        <v>1997</v>
      </c>
      <c r="AF68" s="1772" t="s">
        <v>1998</v>
      </c>
      <c r="AG68" s="1771" t="s">
        <v>1940</v>
      </c>
      <c r="AH68" s="32" t="s">
        <v>42</v>
      </c>
      <c r="AI68" s="32" t="s">
        <v>43</v>
      </c>
      <c r="AJ68" s="32" t="s">
        <v>44</v>
      </c>
      <c r="AK68" s="32" t="s">
        <v>45</v>
      </c>
      <c r="AL68" s="32" t="s">
        <v>46</v>
      </c>
      <c r="AM68" s="33" t="s">
        <v>47</v>
      </c>
      <c r="AN68" s="33" t="s">
        <v>48</v>
      </c>
      <c r="AO68" s="33" t="s">
        <v>42</v>
      </c>
      <c r="AP68" s="33" t="s">
        <v>43</v>
      </c>
      <c r="AQ68" s="33" t="s">
        <v>44</v>
      </c>
      <c r="AR68" s="33" t="s">
        <v>45</v>
      </c>
      <c r="AS68" s="33" t="s">
        <v>46</v>
      </c>
      <c r="AT68" s="34" t="s">
        <v>49</v>
      </c>
      <c r="AU68" s="34" t="s">
        <v>50</v>
      </c>
      <c r="AV68" s="34" t="s">
        <v>42</v>
      </c>
      <c r="AW68" s="34" t="s">
        <v>43</v>
      </c>
      <c r="AX68" s="34" t="s">
        <v>44</v>
      </c>
      <c r="AY68" s="34" t="s">
        <v>45</v>
      </c>
      <c r="AZ68" s="34" t="s">
        <v>46</v>
      </c>
      <c r="BA68" s="35" t="s">
        <v>51</v>
      </c>
      <c r="BB68" s="35" t="s">
        <v>52</v>
      </c>
      <c r="BC68" s="35" t="s">
        <v>42</v>
      </c>
      <c r="BD68" s="35" t="s">
        <v>43</v>
      </c>
      <c r="BE68" s="35" t="s">
        <v>44</v>
      </c>
      <c r="BF68" s="35" t="s">
        <v>45</v>
      </c>
      <c r="BG68" s="35" t="s">
        <v>46</v>
      </c>
      <c r="BH68" s="36" t="s">
        <v>53</v>
      </c>
      <c r="BI68" s="36" t="s">
        <v>54</v>
      </c>
      <c r="BJ68" s="36" t="s">
        <v>42</v>
      </c>
      <c r="BK68" s="36" t="s">
        <v>43</v>
      </c>
      <c r="BL68" s="36" t="s">
        <v>44</v>
      </c>
      <c r="BM68" s="36" t="s">
        <v>45</v>
      </c>
      <c r="BN68" s="36" t="s">
        <v>46</v>
      </c>
      <c r="BO68" s="37" t="s">
        <v>55</v>
      </c>
      <c r="BP68" s="37" t="s">
        <v>56</v>
      </c>
      <c r="BQ68" s="37" t="s">
        <v>42</v>
      </c>
      <c r="BR68" s="37" t="s">
        <v>43</v>
      </c>
      <c r="BS68" s="37" t="s">
        <v>44</v>
      </c>
      <c r="BT68" s="37" t="s">
        <v>45</v>
      </c>
      <c r="BU68" s="37" t="s">
        <v>46</v>
      </c>
    </row>
    <row r="69" spans="1:73" s="60" customFormat="1" ht="24.75" thickBot="1">
      <c r="A69" s="1870">
        <v>1</v>
      </c>
      <c r="B69" s="1870" t="s">
        <v>560</v>
      </c>
      <c r="C69" s="1857" t="s">
        <v>684</v>
      </c>
      <c r="D69" s="69" t="s">
        <v>857</v>
      </c>
      <c r="E69" s="373" t="s">
        <v>858</v>
      </c>
      <c r="F69" s="374">
        <v>1</v>
      </c>
      <c r="G69" s="370" t="s">
        <v>859</v>
      </c>
      <c r="H69" s="370" t="s">
        <v>860</v>
      </c>
      <c r="I69" s="434">
        <v>0.08333333333333334</v>
      </c>
      <c r="J69" s="371" t="s">
        <v>861</v>
      </c>
      <c r="K69" s="131">
        <v>42005</v>
      </c>
      <c r="L69" s="131">
        <v>42063</v>
      </c>
      <c r="M69" s="68"/>
      <c r="N69" s="68">
        <v>1</v>
      </c>
      <c r="O69" s="68"/>
      <c r="P69" s="68"/>
      <c r="Q69" s="68"/>
      <c r="R69" s="68"/>
      <c r="S69" s="68"/>
      <c r="T69" s="68"/>
      <c r="U69" s="162"/>
      <c r="V69" s="162"/>
      <c r="W69" s="162"/>
      <c r="X69" s="162"/>
      <c r="Y69" s="135">
        <f>SUM(M69:X69)</f>
        <v>1</v>
      </c>
      <c r="Z69" s="429">
        <v>0</v>
      </c>
      <c r="AA69" s="244" t="s">
        <v>1150</v>
      </c>
      <c r="AB69" s="109">
        <f aca="true" t="shared" si="3" ref="AB69:AB120">SUM(M69:N69)</f>
        <v>1</v>
      </c>
      <c r="AC69" s="1525">
        <f aca="true" t="shared" si="4" ref="AC69:AC120">IF(AB69=0,0%,100%)</f>
        <v>1</v>
      </c>
      <c r="AD69" s="1665">
        <v>1</v>
      </c>
      <c r="AE69" s="1460">
        <f>AD69/AB69</f>
        <v>1</v>
      </c>
      <c r="AF69" s="1460">
        <f>AD69/Y69</f>
        <v>1</v>
      </c>
      <c r="AG69" s="1460">
        <f>AF69</f>
        <v>1</v>
      </c>
      <c r="AH69" s="110"/>
      <c r="AI69" s="109"/>
      <c r="AJ69" s="109"/>
      <c r="AK69" s="109"/>
      <c r="AL69" s="109"/>
      <c r="AM69" s="111"/>
      <c r="AN69" s="111"/>
      <c r="AO69" s="111"/>
      <c r="AP69" s="111"/>
      <c r="AQ69" s="111"/>
      <c r="AR69" s="111"/>
      <c r="AS69" s="111"/>
      <c r="AT69" s="112"/>
      <c r="AU69" s="112"/>
      <c r="AV69" s="112"/>
      <c r="AW69" s="112"/>
      <c r="AX69" s="112"/>
      <c r="AY69" s="112"/>
      <c r="AZ69" s="112"/>
      <c r="BA69" s="113"/>
      <c r="BB69" s="113"/>
      <c r="BC69" s="113"/>
      <c r="BD69" s="113"/>
      <c r="BE69" s="113"/>
      <c r="BF69" s="113"/>
      <c r="BG69" s="113"/>
      <c r="BH69" s="114"/>
      <c r="BI69" s="114"/>
      <c r="BJ69" s="114"/>
      <c r="BK69" s="114"/>
      <c r="BL69" s="114"/>
      <c r="BM69" s="114"/>
      <c r="BN69" s="114"/>
      <c r="BO69" s="115"/>
      <c r="BP69" s="115"/>
      <c r="BQ69" s="115"/>
      <c r="BR69" s="115"/>
      <c r="BS69" s="115"/>
      <c r="BT69" s="115"/>
      <c r="BU69" s="115"/>
    </row>
    <row r="70" spans="1:73" s="60" customFormat="1" ht="24.75" thickBot="1">
      <c r="A70" s="1871"/>
      <c r="B70" s="1871"/>
      <c r="C70" s="1858"/>
      <c r="D70" s="69" t="s">
        <v>862</v>
      </c>
      <c r="E70" s="373" t="s">
        <v>78</v>
      </c>
      <c r="F70" s="374">
        <v>1</v>
      </c>
      <c r="G70" s="370" t="s">
        <v>863</v>
      </c>
      <c r="H70" s="370" t="s">
        <v>860</v>
      </c>
      <c r="I70" s="434">
        <v>0.08333333333333334</v>
      </c>
      <c r="J70" s="371" t="s">
        <v>864</v>
      </c>
      <c r="K70" s="131">
        <v>42005</v>
      </c>
      <c r="L70" s="131">
        <v>42024</v>
      </c>
      <c r="M70" s="152">
        <v>1</v>
      </c>
      <c r="N70" s="152"/>
      <c r="O70" s="152"/>
      <c r="P70" s="152"/>
      <c r="Q70" s="152"/>
      <c r="R70" s="152"/>
      <c r="S70" s="152"/>
      <c r="T70" s="152"/>
      <c r="U70" s="153"/>
      <c r="V70" s="153"/>
      <c r="W70" s="153"/>
      <c r="X70" s="153"/>
      <c r="Y70" s="135">
        <f>SUM(M70:X70)</f>
        <v>1</v>
      </c>
      <c r="Z70" s="429">
        <v>0</v>
      </c>
      <c r="AA70" s="244" t="s">
        <v>1150</v>
      </c>
      <c r="AB70" s="109">
        <f t="shared" si="3"/>
        <v>1</v>
      </c>
      <c r="AC70" s="1525">
        <f t="shared" si="4"/>
        <v>1</v>
      </c>
      <c r="AD70" s="1665">
        <v>1</v>
      </c>
      <c r="AE70" s="1460">
        <f>AD70/AB70</f>
        <v>1</v>
      </c>
      <c r="AF70" s="1460">
        <f aca="true" t="shared" si="5" ref="AF70:AF119">AD70/Y70</f>
        <v>1</v>
      </c>
      <c r="AG70" s="1460">
        <f aca="true" t="shared" si="6" ref="AG70:AG80">AF70</f>
        <v>1</v>
      </c>
      <c r="AH70" s="110"/>
      <c r="AI70" s="109"/>
      <c r="AJ70" s="109"/>
      <c r="AK70" s="109"/>
      <c r="AL70" s="109"/>
      <c r="AM70" s="111"/>
      <c r="AN70" s="111"/>
      <c r="AO70" s="111"/>
      <c r="AP70" s="111"/>
      <c r="AQ70" s="111"/>
      <c r="AR70" s="111"/>
      <c r="AS70" s="111"/>
      <c r="AT70" s="112"/>
      <c r="AU70" s="112"/>
      <c r="AV70" s="112"/>
      <c r="AW70" s="112"/>
      <c r="AX70" s="112"/>
      <c r="AY70" s="112"/>
      <c r="AZ70" s="112"/>
      <c r="BA70" s="113"/>
      <c r="BB70" s="113"/>
      <c r="BC70" s="113"/>
      <c r="BD70" s="113"/>
      <c r="BE70" s="113"/>
      <c r="BF70" s="113"/>
      <c r="BG70" s="113"/>
      <c r="BH70" s="114"/>
      <c r="BI70" s="114"/>
      <c r="BJ70" s="114"/>
      <c r="BK70" s="114"/>
      <c r="BL70" s="114"/>
      <c r="BM70" s="114"/>
      <c r="BN70" s="114"/>
      <c r="BO70" s="115"/>
      <c r="BP70" s="115"/>
      <c r="BQ70" s="115"/>
      <c r="BR70" s="115"/>
      <c r="BS70" s="115"/>
      <c r="BT70" s="115"/>
      <c r="BU70" s="115"/>
    </row>
    <row r="71" spans="1:73" s="60" customFormat="1" ht="24.75" thickBot="1">
      <c r="A71" s="1871"/>
      <c r="B71" s="1871"/>
      <c r="C71" s="1858"/>
      <c r="D71" s="69" t="s">
        <v>865</v>
      </c>
      <c r="E71" s="373" t="s">
        <v>817</v>
      </c>
      <c r="F71" s="374">
        <v>44</v>
      </c>
      <c r="G71" s="370" t="s">
        <v>866</v>
      </c>
      <c r="H71" s="370" t="s">
        <v>860</v>
      </c>
      <c r="I71" s="434">
        <v>0.08333333333333334</v>
      </c>
      <c r="J71" s="371" t="s">
        <v>867</v>
      </c>
      <c r="K71" s="131">
        <v>42036</v>
      </c>
      <c r="L71" s="131">
        <v>42339</v>
      </c>
      <c r="M71" s="68"/>
      <c r="N71" s="68">
        <v>4</v>
      </c>
      <c r="O71" s="68">
        <v>4</v>
      </c>
      <c r="P71" s="68">
        <v>4</v>
      </c>
      <c r="Q71" s="68">
        <v>4</v>
      </c>
      <c r="R71" s="68">
        <v>4</v>
      </c>
      <c r="S71" s="68">
        <v>4</v>
      </c>
      <c r="T71" s="68">
        <v>4</v>
      </c>
      <c r="U71" s="68">
        <v>4</v>
      </c>
      <c r="V71" s="68">
        <v>4</v>
      </c>
      <c r="W71" s="68">
        <v>4</v>
      </c>
      <c r="X71" s="68">
        <v>4</v>
      </c>
      <c r="Y71" s="135">
        <f>SUM(M71:X71)</f>
        <v>44</v>
      </c>
      <c r="Z71" s="429">
        <v>0</v>
      </c>
      <c r="AA71" s="244" t="s">
        <v>1150</v>
      </c>
      <c r="AB71" s="109">
        <f t="shared" si="3"/>
        <v>4</v>
      </c>
      <c r="AC71" s="1525">
        <f t="shared" si="4"/>
        <v>1</v>
      </c>
      <c r="AD71" s="1665">
        <v>4</v>
      </c>
      <c r="AE71" s="1460">
        <f>AD71/AB71</f>
        <v>1</v>
      </c>
      <c r="AF71" s="1460">
        <f t="shared" si="5"/>
        <v>0.09090909090909091</v>
      </c>
      <c r="AG71" s="1460">
        <f t="shared" si="6"/>
        <v>0.09090909090909091</v>
      </c>
      <c r="AH71" s="110"/>
      <c r="AI71" s="109"/>
      <c r="AJ71" s="109"/>
      <c r="AK71" s="109"/>
      <c r="AL71" s="109"/>
      <c r="AM71" s="111"/>
      <c r="AN71" s="111"/>
      <c r="AO71" s="111"/>
      <c r="AP71" s="111"/>
      <c r="AQ71" s="111"/>
      <c r="AR71" s="111"/>
      <c r="AS71" s="111"/>
      <c r="AT71" s="112"/>
      <c r="AU71" s="112"/>
      <c r="AV71" s="112"/>
      <c r="AW71" s="112"/>
      <c r="AX71" s="112"/>
      <c r="AY71" s="112"/>
      <c r="AZ71" s="112"/>
      <c r="BA71" s="113"/>
      <c r="BB71" s="113"/>
      <c r="BC71" s="113"/>
      <c r="BD71" s="113"/>
      <c r="BE71" s="113"/>
      <c r="BF71" s="113"/>
      <c r="BG71" s="113"/>
      <c r="BH71" s="114"/>
      <c r="BI71" s="114"/>
      <c r="BJ71" s="114"/>
      <c r="BK71" s="114"/>
      <c r="BL71" s="114"/>
      <c r="BM71" s="114"/>
      <c r="BN71" s="114"/>
      <c r="BO71" s="115"/>
      <c r="BP71" s="115"/>
      <c r="BQ71" s="115"/>
      <c r="BR71" s="115"/>
      <c r="BS71" s="115"/>
      <c r="BT71" s="115"/>
      <c r="BU71" s="115"/>
    </row>
    <row r="72" spans="1:73" s="60" customFormat="1" ht="24.75" thickBot="1">
      <c r="A72" s="1871"/>
      <c r="B72" s="1871"/>
      <c r="C72" s="1858"/>
      <c r="D72" s="69" t="s">
        <v>868</v>
      </c>
      <c r="E72" s="373" t="s">
        <v>817</v>
      </c>
      <c r="F72" s="374">
        <v>11</v>
      </c>
      <c r="G72" s="370" t="s">
        <v>869</v>
      </c>
      <c r="H72" s="370" t="s">
        <v>860</v>
      </c>
      <c r="I72" s="434">
        <v>0.08333333333333334</v>
      </c>
      <c r="J72" s="371" t="s">
        <v>870</v>
      </c>
      <c r="K72" s="131">
        <v>42005</v>
      </c>
      <c r="L72" s="131">
        <v>42339</v>
      </c>
      <c r="M72" s="68"/>
      <c r="N72" s="68"/>
      <c r="O72" s="68"/>
      <c r="P72" s="68"/>
      <c r="Q72" s="68"/>
      <c r="R72" s="68"/>
      <c r="S72" s="68"/>
      <c r="T72" s="68"/>
      <c r="U72" s="162"/>
      <c r="V72" s="162"/>
      <c r="W72" s="162"/>
      <c r="X72" s="162"/>
      <c r="Y72" s="135">
        <f>SUM(M72:X72)</f>
        <v>0</v>
      </c>
      <c r="Z72" s="429">
        <v>0</v>
      </c>
      <c r="AA72" s="244" t="s">
        <v>1150</v>
      </c>
      <c r="AB72" s="109">
        <f t="shared" si="3"/>
        <v>0</v>
      </c>
      <c r="AC72" s="1525">
        <f t="shared" si="4"/>
        <v>0</v>
      </c>
      <c r="AD72" s="1665">
        <v>0</v>
      </c>
      <c r="AE72" s="1460" t="s">
        <v>1150</v>
      </c>
      <c r="AF72" s="1460" t="s">
        <v>1150</v>
      </c>
      <c r="AG72" s="1460" t="str">
        <f t="shared" si="6"/>
        <v>-</v>
      </c>
      <c r="AH72" s="110"/>
      <c r="AI72" s="109"/>
      <c r="AJ72" s="109"/>
      <c r="AK72" s="109"/>
      <c r="AL72" s="109"/>
      <c r="AM72" s="111"/>
      <c r="AN72" s="111"/>
      <c r="AO72" s="111"/>
      <c r="AP72" s="111"/>
      <c r="AQ72" s="111"/>
      <c r="AR72" s="111"/>
      <c r="AS72" s="111"/>
      <c r="AT72" s="112"/>
      <c r="AU72" s="112"/>
      <c r="AV72" s="112"/>
      <c r="AW72" s="112"/>
      <c r="AX72" s="112"/>
      <c r="AY72" s="112"/>
      <c r="AZ72" s="112"/>
      <c r="BA72" s="113"/>
      <c r="BB72" s="113"/>
      <c r="BC72" s="113"/>
      <c r="BD72" s="113"/>
      <c r="BE72" s="113"/>
      <c r="BF72" s="113"/>
      <c r="BG72" s="113"/>
      <c r="BH72" s="114"/>
      <c r="BI72" s="114"/>
      <c r="BJ72" s="114"/>
      <c r="BK72" s="114"/>
      <c r="BL72" s="114"/>
      <c r="BM72" s="114"/>
      <c r="BN72" s="114"/>
      <c r="BO72" s="115"/>
      <c r="BP72" s="115"/>
      <c r="BQ72" s="115"/>
      <c r="BR72" s="115"/>
      <c r="BS72" s="115"/>
      <c r="BT72" s="115"/>
      <c r="BU72" s="115"/>
    </row>
    <row r="73" spans="1:73" s="60" customFormat="1" ht="24.75" thickBot="1">
      <c r="A73" s="1871"/>
      <c r="B73" s="1871"/>
      <c r="C73" s="1858"/>
      <c r="D73" s="69" t="s">
        <v>871</v>
      </c>
      <c r="E73" s="373" t="s">
        <v>872</v>
      </c>
      <c r="F73" s="374" t="s">
        <v>106</v>
      </c>
      <c r="G73" s="370" t="s">
        <v>873</v>
      </c>
      <c r="H73" s="370" t="s">
        <v>860</v>
      </c>
      <c r="I73" s="434">
        <v>0.08333333333333334</v>
      </c>
      <c r="J73" s="371" t="s">
        <v>874</v>
      </c>
      <c r="K73" s="131">
        <v>42005</v>
      </c>
      <c r="L73" s="131">
        <v>42369</v>
      </c>
      <c r="M73" s="152"/>
      <c r="N73" s="152"/>
      <c r="O73" s="152"/>
      <c r="P73" s="152"/>
      <c r="Q73" s="152"/>
      <c r="R73" s="152"/>
      <c r="S73" s="152"/>
      <c r="T73" s="152"/>
      <c r="U73" s="153"/>
      <c r="V73" s="153"/>
      <c r="W73" s="153"/>
      <c r="X73" s="153"/>
      <c r="Y73" s="85" t="s">
        <v>106</v>
      </c>
      <c r="Z73" s="429">
        <v>0</v>
      </c>
      <c r="AA73" s="244" t="s">
        <v>1150</v>
      </c>
      <c r="AB73" s="109" t="s">
        <v>106</v>
      </c>
      <c r="AC73" s="1525">
        <f t="shared" si="4"/>
        <v>1</v>
      </c>
      <c r="AD73" s="1665">
        <v>0</v>
      </c>
      <c r="AE73" s="1460" t="s">
        <v>1150</v>
      </c>
      <c r="AF73" s="1460" t="s">
        <v>1150</v>
      </c>
      <c r="AG73" s="1460">
        <v>0</v>
      </c>
      <c r="AH73" s="110"/>
      <c r="AI73" s="109"/>
      <c r="AJ73" s="109"/>
      <c r="AK73" s="109"/>
      <c r="AL73" s="109"/>
      <c r="AM73" s="111"/>
      <c r="AN73" s="111"/>
      <c r="AO73" s="111"/>
      <c r="AP73" s="111"/>
      <c r="AQ73" s="111"/>
      <c r="AR73" s="111"/>
      <c r="AS73" s="111"/>
      <c r="AT73" s="112"/>
      <c r="AU73" s="112"/>
      <c r="AV73" s="112"/>
      <c r="AW73" s="112"/>
      <c r="AX73" s="112"/>
      <c r="AY73" s="112"/>
      <c r="AZ73" s="112"/>
      <c r="BA73" s="113"/>
      <c r="BB73" s="113"/>
      <c r="BC73" s="113"/>
      <c r="BD73" s="113"/>
      <c r="BE73" s="113"/>
      <c r="BF73" s="113"/>
      <c r="BG73" s="113"/>
      <c r="BH73" s="114"/>
      <c r="BI73" s="114"/>
      <c r="BJ73" s="114"/>
      <c r="BK73" s="114"/>
      <c r="BL73" s="114"/>
      <c r="BM73" s="114"/>
      <c r="BN73" s="114"/>
      <c r="BO73" s="115"/>
      <c r="BP73" s="115"/>
      <c r="BQ73" s="115"/>
      <c r="BR73" s="115"/>
      <c r="BS73" s="115"/>
      <c r="BT73" s="115"/>
      <c r="BU73" s="115"/>
    </row>
    <row r="74" spans="1:73" s="60" customFormat="1" ht="30.75" thickBot="1">
      <c r="A74" s="1871"/>
      <c r="B74" s="1871"/>
      <c r="C74" s="1858"/>
      <c r="D74" s="69" t="s">
        <v>875</v>
      </c>
      <c r="E74" s="373" t="s">
        <v>817</v>
      </c>
      <c r="F74" s="374">
        <v>11</v>
      </c>
      <c r="G74" s="370" t="s">
        <v>876</v>
      </c>
      <c r="H74" s="370" t="s">
        <v>877</v>
      </c>
      <c r="I74" s="434">
        <v>0.08333333333333334</v>
      </c>
      <c r="J74" s="371" t="s">
        <v>878</v>
      </c>
      <c r="K74" s="131">
        <v>42036</v>
      </c>
      <c r="L74" s="131">
        <v>42369</v>
      </c>
      <c r="M74" s="68"/>
      <c r="N74" s="68">
        <v>1</v>
      </c>
      <c r="O74" s="68">
        <v>1</v>
      </c>
      <c r="P74" s="68">
        <v>1</v>
      </c>
      <c r="Q74" s="68">
        <v>1</v>
      </c>
      <c r="R74" s="68">
        <v>1</v>
      </c>
      <c r="S74" s="68">
        <v>1</v>
      </c>
      <c r="T74" s="68">
        <v>1</v>
      </c>
      <c r="U74" s="68">
        <v>1</v>
      </c>
      <c r="V74" s="68">
        <v>1</v>
      </c>
      <c r="W74" s="68">
        <v>1</v>
      </c>
      <c r="X74" s="68">
        <v>1</v>
      </c>
      <c r="Y74" s="135">
        <f>SUM(M74:X74)</f>
        <v>11</v>
      </c>
      <c r="Z74" s="429">
        <v>0</v>
      </c>
      <c r="AA74" s="244" t="s">
        <v>1150</v>
      </c>
      <c r="AB74" s="109">
        <f t="shared" si="3"/>
        <v>1</v>
      </c>
      <c r="AC74" s="1525">
        <f t="shared" si="4"/>
        <v>1</v>
      </c>
      <c r="AD74" s="1665">
        <v>1</v>
      </c>
      <c r="AE74" s="1460">
        <f>AD74/AB74</f>
        <v>1</v>
      </c>
      <c r="AF74" s="1460">
        <f t="shared" si="5"/>
        <v>0.09090909090909091</v>
      </c>
      <c r="AG74" s="1460">
        <f t="shared" si="6"/>
        <v>0.09090909090909091</v>
      </c>
      <c r="AH74" s="110"/>
      <c r="AI74" s="109"/>
      <c r="AJ74" s="109"/>
      <c r="AK74" s="109" t="s">
        <v>1999</v>
      </c>
      <c r="AL74" s="109"/>
      <c r="AM74" s="111"/>
      <c r="AN74" s="111"/>
      <c r="AO74" s="111"/>
      <c r="AP74" s="111"/>
      <c r="AQ74" s="111"/>
      <c r="AR74" s="111"/>
      <c r="AS74" s="111"/>
      <c r="AT74" s="112"/>
      <c r="AU74" s="112"/>
      <c r="AV74" s="112"/>
      <c r="AW74" s="112"/>
      <c r="AX74" s="112"/>
      <c r="AY74" s="112"/>
      <c r="AZ74" s="112"/>
      <c r="BA74" s="113"/>
      <c r="BB74" s="113"/>
      <c r="BC74" s="113"/>
      <c r="BD74" s="113"/>
      <c r="BE74" s="113"/>
      <c r="BF74" s="113"/>
      <c r="BG74" s="113"/>
      <c r="BH74" s="114"/>
      <c r="BI74" s="114"/>
      <c r="BJ74" s="114"/>
      <c r="BK74" s="114"/>
      <c r="BL74" s="114"/>
      <c r="BM74" s="114"/>
      <c r="BN74" s="114"/>
      <c r="BO74" s="115"/>
      <c r="BP74" s="115"/>
      <c r="BQ74" s="115"/>
      <c r="BR74" s="115"/>
      <c r="BS74" s="115"/>
      <c r="BT74" s="115"/>
      <c r="BU74" s="115"/>
    </row>
    <row r="75" spans="1:73" s="60" customFormat="1" ht="24.75" thickBot="1">
      <c r="A75" s="1871"/>
      <c r="B75" s="1871"/>
      <c r="C75" s="1858"/>
      <c r="D75" s="69" t="s">
        <v>879</v>
      </c>
      <c r="E75" s="373" t="s">
        <v>78</v>
      </c>
      <c r="F75" s="374">
        <v>1</v>
      </c>
      <c r="G75" s="370" t="s">
        <v>79</v>
      </c>
      <c r="H75" s="370" t="s">
        <v>880</v>
      </c>
      <c r="I75" s="434">
        <v>0.08333333333333334</v>
      </c>
      <c r="J75" s="371" t="s">
        <v>881</v>
      </c>
      <c r="K75" s="131">
        <v>42005</v>
      </c>
      <c r="L75" s="131">
        <v>42024</v>
      </c>
      <c r="M75" s="68"/>
      <c r="N75" s="68"/>
      <c r="O75" s="68"/>
      <c r="P75" s="68"/>
      <c r="Q75" s="68"/>
      <c r="R75" s="68"/>
      <c r="S75" s="68"/>
      <c r="T75" s="68"/>
      <c r="U75" s="162"/>
      <c r="V75" s="162"/>
      <c r="W75" s="162"/>
      <c r="X75" s="162">
        <v>1</v>
      </c>
      <c r="Y75" s="135">
        <f>SUM(M75:X75)</f>
        <v>1</v>
      </c>
      <c r="Z75" s="429">
        <v>0</v>
      </c>
      <c r="AA75" s="244" t="s">
        <v>1150</v>
      </c>
      <c r="AB75" s="109">
        <f t="shared" si="3"/>
        <v>0</v>
      </c>
      <c r="AC75" s="1525">
        <f t="shared" si="4"/>
        <v>0</v>
      </c>
      <c r="AD75" s="1665">
        <v>0</v>
      </c>
      <c r="AE75" s="1460" t="s">
        <v>1150</v>
      </c>
      <c r="AF75" s="1460">
        <f t="shared" si="5"/>
        <v>0</v>
      </c>
      <c r="AG75" s="1460">
        <f t="shared" si="6"/>
        <v>0</v>
      </c>
      <c r="AH75" s="110"/>
      <c r="AI75" s="109"/>
      <c r="AJ75" s="109"/>
      <c r="AK75" s="109"/>
      <c r="AL75" s="109"/>
      <c r="AM75" s="111"/>
      <c r="AN75" s="111"/>
      <c r="AO75" s="111"/>
      <c r="AP75" s="111"/>
      <c r="AQ75" s="111"/>
      <c r="AR75" s="111"/>
      <c r="AS75" s="111"/>
      <c r="AT75" s="112"/>
      <c r="AU75" s="112"/>
      <c r="AV75" s="112"/>
      <c r="AW75" s="112"/>
      <c r="AX75" s="112"/>
      <c r="AY75" s="112"/>
      <c r="AZ75" s="112"/>
      <c r="BA75" s="113"/>
      <c r="BB75" s="113"/>
      <c r="BC75" s="113"/>
      <c r="BD75" s="113"/>
      <c r="BE75" s="113"/>
      <c r="BF75" s="113"/>
      <c r="BG75" s="113"/>
      <c r="BH75" s="114"/>
      <c r="BI75" s="114"/>
      <c r="BJ75" s="114"/>
      <c r="BK75" s="114"/>
      <c r="BL75" s="114"/>
      <c r="BM75" s="114"/>
      <c r="BN75" s="114"/>
      <c r="BO75" s="115"/>
      <c r="BP75" s="115"/>
      <c r="BQ75" s="115"/>
      <c r="BR75" s="115"/>
      <c r="BS75" s="115"/>
      <c r="BT75" s="115"/>
      <c r="BU75" s="115"/>
    </row>
    <row r="76" spans="1:73" s="60" customFormat="1" ht="24.75" thickBot="1">
      <c r="A76" s="1871"/>
      <c r="B76" s="1871"/>
      <c r="C76" s="1859"/>
      <c r="D76" s="69" t="s">
        <v>882</v>
      </c>
      <c r="E76" s="373" t="s">
        <v>883</v>
      </c>
      <c r="F76" s="374" t="s">
        <v>106</v>
      </c>
      <c r="G76" s="370" t="s">
        <v>884</v>
      </c>
      <c r="H76" s="370" t="s">
        <v>880</v>
      </c>
      <c r="I76" s="434">
        <v>0.08333333333333334</v>
      </c>
      <c r="J76" s="371" t="s">
        <v>885</v>
      </c>
      <c r="K76" s="131">
        <v>42036</v>
      </c>
      <c r="L76" s="131">
        <v>42369</v>
      </c>
      <c r="M76" s="152"/>
      <c r="N76" s="152"/>
      <c r="O76" s="152"/>
      <c r="P76" s="152"/>
      <c r="Q76" s="152"/>
      <c r="R76" s="152"/>
      <c r="S76" s="152"/>
      <c r="T76" s="152"/>
      <c r="U76" s="153"/>
      <c r="V76" s="153"/>
      <c r="W76" s="153"/>
      <c r="X76" s="153"/>
      <c r="Y76" s="135">
        <f>SUM(M76:X76)</f>
        <v>0</v>
      </c>
      <c r="Z76" s="429">
        <v>0</v>
      </c>
      <c r="AA76" s="244" t="s">
        <v>1150</v>
      </c>
      <c r="AB76" s="109">
        <f t="shared" si="3"/>
        <v>0</v>
      </c>
      <c r="AC76" s="1525">
        <f t="shared" si="4"/>
        <v>0</v>
      </c>
      <c r="AD76" s="1665">
        <v>0</v>
      </c>
      <c r="AE76" s="1460" t="s">
        <v>1150</v>
      </c>
      <c r="AF76" s="1460" t="s">
        <v>1150</v>
      </c>
      <c r="AG76" s="1460" t="str">
        <f t="shared" si="6"/>
        <v>-</v>
      </c>
      <c r="AH76" s="110"/>
      <c r="AI76" s="109"/>
      <c r="AJ76" s="109"/>
      <c r="AK76" s="109"/>
      <c r="AL76" s="109"/>
      <c r="AM76" s="111"/>
      <c r="AN76" s="111"/>
      <c r="AO76" s="111"/>
      <c r="AP76" s="111"/>
      <c r="AQ76" s="111"/>
      <c r="AR76" s="111"/>
      <c r="AS76" s="111"/>
      <c r="AT76" s="112"/>
      <c r="AU76" s="112"/>
      <c r="AV76" s="112"/>
      <c r="AW76" s="112"/>
      <c r="AX76" s="112"/>
      <c r="AY76" s="112"/>
      <c r="AZ76" s="112"/>
      <c r="BA76" s="113"/>
      <c r="BB76" s="113"/>
      <c r="BC76" s="113"/>
      <c r="BD76" s="113"/>
      <c r="BE76" s="113"/>
      <c r="BF76" s="113"/>
      <c r="BG76" s="113"/>
      <c r="BH76" s="114"/>
      <c r="BI76" s="114"/>
      <c r="BJ76" s="114"/>
      <c r="BK76" s="114"/>
      <c r="BL76" s="114"/>
      <c r="BM76" s="114"/>
      <c r="BN76" s="114"/>
      <c r="BO76" s="115"/>
      <c r="BP76" s="115"/>
      <c r="BQ76" s="115"/>
      <c r="BR76" s="115"/>
      <c r="BS76" s="115"/>
      <c r="BT76" s="115"/>
      <c r="BU76" s="115"/>
    </row>
    <row r="77" spans="1:73" s="60" customFormat="1" ht="24.75" thickBot="1">
      <c r="A77" s="1871"/>
      <c r="B77" s="1871"/>
      <c r="C77" s="1857" t="s">
        <v>76</v>
      </c>
      <c r="D77" s="105" t="s">
        <v>886</v>
      </c>
      <c r="E77" s="380" t="s">
        <v>78</v>
      </c>
      <c r="F77" s="381">
        <v>1</v>
      </c>
      <c r="G77" s="370" t="s">
        <v>79</v>
      </c>
      <c r="H77" s="342" t="s">
        <v>880</v>
      </c>
      <c r="I77" s="434">
        <v>0.08333333333333334</v>
      </c>
      <c r="J77" s="383" t="s">
        <v>887</v>
      </c>
      <c r="K77" s="131">
        <v>42339</v>
      </c>
      <c r="L77" s="131">
        <v>42369</v>
      </c>
      <c r="M77" s="161"/>
      <c r="N77" s="161"/>
      <c r="O77" s="161"/>
      <c r="P77" s="161"/>
      <c r="Q77" s="161"/>
      <c r="R77" s="161"/>
      <c r="S77" s="161"/>
      <c r="T77" s="161"/>
      <c r="U77" s="162"/>
      <c r="V77" s="162"/>
      <c r="W77" s="162"/>
      <c r="X77" s="162">
        <v>1</v>
      </c>
      <c r="Y77" s="135">
        <f>SUM(M77:X77)</f>
        <v>1</v>
      </c>
      <c r="Z77" s="429">
        <v>0</v>
      </c>
      <c r="AA77" s="244" t="s">
        <v>1150</v>
      </c>
      <c r="AB77" s="109">
        <f t="shared" si="3"/>
        <v>0</v>
      </c>
      <c r="AC77" s="1525">
        <f t="shared" si="4"/>
        <v>0</v>
      </c>
      <c r="AD77" s="1665">
        <v>0</v>
      </c>
      <c r="AE77" s="1460" t="s">
        <v>1150</v>
      </c>
      <c r="AF77" s="1460">
        <f t="shared" si="5"/>
        <v>0</v>
      </c>
      <c r="AG77" s="1460">
        <f t="shared" si="6"/>
        <v>0</v>
      </c>
      <c r="AH77" s="164"/>
      <c r="AI77" s="109"/>
      <c r="AJ77" s="109"/>
      <c r="AK77" s="109"/>
      <c r="AL77" s="109"/>
      <c r="AM77" s="111"/>
      <c r="AN77" s="111"/>
      <c r="AO77" s="111"/>
      <c r="AP77" s="111"/>
      <c r="AQ77" s="111"/>
      <c r="AR77" s="111"/>
      <c r="AS77" s="111"/>
      <c r="AT77" s="112"/>
      <c r="AU77" s="112"/>
      <c r="AV77" s="112"/>
      <c r="AW77" s="112"/>
      <c r="AX77" s="112"/>
      <c r="AY77" s="112"/>
      <c r="AZ77" s="112"/>
      <c r="BA77" s="113"/>
      <c r="BB77" s="113"/>
      <c r="BC77" s="113"/>
      <c r="BD77" s="113"/>
      <c r="BE77" s="113"/>
      <c r="BF77" s="113"/>
      <c r="BG77" s="113"/>
      <c r="BH77" s="114"/>
      <c r="BI77" s="114"/>
      <c r="BJ77" s="114"/>
      <c r="BK77" s="114"/>
      <c r="BL77" s="114"/>
      <c r="BM77" s="114"/>
      <c r="BN77" s="114"/>
      <c r="BO77" s="115"/>
      <c r="BP77" s="115"/>
      <c r="BQ77" s="115"/>
      <c r="BR77" s="115"/>
      <c r="BS77" s="115"/>
      <c r="BT77" s="115"/>
      <c r="BU77" s="115"/>
    </row>
    <row r="78" spans="1:73" s="60" customFormat="1" ht="24.75" thickBot="1">
      <c r="A78" s="1871"/>
      <c r="B78" s="1871"/>
      <c r="C78" s="1858"/>
      <c r="D78" s="93" t="s">
        <v>888</v>
      </c>
      <c r="E78" s="373" t="s">
        <v>883</v>
      </c>
      <c r="F78" s="374" t="s">
        <v>106</v>
      </c>
      <c r="G78" s="370" t="s">
        <v>79</v>
      </c>
      <c r="H78" s="383" t="s">
        <v>880</v>
      </c>
      <c r="I78" s="434">
        <v>0.08333333333333334</v>
      </c>
      <c r="J78" s="383" t="s">
        <v>887</v>
      </c>
      <c r="K78" s="131">
        <v>42036</v>
      </c>
      <c r="L78" s="131">
        <v>42369</v>
      </c>
      <c r="M78" s="161"/>
      <c r="N78" s="161"/>
      <c r="O78" s="161"/>
      <c r="P78" s="161"/>
      <c r="Q78" s="161"/>
      <c r="R78" s="161"/>
      <c r="S78" s="161"/>
      <c r="T78" s="161"/>
      <c r="U78" s="161"/>
      <c r="V78" s="161"/>
      <c r="W78" s="161"/>
      <c r="X78" s="161"/>
      <c r="Y78" s="85" t="s">
        <v>106</v>
      </c>
      <c r="Z78" s="429">
        <v>0</v>
      </c>
      <c r="AA78" s="244" t="s">
        <v>1150</v>
      </c>
      <c r="AB78" s="109" t="s">
        <v>106</v>
      </c>
      <c r="AC78" s="1525">
        <f t="shared" si="4"/>
        <v>1</v>
      </c>
      <c r="AD78" s="1665">
        <v>0</v>
      </c>
      <c r="AE78" s="1460" t="s">
        <v>1150</v>
      </c>
      <c r="AF78" s="1460" t="s">
        <v>1150</v>
      </c>
      <c r="AG78" s="1460">
        <v>0</v>
      </c>
      <c r="AH78" s="110"/>
      <c r="AI78" s="109"/>
      <c r="AJ78" s="109"/>
      <c r="AK78" s="109"/>
      <c r="AL78" s="109"/>
      <c r="AM78" s="111"/>
      <c r="AN78" s="111"/>
      <c r="AO78" s="111"/>
      <c r="AP78" s="111"/>
      <c r="AQ78" s="111"/>
      <c r="AR78" s="111"/>
      <c r="AS78" s="111"/>
      <c r="AT78" s="112"/>
      <c r="AU78" s="112"/>
      <c r="AV78" s="112"/>
      <c r="AW78" s="112"/>
      <c r="AX78" s="112"/>
      <c r="AY78" s="112"/>
      <c r="AZ78" s="112"/>
      <c r="BA78" s="113"/>
      <c r="BB78" s="113"/>
      <c r="BC78" s="113"/>
      <c r="BD78" s="113"/>
      <c r="BE78" s="113"/>
      <c r="BF78" s="113"/>
      <c r="BG78" s="113"/>
      <c r="BH78" s="114"/>
      <c r="BI78" s="114"/>
      <c r="BJ78" s="114"/>
      <c r="BK78" s="114"/>
      <c r="BL78" s="114"/>
      <c r="BM78" s="114"/>
      <c r="BN78" s="114"/>
      <c r="BO78" s="115"/>
      <c r="BP78" s="115"/>
      <c r="BQ78" s="115"/>
      <c r="BR78" s="115"/>
      <c r="BS78" s="115"/>
      <c r="BT78" s="115"/>
      <c r="BU78" s="115"/>
    </row>
    <row r="79" spans="1:73" s="60" customFormat="1" ht="24.75" thickBot="1">
      <c r="A79" s="1871"/>
      <c r="B79" s="1871"/>
      <c r="C79" s="1857" t="s">
        <v>561</v>
      </c>
      <c r="D79" s="105" t="s">
        <v>889</v>
      </c>
      <c r="E79" s="394" t="s">
        <v>890</v>
      </c>
      <c r="F79" s="366">
        <v>1</v>
      </c>
      <c r="G79" s="400" t="s">
        <v>891</v>
      </c>
      <c r="H79" s="435" t="s">
        <v>892</v>
      </c>
      <c r="I79" s="434">
        <v>0.08333333333333334</v>
      </c>
      <c r="J79" s="392" t="s">
        <v>563</v>
      </c>
      <c r="K79" s="401">
        <v>42339</v>
      </c>
      <c r="L79" s="402">
        <v>42019</v>
      </c>
      <c r="M79" s="403">
        <v>1</v>
      </c>
      <c r="N79" s="404"/>
      <c r="O79" s="405"/>
      <c r="P79" s="406"/>
      <c r="Q79" s="404"/>
      <c r="R79" s="406"/>
      <c r="S79" s="404"/>
      <c r="T79" s="405"/>
      <c r="U79" s="407"/>
      <c r="V79" s="408"/>
      <c r="W79" s="407"/>
      <c r="X79" s="409"/>
      <c r="Y79" s="436">
        <f>SUM(M79:X79)</f>
        <v>1</v>
      </c>
      <c r="Z79" s="429">
        <v>0</v>
      </c>
      <c r="AA79" s="244" t="s">
        <v>1150</v>
      </c>
      <c r="AB79" s="109">
        <f t="shared" si="3"/>
        <v>1</v>
      </c>
      <c r="AC79" s="1525">
        <f t="shared" si="4"/>
        <v>1</v>
      </c>
      <c r="AD79" s="1665">
        <v>1</v>
      </c>
      <c r="AE79" s="1460">
        <f>AD79/AB79</f>
        <v>1</v>
      </c>
      <c r="AF79" s="1460">
        <f t="shared" si="5"/>
        <v>1</v>
      </c>
      <c r="AG79" s="1460">
        <f t="shared" si="6"/>
        <v>1</v>
      </c>
      <c r="AH79" s="110"/>
      <c r="AI79" s="109"/>
      <c r="AJ79" s="109"/>
      <c r="AK79" s="109" t="s">
        <v>2000</v>
      </c>
      <c r="AL79" s="109"/>
      <c r="AM79" s="111"/>
      <c r="AN79" s="111"/>
      <c r="AO79" s="111"/>
      <c r="AP79" s="111"/>
      <c r="AQ79" s="111"/>
      <c r="AR79" s="111"/>
      <c r="AS79" s="111"/>
      <c r="AT79" s="112"/>
      <c r="AU79" s="112"/>
      <c r="AV79" s="112"/>
      <c r="AW79" s="112"/>
      <c r="AX79" s="112"/>
      <c r="AY79" s="112"/>
      <c r="AZ79" s="112"/>
      <c r="BA79" s="113"/>
      <c r="BB79" s="113"/>
      <c r="BC79" s="113"/>
      <c r="BD79" s="113"/>
      <c r="BE79" s="113"/>
      <c r="BF79" s="113"/>
      <c r="BG79" s="113"/>
      <c r="BH79" s="114"/>
      <c r="BI79" s="114"/>
      <c r="BJ79" s="114"/>
      <c r="BK79" s="114"/>
      <c r="BL79" s="114"/>
      <c r="BM79" s="114"/>
      <c r="BN79" s="114"/>
      <c r="BO79" s="115"/>
      <c r="BP79" s="115"/>
      <c r="BQ79" s="115"/>
      <c r="BR79" s="115"/>
      <c r="BS79" s="115"/>
      <c r="BT79" s="115"/>
      <c r="BU79" s="115"/>
    </row>
    <row r="80" spans="1:73" s="60" customFormat="1" ht="24.75" thickBot="1">
      <c r="A80" s="1871"/>
      <c r="B80" s="1871"/>
      <c r="C80" s="1858"/>
      <c r="D80" s="105" t="s">
        <v>562</v>
      </c>
      <c r="E80" s="437" t="s">
        <v>142</v>
      </c>
      <c r="F80" s="438">
        <v>12</v>
      </c>
      <c r="G80" s="439" t="s">
        <v>143</v>
      </c>
      <c r="H80" s="440" t="s">
        <v>892</v>
      </c>
      <c r="I80" s="434">
        <v>0.08333333333333334</v>
      </c>
      <c r="J80" s="392" t="s">
        <v>563</v>
      </c>
      <c r="K80" s="401">
        <v>42339</v>
      </c>
      <c r="L80" s="441">
        <v>42369</v>
      </c>
      <c r="M80" s="403">
        <v>1</v>
      </c>
      <c r="N80" s="404">
        <v>1</v>
      </c>
      <c r="O80" s="405">
        <v>1</v>
      </c>
      <c r="P80" s="406">
        <v>1</v>
      </c>
      <c r="Q80" s="404">
        <v>1</v>
      </c>
      <c r="R80" s="406">
        <v>1</v>
      </c>
      <c r="S80" s="404">
        <v>1</v>
      </c>
      <c r="T80" s="405">
        <v>1</v>
      </c>
      <c r="U80" s="407">
        <v>1</v>
      </c>
      <c r="V80" s="408">
        <v>1</v>
      </c>
      <c r="W80" s="407">
        <v>1</v>
      </c>
      <c r="X80" s="409">
        <v>1</v>
      </c>
      <c r="Y80" s="436">
        <f>SUM(M80:X80)</f>
        <v>12</v>
      </c>
      <c r="Z80" s="429">
        <v>0</v>
      </c>
      <c r="AA80" s="244" t="s">
        <v>1150</v>
      </c>
      <c r="AB80" s="109">
        <f t="shared" si="3"/>
        <v>2</v>
      </c>
      <c r="AC80" s="1525">
        <f t="shared" si="4"/>
        <v>1</v>
      </c>
      <c r="AD80" s="1665">
        <v>0</v>
      </c>
      <c r="AE80" s="1460">
        <f>AD80/AB80</f>
        <v>0</v>
      </c>
      <c r="AF80" s="1460">
        <f t="shared" si="5"/>
        <v>0</v>
      </c>
      <c r="AG80" s="1460">
        <f t="shared" si="6"/>
        <v>0</v>
      </c>
      <c r="AH80" s="110"/>
      <c r="AI80" s="109"/>
      <c r="AJ80" s="109"/>
      <c r="AK80" s="109"/>
      <c r="AL80" s="109"/>
      <c r="AM80" s="111"/>
      <c r="AN80" s="111"/>
      <c r="AO80" s="111"/>
      <c r="AP80" s="111"/>
      <c r="AQ80" s="111"/>
      <c r="AR80" s="111"/>
      <c r="AS80" s="111"/>
      <c r="AT80" s="112"/>
      <c r="AU80" s="112"/>
      <c r="AV80" s="112"/>
      <c r="AW80" s="112"/>
      <c r="AX80" s="112"/>
      <c r="AY80" s="112"/>
      <c r="AZ80" s="112"/>
      <c r="BA80" s="113"/>
      <c r="BB80" s="113"/>
      <c r="BC80" s="113"/>
      <c r="BD80" s="113"/>
      <c r="BE80" s="113"/>
      <c r="BF80" s="113"/>
      <c r="BG80" s="113"/>
      <c r="BH80" s="114"/>
      <c r="BI80" s="114"/>
      <c r="BJ80" s="114"/>
      <c r="BK80" s="114"/>
      <c r="BL80" s="114"/>
      <c r="BM80" s="114"/>
      <c r="BN80" s="114"/>
      <c r="BO80" s="115"/>
      <c r="BP80" s="115"/>
      <c r="BQ80" s="115"/>
      <c r="BR80" s="115"/>
      <c r="BS80" s="115"/>
      <c r="BT80" s="115"/>
      <c r="BU80" s="115"/>
    </row>
    <row r="81" spans="1:73" s="38" customFormat="1" ht="19.5" customHeight="1" thickBot="1">
      <c r="A81" s="1860" t="s">
        <v>136</v>
      </c>
      <c r="B81" s="1861"/>
      <c r="C81" s="1861"/>
      <c r="D81" s="1862"/>
      <c r="E81" s="196"/>
      <c r="F81" s="196"/>
      <c r="G81" s="196"/>
      <c r="H81" s="196"/>
      <c r="I81" s="97">
        <f>+SUM(I69:I80)</f>
        <v>1.0000000000000002</v>
      </c>
      <c r="J81" s="196"/>
      <c r="K81" s="196"/>
      <c r="L81" s="196"/>
      <c r="M81" s="196"/>
      <c r="N81" s="196"/>
      <c r="O81" s="196"/>
      <c r="P81" s="196"/>
      <c r="Q81" s="196"/>
      <c r="R81" s="196"/>
      <c r="S81" s="196"/>
      <c r="T81" s="196"/>
      <c r="U81" s="196"/>
      <c r="V81" s="196"/>
      <c r="W81" s="196"/>
      <c r="X81" s="196"/>
      <c r="Y81" s="98"/>
      <c r="Z81" s="99">
        <f>SUM(Z69:Z80)</f>
        <v>0</v>
      </c>
      <c r="AA81" s="197"/>
      <c r="AB81" s="1658"/>
      <c r="AC81" s="1703">
        <f>_xlfn.AVERAGEIF(AC69:AC80,"&gt;0")</f>
        <v>1</v>
      </c>
      <c r="AD81" s="1671"/>
      <c r="AE81" s="1657">
        <f>AVERAGE(AE69:AE80)</f>
        <v>0.8333333333333334</v>
      </c>
      <c r="AF81" s="1657" t="e">
        <f t="shared" si="5"/>
        <v>#DIV/0!</v>
      </c>
      <c r="AG81" s="1657">
        <f>AVERAGE(AG69:AG80)</f>
        <v>0.3181818181818182</v>
      </c>
      <c r="AH81" s="102"/>
      <c r="AI81" s="102"/>
      <c r="AJ81" s="102"/>
      <c r="AK81" s="102"/>
      <c r="AL81" s="102"/>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row>
    <row r="82" spans="1:73" s="60" customFormat="1" ht="42.75" customHeight="1" thickBot="1">
      <c r="A82" s="1855">
        <v>2</v>
      </c>
      <c r="B82" s="1855" t="s">
        <v>137</v>
      </c>
      <c r="C82" s="1857" t="s">
        <v>893</v>
      </c>
      <c r="D82" s="240" t="s">
        <v>894</v>
      </c>
      <c r="E82" s="43" t="s">
        <v>78</v>
      </c>
      <c r="F82" s="125">
        <v>1</v>
      </c>
      <c r="G82" s="231" t="s">
        <v>79</v>
      </c>
      <c r="H82" s="45" t="s">
        <v>895</v>
      </c>
      <c r="I82" s="120">
        <v>0.047619047619047616</v>
      </c>
      <c r="J82" s="47" t="s">
        <v>896</v>
      </c>
      <c r="K82" s="48">
        <v>42009</v>
      </c>
      <c r="L82" s="48">
        <v>42024</v>
      </c>
      <c r="M82" s="49">
        <v>1</v>
      </c>
      <c r="N82" s="49"/>
      <c r="O82" s="49"/>
      <c r="P82" s="49"/>
      <c r="Q82" s="49"/>
      <c r="R82" s="49"/>
      <c r="S82" s="49"/>
      <c r="T82" s="49"/>
      <c r="U82" s="49"/>
      <c r="V82" s="49"/>
      <c r="W82" s="49"/>
      <c r="X82" s="49"/>
      <c r="Y82" s="50">
        <f>SUM(M82:X82)</f>
        <v>1</v>
      </c>
      <c r="Z82" s="429">
        <v>0</v>
      </c>
      <c r="AA82" s="244" t="s">
        <v>1150</v>
      </c>
      <c r="AB82" s="109">
        <f t="shared" si="3"/>
        <v>1</v>
      </c>
      <c r="AC82" s="1525">
        <f t="shared" si="4"/>
        <v>1</v>
      </c>
      <c r="AD82" s="1665">
        <v>1</v>
      </c>
      <c r="AE82" s="1460">
        <f>AD82/AB82</f>
        <v>1</v>
      </c>
      <c r="AF82" s="1460">
        <f t="shared" si="5"/>
        <v>1</v>
      </c>
      <c r="AG82" s="1460">
        <f>AF82</f>
        <v>1</v>
      </c>
      <c r="AH82" s="110"/>
      <c r="AI82" s="109"/>
      <c r="AJ82" s="109"/>
      <c r="AK82" s="109"/>
      <c r="AL82" s="109"/>
      <c r="AM82" s="111"/>
      <c r="AN82" s="111"/>
      <c r="AO82" s="111"/>
      <c r="AP82" s="111"/>
      <c r="AQ82" s="111"/>
      <c r="AR82" s="111"/>
      <c r="AS82" s="111"/>
      <c r="AT82" s="112"/>
      <c r="AU82" s="112"/>
      <c r="AV82" s="112"/>
      <c r="AW82" s="112"/>
      <c r="AX82" s="112"/>
      <c r="AY82" s="112"/>
      <c r="AZ82" s="112"/>
      <c r="BA82" s="113"/>
      <c r="BB82" s="113"/>
      <c r="BC82" s="113"/>
      <c r="BD82" s="113"/>
      <c r="BE82" s="113"/>
      <c r="BF82" s="113"/>
      <c r="BG82" s="113"/>
      <c r="BH82" s="114"/>
      <c r="BI82" s="114"/>
      <c r="BJ82" s="114"/>
      <c r="BK82" s="114"/>
      <c r="BL82" s="114"/>
      <c r="BM82" s="114"/>
      <c r="BN82" s="114"/>
      <c r="BO82" s="115"/>
      <c r="BP82" s="115"/>
      <c r="BQ82" s="115"/>
      <c r="BR82" s="115"/>
      <c r="BS82" s="115"/>
      <c r="BT82" s="115"/>
      <c r="BU82" s="115"/>
    </row>
    <row r="83" spans="1:73" s="60" customFormat="1" ht="42.75" customHeight="1" thickBot="1">
      <c r="A83" s="1856"/>
      <c r="B83" s="1856"/>
      <c r="C83" s="1858"/>
      <c r="D83" s="121" t="s">
        <v>897</v>
      </c>
      <c r="E83" s="243" t="s">
        <v>237</v>
      </c>
      <c r="F83" s="242">
        <v>2</v>
      </c>
      <c r="G83" s="243" t="s">
        <v>79</v>
      </c>
      <c r="H83" s="45" t="s">
        <v>895</v>
      </c>
      <c r="I83" s="120">
        <v>0.047619047619047616</v>
      </c>
      <c r="J83" s="66" t="s">
        <v>898</v>
      </c>
      <c r="K83" s="67">
        <v>42339</v>
      </c>
      <c r="L83" s="67">
        <v>42369</v>
      </c>
      <c r="M83" s="68">
        <v>2</v>
      </c>
      <c r="N83" s="68"/>
      <c r="O83" s="68"/>
      <c r="P83" s="68"/>
      <c r="Q83" s="68"/>
      <c r="R83" s="68"/>
      <c r="S83" s="68"/>
      <c r="T83" s="68"/>
      <c r="U83" s="68"/>
      <c r="V83" s="68"/>
      <c r="W83" s="68"/>
      <c r="X83" s="68"/>
      <c r="Y83" s="50">
        <f aca="true" t="shared" si="7" ref="Y83:Y100">SUM(M83:X83)</f>
        <v>2</v>
      </c>
      <c r="Z83" s="429">
        <v>0</v>
      </c>
      <c r="AA83" s="244" t="s">
        <v>1150</v>
      </c>
      <c r="AB83" s="109">
        <f t="shared" si="3"/>
        <v>2</v>
      </c>
      <c r="AC83" s="1525">
        <f t="shared" si="4"/>
        <v>1</v>
      </c>
      <c r="AD83" s="1665">
        <v>2</v>
      </c>
      <c r="AE83" s="1460">
        <f>AD83/AB83</f>
        <v>1</v>
      </c>
      <c r="AF83" s="1460">
        <f t="shared" si="5"/>
        <v>1</v>
      </c>
      <c r="AG83" s="1460">
        <f aca="true" t="shared" si="8" ref="AG83:AG98">AF83</f>
        <v>1</v>
      </c>
      <c r="AH83" s="110"/>
      <c r="AI83" s="109"/>
      <c r="AJ83" s="109"/>
      <c r="AK83" s="109"/>
      <c r="AL83" s="109"/>
      <c r="AM83" s="111"/>
      <c r="AN83" s="111"/>
      <c r="AO83" s="111"/>
      <c r="AP83" s="111"/>
      <c r="AQ83" s="111"/>
      <c r="AR83" s="111"/>
      <c r="AS83" s="111"/>
      <c r="AT83" s="112"/>
      <c r="AU83" s="112"/>
      <c r="AV83" s="112"/>
      <c r="AW83" s="112"/>
      <c r="AX83" s="112"/>
      <c r="AY83" s="112"/>
      <c r="AZ83" s="112"/>
      <c r="BA83" s="113"/>
      <c r="BB83" s="113"/>
      <c r="BC83" s="113"/>
      <c r="BD83" s="113"/>
      <c r="BE83" s="113"/>
      <c r="BF83" s="113"/>
      <c r="BG83" s="113"/>
      <c r="BH83" s="114"/>
      <c r="BI83" s="114"/>
      <c r="BJ83" s="114"/>
      <c r="BK83" s="114"/>
      <c r="BL83" s="114"/>
      <c r="BM83" s="114"/>
      <c r="BN83" s="114"/>
      <c r="BO83" s="115"/>
      <c r="BP83" s="115"/>
      <c r="BQ83" s="115"/>
      <c r="BR83" s="115"/>
      <c r="BS83" s="115"/>
      <c r="BT83" s="115"/>
      <c r="BU83" s="115"/>
    </row>
    <row r="84" spans="1:73" s="60" customFormat="1" ht="78.75" customHeight="1" thickBot="1">
      <c r="A84" s="1856"/>
      <c r="B84" s="1856"/>
      <c r="C84" s="1858"/>
      <c r="D84" s="240" t="s">
        <v>899</v>
      </c>
      <c r="E84" s="243" t="s">
        <v>78</v>
      </c>
      <c r="F84" s="242">
        <v>1</v>
      </c>
      <c r="G84" s="243" t="s">
        <v>79</v>
      </c>
      <c r="H84" s="45" t="s">
        <v>895</v>
      </c>
      <c r="I84" s="120">
        <v>0.047619047619047616</v>
      </c>
      <c r="J84" s="47" t="s">
        <v>900</v>
      </c>
      <c r="K84" s="48">
        <v>42009</v>
      </c>
      <c r="L84" s="48">
        <v>42019</v>
      </c>
      <c r="M84" s="49">
        <v>1</v>
      </c>
      <c r="N84" s="49"/>
      <c r="O84" s="49"/>
      <c r="P84" s="49"/>
      <c r="Q84" s="49"/>
      <c r="R84" s="49"/>
      <c r="S84" s="49"/>
      <c r="T84" s="49"/>
      <c r="U84" s="49"/>
      <c r="V84" s="49"/>
      <c r="W84" s="49"/>
      <c r="X84" s="49"/>
      <c r="Y84" s="50">
        <f t="shared" si="7"/>
        <v>1</v>
      </c>
      <c r="Z84" s="429">
        <v>0</v>
      </c>
      <c r="AA84" s="244" t="s">
        <v>1150</v>
      </c>
      <c r="AB84" s="109">
        <f t="shared" si="3"/>
        <v>1</v>
      </c>
      <c r="AC84" s="1525">
        <f t="shared" si="4"/>
        <v>1</v>
      </c>
      <c r="AD84" s="1665">
        <v>1</v>
      </c>
      <c r="AE84" s="1460">
        <f>AD84/AB84</f>
        <v>1</v>
      </c>
      <c r="AF84" s="1460">
        <f t="shared" si="5"/>
        <v>1</v>
      </c>
      <c r="AG84" s="1460">
        <f t="shared" si="8"/>
        <v>1</v>
      </c>
      <c r="AH84" s="110"/>
      <c r="AI84" s="109"/>
      <c r="AJ84" s="109"/>
      <c r="AK84" s="109"/>
      <c r="AL84" s="109"/>
      <c r="AM84" s="111"/>
      <c r="AN84" s="111"/>
      <c r="AO84" s="111"/>
      <c r="AP84" s="111"/>
      <c r="AQ84" s="111"/>
      <c r="AR84" s="111"/>
      <c r="AS84" s="111"/>
      <c r="AT84" s="112"/>
      <c r="AU84" s="112"/>
      <c r="AV84" s="112"/>
      <c r="AW84" s="112"/>
      <c r="AX84" s="112"/>
      <c r="AY84" s="112"/>
      <c r="AZ84" s="112"/>
      <c r="BA84" s="113"/>
      <c r="BB84" s="113"/>
      <c r="BC84" s="113"/>
      <c r="BD84" s="113"/>
      <c r="BE84" s="113"/>
      <c r="BF84" s="113"/>
      <c r="BG84" s="113"/>
      <c r="BH84" s="114"/>
      <c r="BI84" s="114"/>
      <c r="BJ84" s="114"/>
      <c r="BK84" s="114"/>
      <c r="BL84" s="114"/>
      <c r="BM84" s="114"/>
      <c r="BN84" s="114"/>
      <c r="BO84" s="115"/>
      <c r="BP84" s="115"/>
      <c r="BQ84" s="115"/>
      <c r="BR84" s="115"/>
      <c r="BS84" s="115"/>
      <c r="BT84" s="115"/>
      <c r="BU84" s="115"/>
    </row>
    <row r="85" spans="1:73" s="60" customFormat="1" ht="59.25" customHeight="1" thickBot="1">
      <c r="A85" s="1856"/>
      <c r="B85" s="1856"/>
      <c r="C85" s="1858"/>
      <c r="D85" s="240" t="s">
        <v>901</v>
      </c>
      <c r="E85" s="43" t="s">
        <v>78</v>
      </c>
      <c r="F85" s="125">
        <v>1</v>
      </c>
      <c r="G85" s="243" t="s">
        <v>79</v>
      </c>
      <c r="H85" s="45" t="s">
        <v>895</v>
      </c>
      <c r="I85" s="120">
        <v>0.047619047619047616</v>
      </c>
      <c r="J85" s="47" t="s">
        <v>900</v>
      </c>
      <c r="K85" s="48">
        <v>42361</v>
      </c>
      <c r="L85" s="48">
        <v>42014</v>
      </c>
      <c r="M85" s="49">
        <v>1</v>
      </c>
      <c r="N85" s="49"/>
      <c r="O85" s="49"/>
      <c r="P85" s="49"/>
      <c r="Q85" s="49"/>
      <c r="R85" s="49"/>
      <c r="S85" s="49"/>
      <c r="T85" s="49"/>
      <c r="U85" s="49"/>
      <c r="V85" s="49"/>
      <c r="W85" s="49"/>
      <c r="X85" s="49"/>
      <c r="Y85" s="50">
        <f t="shared" si="7"/>
        <v>1</v>
      </c>
      <c r="Z85" s="429">
        <v>0</v>
      </c>
      <c r="AA85" s="244" t="s">
        <v>1150</v>
      </c>
      <c r="AB85" s="109">
        <f t="shared" si="3"/>
        <v>1</v>
      </c>
      <c r="AC85" s="1525">
        <f t="shared" si="4"/>
        <v>1</v>
      </c>
      <c r="AD85" s="1665">
        <v>1</v>
      </c>
      <c r="AE85" s="1460">
        <f>AD85/AB85</f>
        <v>1</v>
      </c>
      <c r="AF85" s="1460">
        <f t="shared" si="5"/>
        <v>1</v>
      </c>
      <c r="AG85" s="1460">
        <f t="shared" si="8"/>
        <v>1</v>
      </c>
      <c r="AH85" s="110"/>
      <c r="AI85" s="109"/>
      <c r="AJ85" s="109"/>
      <c r="AK85" s="109"/>
      <c r="AL85" s="109"/>
      <c r="AM85" s="111"/>
      <c r="AN85" s="111"/>
      <c r="AO85" s="111"/>
      <c r="AP85" s="111"/>
      <c r="AQ85" s="111"/>
      <c r="AR85" s="111"/>
      <c r="AS85" s="111"/>
      <c r="AT85" s="112"/>
      <c r="AU85" s="112"/>
      <c r="AV85" s="112"/>
      <c r="AW85" s="112"/>
      <c r="AX85" s="112"/>
      <c r="AY85" s="112"/>
      <c r="AZ85" s="112"/>
      <c r="BA85" s="113"/>
      <c r="BB85" s="113"/>
      <c r="BC85" s="113"/>
      <c r="BD85" s="113"/>
      <c r="BE85" s="113"/>
      <c r="BF85" s="113"/>
      <c r="BG85" s="113"/>
      <c r="BH85" s="114"/>
      <c r="BI85" s="114"/>
      <c r="BJ85" s="114"/>
      <c r="BK85" s="114"/>
      <c r="BL85" s="114"/>
      <c r="BM85" s="114"/>
      <c r="BN85" s="114"/>
      <c r="BO85" s="115"/>
      <c r="BP85" s="115"/>
      <c r="BQ85" s="115"/>
      <c r="BR85" s="115"/>
      <c r="BS85" s="115"/>
      <c r="BT85" s="115"/>
      <c r="BU85" s="115"/>
    </row>
    <row r="86" spans="1:73" s="60" customFormat="1" ht="57.75" customHeight="1" thickBot="1">
      <c r="A86" s="1856"/>
      <c r="B86" s="1856"/>
      <c r="C86" s="1859"/>
      <c r="D86" s="121" t="s">
        <v>902</v>
      </c>
      <c r="E86" s="243" t="s">
        <v>68</v>
      </c>
      <c r="F86" s="442">
        <v>1</v>
      </c>
      <c r="G86" s="243" t="s">
        <v>903</v>
      </c>
      <c r="H86" s="45" t="s">
        <v>895</v>
      </c>
      <c r="I86" s="120">
        <v>0.047619047619047616</v>
      </c>
      <c r="J86" s="66" t="s">
        <v>904</v>
      </c>
      <c r="K86" s="67">
        <v>42005</v>
      </c>
      <c r="L86" s="67">
        <v>42369</v>
      </c>
      <c r="M86" s="557">
        <v>0.166</v>
      </c>
      <c r="N86" s="557"/>
      <c r="O86" s="557">
        <v>0.166</v>
      </c>
      <c r="P86" s="557"/>
      <c r="Q86" s="557">
        <v>0.166</v>
      </c>
      <c r="R86" s="557"/>
      <c r="S86" s="557">
        <v>0.166</v>
      </c>
      <c r="T86" s="557"/>
      <c r="U86" s="557">
        <v>0.166</v>
      </c>
      <c r="V86" s="557"/>
      <c r="W86" s="557">
        <v>0.166</v>
      </c>
      <c r="X86" s="557"/>
      <c r="Y86" s="1449">
        <v>1</v>
      </c>
      <c r="Z86" s="429">
        <v>0</v>
      </c>
      <c r="AA86" s="244" t="s">
        <v>1150</v>
      </c>
      <c r="AB86" s="109">
        <f t="shared" si="3"/>
        <v>0.166</v>
      </c>
      <c r="AC86" s="1525">
        <f t="shared" si="4"/>
        <v>1</v>
      </c>
      <c r="AD86" s="1665">
        <v>0.166</v>
      </c>
      <c r="AE86" s="1460">
        <f>AD86/AB86</f>
        <v>1</v>
      </c>
      <c r="AF86" s="1460">
        <f t="shared" si="5"/>
        <v>0.166</v>
      </c>
      <c r="AG86" s="1460">
        <f t="shared" si="8"/>
        <v>0.166</v>
      </c>
      <c r="AH86" s="110"/>
      <c r="AI86" s="109"/>
      <c r="AJ86" s="109"/>
      <c r="AK86" s="109"/>
      <c r="AL86" s="109"/>
      <c r="AM86" s="111"/>
      <c r="AN86" s="111"/>
      <c r="AO86" s="111"/>
      <c r="AP86" s="111"/>
      <c r="AQ86" s="111"/>
      <c r="AR86" s="111"/>
      <c r="AS86" s="111"/>
      <c r="AT86" s="112"/>
      <c r="AU86" s="112"/>
      <c r="AV86" s="112"/>
      <c r="AW86" s="112"/>
      <c r="AX86" s="112"/>
      <c r="AY86" s="112"/>
      <c r="AZ86" s="112"/>
      <c r="BA86" s="113"/>
      <c r="BB86" s="113"/>
      <c r="BC86" s="113"/>
      <c r="BD86" s="113"/>
      <c r="BE86" s="113"/>
      <c r="BF86" s="113"/>
      <c r="BG86" s="113"/>
      <c r="BH86" s="114"/>
      <c r="BI86" s="114"/>
      <c r="BJ86" s="114"/>
      <c r="BK86" s="114"/>
      <c r="BL86" s="114"/>
      <c r="BM86" s="114"/>
      <c r="BN86" s="114"/>
      <c r="BO86" s="115"/>
      <c r="BP86" s="115"/>
      <c r="BQ86" s="115"/>
      <c r="BR86" s="115"/>
      <c r="BS86" s="115"/>
      <c r="BT86" s="115"/>
      <c r="BU86" s="115"/>
    </row>
    <row r="87" spans="1:73" s="60" customFormat="1" ht="24.75" thickBot="1">
      <c r="A87" s="1856"/>
      <c r="B87" s="1856"/>
      <c r="C87" s="1857" t="s">
        <v>905</v>
      </c>
      <c r="D87" s="121" t="s">
        <v>906</v>
      </c>
      <c r="E87" s="444" t="s">
        <v>907</v>
      </c>
      <c r="F87" s="445" t="s">
        <v>106</v>
      </c>
      <c r="G87" s="444" t="s">
        <v>908</v>
      </c>
      <c r="H87" s="446" t="s">
        <v>880</v>
      </c>
      <c r="I87" s="120">
        <v>0.047619047619047616</v>
      </c>
      <c r="J87" s="447" t="s">
        <v>909</v>
      </c>
      <c r="K87" s="79">
        <v>42005</v>
      </c>
      <c r="L87" s="79">
        <v>42369</v>
      </c>
      <c r="M87" s="448"/>
      <c r="N87" s="448"/>
      <c r="O87" s="448"/>
      <c r="P87" s="448"/>
      <c r="Q87" s="448"/>
      <c r="R87" s="448"/>
      <c r="S87" s="448"/>
      <c r="T87" s="448"/>
      <c r="U87" s="448"/>
      <c r="V87" s="448"/>
      <c r="W87" s="448"/>
      <c r="X87" s="448"/>
      <c r="Y87" s="443" t="s">
        <v>106</v>
      </c>
      <c r="Z87" s="449">
        <v>0</v>
      </c>
      <c r="AA87" s="244" t="s">
        <v>1150</v>
      </c>
      <c r="AB87" s="109" t="s">
        <v>106</v>
      </c>
      <c r="AC87" s="1525">
        <f t="shared" si="4"/>
        <v>1</v>
      </c>
      <c r="AD87" s="1665">
        <v>0</v>
      </c>
      <c r="AE87" s="1460" t="s">
        <v>1150</v>
      </c>
      <c r="AF87" s="1460" t="s">
        <v>1150</v>
      </c>
      <c r="AG87" s="1460">
        <v>0</v>
      </c>
      <c r="AH87" s="110"/>
      <c r="AI87" s="109"/>
      <c r="AJ87" s="109"/>
      <c r="AK87" s="109"/>
      <c r="AL87" s="109"/>
      <c r="AM87" s="111"/>
      <c r="AN87" s="111"/>
      <c r="AO87" s="111"/>
      <c r="AP87" s="111"/>
      <c r="AQ87" s="111"/>
      <c r="AR87" s="111"/>
      <c r="AS87" s="111"/>
      <c r="AT87" s="112"/>
      <c r="AU87" s="112"/>
      <c r="AV87" s="112"/>
      <c r="AW87" s="112"/>
      <c r="AX87" s="112"/>
      <c r="AY87" s="112"/>
      <c r="AZ87" s="112"/>
      <c r="BA87" s="113"/>
      <c r="BB87" s="113"/>
      <c r="BC87" s="113"/>
      <c r="BD87" s="113"/>
      <c r="BE87" s="113"/>
      <c r="BF87" s="113"/>
      <c r="BG87" s="113"/>
      <c r="BH87" s="114"/>
      <c r="BI87" s="114"/>
      <c r="BJ87" s="114"/>
      <c r="BK87" s="114"/>
      <c r="BL87" s="114"/>
      <c r="BM87" s="114"/>
      <c r="BN87" s="114"/>
      <c r="BO87" s="115"/>
      <c r="BP87" s="115"/>
      <c r="BQ87" s="115"/>
      <c r="BR87" s="115"/>
      <c r="BS87" s="115"/>
      <c r="BT87" s="115"/>
      <c r="BU87" s="115"/>
    </row>
    <row r="88" spans="1:73" s="60" customFormat="1" ht="36.75" thickBot="1">
      <c r="A88" s="1856"/>
      <c r="B88" s="1856"/>
      <c r="C88" s="1858"/>
      <c r="D88" s="121" t="s">
        <v>910</v>
      </c>
      <c r="E88" s="450" t="s">
        <v>907</v>
      </c>
      <c r="F88" s="451">
        <v>2</v>
      </c>
      <c r="G88" s="452" t="s">
        <v>911</v>
      </c>
      <c r="H88" s="435" t="s">
        <v>880</v>
      </c>
      <c r="I88" s="120">
        <v>0.047619047619047616</v>
      </c>
      <c r="J88" s="453" t="s">
        <v>912</v>
      </c>
      <c r="K88" s="78">
        <v>42036</v>
      </c>
      <c r="L88" s="78">
        <v>42109</v>
      </c>
      <c r="M88" s="454"/>
      <c r="N88" s="454"/>
      <c r="O88" s="454"/>
      <c r="P88" s="68">
        <v>2</v>
      </c>
      <c r="Q88" s="454"/>
      <c r="R88" s="454"/>
      <c r="S88" s="454"/>
      <c r="T88" s="454"/>
      <c r="U88" s="454"/>
      <c r="V88" s="454"/>
      <c r="W88" s="454"/>
      <c r="X88" s="454"/>
      <c r="Y88" s="123">
        <f>SUM(M88:X88)</f>
        <v>2</v>
      </c>
      <c r="Z88" s="429">
        <v>0</v>
      </c>
      <c r="AA88" s="244" t="s">
        <v>1150</v>
      </c>
      <c r="AB88" s="109">
        <f t="shared" si="3"/>
        <v>0</v>
      </c>
      <c r="AC88" s="1525">
        <f t="shared" si="4"/>
        <v>0</v>
      </c>
      <c r="AD88" s="1665">
        <v>0</v>
      </c>
      <c r="AE88" s="1460" t="s">
        <v>1150</v>
      </c>
      <c r="AF88" s="1460">
        <f t="shared" si="5"/>
        <v>0</v>
      </c>
      <c r="AG88" s="1460">
        <f t="shared" si="8"/>
        <v>0</v>
      </c>
      <c r="AH88" s="110"/>
      <c r="AI88" s="109"/>
      <c r="AJ88" s="109"/>
      <c r="AK88" s="109"/>
      <c r="AL88" s="109"/>
      <c r="AM88" s="111"/>
      <c r="AN88" s="111"/>
      <c r="AO88" s="111"/>
      <c r="AP88" s="111"/>
      <c r="AQ88" s="111"/>
      <c r="AR88" s="111"/>
      <c r="AS88" s="111"/>
      <c r="AT88" s="112"/>
      <c r="AU88" s="112"/>
      <c r="AV88" s="112"/>
      <c r="AW88" s="112"/>
      <c r="AX88" s="112"/>
      <c r="AY88" s="112"/>
      <c r="AZ88" s="112"/>
      <c r="BA88" s="113"/>
      <c r="BB88" s="113"/>
      <c r="BC88" s="113"/>
      <c r="BD88" s="113"/>
      <c r="BE88" s="113"/>
      <c r="BF88" s="113"/>
      <c r="BG88" s="113"/>
      <c r="BH88" s="114"/>
      <c r="BI88" s="114"/>
      <c r="BJ88" s="114"/>
      <c r="BK88" s="114"/>
      <c r="BL88" s="114"/>
      <c r="BM88" s="114"/>
      <c r="BN88" s="114"/>
      <c r="BO88" s="115"/>
      <c r="BP88" s="115"/>
      <c r="BQ88" s="115"/>
      <c r="BR88" s="115"/>
      <c r="BS88" s="115"/>
      <c r="BT88" s="115"/>
      <c r="BU88" s="115"/>
    </row>
    <row r="89" spans="1:73" s="60" customFormat="1" ht="24.75" thickBot="1">
      <c r="A89" s="1856"/>
      <c r="B89" s="1856"/>
      <c r="C89" s="1858"/>
      <c r="D89" s="121" t="s">
        <v>913</v>
      </c>
      <c r="E89" s="452" t="s">
        <v>914</v>
      </c>
      <c r="F89" s="451">
        <v>4</v>
      </c>
      <c r="G89" s="444" t="s">
        <v>915</v>
      </c>
      <c r="H89" s="455" t="s">
        <v>880</v>
      </c>
      <c r="I89" s="120">
        <v>0.047619047619047616</v>
      </c>
      <c r="J89" s="447" t="s">
        <v>916</v>
      </c>
      <c r="K89" s="78">
        <v>42005</v>
      </c>
      <c r="L89" s="78">
        <v>42063</v>
      </c>
      <c r="M89" s="448"/>
      <c r="N89" s="49">
        <v>4</v>
      </c>
      <c r="O89" s="456"/>
      <c r="P89" s="448"/>
      <c r="Q89" s="448"/>
      <c r="R89" s="448"/>
      <c r="S89" s="448"/>
      <c r="T89" s="448"/>
      <c r="U89" s="448"/>
      <c r="V89" s="448"/>
      <c r="W89" s="448"/>
      <c r="X89" s="456"/>
      <c r="Y89" s="457">
        <v>4</v>
      </c>
      <c r="Z89" s="429">
        <v>0</v>
      </c>
      <c r="AA89" s="244" t="s">
        <v>1150</v>
      </c>
      <c r="AB89" s="109">
        <f t="shared" si="3"/>
        <v>4</v>
      </c>
      <c r="AC89" s="1525">
        <f t="shared" si="4"/>
        <v>1</v>
      </c>
      <c r="AD89" s="1665">
        <v>3</v>
      </c>
      <c r="AE89" s="1460">
        <f>AD89/AB89</f>
        <v>0.75</v>
      </c>
      <c r="AF89" s="1460">
        <f t="shared" si="5"/>
        <v>0.75</v>
      </c>
      <c r="AG89" s="1460">
        <f t="shared" si="8"/>
        <v>0.75</v>
      </c>
      <c r="AH89" s="110"/>
      <c r="AI89" s="109"/>
      <c r="AJ89" s="109"/>
      <c r="AK89" s="109"/>
      <c r="AL89" s="109"/>
      <c r="AM89" s="111"/>
      <c r="AN89" s="111"/>
      <c r="AO89" s="111"/>
      <c r="AP89" s="111"/>
      <c r="AQ89" s="111"/>
      <c r="AR89" s="111"/>
      <c r="AS89" s="111"/>
      <c r="AT89" s="112"/>
      <c r="AU89" s="112"/>
      <c r="AV89" s="112"/>
      <c r="AW89" s="112"/>
      <c r="AX89" s="112"/>
      <c r="AY89" s="112"/>
      <c r="AZ89" s="112"/>
      <c r="BA89" s="113"/>
      <c r="BB89" s="113"/>
      <c r="BC89" s="113"/>
      <c r="BD89" s="113"/>
      <c r="BE89" s="113"/>
      <c r="BF89" s="113"/>
      <c r="BG89" s="113"/>
      <c r="BH89" s="114"/>
      <c r="BI89" s="114"/>
      <c r="BJ89" s="114"/>
      <c r="BK89" s="114"/>
      <c r="BL89" s="114"/>
      <c r="BM89" s="114"/>
      <c r="BN89" s="114"/>
      <c r="BO89" s="115"/>
      <c r="BP89" s="115"/>
      <c r="BQ89" s="115"/>
      <c r="BR89" s="115"/>
      <c r="BS89" s="115"/>
      <c r="BT89" s="115"/>
      <c r="BU89" s="115"/>
    </row>
    <row r="90" spans="1:73" s="60" customFormat="1" ht="48.75" thickBot="1">
      <c r="A90" s="1856"/>
      <c r="B90" s="1856"/>
      <c r="C90" s="1858"/>
      <c r="D90" s="117" t="s">
        <v>917</v>
      </c>
      <c r="E90" s="458" t="s">
        <v>60</v>
      </c>
      <c r="F90" s="451" t="s">
        <v>918</v>
      </c>
      <c r="G90" s="458" t="s">
        <v>143</v>
      </c>
      <c r="H90" s="435" t="s">
        <v>919</v>
      </c>
      <c r="I90" s="120">
        <v>0.047619047619047616</v>
      </c>
      <c r="J90" s="459" t="s">
        <v>920</v>
      </c>
      <c r="K90" s="78">
        <v>42005</v>
      </c>
      <c r="L90" s="78">
        <v>42369</v>
      </c>
      <c r="M90" s="49">
        <v>4</v>
      </c>
      <c r="N90" s="49">
        <v>4</v>
      </c>
      <c r="O90" s="49">
        <v>4</v>
      </c>
      <c r="P90" s="49">
        <v>4</v>
      </c>
      <c r="Q90" s="49">
        <v>4</v>
      </c>
      <c r="R90" s="49">
        <v>4</v>
      </c>
      <c r="S90" s="49">
        <v>4</v>
      </c>
      <c r="T90" s="49">
        <v>4</v>
      </c>
      <c r="U90" s="49">
        <v>4</v>
      </c>
      <c r="V90" s="49">
        <v>4</v>
      </c>
      <c r="W90" s="49">
        <v>4</v>
      </c>
      <c r="X90" s="49">
        <v>4</v>
      </c>
      <c r="Y90" s="50">
        <f>SUM(M90:X90)</f>
        <v>48</v>
      </c>
      <c r="Z90" s="429">
        <v>0</v>
      </c>
      <c r="AA90" s="244" t="s">
        <v>1150</v>
      </c>
      <c r="AB90" s="109">
        <f t="shared" si="3"/>
        <v>8</v>
      </c>
      <c r="AC90" s="1525">
        <f t="shared" si="4"/>
        <v>1</v>
      </c>
      <c r="AD90" s="1665">
        <v>6</v>
      </c>
      <c r="AE90" s="1460">
        <f>AD90/AB90</f>
        <v>0.75</v>
      </c>
      <c r="AF90" s="1460">
        <f t="shared" si="5"/>
        <v>0.125</v>
      </c>
      <c r="AG90" s="1460">
        <f t="shared" si="8"/>
        <v>0.125</v>
      </c>
      <c r="AH90" s="110"/>
      <c r="AI90" s="109"/>
      <c r="AJ90" s="109"/>
      <c r="AK90" s="109"/>
      <c r="AL90" s="109"/>
      <c r="AM90" s="111"/>
      <c r="AN90" s="111"/>
      <c r="AO90" s="111"/>
      <c r="AP90" s="111"/>
      <c r="AQ90" s="111"/>
      <c r="AR90" s="111"/>
      <c r="AS90" s="111"/>
      <c r="AT90" s="112"/>
      <c r="AU90" s="112"/>
      <c r="AV90" s="112"/>
      <c r="AW90" s="112"/>
      <c r="AX90" s="112"/>
      <c r="AY90" s="112"/>
      <c r="AZ90" s="112"/>
      <c r="BA90" s="113"/>
      <c r="BB90" s="113"/>
      <c r="BC90" s="113"/>
      <c r="BD90" s="113"/>
      <c r="BE90" s="113"/>
      <c r="BF90" s="113"/>
      <c r="BG90" s="113"/>
      <c r="BH90" s="114"/>
      <c r="BI90" s="114"/>
      <c r="BJ90" s="114"/>
      <c r="BK90" s="114"/>
      <c r="BL90" s="114"/>
      <c r="BM90" s="114"/>
      <c r="BN90" s="114"/>
      <c r="BO90" s="115"/>
      <c r="BP90" s="115"/>
      <c r="BQ90" s="115"/>
      <c r="BR90" s="115"/>
      <c r="BS90" s="115"/>
      <c r="BT90" s="115"/>
      <c r="BU90" s="115"/>
    </row>
    <row r="91" spans="1:73" s="60" customFormat="1" ht="46.5" customHeight="1" thickBot="1">
      <c r="A91" s="1856"/>
      <c r="B91" s="1856"/>
      <c r="C91" s="1857" t="s">
        <v>516</v>
      </c>
      <c r="D91" s="105" t="s">
        <v>517</v>
      </c>
      <c r="E91" s="89" t="s">
        <v>78</v>
      </c>
      <c r="F91" s="374" t="s">
        <v>106</v>
      </c>
      <c r="G91" s="89" t="s">
        <v>79</v>
      </c>
      <c r="H91" s="76" t="s">
        <v>921</v>
      </c>
      <c r="I91" s="120">
        <v>0.047619047619047616</v>
      </c>
      <c r="J91" s="76" t="s">
        <v>140</v>
      </c>
      <c r="K91" s="67">
        <v>42005</v>
      </c>
      <c r="L91" s="78">
        <v>42369</v>
      </c>
      <c r="M91" s="68"/>
      <c r="N91" s="68"/>
      <c r="O91" s="68"/>
      <c r="P91" s="68"/>
      <c r="Q91" s="68"/>
      <c r="R91" s="68"/>
      <c r="S91" s="68"/>
      <c r="T91" s="68"/>
      <c r="U91" s="68"/>
      <c r="V91" s="68"/>
      <c r="W91" s="68"/>
      <c r="X91" s="68"/>
      <c r="Y91" s="85" t="s">
        <v>106</v>
      </c>
      <c r="Z91" s="429">
        <v>0</v>
      </c>
      <c r="AA91" s="244" t="s">
        <v>1150</v>
      </c>
      <c r="AB91" s="109">
        <f t="shared" si="3"/>
        <v>0</v>
      </c>
      <c r="AC91" s="1525">
        <f t="shared" si="4"/>
        <v>0</v>
      </c>
      <c r="AD91" s="1665">
        <v>0</v>
      </c>
      <c r="AE91" s="1460" t="s">
        <v>1150</v>
      </c>
      <c r="AF91" s="1460" t="s">
        <v>1150</v>
      </c>
      <c r="AG91" s="1460">
        <v>0</v>
      </c>
      <c r="AH91" s="110"/>
      <c r="AI91" s="109"/>
      <c r="AJ91" s="109"/>
      <c r="AK91" s="109"/>
      <c r="AL91" s="109"/>
      <c r="AM91" s="111"/>
      <c r="AN91" s="111"/>
      <c r="AO91" s="111"/>
      <c r="AP91" s="111"/>
      <c r="AQ91" s="111"/>
      <c r="AR91" s="111"/>
      <c r="AS91" s="111"/>
      <c r="AT91" s="112"/>
      <c r="AU91" s="112"/>
      <c r="AV91" s="112"/>
      <c r="AW91" s="112"/>
      <c r="AX91" s="112"/>
      <c r="AY91" s="112"/>
      <c r="AZ91" s="112"/>
      <c r="BA91" s="113"/>
      <c r="BB91" s="113"/>
      <c r="BC91" s="113"/>
      <c r="BD91" s="113"/>
      <c r="BE91" s="113"/>
      <c r="BF91" s="113"/>
      <c r="BG91" s="113"/>
      <c r="BH91" s="114"/>
      <c r="BI91" s="114"/>
      <c r="BJ91" s="114"/>
      <c r="BK91" s="114"/>
      <c r="BL91" s="114"/>
      <c r="BM91" s="114"/>
      <c r="BN91" s="114"/>
      <c r="BO91" s="115"/>
      <c r="BP91" s="115"/>
      <c r="BQ91" s="115"/>
      <c r="BR91" s="115"/>
      <c r="BS91" s="115"/>
      <c r="BT91" s="115"/>
      <c r="BU91" s="115"/>
    </row>
    <row r="92" spans="1:73" s="60" customFormat="1" ht="46.5" customHeight="1" thickBot="1">
      <c r="A92" s="1856"/>
      <c r="B92" s="1856"/>
      <c r="C92" s="1859"/>
      <c r="D92" s="142" t="s">
        <v>141</v>
      </c>
      <c r="E92" s="144" t="s">
        <v>142</v>
      </c>
      <c r="F92" s="116">
        <v>4</v>
      </c>
      <c r="G92" s="144" t="s">
        <v>143</v>
      </c>
      <c r="H92" s="76" t="s">
        <v>921</v>
      </c>
      <c r="I92" s="120">
        <v>0.047619047619047616</v>
      </c>
      <c r="J92" s="144" t="s">
        <v>144</v>
      </c>
      <c r="K92" s="67">
        <v>42005</v>
      </c>
      <c r="L92" s="78">
        <v>42369</v>
      </c>
      <c r="M92" s="290"/>
      <c r="N92" s="68"/>
      <c r="O92" s="68">
        <v>1</v>
      </c>
      <c r="P92" s="68"/>
      <c r="Q92" s="68"/>
      <c r="R92" s="68">
        <v>1</v>
      </c>
      <c r="S92" s="68"/>
      <c r="T92" s="68"/>
      <c r="U92" s="68">
        <v>1</v>
      </c>
      <c r="V92" s="68"/>
      <c r="W92" s="68"/>
      <c r="X92" s="68">
        <v>1</v>
      </c>
      <c r="Y92" s="50">
        <f>SUM(M92:X92)</f>
        <v>4</v>
      </c>
      <c r="Z92" s="429">
        <v>0</v>
      </c>
      <c r="AA92" s="244" t="s">
        <v>1150</v>
      </c>
      <c r="AB92" s="109">
        <f t="shared" si="3"/>
        <v>0</v>
      </c>
      <c r="AC92" s="1525">
        <f t="shared" si="4"/>
        <v>0</v>
      </c>
      <c r="AD92" s="1665">
        <v>0</v>
      </c>
      <c r="AE92" s="1460" t="s">
        <v>1150</v>
      </c>
      <c r="AF92" s="1460">
        <f t="shared" si="5"/>
        <v>0</v>
      </c>
      <c r="AG92" s="1460">
        <f t="shared" si="8"/>
        <v>0</v>
      </c>
      <c r="AH92" s="110"/>
      <c r="AI92" s="109"/>
      <c r="AJ92" s="109"/>
      <c r="AK92" s="109"/>
      <c r="AL92" s="109"/>
      <c r="AM92" s="111"/>
      <c r="AN92" s="111"/>
      <c r="AO92" s="111"/>
      <c r="AP92" s="111"/>
      <c r="AQ92" s="111"/>
      <c r="AR92" s="111"/>
      <c r="AS92" s="111"/>
      <c r="AT92" s="112"/>
      <c r="AU92" s="112"/>
      <c r="AV92" s="112"/>
      <c r="AW92" s="112"/>
      <c r="AX92" s="112"/>
      <c r="AY92" s="112"/>
      <c r="AZ92" s="112"/>
      <c r="BA92" s="113"/>
      <c r="BB92" s="113"/>
      <c r="BC92" s="113"/>
      <c r="BD92" s="113"/>
      <c r="BE92" s="113"/>
      <c r="BF92" s="113"/>
      <c r="BG92" s="113"/>
      <c r="BH92" s="114"/>
      <c r="BI92" s="114"/>
      <c r="BJ92" s="114"/>
      <c r="BK92" s="114"/>
      <c r="BL92" s="114"/>
      <c r="BM92" s="114"/>
      <c r="BN92" s="114"/>
      <c r="BO92" s="115"/>
      <c r="BP92" s="115"/>
      <c r="BQ92" s="115"/>
      <c r="BR92" s="115"/>
      <c r="BS92" s="115"/>
      <c r="BT92" s="115"/>
      <c r="BU92" s="115"/>
    </row>
    <row r="93" spans="1:73" s="60" customFormat="1" ht="48.75" thickBot="1">
      <c r="A93" s="1856"/>
      <c r="B93" s="1856"/>
      <c r="C93" s="1857" t="s">
        <v>772</v>
      </c>
      <c r="D93" s="321" t="s">
        <v>922</v>
      </c>
      <c r="E93" s="165" t="s">
        <v>68</v>
      </c>
      <c r="F93" s="460">
        <v>1</v>
      </c>
      <c r="G93" s="288" t="s">
        <v>923</v>
      </c>
      <c r="H93" s="65" t="s">
        <v>924</v>
      </c>
      <c r="I93" s="120">
        <v>0.047619047619047616</v>
      </c>
      <c r="J93" s="165" t="s">
        <v>925</v>
      </c>
      <c r="K93" s="170">
        <v>42006</v>
      </c>
      <c r="L93" s="289">
        <v>42063</v>
      </c>
      <c r="M93" s="290"/>
      <c r="N93" s="454">
        <v>1</v>
      </c>
      <c r="O93" s="454"/>
      <c r="P93" s="68"/>
      <c r="Q93" s="68"/>
      <c r="R93" s="68"/>
      <c r="S93" s="68"/>
      <c r="T93" s="68"/>
      <c r="U93" s="68"/>
      <c r="V93" s="68"/>
      <c r="W93" s="68"/>
      <c r="X93" s="68"/>
      <c r="Y93" s="50">
        <f t="shared" si="7"/>
        <v>1</v>
      </c>
      <c r="Z93" s="429">
        <v>0</v>
      </c>
      <c r="AA93" s="244" t="s">
        <v>1150</v>
      </c>
      <c r="AB93" s="109">
        <f t="shared" si="3"/>
        <v>1</v>
      </c>
      <c r="AC93" s="1525">
        <f t="shared" si="4"/>
        <v>1</v>
      </c>
      <c r="AD93" s="1665"/>
      <c r="AE93" s="1460">
        <f>AD93/AB93</f>
        <v>0</v>
      </c>
      <c r="AF93" s="1460">
        <f t="shared" si="5"/>
        <v>0</v>
      </c>
      <c r="AG93" s="1460">
        <f t="shared" si="8"/>
        <v>0</v>
      </c>
      <c r="AH93" s="110"/>
      <c r="AI93" s="109"/>
      <c r="AJ93" s="109"/>
      <c r="AK93" s="109" t="s">
        <v>2001</v>
      </c>
      <c r="AL93" s="109"/>
      <c r="AM93" s="111"/>
      <c r="AN93" s="111"/>
      <c r="AO93" s="111"/>
      <c r="AP93" s="111"/>
      <c r="AQ93" s="111"/>
      <c r="AR93" s="111"/>
      <c r="AS93" s="111"/>
      <c r="AT93" s="112"/>
      <c r="AU93" s="112"/>
      <c r="AV93" s="112"/>
      <c r="AW93" s="112"/>
      <c r="AX93" s="112"/>
      <c r="AY93" s="112"/>
      <c r="AZ93" s="112"/>
      <c r="BA93" s="113"/>
      <c r="BB93" s="113"/>
      <c r="BC93" s="113"/>
      <c r="BD93" s="113"/>
      <c r="BE93" s="113"/>
      <c r="BF93" s="113"/>
      <c r="BG93" s="113"/>
      <c r="BH93" s="114"/>
      <c r="BI93" s="114"/>
      <c r="BJ93" s="114"/>
      <c r="BK93" s="114"/>
      <c r="BL93" s="114"/>
      <c r="BM93" s="114"/>
      <c r="BN93" s="114"/>
      <c r="BO93" s="115"/>
      <c r="BP93" s="115"/>
      <c r="BQ93" s="115"/>
      <c r="BR93" s="115"/>
      <c r="BS93" s="115"/>
      <c r="BT93" s="115"/>
      <c r="BU93" s="115"/>
    </row>
    <row r="94" spans="1:73" s="60" customFormat="1" ht="36.75" thickBot="1">
      <c r="A94" s="1856"/>
      <c r="B94" s="1856"/>
      <c r="C94" s="1858"/>
      <c r="D94" s="321" t="s">
        <v>926</v>
      </c>
      <c r="E94" s="461" t="s">
        <v>338</v>
      </c>
      <c r="F94" s="288">
        <v>1</v>
      </c>
      <c r="G94" s="462" t="s">
        <v>927</v>
      </c>
      <c r="H94" s="65" t="s">
        <v>924</v>
      </c>
      <c r="I94" s="120">
        <v>0.047619047619047616</v>
      </c>
      <c r="J94" s="65" t="s">
        <v>928</v>
      </c>
      <c r="K94" s="127">
        <v>42095</v>
      </c>
      <c r="L94" s="170">
        <v>42154</v>
      </c>
      <c r="M94" s="290"/>
      <c r="N94" s="49"/>
      <c r="O94" s="49"/>
      <c r="P94" s="49"/>
      <c r="Q94" s="49">
        <v>1</v>
      </c>
      <c r="R94" s="49"/>
      <c r="S94" s="49"/>
      <c r="T94" s="49"/>
      <c r="U94" s="49"/>
      <c r="V94" s="49"/>
      <c r="W94" s="49"/>
      <c r="X94" s="49"/>
      <c r="Y94" s="50">
        <f t="shared" si="7"/>
        <v>1</v>
      </c>
      <c r="Z94" s="429">
        <v>0</v>
      </c>
      <c r="AA94" s="244" t="s">
        <v>1150</v>
      </c>
      <c r="AB94" s="109">
        <f t="shared" si="3"/>
        <v>0</v>
      </c>
      <c r="AC94" s="1525">
        <f t="shared" si="4"/>
        <v>0</v>
      </c>
      <c r="AD94" s="1665">
        <v>0</v>
      </c>
      <c r="AE94" s="1460" t="s">
        <v>1150</v>
      </c>
      <c r="AF94" s="1460">
        <f t="shared" si="5"/>
        <v>0</v>
      </c>
      <c r="AG94" s="1460">
        <f t="shared" si="8"/>
        <v>0</v>
      </c>
      <c r="AH94" s="110"/>
      <c r="AI94" s="109"/>
      <c r="AJ94" s="109"/>
      <c r="AK94" s="109"/>
      <c r="AL94" s="109"/>
      <c r="AM94" s="111"/>
      <c r="AN94" s="111"/>
      <c r="AO94" s="111"/>
      <c r="AP94" s="111"/>
      <c r="AQ94" s="111"/>
      <c r="AR94" s="111"/>
      <c r="AS94" s="111"/>
      <c r="AT94" s="112"/>
      <c r="AU94" s="112"/>
      <c r="AV94" s="112"/>
      <c r="AW94" s="112"/>
      <c r="AX94" s="112"/>
      <c r="AY94" s="112"/>
      <c r="AZ94" s="112"/>
      <c r="BA94" s="113"/>
      <c r="BB94" s="113"/>
      <c r="BC94" s="113"/>
      <c r="BD94" s="113"/>
      <c r="BE94" s="113"/>
      <c r="BF94" s="113"/>
      <c r="BG94" s="113"/>
      <c r="BH94" s="114"/>
      <c r="BI94" s="114"/>
      <c r="BJ94" s="114"/>
      <c r="BK94" s="114"/>
      <c r="BL94" s="114"/>
      <c r="BM94" s="114"/>
      <c r="BN94" s="114"/>
      <c r="BO94" s="115"/>
      <c r="BP94" s="115"/>
      <c r="BQ94" s="115"/>
      <c r="BR94" s="115"/>
      <c r="BS94" s="115"/>
      <c r="BT94" s="115"/>
      <c r="BU94" s="115"/>
    </row>
    <row r="95" spans="1:73" s="60" customFormat="1" ht="60.75" thickBot="1">
      <c r="A95" s="1856"/>
      <c r="B95" s="1856"/>
      <c r="C95" s="1858"/>
      <c r="D95" s="321" t="s">
        <v>929</v>
      </c>
      <c r="E95" s="461" t="s">
        <v>68</v>
      </c>
      <c r="F95" s="463">
        <v>1</v>
      </c>
      <c r="G95" s="462" t="s">
        <v>930</v>
      </c>
      <c r="H95" s="65" t="s">
        <v>924</v>
      </c>
      <c r="I95" s="120">
        <v>0.047619047619047616</v>
      </c>
      <c r="J95" s="65" t="s">
        <v>931</v>
      </c>
      <c r="K95" s="127">
        <v>42156</v>
      </c>
      <c r="L95" s="170">
        <v>42185</v>
      </c>
      <c r="M95" s="290"/>
      <c r="N95" s="49"/>
      <c r="O95" s="49"/>
      <c r="P95" s="49"/>
      <c r="Q95" s="49"/>
      <c r="R95" s="464">
        <v>1</v>
      </c>
      <c r="S95" s="49"/>
      <c r="T95" s="49"/>
      <c r="U95" s="49"/>
      <c r="V95" s="49"/>
      <c r="W95" s="49"/>
      <c r="X95" s="49"/>
      <c r="Y95" s="443">
        <v>1</v>
      </c>
      <c r="Z95" s="429">
        <v>0</v>
      </c>
      <c r="AA95" s="244" t="s">
        <v>1150</v>
      </c>
      <c r="AB95" s="109">
        <f t="shared" si="3"/>
        <v>0</v>
      </c>
      <c r="AC95" s="1525">
        <f t="shared" si="4"/>
        <v>0</v>
      </c>
      <c r="AD95" s="1665">
        <v>0</v>
      </c>
      <c r="AE95" s="1460" t="s">
        <v>1150</v>
      </c>
      <c r="AF95" s="1460">
        <f t="shared" si="5"/>
        <v>0</v>
      </c>
      <c r="AG95" s="1460">
        <f t="shared" si="8"/>
        <v>0</v>
      </c>
      <c r="AH95" s="110"/>
      <c r="AI95" s="109"/>
      <c r="AJ95" s="109"/>
      <c r="AK95" s="109"/>
      <c r="AL95" s="109"/>
      <c r="AM95" s="111"/>
      <c r="AN95" s="111"/>
      <c r="AO95" s="111"/>
      <c r="AP95" s="111"/>
      <c r="AQ95" s="111"/>
      <c r="AR95" s="111"/>
      <c r="AS95" s="111"/>
      <c r="AT95" s="112"/>
      <c r="AU95" s="112"/>
      <c r="AV95" s="112"/>
      <c r="AW95" s="112"/>
      <c r="AX95" s="112"/>
      <c r="AY95" s="112"/>
      <c r="AZ95" s="112"/>
      <c r="BA95" s="113"/>
      <c r="BB95" s="113"/>
      <c r="BC95" s="113"/>
      <c r="BD95" s="113"/>
      <c r="BE95" s="113"/>
      <c r="BF95" s="113"/>
      <c r="BG95" s="113"/>
      <c r="BH95" s="114"/>
      <c r="BI95" s="114"/>
      <c r="BJ95" s="114"/>
      <c r="BK95" s="114"/>
      <c r="BL95" s="114"/>
      <c r="BM95" s="114"/>
      <c r="BN95" s="114"/>
      <c r="BO95" s="115"/>
      <c r="BP95" s="115"/>
      <c r="BQ95" s="115"/>
      <c r="BR95" s="115"/>
      <c r="BS95" s="115"/>
      <c r="BT95" s="115"/>
      <c r="BU95" s="115"/>
    </row>
    <row r="96" spans="1:73" s="60" customFormat="1" ht="48.75" thickBot="1">
      <c r="A96" s="1856"/>
      <c r="B96" s="1856"/>
      <c r="C96" s="1858"/>
      <c r="D96" s="321" t="s">
        <v>932</v>
      </c>
      <c r="E96" s="461" t="s">
        <v>68</v>
      </c>
      <c r="F96" s="463">
        <v>1</v>
      </c>
      <c r="G96" s="462" t="s">
        <v>933</v>
      </c>
      <c r="H96" s="65" t="s">
        <v>924</v>
      </c>
      <c r="I96" s="120">
        <v>0.047619047619047616</v>
      </c>
      <c r="J96" s="65" t="s">
        <v>934</v>
      </c>
      <c r="K96" s="127">
        <v>42186</v>
      </c>
      <c r="L96" s="170">
        <v>42277</v>
      </c>
      <c r="M96" s="290"/>
      <c r="N96" s="49"/>
      <c r="O96" s="49"/>
      <c r="P96" s="49"/>
      <c r="Q96" s="49"/>
      <c r="R96" s="49"/>
      <c r="S96" s="49"/>
      <c r="T96" s="49"/>
      <c r="U96" s="464">
        <v>1</v>
      </c>
      <c r="V96" s="49"/>
      <c r="W96" s="49"/>
      <c r="X96" s="49"/>
      <c r="Y96" s="443">
        <f t="shared" si="7"/>
        <v>1</v>
      </c>
      <c r="Z96" s="429">
        <v>0</v>
      </c>
      <c r="AA96" s="244" t="s">
        <v>1150</v>
      </c>
      <c r="AB96" s="109">
        <f t="shared" si="3"/>
        <v>0</v>
      </c>
      <c r="AC96" s="1525">
        <f t="shared" si="4"/>
        <v>0</v>
      </c>
      <c r="AD96" s="1665">
        <v>0</v>
      </c>
      <c r="AE96" s="1460" t="s">
        <v>1150</v>
      </c>
      <c r="AF96" s="1460">
        <f t="shared" si="5"/>
        <v>0</v>
      </c>
      <c r="AG96" s="1460">
        <f t="shared" si="8"/>
        <v>0</v>
      </c>
      <c r="AH96" s="110"/>
      <c r="AI96" s="109"/>
      <c r="AJ96" s="109"/>
      <c r="AK96" s="109"/>
      <c r="AL96" s="109"/>
      <c r="AM96" s="111"/>
      <c r="AN96" s="111"/>
      <c r="AO96" s="111"/>
      <c r="AP96" s="111"/>
      <c r="AQ96" s="111"/>
      <c r="AR96" s="111"/>
      <c r="AS96" s="111"/>
      <c r="AT96" s="112"/>
      <c r="AU96" s="112"/>
      <c r="AV96" s="112"/>
      <c r="AW96" s="112"/>
      <c r="AX96" s="112"/>
      <c r="AY96" s="112"/>
      <c r="AZ96" s="112"/>
      <c r="BA96" s="113"/>
      <c r="BB96" s="113"/>
      <c r="BC96" s="113"/>
      <c r="BD96" s="113"/>
      <c r="BE96" s="113"/>
      <c r="BF96" s="113"/>
      <c r="BG96" s="113"/>
      <c r="BH96" s="114"/>
      <c r="BI96" s="114"/>
      <c r="BJ96" s="114"/>
      <c r="BK96" s="114"/>
      <c r="BL96" s="114"/>
      <c r="BM96" s="114"/>
      <c r="BN96" s="114"/>
      <c r="BO96" s="115"/>
      <c r="BP96" s="115"/>
      <c r="BQ96" s="115"/>
      <c r="BR96" s="115"/>
      <c r="BS96" s="115"/>
      <c r="BT96" s="115"/>
      <c r="BU96" s="115"/>
    </row>
    <row r="97" spans="1:73" s="60" customFormat="1" ht="40.5" thickBot="1">
      <c r="A97" s="1856"/>
      <c r="B97" s="1856"/>
      <c r="C97" s="1858"/>
      <c r="D97" s="321" t="s">
        <v>935</v>
      </c>
      <c r="E97" s="461" t="s">
        <v>158</v>
      </c>
      <c r="F97" s="288">
        <v>12</v>
      </c>
      <c r="G97" s="462" t="s">
        <v>936</v>
      </c>
      <c r="H97" s="65" t="s">
        <v>924</v>
      </c>
      <c r="I97" s="120">
        <v>0.047619047619047616</v>
      </c>
      <c r="J97" s="65" t="s">
        <v>937</v>
      </c>
      <c r="K97" s="127">
        <v>42006</v>
      </c>
      <c r="L97" s="170">
        <v>42369</v>
      </c>
      <c r="M97" s="465">
        <v>1</v>
      </c>
      <c r="N97" s="465">
        <v>1</v>
      </c>
      <c r="O97" s="465">
        <v>1</v>
      </c>
      <c r="P97" s="465">
        <v>1</v>
      </c>
      <c r="Q97" s="465">
        <v>1</v>
      </c>
      <c r="R97" s="465">
        <v>1</v>
      </c>
      <c r="S97" s="465">
        <v>1</v>
      </c>
      <c r="T97" s="465">
        <v>1</v>
      </c>
      <c r="U97" s="465">
        <v>1</v>
      </c>
      <c r="V97" s="465">
        <v>1</v>
      </c>
      <c r="W97" s="465">
        <v>1</v>
      </c>
      <c r="X97" s="465">
        <v>1</v>
      </c>
      <c r="Y97" s="50">
        <f t="shared" si="7"/>
        <v>12</v>
      </c>
      <c r="Z97" s="429">
        <v>0</v>
      </c>
      <c r="AA97" s="244" t="s">
        <v>1150</v>
      </c>
      <c r="AB97" s="109">
        <f t="shared" si="3"/>
        <v>2</v>
      </c>
      <c r="AC97" s="1525">
        <f t="shared" si="4"/>
        <v>1</v>
      </c>
      <c r="AD97" s="1665">
        <v>2</v>
      </c>
      <c r="AE97" s="1460">
        <f>AD97/AB97</f>
        <v>1</v>
      </c>
      <c r="AF97" s="1460">
        <f t="shared" si="5"/>
        <v>0.16666666666666666</v>
      </c>
      <c r="AG97" s="1460">
        <f t="shared" si="8"/>
        <v>0.16666666666666666</v>
      </c>
      <c r="AH97" s="110"/>
      <c r="AI97" s="109"/>
      <c r="AJ97" s="109"/>
      <c r="AK97" s="109" t="s">
        <v>2002</v>
      </c>
      <c r="AL97" s="109"/>
      <c r="AM97" s="111"/>
      <c r="AN97" s="111"/>
      <c r="AO97" s="111"/>
      <c r="AP97" s="111"/>
      <c r="AQ97" s="111"/>
      <c r="AR97" s="111"/>
      <c r="AS97" s="111"/>
      <c r="AT97" s="112"/>
      <c r="AU97" s="112"/>
      <c r="AV97" s="112"/>
      <c r="AW97" s="112"/>
      <c r="AX97" s="112"/>
      <c r="AY97" s="112"/>
      <c r="AZ97" s="112"/>
      <c r="BA97" s="113"/>
      <c r="BB97" s="113"/>
      <c r="BC97" s="113"/>
      <c r="BD97" s="113"/>
      <c r="BE97" s="113"/>
      <c r="BF97" s="113"/>
      <c r="BG97" s="113"/>
      <c r="BH97" s="114"/>
      <c r="BI97" s="114"/>
      <c r="BJ97" s="114"/>
      <c r="BK97" s="114"/>
      <c r="BL97" s="114"/>
      <c r="BM97" s="114"/>
      <c r="BN97" s="114"/>
      <c r="BO97" s="115"/>
      <c r="BP97" s="115"/>
      <c r="BQ97" s="115"/>
      <c r="BR97" s="115"/>
      <c r="BS97" s="115"/>
      <c r="BT97" s="115"/>
      <c r="BU97" s="115"/>
    </row>
    <row r="98" spans="1:73" s="60" customFormat="1" ht="36.75" thickBot="1">
      <c r="A98" s="1856"/>
      <c r="B98" s="1856"/>
      <c r="C98" s="1858"/>
      <c r="D98" s="321" t="s">
        <v>938</v>
      </c>
      <c r="E98" s="291" t="s">
        <v>939</v>
      </c>
      <c r="F98" s="119">
        <v>4</v>
      </c>
      <c r="G98" s="291" t="s">
        <v>940</v>
      </c>
      <c r="H98" s="65" t="s">
        <v>924</v>
      </c>
      <c r="I98" s="120">
        <v>0.047619047619047616</v>
      </c>
      <c r="J98" s="292" t="s">
        <v>941</v>
      </c>
      <c r="K98" s="48">
        <v>42006</v>
      </c>
      <c r="L98" s="48">
        <v>42369</v>
      </c>
      <c r="M98" s="49"/>
      <c r="N98" s="49"/>
      <c r="O98" s="49">
        <v>1</v>
      </c>
      <c r="P98" s="49"/>
      <c r="Q98" s="49">
        <v>1</v>
      </c>
      <c r="R98" s="49"/>
      <c r="S98" s="49"/>
      <c r="T98" s="49">
        <v>1</v>
      </c>
      <c r="U98" s="49"/>
      <c r="V98" s="49">
        <v>1</v>
      </c>
      <c r="W98" s="49"/>
      <c r="X98" s="49"/>
      <c r="Y98" s="50">
        <f t="shared" si="7"/>
        <v>4</v>
      </c>
      <c r="Z98" s="429">
        <v>0</v>
      </c>
      <c r="AA98" s="244" t="s">
        <v>1150</v>
      </c>
      <c r="AB98" s="109">
        <f t="shared" si="3"/>
        <v>0</v>
      </c>
      <c r="AC98" s="1525">
        <f t="shared" si="4"/>
        <v>0</v>
      </c>
      <c r="AD98" s="1665">
        <v>0</v>
      </c>
      <c r="AE98" s="1460" t="s">
        <v>1150</v>
      </c>
      <c r="AF98" s="1460">
        <f t="shared" si="5"/>
        <v>0</v>
      </c>
      <c r="AG98" s="1460">
        <f t="shared" si="8"/>
        <v>0</v>
      </c>
      <c r="AH98" s="110"/>
      <c r="AI98" s="109"/>
      <c r="AJ98" s="109"/>
      <c r="AK98" s="109"/>
      <c r="AL98" s="109"/>
      <c r="AM98" s="111"/>
      <c r="AN98" s="111"/>
      <c r="AO98" s="111"/>
      <c r="AP98" s="111"/>
      <c r="AQ98" s="111"/>
      <c r="AR98" s="111"/>
      <c r="AS98" s="111"/>
      <c r="AT98" s="112"/>
      <c r="AU98" s="112"/>
      <c r="AV98" s="112"/>
      <c r="AW98" s="112"/>
      <c r="AX98" s="112"/>
      <c r="AY98" s="112"/>
      <c r="AZ98" s="112"/>
      <c r="BA98" s="113"/>
      <c r="BB98" s="113"/>
      <c r="BC98" s="113"/>
      <c r="BD98" s="113"/>
      <c r="BE98" s="113"/>
      <c r="BF98" s="113"/>
      <c r="BG98" s="113"/>
      <c r="BH98" s="114"/>
      <c r="BI98" s="114"/>
      <c r="BJ98" s="114"/>
      <c r="BK98" s="114"/>
      <c r="BL98" s="114"/>
      <c r="BM98" s="114"/>
      <c r="BN98" s="114"/>
      <c r="BO98" s="115"/>
      <c r="BP98" s="115"/>
      <c r="BQ98" s="115"/>
      <c r="BR98" s="115"/>
      <c r="BS98" s="115"/>
      <c r="BT98" s="115"/>
      <c r="BU98" s="115"/>
    </row>
    <row r="99" spans="1:73" s="60" customFormat="1" ht="24.75" thickBot="1">
      <c r="A99" s="1856"/>
      <c r="B99" s="1856"/>
      <c r="C99" s="1858"/>
      <c r="D99" s="321" t="s">
        <v>157</v>
      </c>
      <c r="E99" s="291" t="s">
        <v>158</v>
      </c>
      <c r="F99" s="119">
        <v>12</v>
      </c>
      <c r="G99" s="291" t="s">
        <v>159</v>
      </c>
      <c r="H99" s="65" t="s">
        <v>942</v>
      </c>
      <c r="I99" s="120">
        <v>0.047619047619047616</v>
      </c>
      <c r="J99" s="292" t="s">
        <v>160</v>
      </c>
      <c r="K99" s="127">
        <v>42006</v>
      </c>
      <c r="L99" s="466">
        <v>42369</v>
      </c>
      <c r="M99" s="49">
        <v>1</v>
      </c>
      <c r="N99" s="49">
        <v>1</v>
      </c>
      <c r="O99" s="49">
        <v>1</v>
      </c>
      <c r="P99" s="49">
        <v>1</v>
      </c>
      <c r="Q99" s="49">
        <v>1</v>
      </c>
      <c r="R99" s="49">
        <v>1</v>
      </c>
      <c r="S99" s="49">
        <v>1</v>
      </c>
      <c r="T99" s="49">
        <v>1</v>
      </c>
      <c r="U99" s="49">
        <v>1</v>
      </c>
      <c r="V99" s="49">
        <v>1</v>
      </c>
      <c r="W99" s="49">
        <v>1</v>
      </c>
      <c r="X99" s="49">
        <v>1</v>
      </c>
      <c r="Y99" s="50">
        <f t="shared" si="7"/>
        <v>12</v>
      </c>
      <c r="Z99" s="429">
        <v>0</v>
      </c>
      <c r="AA99" s="244" t="s">
        <v>1150</v>
      </c>
      <c r="AB99" s="109">
        <f t="shared" si="3"/>
        <v>2</v>
      </c>
      <c r="AC99" s="1525">
        <f t="shared" si="4"/>
        <v>1</v>
      </c>
      <c r="AD99" s="1665">
        <v>2</v>
      </c>
      <c r="AE99" s="1460">
        <f>AD99/AB99</f>
        <v>1</v>
      </c>
      <c r="AF99" s="1460">
        <f t="shared" si="5"/>
        <v>0.16666666666666666</v>
      </c>
      <c r="AG99" s="1460">
        <f>AF99</f>
        <v>0.16666666666666666</v>
      </c>
      <c r="AH99" s="110"/>
      <c r="AI99" s="109"/>
      <c r="AJ99" s="109"/>
      <c r="AK99" s="109"/>
      <c r="AL99" s="109"/>
      <c r="AM99" s="111"/>
      <c r="AN99" s="111"/>
      <c r="AO99" s="111"/>
      <c r="AP99" s="111"/>
      <c r="AQ99" s="111"/>
      <c r="AR99" s="111"/>
      <c r="AS99" s="111"/>
      <c r="AT99" s="112"/>
      <c r="AU99" s="112"/>
      <c r="AV99" s="112"/>
      <c r="AW99" s="112"/>
      <c r="AX99" s="112"/>
      <c r="AY99" s="112"/>
      <c r="AZ99" s="112"/>
      <c r="BA99" s="113"/>
      <c r="BB99" s="113"/>
      <c r="BC99" s="113"/>
      <c r="BD99" s="113"/>
      <c r="BE99" s="113"/>
      <c r="BF99" s="113"/>
      <c r="BG99" s="113"/>
      <c r="BH99" s="114"/>
      <c r="BI99" s="114"/>
      <c r="BJ99" s="114"/>
      <c r="BK99" s="114"/>
      <c r="BL99" s="114"/>
      <c r="BM99" s="114"/>
      <c r="BN99" s="114"/>
      <c r="BO99" s="115"/>
      <c r="BP99" s="115"/>
      <c r="BQ99" s="115"/>
      <c r="BR99" s="115"/>
      <c r="BS99" s="115"/>
      <c r="BT99" s="115"/>
      <c r="BU99" s="115"/>
    </row>
    <row r="100" spans="1:73" s="60" customFormat="1" ht="24.75" thickBot="1">
      <c r="A100" s="1856"/>
      <c r="B100" s="1856"/>
      <c r="C100" s="1858"/>
      <c r="D100" s="321" t="s">
        <v>943</v>
      </c>
      <c r="E100" s="291" t="s">
        <v>158</v>
      </c>
      <c r="F100" s="119">
        <v>12</v>
      </c>
      <c r="G100" s="291" t="s">
        <v>159</v>
      </c>
      <c r="H100" s="65" t="s">
        <v>942</v>
      </c>
      <c r="I100" s="120">
        <v>0.047619047619047616</v>
      </c>
      <c r="J100" s="292" t="s">
        <v>160</v>
      </c>
      <c r="K100" s="127">
        <v>42006</v>
      </c>
      <c r="L100" s="466">
        <v>42369</v>
      </c>
      <c r="M100" s="49">
        <v>1</v>
      </c>
      <c r="N100" s="49">
        <v>1</v>
      </c>
      <c r="O100" s="49">
        <v>1</v>
      </c>
      <c r="P100" s="49">
        <v>1</v>
      </c>
      <c r="Q100" s="49">
        <v>1</v>
      </c>
      <c r="R100" s="49">
        <v>1</v>
      </c>
      <c r="S100" s="49">
        <v>1</v>
      </c>
      <c r="T100" s="49">
        <v>1</v>
      </c>
      <c r="U100" s="49">
        <v>1</v>
      </c>
      <c r="V100" s="49">
        <v>1</v>
      </c>
      <c r="W100" s="49">
        <v>1</v>
      </c>
      <c r="X100" s="49">
        <v>1</v>
      </c>
      <c r="Y100" s="50">
        <f t="shared" si="7"/>
        <v>12</v>
      </c>
      <c r="Z100" s="429">
        <v>0</v>
      </c>
      <c r="AA100" s="244" t="s">
        <v>1150</v>
      </c>
      <c r="AB100" s="109">
        <f t="shared" si="3"/>
        <v>2</v>
      </c>
      <c r="AC100" s="1525">
        <f t="shared" si="4"/>
        <v>1</v>
      </c>
      <c r="AD100" s="1665">
        <v>2</v>
      </c>
      <c r="AE100" s="1460">
        <f>AD100/AB100</f>
        <v>1</v>
      </c>
      <c r="AF100" s="1460">
        <f t="shared" si="5"/>
        <v>0.16666666666666666</v>
      </c>
      <c r="AG100" s="1460">
        <f>AF100</f>
        <v>0.16666666666666666</v>
      </c>
      <c r="AH100" s="110"/>
      <c r="AI100" s="109"/>
      <c r="AJ100" s="109"/>
      <c r="AK100" s="109"/>
      <c r="AL100" s="109"/>
      <c r="AM100" s="111"/>
      <c r="AN100" s="111"/>
      <c r="AO100" s="111"/>
      <c r="AP100" s="111"/>
      <c r="AQ100" s="111"/>
      <c r="AR100" s="111"/>
      <c r="AS100" s="111"/>
      <c r="AT100" s="112"/>
      <c r="AU100" s="112"/>
      <c r="AV100" s="112"/>
      <c r="AW100" s="112"/>
      <c r="AX100" s="112"/>
      <c r="AY100" s="112"/>
      <c r="AZ100" s="112"/>
      <c r="BA100" s="113"/>
      <c r="BB100" s="113"/>
      <c r="BC100" s="113"/>
      <c r="BD100" s="113"/>
      <c r="BE100" s="113"/>
      <c r="BF100" s="113"/>
      <c r="BG100" s="113"/>
      <c r="BH100" s="114"/>
      <c r="BI100" s="114"/>
      <c r="BJ100" s="114"/>
      <c r="BK100" s="114"/>
      <c r="BL100" s="114"/>
      <c r="BM100" s="114"/>
      <c r="BN100" s="114"/>
      <c r="BO100" s="115"/>
      <c r="BP100" s="115"/>
      <c r="BQ100" s="115"/>
      <c r="BR100" s="115"/>
      <c r="BS100" s="115"/>
      <c r="BT100" s="115"/>
      <c r="BU100" s="115"/>
    </row>
    <row r="101" spans="1:73" s="60" customFormat="1" ht="48.75" thickBot="1">
      <c r="A101" s="1856"/>
      <c r="B101" s="1856"/>
      <c r="C101" s="1858"/>
      <c r="D101" s="321" t="s">
        <v>162</v>
      </c>
      <c r="E101" s="291" t="s">
        <v>163</v>
      </c>
      <c r="F101" s="119" t="s">
        <v>146</v>
      </c>
      <c r="G101" s="291" t="s">
        <v>147</v>
      </c>
      <c r="H101" s="65" t="s">
        <v>942</v>
      </c>
      <c r="I101" s="120">
        <v>0.047619047619047616</v>
      </c>
      <c r="J101" s="292" t="s">
        <v>164</v>
      </c>
      <c r="K101" s="127">
        <v>42006</v>
      </c>
      <c r="L101" s="466">
        <v>42369</v>
      </c>
      <c r="M101" s="49"/>
      <c r="N101" s="49"/>
      <c r="O101" s="49"/>
      <c r="P101" s="49"/>
      <c r="Q101" s="49"/>
      <c r="R101" s="49"/>
      <c r="S101" s="49"/>
      <c r="T101" s="49"/>
      <c r="U101" s="49"/>
      <c r="V101" s="49"/>
      <c r="W101" s="49"/>
      <c r="X101" s="49"/>
      <c r="Y101" s="119" t="s">
        <v>146</v>
      </c>
      <c r="Z101" s="429">
        <v>0</v>
      </c>
      <c r="AA101" s="244" t="s">
        <v>1150</v>
      </c>
      <c r="AB101" s="109">
        <f t="shared" si="3"/>
        <v>0</v>
      </c>
      <c r="AC101" s="1525">
        <v>0</v>
      </c>
      <c r="AD101" s="1665">
        <v>0</v>
      </c>
      <c r="AE101" s="1460" t="s">
        <v>1150</v>
      </c>
      <c r="AF101" s="1460" t="s">
        <v>1150</v>
      </c>
      <c r="AG101" s="1460">
        <v>0</v>
      </c>
      <c r="AH101" s="110"/>
      <c r="AI101" s="109"/>
      <c r="AJ101" s="109"/>
      <c r="AK101" s="109"/>
      <c r="AL101" s="109"/>
      <c r="AM101" s="111"/>
      <c r="AN101" s="111"/>
      <c r="AO101" s="111"/>
      <c r="AP101" s="111"/>
      <c r="AQ101" s="111"/>
      <c r="AR101" s="111"/>
      <c r="AS101" s="111"/>
      <c r="AT101" s="112"/>
      <c r="AU101" s="112"/>
      <c r="AV101" s="112"/>
      <c r="AW101" s="112"/>
      <c r="AX101" s="112"/>
      <c r="AY101" s="112"/>
      <c r="AZ101" s="112"/>
      <c r="BA101" s="113"/>
      <c r="BB101" s="113"/>
      <c r="BC101" s="113"/>
      <c r="BD101" s="113"/>
      <c r="BE101" s="113"/>
      <c r="BF101" s="113"/>
      <c r="BG101" s="113"/>
      <c r="BH101" s="114"/>
      <c r="BI101" s="114"/>
      <c r="BJ101" s="114"/>
      <c r="BK101" s="114"/>
      <c r="BL101" s="114"/>
      <c r="BM101" s="114"/>
      <c r="BN101" s="114"/>
      <c r="BO101" s="115"/>
      <c r="BP101" s="115"/>
      <c r="BQ101" s="115"/>
      <c r="BR101" s="115"/>
      <c r="BS101" s="115"/>
      <c r="BT101" s="115"/>
      <c r="BU101" s="115"/>
    </row>
    <row r="102" spans="1:73" s="60" customFormat="1" ht="24.75" thickBot="1">
      <c r="A102" s="1856"/>
      <c r="B102" s="1856"/>
      <c r="C102" s="1858"/>
      <c r="D102" s="321" t="s">
        <v>153</v>
      </c>
      <c r="E102" s="291" t="s">
        <v>154</v>
      </c>
      <c r="F102" s="119">
        <v>3</v>
      </c>
      <c r="G102" s="291" t="s">
        <v>156</v>
      </c>
      <c r="H102" s="65" t="s">
        <v>944</v>
      </c>
      <c r="I102" s="120">
        <v>0.047619047619047616</v>
      </c>
      <c r="J102" s="291" t="s">
        <v>154</v>
      </c>
      <c r="K102" s="127">
        <v>42006</v>
      </c>
      <c r="L102" s="466">
        <v>42369</v>
      </c>
      <c r="M102" s="49"/>
      <c r="N102" s="49"/>
      <c r="O102" s="49"/>
      <c r="P102" s="49">
        <v>1</v>
      </c>
      <c r="Q102" s="49"/>
      <c r="R102" s="49"/>
      <c r="S102" s="49"/>
      <c r="T102" s="49">
        <v>1</v>
      </c>
      <c r="U102" s="49"/>
      <c r="V102" s="49"/>
      <c r="W102" s="49"/>
      <c r="X102" s="49">
        <v>1</v>
      </c>
      <c r="Y102" s="50">
        <f>SUM(M102:X102)</f>
        <v>3</v>
      </c>
      <c r="Z102" s="429">
        <v>0</v>
      </c>
      <c r="AA102" s="244" t="s">
        <v>1150</v>
      </c>
      <c r="AB102" s="109">
        <f t="shared" si="3"/>
        <v>0</v>
      </c>
      <c r="AC102" s="1525">
        <f t="shared" si="4"/>
        <v>0</v>
      </c>
      <c r="AD102" s="1665">
        <v>0</v>
      </c>
      <c r="AE102" s="1460" t="s">
        <v>1150</v>
      </c>
      <c r="AF102" s="1460">
        <f t="shared" si="5"/>
        <v>0</v>
      </c>
      <c r="AG102" s="1460">
        <f>AF102</f>
        <v>0</v>
      </c>
      <c r="AH102" s="110"/>
      <c r="AI102" s="109"/>
      <c r="AJ102" s="109"/>
      <c r="AK102" s="109"/>
      <c r="AL102" s="109"/>
      <c r="AM102" s="111"/>
      <c r="AN102" s="111"/>
      <c r="AO102" s="111"/>
      <c r="AP102" s="111"/>
      <c r="AQ102" s="111"/>
      <c r="AR102" s="111"/>
      <c r="AS102" s="111"/>
      <c r="AT102" s="112"/>
      <c r="AU102" s="112"/>
      <c r="AV102" s="112"/>
      <c r="AW102" s="112"/>
      <c r="AX102" s="112"/>
      <c r="AY102" s="112"/>
      <c r="AZ102" s="112"/>
      <c r="BA102" s="113"/>
      <c r="BB102" s="113"/>
      <c r="BC102" s="113"/>
      <c r="BD102" s="113"/>
      <c r="BE102" s="113"/>
      <c r="BF102" s="113"/>
      <c r="BG102" s="113"/>
      <c r="BH102" s="114"/>
      <c r="BI102" s="114"/>
      <c r="BJ102" s="114"/>
      <c r="BK102" s="114"/>
      <c r="BL102" s="114"/>
      <c r="BM102" s="114"/>
      <c r="BN102" s="114"/>
      <c r="BO102" s="115"/>
      <c r="BP102" s="115"/>
      <c r="BQ102" s="115"/>
      <c r="BR102" s="115"/>
      <c r="BS102" s="115"/>
      <c r="BT102" s="115"/>
      <c r="BU102" s="115"/>
    </row>
    <row r="103" spans="1:73" s="38" customFormat="1" ht="19.5" customHeight="1" thickBot="1">
      <c r="A103" s="1860" t="s">
        <v>136</v>
      </c>
      <c r="B103" s="1861"/>
      <c r="C103" s="1861"/>
      <c r="D103" s="1862"/>
      <c r="E103" s="196"/>
      <c r="F103" s="196"/>
      <c r="G103" s="196"/>
      <c r="H103" s="296"/>
      <c r="I103" s="104">
        <f>+SUM(I82:I102)</f>
        <v>1.0000000000000004</v>
      </c>
      <c r="J103" s="196"/>
      <c r="K103" s="196"/>
      <c r="L103" s="196"/>
      <c r="M103" s="196"/>
      <c r="N103" s="196"/>
      <c r="O103" s="196"/>
      <c r="P103" s="196"/>
      <c r="Q103" s="196"/>
      <c r="R103" s="196"/>
      <c r="S103" s="196"/>
      <c r="T103" s="196"/>
      <c r="U103" s="196"/>
      <c r="V103" s="196"/>
      <c r="W103" s="196"/>
      <c r="X103" s="196"/>
      <c r="Y103" s="98"/>
      <c r="Z103" s="245">
        <f>SUM(Z89:Z102)</f>
        <v>0</v>
      </c>
      <c r="AA103" s="197"/>
      <c r="AB103" s="1718"/>
      <c r="AC103" s="1727">
        <f>_xlfn.AVERAGEIF(AC82:AC102,"&gt;0")</f>
        <v>1</v>
      </c>
      <c r="AD103" s="1719"/>
      <c r="AE103" s="1657">
        <f>AVERAGE(AE82:AE102)</f>
        <v>0.8636363636363636</v>
      </c>
      <c r="AF103" s="1657" t="e">
        <f>AD103/Y103</f>
        <v>#DIV/0!</v>
      </c>
      <c r="AG103" s="1720">
        <f>AVERAGE(AG82:AG102)</f>
        <v>0.2638571428571429</v>
      </c>
      <c r="AH103" s="1677"/>
      <c r="AI103" s="1359"/>
      <c r="AJ103" s="1359"/>
      <c r="AK103" s="1359"/>
      <c r="AL103" s="1359"/>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row>
    <row r="104" spans="1:73" s="60" customFormat="1" ht="33" customHeight="1" thickBot="1">
      <c r="A104" s="1870">
        <v>3</v>
      </c>
      <c r="B104" s="1870" t="s">
        <v>165</v>
      </c>
      <c r="C104" s="2172" t="s">
        <v>202</v>
      </c>
      <c r="D104" s="467" t="s">
        <v>945</v>
      </c>
      <c r="E104" s="64" t="s">
        <v>946</v>
      </c>
      <c r="F104" s="468">
        <v>1</v>
      </c>
      <c r="G104" s="64" t="s">
        <v>947</v>
      </c>
      <c r="H104" s="76" t="s">
        <v>804</v>
      </c>
      <c r="I104" s="278">
        <v>0.33333333333333337</v>
      </c>
      <c r="J104" s="76" t="s">
        <v>948</v>
      </c>
      <c r="K104" s="78">
        <v>42005</v>
      </c>
      <c r="L104" s="78">
        <v>42076</v>
      </c>
      <c r="M104" s="128"/>
      <c r="N104" s="162"/>
      <c r="O104" s="162">
        <v>1</v>
      </c>
      <c r="P104" s="162"/>
      <c r="Q104" s="162"/>
      <c r="R104" s="162"/>
      <c r="S104" s="162"/>
      <c r="T104" s="162"/>
      <c r="U104" s="162"/>
      <c r="V104" s="162"/>
      <c r="W104" s="162"/>
      <c r="X104" s="162"/>
      <c r="Y104" s="420">
        <f>SUM(M104:X104)</f>
        <v>1</v>
      </c>
      <c r="Z104" s="429">
        <v>0</v>
      </c>
      <c r="AA104" s="244" t="s">
        <v>1150</v>
      </c>
      <c r="AB104" s="109">
        <f t="shared" si="3"/>
        <v>0</v>
      </c>
      <c r="AC104" s="1525">
        <f t="shared" si="4"/>
        <v>0</v>
      </c>
      <c r="AD104" s="1665">
        <v>0</v>
      </c>
      <c r="AE104" s="1460" t="s">
        <v>1150</v>
      </c>
      <c r="AF104" s="1460">
        <f t="shared" si="5"/>
        <v>0</v>
      </c>
      <c r="AG104" s="1460">
        <f>AF104</f>
        <v>0</v>
      </c>
      <c r="AH104" s="110"/>
      <c r="AI104" s="109"/>
      <c r="AJ104" s="109"/>
      <c r="AK104" s="109"/>
      <c r="AL104" s="109"/>
      <c r="AM104" s="111"/>
      <c r="AN104" s="111"/>
      <c r="AO104" s="111"/>
      <c r="AP104" s="111"/>
      <c r="AQ104" s="111"/>
      <c r="AR104" s="111"/>
      <c r="AS104" s="111"/>
      <c r="AT104" s="112"/>
      <c r="AU104" s="112"/>
      <c r="AV104" s="112"/>
      <c r="AW104" s="112"/>
      <c r="AX104" s="112"/>
      <c r="AY104" s="112"/>
      <c r="AZ104" s="112"/>
      <c r="BA104" s="113"/>
      <c r="BB104" s="113"/>
      <c r="BC104" s="113"/>
      <c r="BD104" s="113"/>
      <c r="BE104" s="113"/>
      <c r="BF104" s="113"/>
      <c r="BG104" s="113"/>
      <c r="BH104" s="114"/>
      <c r="BI104" s="114"/>
      <c r="BJ104" s="114"/>
      <c r="BK104" s="114"/>
      <c r="BL104" s="114"/>
      <c r="BM104" s="114"/>
      <c r="BN104" s="114"/>
      <c r="BO104" s="115"/>
      <c r="BP104" s="115"/>
      <c r="BQ104" s="115"/>
      <c r="BR104" s="115"/>
      <c r="BS104" s="115"/>
      <c r="BT104" s="115"/>
      <c r="BU104" s="115"/>
    </row>
    <row r="105" spans="1:73" s="60" customFormat="1" ht="35.25" customHeight="1" thickBot="1">
      <c r="A105" s="1871"/>
      <c r="B105" s="1871"/>
      <c r="C105" s="2172"/>
      <c r="D105" s="467" t="s">
        <v>949</v>
      </c>
      <c r="E105" s="64" t="s">
        <v>950</v>
      </c>
      <c r="F105" s="468">
        <v>1</v>
      </c>
      <c r="G105" s="64" t="s">
        <v>951</v>
      </c>
      <c r="H105" s="76" t="s">
        <v>804</v>
      </c>
      <c r="I105" s="278">
        <v>0.33333333333333337</v>
      </c>
      <c r="J105" s="76" t="s">
        <v>952</v>
      </c>
      <c r="K105" s="67">
        <v>42079</v>
      </c>
      <c r="L105" s="67">
        <v>42097</v>
      </c>
      <c r="M105" s="68"/>
      <c r="N105" s="68"/>
      <c r="O105" s="68"/>
      <c r="P105" s="68">
        <v>1</v>
      </c>
      <c r="Q105" s="68"/>
      <c r="R105" s="68"/>
      <c r="S105" s="68"/>
      <c r="T105" s="68"/>
      <c r="U105" s="68"/>
      <c r="V105" s="68"/>
      <c r="W105" s="68"/>
      <c r="X105" s="68"/>
      <c r="Y105" s="420">
        <f>SUM(M105:X105)</f>
        <v>1</v>
      </c>
      <c r="Z105" s="429">
        <v>0</v>
      </c>
      <c r="AA105" s="244" t="s">
        <v>1150</v>
      </c>
      <c r="AB105" s="109">
        <f t="shared" si="3"/>
        <v>0</v>
      </c>
      <c r="AC105" s="1525">
        <f t="shared" si="4"/>
        <v>0</v>
      </c>
      <c r="AD105" s="1665">
        <v>0</v>
      </c>
      <c r="AE105" s="1460" t="s">
        <v>1150</v>
      </c>
      <c r="AF105" s="1460">
        <f t="shared" si="5"/>
        <v>0</v>
      </c>
      <c r="AG105" s="1460">
        <f>AF105</f>
        <v>0</v>
      </c>
      <c r="AH105" s="110"/>
      <c r="AI105" s="109"/>
      <c r="AJ105" s="109"/>
      <c r="AK105" s="109"/>
      <c r="AL105" s="109"/>
      <c r="AM105" s="111"/>
      <c r="AN105" s="111"/>
      <c r="AO105" s="111"/>
      <c r="AP105" s="111"/>
      <c r="AQ105" s="111"/>
      <c r="AR105" s="111"/>
      <c r="AS105" s="111"/>
      <c r="AT105" s="112"/>
      <c r="AU105" s="112"/>
      <c r="AV105" s="112"/>
      <c r="AW105" s="112"/>
      <c r="AX105" s="112"/>
      <c r="AY105" s="112"/>
      <c r="AZ105" s="112"/>
      <c r="BA105" s="113"/>
      <c r="BB105" s="113"/>
      <c r="BC105" s="113"/>
      <c r="BD105" s="113"/>
      <c r="BE105" s="113"/>
      <c r="BF105" s="113"/>
      <c r="BG105" s="113"/>
      <c r="BH105" s="114"/>
      <c r="BI105" s="114"/>
      <c r="BJ105" s="114"/>
      <c r="BK105" s="114"/>
      <c r="BL105" s="114"/>
      <c r="BM105" s="114"/>
      <c r="BN105" s="114"/>
      <c r="BO105" s="115"/>
      <c r="BP105" s="115"/>
      <c r="BQ105" s="115"/>
      <c r="BR105" s="115"/>
      <c r="BS105" s="115"/>
      <c r="BT105" s="115"/>
      <c r="BU105" s="115"/>
    </row>
    <row r="106" spans="1:73" s="38" customFormat="1" ht="30.75" customHeight="1" thickBot="1">
      <c r="A106" s="1871"/>
      <c r="B106" s="1871"/>
      <c r="C106" s="2172"/>
      <c r="D106" s="469" t="s">
        <v>953</v>
      </c>
      <c r="E106" s="243" t="s">
        <v>237</v>
      </c>
      <c r="F106" s="470">
        <v>2</v>
      </c>
      <c r="G106" s="243" t="s">
        <v>954</v>
      </c>
      <c r="H106" s="76" t="s">
        <v>804</v>
      </c>
      <c r="I106" s="278">
        <v>0.33333333333333337</v>
      </c>
      <c r="J106" s="66" t="s">
        <v>955</v>
      </c>
      <c r="K106" s="67">
        <v>42005</v>
      </c>
      <c r="L106" s="67">
        <v>42369</v>
      </c>
      <c r="M106" s="68"/>
      <c r="N106" s="68"/>
      <c r="O106" s="68"/>
      <c r="P106" s="68"/>
      <c r="Q106" s="68"/>
      <c r="R106" s="68">
        <v>1</v>
      </c>
      <c r="S106" s="68"/>
      <c r="T106" s="68"/>
      <c r="U106" s="68"/>
      <c r="V106" s="68"/>
      <c r="W106" s="68"/>
      <c r="X106" s="68">
        <v>1</v>
      </c>
      <c r="Y106" s="420">
        <f>SUM(M106:X106)</f>
        <v>2</v>
      </c>
      <c r="Z106" s="429">
        <v>0</v>
      </c>
      <c r="AA106" s="244" t="s">
        <v>1150</v>
      </c>
      <c r="AB106" s="109">
        <f t="shared" si="3"/>
        <v>0</v>
      </c>
      <c r="AC106" s="1525">
        <f t="shared" si="4"/>
        <v>0</v>
      </c>
      <c r="AD106" s="1666">
        <v>0</v>
      </c>
      <c r="AE106" s="1460" t="s">
        <v>1150</v>
      </c>
      <c r="AF106" s="1460">
        <f t="shared" si="5"/>
        <v>0</v>
      </c>
      <c r="AG106" s="1460">
        <f>AF106</f>
        <v>0</v>
      </c>
      <c r="AH106" s="53"/>
      <c r="AI106" s="52"/>
      <c r="AJ106" s="52"/>
      <c r="AK106" s="109"/>
      <c r="AL106" s="52"/>
      <c r="AM106" s="471"/>
      <c r="AN106" s="471"/>
      <c r="AO106" s="471"/>
      <c r="AP106" s="471"/>
      <c r="AQ106" s="471"/>
      <c r="AR106" s="471"/>
      <c r="AS106" s="471"/>
      <c r="AT106" s="112"/>
      <c r="AU106" s="112"/>
      <c r="AV106" s="112"/>
      <c r="AW106" s="112"/>
      <c r="AX106" s="112"/>
      <c r="AY106" s="112"/>
      <c r="AZ106" s="112"/>
      <c r="BA106" s="113"/>
      <c r="BB106" s="113"/>
      <c r="BC106" s="113"/>
      <c r="BD106" s="113"/>
      <c r="BE106" s="113"/>
      <c r="BF106" s="113"/>
      <c r="BG106" s="113"/>
      <c r="BH106" s="114"/>
      <c r="BI106" s="114"/>
      <c r="BJ106" s="114"/>
      <c r="BK106" s="114"/>
      <c r="BL106" s="114"/>
      <c r="BM106" s="114"/>
      <c r="BN106" s="114"/>
      <c r="BO106" s="115"/>
      <c r="BP106" s="115"/>
      <c r="BQ106" s="115"/>
      <c r="BR106" s="115"/>
      <c r="BS106" s="115"/>
      <c r="BT106" s="115"/>
      <c r="BU106" s="115"/>
    </row>
    <row r="107" spans="1:73" s="38" customFormat="1" ht="19.5" customHeight="1" thickBot="1">
      <c r="A107" s="1860" t="s">
        <v>136</v>
      </c>
      <c r="B107" s="1861"/>
      <c r="C107" s="1861"/>
      <c r="D107" s="1862"/>
      <c r="E107" s="472"/>
      <c r="F107" s="472"/>
      <c r="G107" s="1861"/>
      <c r="H107" s="1861"/>
      <c r="I107" s="97">
        <f>+SUM(I104:I106)</f>
        <v>1</v>
      </c>
      <c r="J107" s="97"/>
      <c r="K107" s="196"/>
      <c r="L107" s="196"/>
      <c r="M107" s="196"/>
      <c r="N107" s="196"/>
      <c r="O107" s="196"/>
      <c r="P107" s="196"/>
      <c r="Q107" s="196"/>
      <c r="R107" s="196"/>
      <c r="S107" s="196"/>
      <c r="T107" s="196"/>
      <c r="U107" s="473"/>
      <c r="V107" s="473"/>
      <c r="W107" s="473"/>
      <c r="X107" s="473"/>
      <c r="Y107" s="98"/>
      <c r="Z107" s="474">
        <f>SUM(Z104:Z106)</f>
        <v>0</v>
      </c>
      <c r="AA107" s="197"/>
      <c r="AB107" s="1468"/>
      <c r="AC107" s="1728" t="s">
        <v>1150</v>
      </c>
      <c r="AD107" s="1716"/>
      <c r="AE107" s="1467" t="s">
        <v>1150</v>
      </c>
      <c r="AF107" s="1467" t="e">
        <f t="shared" si="5"/>
        <v>#DIV/0!</v>
      </c>
      <c r="AG107" s="1469">
        <f>AVERAGE(AG104:AG106)</f>
        <v>0</v>
      </c>
      <c r="AH107" s="475"/>
      <c r="AI107" s="475"/>
      <c r="AJ107" s="475"/>
      <c r="AK107" s="475"/>
      <c r="AL107" s="475"/>
      <c r="AM107" s="475"/>
      <c r="AN107" s="475"/>
      <c r="AO107" s="475"/>
      <c r="AP107" s="475"/>
      <c r="AQ107" s="475"/>
      <c r="AR107" s="475"/>
      <c r="AS107" s="475"/>
      <c r="AT107" s="475"/>
      <c r="AU107" s="475"/>
      <c r="AV107" s="475"/>
      <c r="AW107" s="475"/>
      <c r="AX107" s="475"/>
      <c r="AY107" s="475"/>
      <c r="AZ107" s="475"/>
      <c r="BA107" s="475"/>
      <c r="BB107" s="475"/>
      <c r="BC107" s="475"/>
      <c r="BD107" s="475"/>
      <c r="BE107" s="475"/>
      <c r="BF107" s="475"/>
      <c r="BG107" s="475"/>
      <c r="BH107" s="475"/>
      <c r="BI107" s="475"/>
      <c r="BJ107" s="475"/>
      <c r="BK107" s="475"/>
      <c r="BL107" s="475"/>
      <c r="BM107" s="475"/>
      <c r="BN107" s="475"/>
      <c r="BO107" s="475"/>
      <c r="BP107" s="475"/>
      <c r="BQ107" s="475"/>
      <c r="BR107" s="475"/>
      <c r="BS107" s="475"/>
      <c r="BT107" s="475"/>
      <c r="BU107" s="475"/>
    </row>
    <row r="108" spans="1:73" s="60" customFormat="1" ht="24.75" thickBot="1">
      <c r="A108" s="1870">
        <v>4</v>
      </c>
      <c r="B108" s="1870" t="s">
        <v>234</v>
      </c>
      <c r="C108" s="1857" t="s">
        <v>235</v>
      </c>
      <c r="D108" s="328" t="s">
        <v>956</v>
      </c>
      <c r="E108" s="476" t="s">
        <v>237</v>
      </c>
      <c r="F108" s="477">
        <v>2</v>
      </c>
      <c r="G108" s="478" t="s">
        <v>238</v>
      </c>
      <c r="H108" s="65" t="s">
        <v>957</v>
      </c>
      <c r="I108" s="479">
        <v>0.07692307692307693</v>
      </c>
      <c r="J108" s="480" t="s">
        <v>958</v>
      </c>
      <c r="K108" s="481">
        <v>42006</v>
      </c>
      <c r="L108" s="481">
        <v>42034</v>
      </c>
      <c r="M108" s="390">
        <v>2</v>
      </c>
      <c r="N108" s="390"/>
      <c r="O108" s="390"/>
      <c r="P108" s="390"/>
      <c r="Q108" s="390"/>
      <c r="R108" s="390"/>
      <c r="S108" s="390"/>
      <c r="T108" s="390"/>
      <c r="U108" s="391"/>
      <c r="V108" s="391"/>
      <c r="W108" s="391"/>
      <c r="X108" s="391"/>
      <c r="Y108" s="135">
        <f>SUM(M108:X108)</f>
        <v>2</v>
      </c>
      <c r="Z108" s="429">
        <v>0</v>
      </c>
      <c r="AA108" s="244" t="s">
        <v>1150</v>
      </c>
      <c r="AB108" s="109">
        <f t="shared" si="3"/>
        <v>2</v>
      </c>
      <c r="AC108" s="1525">
        <f t="shared" si="4"/>
        <v>1</v>
      </c>
      <c r="AD108" s="1665">
        <v>2</v>
      </c>
      <c r="AE108" s="1460">
        <f>AD108/AB108</f>
        <v>1</v>
      </c>
      <c r="AF108" s="1460">
        <f t="shared" si="5"/>
        <v>1</v>
      </c>
      <c r="AG108" s="1460">
        <f>AF108</f>
        <v>1</v>
      </c>
      <c r="AH108" s="110"/>
      <c r="AI108" s="109"/>
      <c r="AJ108" s="109"/>
      <c r="AK108" s="109" t="s">
        <v>2003</v>
      </c>
      <c r="AL108" s="109"/>
      <c r="AM108" s="111"/>
      <c r="AN108" s="111"/>
      <c r="AO108" s="111"/>
      <c r="AP108" s="111"/>
      <c r="AQ108" s="111"/>
      <c r="AR108" s="111"/>
      <c r="AS108" s="111"/>
      <c r="AT108" s="112"/>
      <c r="AU108" s="112"/>
      <c r="AV108" s="112"/>
      <c r="AW108" s="112"/>
      <c r="AX108" s="112"/>
      <c r="AY108" s="112"/>
      <c r="AZ108" s="112"/>
      <c r="BA108" s="113"/>
      <c r="BB108" s="113"/>
      <c r="BC108" s="113"/>
      <c r="BD108" s="113"/>
      <c r="BE108" s="113"/>
      <c r="BF108" s="113"/>
      <c r="BG108" s="113"/>
      <c r="BH108" s="114"/>
      <c r="BI108" s="114"/>
      <c r="BJ108" s="114"/>
      <c r="BK108" s="114"/>
      <c r="BL108" s="114"/>
      <c r="BM108" s="114"/>
      <c r="BN108" s="114"/>
      <c r="BO108" s="115"/>
      <c r="BP108" s="115"/>
      <c r="BQ108" s="115"/>
      <c r="BR108" s="115"/>
      <c r="BS108" s="115"/>
      <c r="BT108" s="115"/>
      <c r="BU108" s="115"/>
    </row>
    <row r="109" spans="1:73" s="60" customFormat="1" ht="36.75" thickBot="1">
      <c r="A109" s="1871"/>
      <c r="B109" s="1871"/>
      <c r="C109" s="1858"/>
      <c r="D109" s="277" t="s">
        <v>959</v>
      </c>
      <c r="E109" s="165" t="s">
        <v>68</v>
      </c>
      <c r="F109" s="482">
        <v>1</v>
      </c>
      <c r="G109" s="64" t="s">
        <v>263</v>
      </c>
      <c r="H109" s="65" t="s">
        <v>957</v>
      </c>
      <c r="I109" s="278">
        <v>0.07692307692307693</v>
      </c>
      <c r="J109" s="76" t="s">
        <v>960</v>
      </c>
      <c r="K109" s="67">
        <v>42020</v>
      </c>
      <c r="L109" s="67">
        <v>42369</v>
      </c>
      <c r="M109" s="68"/>
      <c r="N109" s="68"/>
      <c r="O109" s="454">
        <v>0.25</v>
      </c>
      <c r="P109" s="68"/>
      <c r="Q109" s="68"/>
      <c r="R109" s="454">
        <v>0.5</v>
      </c>
      <c r="S109" s="68"/>
      <c r="T109" s="68"/>
      <c r="U109" s="326">
        <v>0.75</v>
      </c>
      <c r="V109" s="326"/>
      <c r="W109" s="326"/>
      <c r="X109" s="326">
        <v>1</v>
      </c>
      <c r="Y109" s="483">
        <v>1</v>
      </c>
      <c r="Z109" s="429">
        <v>0</v>
      </c>
      <c r="AA109" s="244" t="s">
        <v>1150</v>
      </c>
      <c r="AB109" s="109">
        <f t="shared" si="3"/>
        <v>0</v>
      </c>
      <c r="AC109" s="1525">
        <f t="shared" si="4"/>
        <v>0</v>
      </c>
      <c r="AD109" s="1665">
        <v>0</v>
      </c>
      <c r="AE109" s="1460" t="s">
        <v>1150</v>
      </c>
      <c r="AF109" s="1460">
        <f t="shared" si="5"/>
        <v>0</v>
      </c>
      <c r="AG109" s="1460">
        <f aca="true" t="shared" si="9" ref="AG109:AG119">AF109</f>
        <v>0</v>
      </c>
      <c r="AH109" s="110"/>
      <c r="AI109" s="109"/>
      <c r="AJ109" s="109"/>
      <c r="AK109" s="109"/>
      <c r="AL109" s="109"/>
      <c r="AM109" s="111"/>
      <c r="AN109" s="111"/>
      <c r="AO109" s="111"/>
      <c r="AP109" s="111"/>
      <c r="AQ109" s="111"/>
      <c r="AR109" s="111"/>
      <c r="AS109" s="111"/>
      <c r="AT109" s="112"/>
      <c r="AU109" s="112"/>
      <c r="AV109" s="112"/>
      <c r="AW109" s="112"/>
      <c r="AX109" s="112"/>
      <c r="AY109" s="112"/>
      <c r="AZ109" s="112"/>
      <c r="BA109" s="113"/>
      <c r="BB109" s="113"/>
      <c r="BC109" s="113"/>
      <c r="BD109" s="113"/>
      <c r="BE109" s="113"/>
      <c r="BF109" s="113"/>
      <c r="BG109" s="113"/>
      <c r="BH109" s="114"/>
      <c r="BI109" s="114"/>
      <c r="BJ109" s="114"/>
      <c r="BK109" s="114"/>
      <c r="BL109" s="114"/>
      <c r="BM109" s="114"/>
      <c r="BN109" s="114"/>
      <c r="BO109" s="115"/>
      <c r="BP109" s="115"/>
      <c r="BQ109" s="115"/>
      <c r="BR109" s="115"/>
      <c r="BS109" s="115"/>
      <c r="BT109" s="115"/>
      <c r="BU109" s="115"/>
    </row>
    <row r="110" spans="1:73" s="60" customFormat="1" ht="48.75" thickBot="1">
      <c r="A110" s="1871"/>
      <c r="B110" s="1871"/>
      <c r="C110" s="1858"/>
      <c r="D110" s="484" t="s">
        <v>961</v>
      </c>
      <c r="E110" s="485" t="s">
        <v>78</v>
      </c>
      <c r="F110" s="156">
        <v>1</v>
      </c>
      <c r="G110" s="75" t="s">
        <v>79</v>
      </c>
      <c r="H110" s="486" t="s">
        <v>957</v>
      </c>
      <c r="I110" s="278">
        <v>0.07692307692307693</v>
      </c>
      <c r="J110" s="151" t="s">
        <v>242</v>
      </c>
      <c r="K110" s="73">
        <v>42020</v>
      </c>
      <c r="L110" s="73">
        <v>42369</v>
      </c>
      <c r="M110" s="152"/>
      <c r="N110" s="152"/>
      <c r="O110" s="152"/>
      <c r="P110" s="152"/>
      <c r="Q110" s="152"/>
      <c r="R110" s="152"/>
      <c r="S110" s="152"/>
      <c r="T110" s="152"/>
      <c r="U110" s="153"/>
      <c r="V110" s="153"/>
      <c r="W110" s="153"/>
      <c r="X110" s="153">
        <v>1</v>
      </c>
      <c r="Y110" s="135">
        <f aca="true" t="shared" si="10" ref="Y110:Y119">SUM(M110:X110)</f>
        <v>1</v>
      </c>
      <c r="Z110" s="429">
        <v>0</v>
      </c>
      <c r="AA110" s="244" t="s">
        <v>1150</v>
      </c>
      <c r="AB110" s="109">
        <f t="shared" si="3"/>
        <v>0</v>
      </c>
      <c r="AC110" s="1525">
        <f t="shared" si="4"/>
        <v>0</v>
      </c>
      <c r="AD110" s="1665">
        <v>0</v>
      </c>
      <c r="AE110" s="1460" t="s">
        <v>1150</v>
      </c>
      <c r="AF110" s="1460">
        <f t="shared" si="5"/>
        <v>0</v>
      </c>
      <c r="AG110" s="1460">
        <f t="shared" si="9"/>
        <v>0</v>
      </c>
      <c r="AH110" s="110"/>
      <c r="AI110" s="109"/>
      <c r="AJ110" s="109"/>
      <c r="AK110" s="109"/>
      <c r="AL110" s="109"/>
      <c r="AM110" s="111"/>
      <c r="AN110" s="111"/>
      <c r="AO110" s="111"/>
      <c r="AP110" s="111"/>
      <c r="AQ110" s="111"/>
      <c r="AR110" s="111"/>
      <c r="AS110" s="111"/>
      <c r="AT110" s="112"/>
      <c r="AU110" s="112"/>
      <c r="AV110" s="112"/>
      <c r="AW110" s="112"/>
      <c r="AX110" s="112"/>
      <c r="AY110" s="112"/>
      <c r="AZ110" s="112"/>
      <c r="BA110" s="113"/>
      <c r="BB110" s="113"/>
      <c r="BC110" s="113"/>
      <c r="BD110" s="113"/>
      <c r="BE110" s="113"/>
      <c r="BF110" s="113"/>
      <c r="BG110" s="113"/>
      <c r="BH110" s="114"/>
      <c r="BI110" s="114"/>
      <c r="BJ110" s="114"/>
      <c r="BK110" s="114"/>
      <c r="BL110" s="114"/>
      <c r="BM110" s="114"/>
      <c r="BN110" s="114"/>
      <c r="BO110" s="115"/>
      <c r="BP110" s="115"/>
      <c r="BQ110" s="115"/>
      <c r="BR110" s="115"/>
      <c r="BS110" s="115"/>
      <c r="BT110" s="115"/>
      <c r="BU110" s="115"/>
    </row>
    <row r="111" spans="1:73" s="60" customFormat="1" ht="36.75" thickBot="1">
      <c r="A111" s="1871"/>
      <c r="B111" s="1871"/>
      <c r="C111" s="1859"/>
      <c r="D111" s="69" t="s">
        <v>962</v>
      </c>
      <c r="E111" s="372" t="s">
        <v>237</v>
      </c>
      <c r="F111" s="374" t="s">
        <v>106</v>
      </c>
      <c r="G111" s="370" t="s">
        <v>963</v>
      </c>
      <c r="H111" s="487" t="s">
        <v>921</v>
      </c>
      <c r="I111" s="278">
        <v>0.07692307692307693</v>
      </c>
      <c r="J111" s="487" t="s">
        <v>964</v>
      </c>
      <c r="K111" s="131">
        <v>42005</v>
      </c>
      <c r="L111" s="131">
        <v>42369</v>
      </c>
      <c r="M111" s="152"/>
      <c r="N111" s="152"/>
      <c r="O111" s="152"/>
      <c r="P111" s="152"/>
      <c r="Q111" s="152"/>
      <c r="R111" s="152"/>
      <c r="S111" s="152"/>
      <c r="T111" s="152"/>
      <c r="U111" s="153"/>
      <c r="V111" s="153"/>
      <c r="W111" s="153"/>
      <c r="X111" s="153"/>
      <c r="Y111" s="135" t="s">
        <v>106</v>
      </c>
      <c r="Z111" s="429">
        <v>0</v>
      </c>
      <c r="AA111" s="244" t="s">
        <v>1150</v>
      </c>
      <c r="AB111" s="109">
        <f t="shared" si="3"/>
        <v>0</v>
      </c>
      <c r="AC111" s="1525">
        <f t="shared" si="4"/>
        <v>0</v>
      </c>
      <c r="AD111" s="1665">
        <v>0</v>
      </c>
      <c r="AE111" s="1460" t="s">
        <v>1150</v>
      </c>
      <c r="AF111" s="1460" t="e">
        <f t="shared" si="5"/>
        <v>#VALUE!</v>
      </c>
      <c r="AG111" s="1460">
        <v>0</v>
      </c>
      <c r="AH111" s="110"/>
      <c r="AI111" s="109"/>
      <c r="AJ111" s="109"/>
      <c r="AK111" s="109"/>
      <c r="AL111" s="109"/>
      <c r="AM111" s="111"/>
      <c r="AN111" s="111"/>
      <c r="AO111" s="111"/>
      <c r="AP111" s="111"/>
      <c r="AQ111" s="111"/>
      <c r="AR111" s="111"/>
      <c r="AS111" s="111"/>
      <c r="AT111" s="112"/>
      <c r="AU111" s="112"/>
      <c r="AV111" s="112"/>
      <c r="AW111" s="112"/>
      <c r="AX111" s="112"/>
      <c r="AY111" s="112"/>
      <c r="AZ111" s="112"/>
      <c r="BA111" s="113"/>
      <c r="BB111" s="113"/>
      <c r="BC111" s="113"/>
      <c r="BD111" s="113"/>
      <c r="BE111" s="113"/>
      <c r="BF111" s="113"/>
      <c r="BG111" s="113"/>
      <c r="BH111" s="114"/>
      <c r="BI111" s="114"/>
      <c r="BJ111" s="114"/>
      <c r="BK111" s="114"/>
      <c r="BL111" s="114"/>
      <c r="BM111" s="114"/>
      <c r="BN111" s="114"/>
      <c r="BO111" s="115"/>
      <c r="BP111" s="115"/>
      <c r="BQ111" s="115"/>
      <c r="BR111" s="115"/>
      <c r="BS111" s="115"/>
      <c r="BT111" s="115"/>
      <c r="BU111" s="115"/>
    </row>
    <row r="112" spans="1:73" s="60" customFormat="1" ht="24.75" thickBot="1">
      <c r="A112" s="1871"/>
      <c r="B112" s="1871"/>
      <c r="C112" s="1857" t="s">
        <v>243</v>
      </c>
      <c r="D112" s="418" t="s">
        <v>965</v>
      </c>
      <c r="E112" s="157" t="s">
        <v>78</v>
      </c>
      <c r="F112" s="63">
        <v>1</v>
      </c>
      <c r="G112" s="75" t="s">
        <v>79</v>
      </c>
      <c r="H112" s="76" t="s">
        <v>924</v>
      </c>
      <c r="I112" s="278">
        <v>0.07692307692307693</v>
      </c>
      <c r="J112" s="159" t="s">
        <v>261</v>
      </c>
      <c r="K112" s="160">
        <v>42006</v>
      </c>
      <c r="L112" s="160">
        <v>42034</v>
      </c>
      <c r="M112" s="161">
        <v>1</v>
      </c>
      <c r="N112" s="161"/>
      <c r="O112" s="161"/>
      <c r="P112" s="161"/>
      <c r="Q112" s="161"/>
      <c r="R112" s="161"/>
      <c r="S112" s="161"/>
      <c r="T112" s="161"/>
      <c r="U112" s="162"/>
      <c r="V112" s="162"/>
      <c r="W112" s="162"/>
      <c r="X112" s="162"/>
      <c r="Y112" s="135">
        <f t="shared" si="10"/>
        <v>1</v>
      </c>
      <c r="Z112" s="429">
        <v>0</v>
      </c>
      <c r="AA112" s="244" t="s">
        <v>1150</v>
      </c>
      <c r="AB112" s="109">
        <f t="shared" si="3"/>
        <v>1</v>
      </c>
      <c r="AC112" s="1525">
        <f t="shared" si="4"/>
        <v>1</v>
      </c>
      <c r="AD112" s="1665">
        <v>1</v>
      </c>
      <c r="AE112" s="1460">
        <f>AD112/AB112</f>
        <v>1</v>
      </c>
      <c r="AF112" s="1460">
        <f t="shared" si="5"/>
        <v>1</v>
      </c>
      <c r="AG112" s="1460">
        <f t="shared" si="9"/>
        <v>1</v>
      </c>
      <c r="AH112" s="164"/>
      <c r="AI112" s="109"/>
      <c r="AJ112" s="109"/>
      <c r="AK112" s="109" t="s">
        <v>2004</v>
      </c>
      <c r="AL112" s="109"/>
      <c r="AM112" s="111"/>
      <c r="AN112" s="111"/>
      <c r="AO112" s="111"/>
      <c r="AP112" s="111"/>
      <c r="AQ112" s="111"/>
      <c r="AR112" s="111"/>
      <c r="AS112" s="111"/>
      <c r="AT112" s="112"/>
      <c r="AU112" s="112"/>
      <c r="AV112" s="112"/>
      <c r="AW112" s="112"/>
      <c r="AX112" s="112"/>
      <c r="AY112" s="112"/>
      <c r="AZ112" s="112"/>
      <c r="BA112" s="113"/>
      <c r="BB112" s="113"/>
      <c r="BC112" s="113"/>
      <c r="BD112" s="113"/>
      <c r="BE112" s="113"/>
      <c r="BF112" s="113"/>
      <c r="BG112" s="113"/>
      <c r="BH112" s="114"/>
      <c r="BI112" s="114"/>
      <c r="BJ112" s="114"/>
      <c r="BK112" s="114"/>
      <c r="BL112" s="114"/>
      <c r="BM112" s="114"/>
      <c r="BN112" s="114"/>
      <c r="BO112" s="115"/>
      <c r="BP112" s="115"/>
      <c r="BQ112" s="115"/>
      <c r="BR112" s="115"/>
      <c r="BS112" s="115"/>
      <c r="BT112" s="115"/>
      <c r="BU112" s="115"/>
    </row>
    <row r="113" spans="1:73" s="60" customFormat="1" ht="42" customHeight="1" thickBot="1">
      <c r="A113" s="1871"/>
      <c r="B113" s="1871"/>
      <c r="C113" s="1858"/>
      <c r="D113" s="418" t="s">
        <v>966</v>
      </c>
      <c r="E113" s="165" t="s">
        <v>68</v>
      </c>
      <c r="F113" s="482">
        <v>1</v>
      </c>
      <c r="G113" s="64" t="s">
        <v>263</v>
      </c>
      <c r="H113" s="76" t="s">
        <v>967</v>
      </c>
      <c r="I113" s="278">
        <v>0.07692307692307693</v>
      </c>
      <c r="J113" s="159" t="s">
        <v>264</v>
      </c>
      <c r="K113" s="160">
        <v>42020</v>
      </c>
      <c r="L113" s="160">
        <v>42369</v>
      </c>
      <c r="M113" s="68"/>
      <c r="N113" s="68"/>
      <c r="O113" s="454">
        <v>0.25</v>
      </c>
      <c r="P113" s="68"/>
      <c r="Q113" s="68"/>
      <c r="R113" s="454">
        <v>0.5</v>
      </c>
      <c r="S113" s="68"/>
      <c r="T113" s="68"/>
      <c r="U113" s="326">
        <v>0.75</v>
      </c>
      <c r="V113" s="326"/>
      <c r="W113" s="326"/>
      <c r="X113" s="326">
        <v>1</v>
      </c>
      <c r="Y113" s="483">
        <v>1</v>
      </c>
      <c r="Z113" s="429">
        <v>0</v>
      </c>
      <c r="AA113" s="244" t="s">
        <v>1150</v>
      </c>
      <c r="AB113" s="109">
        <f t="shared" si="3"/>
        <v>0</v>
      </c>
      <c r="AC113" s="1525">
        <f t="shared" si="4"/>
        <v>0</v>
      </c>
      <c r="AD113" s="1665">
        <v>0</v>
      </c>
      <c r="AE113" s="1460" t="s">
        <v>1150</v>
      </c>
      <c r="AF113" s="1460">
        <f t="shared" si="5"/>
        <v>0</v>
      </c>
      <c r="AG113" s="1460">
        <f t="shared" si="9"/>
        <v>0</v>
      </c>
      <c r="AH113" s="110"/>
      <c r="AI113" s="109"/>
      <c r="AJ113" s="109"/>
      <c r="AK113" s="109"/>
      <c r="AL113" s="109"/>
      <c r="AM113" s="111"/>
      <c r="AN113" s="111"/>
      <c r="AO113" s="111"/>
      <c r="AP113" s="111"/>
      <c r="AQ113" s="111"/>
      <c r="AR113" s="111"/>
      <c r="AS113" s="111"/>
      <c r="AT113" s="112"/>
      <c r="AU113" s="112"/>
      <c r="AV113" s="112"/>
      <c r="AW113" s="112"/>
      <c r="AX113" s="112"/>
      <c r="AY113" s="112"/>
      <c r="AZ113" s="112"/>
      <c r="BA113" s="113"/>
      <c r="BB113" s="113"/>
      <c r="BC113" s="113"/>
      <c r="BD113" s="113"/>
      <c r="BE113" s="113"/>
      <c r="BF113" s="113"/>
      <c r="BG113" s="113"/>
      <c r="BH113" s="114"/>
      <c r="BI113" s="114"/>
      <c r="BJ113" s="114"/>
      <c r="BK113" s="114"/>
      <c r="BL113" s="114"/>
      <c r="BM113" s="114"/>
      <c r="BN113" s="114"/>
      <c r="BO113" s="115"/>
      <c r="BP113" s="115"/>
      <c r="BQ113" s="115"/>
      <c r="BR113" s="115"/>
      <c r="BS113" s="115"/>
      <c r="BT113" s="115"/>
      <c r="BU113" s="115"/>
    </row>
    <row r="114" spans="1:73" s="60" customFormat="1" ht="48.75" thickBot="1">
      <c r="A114" s="1871"/>
      <c r="B114" s="1871"/>
      <c r="C114" s="1858"/>
      <c r="D114" s="336" t="s">
        <v>968</v>
      </c>
      <c r="E114" s="485" t="s">
        <v>78</v>
      </c>
      <c r="F114" s="156">
        <v>1</v>
      </c>
      <c r="G114" s="75" t="s">
        <v>79</v>
      </c>
      <c r="H114" s="76" t="s">
        <v>967</v>
      </c>
      <c r="I114" s="278">
        <v>0.07692307692307693</v>
      </c>
      <c r="J114" s="488" t="s">
        <v>969</v>
      </c>
      <c r="K114" s="489">
        <v>42020</v>
      </c>
      <c r="L114" s="489">
        <v>42369</v>
      </c>
      <c r="M114" s="171"/>
      <c r="N114" s="171"/>
      <c r="O114" s="171"/>
      <c r="P114" s="171"/>
      <c r="Q114" s="171"/>
      <c r="R114" s="171"/>
      <c r="S114" s="171"/>
      <c r="T114" s="171"/>
      <c r="U114" s="171"/>
      <c r="V114" s="171"/>
      <c r="W114" s="171"/>
      <c r="X114" s="171">
        <v>1</v>
      </c>
      <c r="Y114" s="135">
        <f t="shared" si="10"/>
        <v>1</v>
      </c>
      <c r="Z114" s="429">
        <v>0</v>
      </c>
      <c r="AA114" s="244" t="s">
        <v>1150</v>
      </c>
      <c r="AB114" s="109">
        <f t="shared" si="3"/>
        <v>0</v>
      </c>
      <c r="AC114" s="1525">
        <f t="shared" si="4"/>
        <v>0</v>
      </c>
      <c r="AD114" s="1665">
        <v>0</v>
      </c>
      <c r="AE114" s="1460" t="s">
        <v>1150</v>
      </c>
      <c r="AF114" s="1460">
        <f t="shared" si="5"/>
        <v>0</v>
      </c>
      <c r="AG114" s="1460">
        <f t="shared" si="9"/>
        <v>0</v>
      </c>
      <c r="AH114" s="110"/>
      <c r="AI114" s="109"/>
      <c r="AJ114" s="109"/>
      <c r="AK114" s="109"/>
      <c r="AL114" s="109"/>
      <c r="AM114" s="111"/>
      <c r="AN114" s="111"/>
      <c r="AO114" s="111"/>
      <c r="AP114" s="111"/>
      <c r="AQ114" s="111"/>
      <c r="AR114" s="111"/>
      <c r="AS114" s="111"/>
      <c r="AT114" s="112"/>
      <c r="AU114" s="112"/>
      <c r="AV114" s="112"/>
      <c r="AW114" s="112"/>
      <c r="AX114" s="112"/>
      <c r="AY114" s="112"/>
      <c r="AZ114" s="112"/>
      <c r="BA114" s="113"/>
      <c r="BB114" s="113"/>
      <c r="BC114" s="113"/>
      <c r="BD114" s="113"/>
      <c r="BE114" s="113"/>
      <c r="BF114" s="113"/>
      <c r="BG114" s="113"/>
      <c r="BH114" s="114"/>
      <c r="BI114" s="114"/>
      <c r="BJ114" s="114"/>
      <c r="BK114" s="114"/>
      <c r="BL114" s="114"/>
      <c r="BM114" s="114"/>
      <c r="BN114" s="114"/>
      <c r="BO114" s="115"/>
      <c r="BP114" s="115"/>
      <c r="BQ114" s="115"/>
      <c r="BR114" s="115"/>
      <c r="BS114" s="115"/>
      <c r="BT114" s="115"/>
      <c r="BU114" s="115"/>
    </row>
    <row r="115" spans="1:73" s="60" customFormat="1" ht="24.75" thickBot="1">
      <c r="A115" s="1871"/>
      <c r="B115" s="1871"/>
      <c r="C115" s="1858"/>
      <c r="D115" s="336" t="s">
        <v>558</v>
      </c>
      <c r="E115" s="169" t="s">
        <v>154</v>
      </c>
      <c r="F115" s="116">
        <v>3</v>
      </c>
      <c r="G115" s="89" t="s">
        <v>156</v>
      </c>
      <c r="H115" s="65" t="s">
        <v>944</v>
      </c>
      <c r="I115" s="278">
        <v>0.07692307692307693</v>
      </c>
      <c r="J115" s="89" t="s">
        <v>266</v>
      </c>
      <c r="K115" s="170">
        <v>42006</v>
      </c>
      <c r="L115" s="67">
        <v>42369</v>
      </c>
      <c r="M115" s="171"/>
      <c r="N115" s="171"/>
      <c r="O115" s="171"/>
      <c r="P115" s="171">
        <v>1</v>
      </c>
      <c r="Q115" s="171"/>
      <c r="R115" s="171"/>
      <c r="S115" s="171"/>
      <c r="T115" s="171">
        <v>1</v>
      </c>
      <c r="U115" s="171"/>
      <c r="V115" s="171"/>
      <c r="W115" s="171"/>
      <c r="X115" s="171">
        <v>1</v>
      </c>
      <c r="Y115" s="116">
        <f>SUM(M115:X115)</f>
        <v>3</v>
      </c>
      <c r="Z115" s="429">
        <v>0</v>
      </c>
      <c r="AA115" s="244" t="s">
        <v>1150</v>
      </c>
      <c r="AB115" s="109">
        <f t="shared" si="3"/>
        <v>0</v>
      </c>
      <c r="AC115" s="1525">
        <f t="shared" si="4"/>
        <v>0</v>
      </c>
      <c r="AD115" s="1665">
        <v>0</v>
      </c>
      <c r="AE115" s="1460" t="s">
        <v>1150</v>
      </c>
      <c r="AF115" s="1460">
        <f t="shared" si="5"/>
        <v>0</v>
      </c>
      <c r="AG115" s="1460">
        <f t="shared" si="9"/>
        <v>0</v>
      </c>
      <c r="AH115" s="110"/>
      <c r="AI115" s="109"/>
      <c r="AJ115" s="109"/>
      <c r="AK115" s="109"/>
      <c r="AL115" s="109"/>
      <c r="AM115" s="111"/>
      <c r="AN115" s="111"/>
      <c r="AO115" s="111"/>
      <c r="AP115" s="111"/>
      <c r="AQ115" s="111"/>
      <c r="AR115" s="111"/>
      <c r="AS115" s="111"/>
      <c r="AT115" s="112"/>
      <c r="AU115" s="112"/>
      <c r="AV115" s="112"/>
      <c r="AW115" s="112"/>
      <c r="AX115" s="112"/>
      <c r="AY115" s="112"/>
      <c r="AZ115" s="112"/>
      <c r="BA115" s="113"/>
      <c r="BB115" s="113"/>
      <c r="BC115" s="113"/>
      <c r="BD115" s="113"/>
      <c r="BE115" s="113"/>
      <c r="BF115" s="113"/>
      <c r="BG115" s="113"/>
      <c r="BH115" s="114"/>
      <c r="BI115" s="114"/>
      <c r="BJ115" s="114"/>
      <c r="BK115" s="114"/>
      <c r="BL115" s="114"/>
      <c r="BM115" s="114"/>
      <c r="BN115" s="114"/>
      <c r="BO115" s="115"/>
      <c r="BP115" s="115"/>
      <c r="BQ115" s="115"/>
      <c r="BR115" s="115"/>
      <c r="BS115" s="115"/>
      <c r="BT115" s="115"/>
      <c r="BU115" s="115"/>
    </row>
    <row r="116" spans="1:73" s="60" customFormat="1" ht="36.75" thickBot="1">
      <c r="A116" s="1871"/>
      <c r="B116" s="1871"/>
      <c r="C116" s="1857" t="s">
        <v>970</v>
      </c>
      <c r="D116" s="336" t="s">
        <v>971</v>
      </c>
      <c r="E116" s="485" t="s">
        <v>142</v>
      </c>
      <c r="F116" s="156">
        <v>2</v>
      </c>
      <c r="G116" s="75" t="s">
        <v>972</v>
      </c>
      <c r="H116" s="76" t="s">
        <v>973</v>
      </c>
      <c r="I116" s="278">
        <v>0.07692307692307693</v>
      </c>
      <c r="J116" s="488" t="s">
        <v>974</v>
      </c>
      <c r="K116" s="489">
        <v>42005</v>
      </c>
      <c r="L116" s="489">
        <v>42368</v>
      </c>
      <c r="M116" s="171"/>
      <c r="N116" s="171"/>
      <c r="O116" s="171"/>
      <c r="P116" s="171"/>
      <c r="Q116" s="171"/>
      <c r="R116" s="171">
        <v>1</v>
      </c>
      <c r="S116" s="171"/>
      <c r="T116" s="171"/>
      <c r="U116" s="171"/>
      <c r="V116" s="171"/>
      <c r="W116" s="171"/>
      <c r="X116" s="171">
        <v>1</v>
      </c>
      <c r="Y116" s="135">
        <f t="shared" si="10"/>
        <v>2</v>
      </c>
      <c r="Z116" s="429">
        <v>0</v>
      </c>
      <c r="AA116" s="244" t="s">
        <v>1150</v>
      </c>
      <c r="AB116" s="109">
        <f t="shared" si="3"/>
        <v>0</v>
      </c>
      <c r="AC116" s="1525">
        <f t="shared" si="4"/>
        <v>0</v>
      </c>
      <c r="AD116" s="1665">
        <v>0</v>
      </c>
      <c r="AE116" s="1460" t="s">
        <v>1150</v>
      </c>
      <c r="AF116" s="1460">
        <f t="shared" si="5"/>
        <v>0</v>
      </c>
      <c r="AG116" s="1460">
        <f t="shared" si="9"/>
        <v>0</v>
      </c>
      <c r="AH116" s="110"/>
      <c r="AI116" s="109"/>
      <c r="AJ116" s="109"/>
      <c r="AK116" s="109"/>
      <c r="AL116" s="109"/>
      <c r="AM116" s="111"/>
      <c r="AN116" s="111"/>
      <c r="AO116" s="111"/>
      <c r="AP116" s="111"/>
      <c r="AQ116" s="111"/>
      <c r="AR116" s="111"/>
      <c r="AS116" s="111"/>
      <c r="AT116" s="112"/>
      <c r="AU116" s="112"/>
      <c r="AV116" s="112"/>
      <c r="AW116" s="112"/>
      <c r="AX116" s="112"/>
      <c r="AY116" s="112"/>
      <c r="AZ116" s="112"/>
      <c r="BA116" s="113"/>
      <c r="BB116" s="113"/>
      <c r="BC116" s="113"/>
      <c r="BD116" s="113"/>
      <c r="BE116" s="113"/>
      <c r="BF116" s="113"/>
      <c r="BG116" s="113"/>
      <c r="BH116" s="114"/>
      <c r="BI116" s="114"/>
      <c r="BJ116" s="114"/>
      <c r="BK116" s="114"/>
      <c r="BL116" s="114"/>
      <c r="BM116" s="114"/>
      <c r="BN116" s="114"/>
      <c r="BO116" s="115"/>
      <c r="BP116" s="115"/>
      <c r="BQ116" s="115"/>
      <c r="BR116" s="115"/>
      <c r="BS116" s="115"/>
      <c r="BT116" s="115"/>
      <c r="BU116" s="115"/>
    </row>
    <row r="117" spans="1:73" s="60" customFormat="1" ht="24.75" thickBot="1">
      <c r="A117" s="1871"/>
      <c r="B117" s="1871"/>
      <c r="C117" s="1858"/>
      <c r="D117" s="277" t="s">
        <v>975</v>
      </c>
      <c r="E117" s="490" t="s">
        <v>78</v>
      </c>
      <c r="F117" s="284">
        <v>1</v>
      </c>
      <c r="G117" s="288" t="s">
        <v>976</v>
      </c>
      <c r="H117" s="491" t="s">
        <v>973</v>
      </c>
      <c r="I117" s="278">
        <v>0.07692307692307693</v>
      </c>
      <c r="J117" s="492" t="s">
        <v>977</v>
      </c>
      <c r="K117" s="493">
        <v>42036</v>
      </c>
      <c r="L117" s="493">
        <v>42124</v>
      </c>
      <c r="M117" s="403"/>
      <c r="N117" s="404"/>
      <c r="O117" s="405"/>
      <c r="P117" s="406">
        <v>1</v>
      </c>
      <c r="Q117" s="404"/>
      <c r="R117" s="406"/>
      <c r="S117" s="404"/>
      <c r="T117" s="405"/>
      <c r="U117" s="407"/>
      <c r="V117" s="408"/>
      <c r="W117" s="407"/>
      <c r="X117" s="409"/>
      <c r="Y117" s="494">
        <f t="shared" si="10"/>
        <v>1</v>
      </c>
      <c r="Z117" s="429">
        <v>0</v>
      </c>
      <c r="AA117" s="244" t="s">
        <v>1150</v>
      </c>
      <c r="AB117" s="109">
        <f t="shared" si="3"/>
        <v>0</v>
      </c>
      <c r="AC117" s="1525">
        <f t="shared" si="4"/>
        <v>0</v>
      </c>
      <c r="AD117" s="1665">
        <v>0</v>
      </c>
      <c r="AE117" s="1460" t="s">
        <v>1150</v>
      </c>
      <c r="AF117" s="1460">
        <f t="shared" si="5"/>
        <v>0</v>
      </c>
      <c r="AG117" s="1460">
        <f t="shared" si="9"/>
        <v>0</v>
      </c>
      <c r="AH117" s="110"/>
      <c r="AI117" s="109"/>
      <c r="AJ117" s="109"/>
      <c r="AK117" s="109"/>
      <c r="AL117" s="109"/>
      <c r="AM117" s="111"/>
      <c r="AN117" s="111"/>
      <c r="AO117" s="111"/>
      <c r="AP117" s="111"/>
      <c r="AQ117" s="111"/>
      <c r="AR117" s="111"/>
      <c r="AS117" s="111"/>
      <c r="AT117" s="112"/>
      <c r="AU117" s="112"/>
      <c r="AV117" s="112"/>
      <c r="AW117" s="112"/>
      <c r="AX117" s="112"/>
      <c r="AY117" s="112"/>
      <c r="AZ117" s="112"/>
      <c r="BA117" s="113"/>
      <c r="BB117" s="113"/>
      <c r="BC117" s="113"/>
      <c r="BD117" s="113"/>
      <c r="BE117" s="113"/>
      <c r="BF117" s="113"/>
      <c r="BG117" s="113"/>
      <c r="BH117" s="114"/>
      <c r="BI117" s="114"/>
      <c r="BJ117" s="114"/>
      <c r="BK117" s="114"/>
      <c r="BL117" s="114"/>
      <c r="BM117" s="114"/>
      <c r="BN117" s="114"/>
      <c r="BO117" s="115"/>
      <c r="BP117" s="115"/>
      <c r="BQ117" s="115"/>
      <c r="BR117" s="115"/>
      <c r="BS117" s="115"/>
      <c r="BT117" s="115"/>
      <c r="BU117" s="115"/>
    </row>
    <row r="118" spans="1:73" s="60" customFormat="1" ht="48.75" thickBot="1">
      <c r="A118" s="1871"/>
      <c r="B118" s="1871"/>
      <c r="C118" s="1858"/>
      <c r="D118" s="325" t="s">
        <v>978</v>
      </c>
      <c r="E118" s="476" t="s">
        <v>979</v>
      </c>
      <c r="F118" s="495">
        <v>1</v>
      </c>
      <c r="G118" s="495" t="s">
        <v>980</v>
      </c>
      <c r="H118" s="496" t="s">
        <v>973</v>
      </c>
      <c r="I118" s="278">
        <v>0.07692307692307693</v>
      </c>
      <c r="J118" s="495" t="s">
        <v>981</v>
      </c>
      <c r="K118" s="497">
        <v>42005</v>
      </c>
      <c r="L118" s="498">
        <v>42094</v>
      </c>
      <c r="M118" s="499"/>
      <c r="N118" s="499"/>
      <c r="O118" s="499">
        <v>1</v>
      </c>
      <c r="P118" s="499"/>
      <c r="Q118" s="499"/>
      <c r="R118" s="499"/>
      <c r="S118" s="499"/>
      <c r="T118" s="499"/>
      <c r="U118" s="499"/>
      <c r="V118" s="499"/>
      <c r="W118" s="499"/>
      <c r="X118" s="499"/>
      <c r="Y118" s="500">
        <f t="shared" si="10"/>
        <v>1</v>
      </c>
      <c r="Z118" s="429">
        <v>0</v>
      </c>
      <c r="AA118" s="244" t="s">
        <v>1150</v>
      </c>
      <c r="AB118" s="109">
        <f t="shared" si="3"/>
        <v>0</v>
      </c>
      <c r="AC118" s="1525">
        <f t="shared" si="4"/>
        <v>0</v>
      </c>
      <c r="AD118" s="1665">
        <v>0</v>
      </c>
      <c r="AE118" s="1460" t="s">
        <v>1150</v>
      </c>
      <c r="AF118" s="1460">
        <f t="shared" si="5"/>
        <v>0</v>
      </c>
      <c r="AG118" s="1460">
        <f t="shared" si="9"/>
        <v>0</v>
      </c>
      <c r="AH118" s="110"/>
      <c r="AI118" s="109"/>
      <c r="AJ118" s="109"/>
      <c r="AK118" s="109"/>
      <c r="AL118" s="109"/>
      <c r="AM118" s="111"/>
      <c r="AN118" s="111"/>
      <c r="AO118" s="111"/>
      <c r="AP118" s="111"/>
      <c r="AQ118" s="111"/>
      <c r="AR118" s="111"/>
      <c r="AS118" s="111"/>
      <c r="AT118" s="112"/>
      <c r="AU118" s="112"/>
      <c r="AV118" s="112"/>
      <c r="AW118" s="112"/>
      <c r="AX118" s="112"/>
      <c r="AY118" s="112"/>
      <c r="AZ118" s="112"/>
      <c r="BA118" s="113"/>
      <c r="BB118" s="113"/>
      <c r="BC118" s="113"/>
      <c r="BD118" s="113"/>
      <c r="BE118" s="113"/>
      <c r="BF118" s="113"/>
      <c r="BG118" s="113"/>
      <c r="BH118" s="114"/>
      <c r="BI118" s="114"/>
      <c r="BJ118" s="114"/>
      <c r="BK118" s="114"/>
      <c r="BL118" s="114"/>
      <c r="BM118" s="114"/>
      <c r="BN118" s="114"/>
      <c r="BO118" s="115"/>
      <c r="BP118" s="115"/>
      <c r="BQ118" s="115"/>
      <c r="BR118" s="115"/>
      <c r="BS118" s="115"/>
      <c r="BT118" s="115"/>
      <c r="BU118" s="115"/>
    </row>
    <row r="119" spans="1:73" s="60" customFormat="1" ht="24.75" thickBot="1">
      <c r="A119" s="1871"/>
      <c r="B119" s="1871"/>
      <c r="C119" s="1858"/>
      <c r="D119" s="277" t="s">
        <v>982</v>
      </c>
      <c r="E119" s="165" t="s">
        <v>345</v>
      </c>
      <c r="F119" s="492">
        <v>2</v>
      </c>
      <c r="G119" s="492" t="s">
        <v>983</v>
      </c>
      <c r="H119" s="491" t="s">
        <v>973</v>
      </c>
      <c r="I119" s="278">
        <v>0.07692307692307693</v>
      </c>
      <c r="J119" s="492" t="s">
        <v>984</v>
      </c>
      <c r="K119" s="493">
        <v>42125</v>
      </c>
      <c r="L119" s="501">
        <v>42308</v>
      </c>
      <c r="M119" s="404"/>
      <c r="N119" s="404"/>
      <c r="O119" s="404"/>
      <c r="P119" s="404"/>
      <c r="Q119" s="404">
        <v>1</v>
      </c>
      <c r="R119" s="404"/>
      <c r="S119" s="404"/>
      <c r="T119" s="404"/>
      <c r="U119" s="404"/>
      <c r="V119" s="404">
        <v>1</v>
      </c>
      <c r="W119" s="404"/>
      <c r="X119" s="404"/>
      <c r="Y119" s="494">
        <f t="shared" si="10"/>
        <v>2</v>
      </c>
      <c r="Z119" s="429">
        <v>0</v>
      </c>
      <c r="AA119" s="244" t="s">
        <v>1150</v>
      </c>
      <c r="AB119" s="109">
        <f t="shared" si="3"/>
        <v>0</v>
      </c>
      <c r="AC119" s="1525">
        <f t="shared" si="4"/>
        <v>0</v>
      </c>
      <c r="AD119" s="1665">
        <v>0</v>
      </c>
      <c r="AE119" s="1460" t="s">
        <v>1150</v>
      </c>
      <c r="AF119" s="1460">
        <f t="shared" si="5"/>
        <v>0</v>
      </c>
      <c r="AG119" s="1460">
        <f t="shared" si="9"/>
        <v>0</v>
      </c>
      <c r="AH119" s="110"/>
      <c r="AI119" s="109"/>
      <c r="AJ119" s="109"/>
      <c r="AK119" s="109"/>
      <c r="AL119" s="109"/>
      <c r="AM119" s="111"/>
      <c r="AN119" s="111"/>
      <c r="AO119" s="111"/>
      <c r="AP119" s="111"/>
      <c r="AQ119" s="111"/>
      <c r="AR119" s="111"/>
      <c r="AS119" s="111"/>
      <c r="AT119" s="112"/>
      <c r="AU119" s="112"/>
      <c r="AV119" s="112"/>
      <c r="AW119" s="112"/>
      <c r="AX119" s="112"/>
      <c r="AY119" s="112"/>
      <c r="AZ119" s="112"/>
      <c r="BA119" s="113"/>
      <c r="BB119" s="113"/>
      <c r="BC119" s="113"/>
      <c r="BD119" s="113"/>
      <c r="BE119" s="113"/>
      <c r="BF119" s="113"/>
      <c r="BG119" s="113"/>
      <c r="BH119" s="114"/>
      <c r="BI119" s="114"/>
      <c r="BJ119" s="114"/>
      <c r="BK119" s="114"/>
      <c r="BL119" s="114"/>
      <c r="BM119" s="114"/>
      <c r="BN119" s="114"/>
      <c r="BO119" s="115"/>
      <c r="BP119" s="115"/>
      <c r="BQ119" s="115"/>
      <c r="BR119" s="115"/>
      <c r="BS119" s="115"/>
      <c r="BT119" s="115"/>
      <c r="BU119" s="115"/>
    </row>
    <row r="120" spans="1:73" s="60" customFormat="1" ht="60.75" thickBot="1">
      <c r="A120" s="1883"/>
      <c r="B120" s="1883"/>
      <c r="C120" s="1859"/>
      <c r="D120" s="277" t="s">
        <v>985</v>
      </c>
      <c r="E120" s="165" t="s">
        <v>986</v>
      </c>
      <c r="F120" s="374" t="s">
        <v>106</v>
      </c>
      <c r="G120" s="492" t="s">
        <v>987</v>
      </c>
      <c r="H120" s="491" t="s">
        <v>973</v>
      </c>
      <c r="I120" s="479">
        <v>0.07692307692307693</v>
      </c>
      <c r="J120" s="144" t="s">
        <v>988</v>
      </c>
      <c r="K120" s="502">
        <v>42005</v>
      </c>
      <c r="L120" s="493">
        <v>42368</v>
      </c>
      <c r="M120" s="405"/>
      <c r="N120" s="404"/>
      <c r="O120" s="404"/>
      <c r="P120" s="404"/>
      <c r="Q120" s="404"/>
      <c r="R120" s="404"/>
      <c r="S120" s="404"/>
      <c r="T120" s="404"/>
      <c r="U120" s="404"/>
      <c r="V120" s="404"/>
      <c r="W120" s="404"/>
      <c r="X120" s="404"/>
      <c r="Y120" s="494" t="s">
        <v>106</v>
      </c>
      <c r="Z120" s="429">
        <v>0</v>
      </c>
      <c r="AA120" s="244" t="s">
        <v>1150</v>
      </c>
      <c r="AB120" s="109">
        <f t="shared" si="3"/>
        <v>0</v>
      </c>
      <c r="AC120" s="1525">
        <f t="shared" si="4"/>
        <v>0</v>
      </c>
      <c r="AD120" s="1665">
        <v>0</v>
      </c>
      <c r="AE120" s="1460" t="s">
        <v>1150</v>
      </c>
      <c r="AF120" s="1460" t="s">
        <v>1150</v>
      </c>
      <c r="AG120" s="1460" t="str">
        <f>AF120</f>
        <v>-</v>
      </c>
      <c r="AH120" s="110"/>
      <c r="AI120" s="109"/>
      <c r="AJ120" s="109"/>
      <c r="AK120" s="109"/>
      <c r="AL120" s="109"/>
      <c r="AM120" s="111"/>
      <c r="AN120" s="111"/>
      <c r="AO120" s="111"/>
      <c r="AP120" s="111"/>
      <c r="AQ120" s="111"/>
      <c r="AR120" s="111"/>
      <c r="AS120" s="111"/>
      <c r="AT120" s="112"/>
      <c r="AU120" s="112"/>
      <c r="AV120" s="112"/>
      <c r="AW120" s="112"/>
      <c r="AX120" s="112"/>
      <c r="AY120" s="112"/>
      <c r="AZ120" s="112"/>
      <c r="BA120" s="113"/>
      <c r="BB120" s="113"/>
      <c r="BC120" s="113"/>
      <c r="BD120" s="113"/>
      <c r="BE120" s="113"/>
      <c r="BF120" s="113"/>
      <c r="BG120" s="113"/>
      <c r="BH120" s="114"/>
      <c r="BI120" s="114"/>
      <c r="BJ120" s="114"/>
      <c r="BK120" s="114"/>
      <c r="BL120" s="114"/>
      <c r="BM120" s="114"/>
      <c r="BN120" s="114"/>
      <c r="BO120" s="115"/>
      <c r="BP120" s="115"/>
      <c r="BQ120" s="115"/>
      <c r="BR120" s="115"/>
      <c r="BS120" s="115"/>
      <c r="BT120" s="115"/>
      <c r="BU120" s="115"/>
    </row>
    <row r="121" spans="1:73" s="38" customFormat="1" ht="19.5" customHeight="1" thickBot="1">
      <c r="A121" s="1860" t="s">
        <v>136</v>
      </c>
      <c r="B121" s="1861"/>
      <c r="C121" s="1861"/>
      <c r="D121" s="1862"/>
      <c r="E121" s="196"/>
      <c r="F121" s="196"/>
      <c r="G121" s="196"/>
      <c r="H121" s="196"/>
      <c r="I121" s="97">
        <f>+SUM(I108:I120)</f>
        <v>0.9999999999999998</v>
      </c>
      <c r="J121" s="196"/>
      <c r="K121" s="196"/>
      <c r="L121" s="196"/>
      <c r="M121" s="196"/>
      <c r="N121" s="196"/>
      <c r="O121" s="196"/>
      <c r="P121" s="196"/>
      <c r="Q121" s="196"/>
      <c r="R121" s="196"/>
      <c r="S121" s="196"/>
      <c r="T121" s="196"/>
      <c r="U121" s="196"/>
      <c r="V121" s="196"/>
      <c r="W121" s="196"/>
      <c r="X121" s="196"/>
      <c r="Y121" s="98"/>
      <c r="Z121" s="99">
        <f>SUM(Z108:Z120)</f>
        <v>0</v>
      </c>
      <c r="AA121" s="197"/>
      <c r="AB121" s="1651"/>
      <c r="AC121" s="1652">
        <f>_xlfn.AVERAGEIF(AC108:AC120,"&gt;0")</f>
        <v>1</v>
      </c>
      <c r="AD121" s="1667"/>
      <c r="AE121" s="1650">
        <f>AVERAGE(AE108:AE120)</f>
        <v>1</v>
      </c>
      <c r="AF121" s="1650"/>
      <c r="AG121" s="1650">
        <f>AVERAGE(AG108:AG120)</f>
        <v>0.16666666666666666</v>
      </c>
      <c r="AH121" s="102"/>
      <c r="AI121" s="102"/>
      <c r="AJ121" s="102"/>
      <c r="AK121" s="102"/>
      <c r="AL121" s="102"/>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row>
    <row r="122" spans="1:73" s="38" customFormat="1" ht="19.5" customHeight="1" thickBot="1">
      <c r="A122" s="1853" t="s">
        <v>297</v>
      </c>
      <c r="B122" s="1854"/>
      <c r="C122" s="1854"/>
      <c r="D122" s="1885"/>
      <c r="E122" s="246"/>
      <c r="F122" s="246"/>
      <c r="G122" s="246"/>
      <c r="H122" s="247"/>
      <c r="I122" s="248">
        <f>+(I121+I107+I103+I81)/4</f>
        <v>1</v>
      </c>
      <c r="J122" s="247"/>
      <c r="K122" s="247"/>
      <c r="L122" s="247"/>
      <c r="M122" s="247"/>
      <c r="N122" s="247"/>
      <c r="O122" s="247"/>
      <c r="P122" s="247"/>
      <c r="Q122" s="247"/>
      <c r="R122" s="247"/>
      <c r="S122" s="247"/>
      <c r="T122" s="247"/>
      <c r="U122" s="247"/>
      <c r="V122" s="247"/>
      <c r="W122" s="247"/>
      <c r="X122" s="247"/>
      <c r="Y122" s="249"/>
      <c r="Z122" s="250">
        <f>SUM(Z103,Z107,Z121,Z81)</f>
        <v>0</v>
      </c>
      <c r="AA122" s="251"/>
      <c r="AB122" s="252"/>
      <c r="AC122" s="1494">
        <f>AVERAGE(AC121,AC107,AC103,AC81)</f>
        <v>1</v>
      </c>
      <c r="AD122" s="1669"/>
      <c r="AE122" s="1461">
        <f>AVERAGE(AE121,AE107,AE103,AE81)</f>
        <v>0.8989898989898991</v>
      </c>
      <c r="AF122" s="1461"/>
      <c r="AG122" s="1461">
        <f>AVERAGE(AG121,AG107,AG103,AG81)</f>
        <v>0.1871764069264069</v>
      </c>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52"/>
      <c r="BL122" s="252"/>
      <c r="BM122" s="252"/>
      <c r="BN122" s="252"/>
      <c r="BO122" s="252"/>
      <c r="BP122" s="252"/>
      <c r="BQ122" s="252"/>
      <c r="BR122" s="252"/>
      <c r="BS122" s="252"/>
      <c r="BT122" s="252"/>
      <c r="BU122" s="252"/>
    </row>
    <row r="123" spans="1:73" s="3" customFormat="1" ht="19.5" customHeight="1" thickBot="1">
      <c r="A123" s="181"/>
      <c r="B123" s="182"/>
      <c r="C123" s="183"/>
      <c r="D123" s="183"/>
      <c r="E123" s="183"/>
      <c r="F123" s="297"/>
      <c r="G123" s="183"/>
      <c r="H123" s="183"/>
      <c r="I123" s="298"/>
      <c r="J123" s="183"/>
      <c r="K123" s="299"/>
      <c r="L123" s="299"/>
      <c r="M123" s="183"/>
      <c r="N123" s="183"/>
      <c r="O123" s="183"/>
      <c r="P123" s="183"/>
      <c r="Q123" s="183"/>
      <c r="R123" s="183"/>
      <c r="S123" s="183"/>
      <c r="T123" s="183"/>
      <c r="U123" s="183"/>
      <c r="V123" s="183"/>
      <c r="W123" s="183"/>
      <c r="X123" s="183"/>
      <c r="Y123" s="300"/>
      <c r="Z123" s="301">
        <f>SUM(Z122,Z64,Z54,Z24)</f>
        <v>209456620</v>
      </c>
      <c r="AA123" s="183"/>
      <c r="AB123" s="1705"/>
      <c r="AC123" s="1706">
        <f>AVERAGE(AC122,AC64,AC54,AC24)</f>
        <v>1</v>
      </c>
      <c r="AD123" s="1686"/>
      <c r="AE123" s="1685">
        <f>AVERAGE(AE122,AE64,AE54,AE24)</f>
        <v>0.9494949494949496</v>
      </c>
      <c r="AF123" s="1685"/>
      <c r="AG123" s="1685">
        <f>AVERAGE(AG122,AG64,AG54,AG24)</f>
        <v>0.2290588023088023</v>
      </c>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row>
    <row r="124" spans="25:26" ht="13.5">
      <c r="Y124" s="302" t="s">
        <v>1659</v>
      </c>
      <c r="Z124" s="660">
        <f>SUM(Z16,Z17)</f>
        <v>209456620</v>
      </c>
    </row>
    <row r="125" ht="13.5">
      <c r="B125" s="503"/>
    </row>
    <row r="126" ht="13.5">
      <c r="B126" s="503"/>
    </row>
  </sheetData>
  <sheetProtection/>
  <mergeCells count="121">
    <mergeCell ref="A1:C4"/>
    <mergeCell ref="D1:BG2"/>
    <mergeCell ref="BH1:BN4"/>
    <mergeCell ref="BO1:BU4"/>
    <mergeCell ref="D3:BG4"/>
    <mergeCell ref="A5:AA5"/>
    <mergeCell ref="AB5:AL6"/>
    <mergeCell ref="AM5:AS6"/>
    <mergeCell ref="AT5:AZ6"/>
    <mergeCell ref="BA5:BG6"/>
    <mergeCell ref="A8:AA8"/>
    <mergeCell ref="A9:AA9"/>
    <mergeCell ref="A11:D11"/>
    <mergeCell ref="E11:AA11"/>
    <mergeCell ref="AB11:AL11"/>
    <mergeCell ref="AM11:AS11"/>
    <mergeCell ref="BH5:BN6"/>
    <mergeCell ref="BO5:BU6"/>
    <mergeCell ref="A6:AA6"/>
    <mergeCell ref="A7:AA7"/>
    <mergeCell ref="AB7:AL9"/>
    <mergeCell ref="AM7:AS9"/>
    <mergeCell ref="AT7:AZ9"/>
    <mergeCell ref="BA7:BG9"/>
    <mergeCell ref="BH7:BN9"/>
    <mergeCell ref="BO7:BU9"/>
    <mergeCell ref="AT11:AZ11"/>
    <mergeCell ref="BA11:BG11"/>
    <mergeCell ref="BH11:BN11"/>
    <mergeCell ref="BO11:BU11"/>
    <mergeCell ref="A26:D26"/>
    <mergeCell ref="E26:AA26"/>
    <mergeCell ref="AB26:AL26"/>
    <mergeCell ref="BH13:BN13"/>
    <mergeCell ref="BO13:BU13"/>
    <mergeCell ref="A16:A22"/>
    <mergeCell ref="B16:B22"/>
    <mergeCell ref="C16:C18"/>
    <mergeCell ref="C19:C21"/>
    <mergeCell ref="AM26:AS26"/>
    <mergeCell ref="AT26:AZ26"/>
    <mergeCell ref="BA26:BG26"/>
    <mergeCell ref="BH26:BN26"/>
    <mergeCell ref="BO26:BU26"/>
    <mergeCell ref="A13:D13"/>
    <mergeCell ref="E13:AA13"/>
    <mergeCell ref="AB13:AL13"/>
    <mergeCell ref="AM13:AS13"/>
    <mergeCell ref="AT13:AZ13"/>
    <mergeCell ref="BA13:BG13"/>
    <mergeCell ref="A23:D23"/>
    <mergeCell ref="A24:D24"/>
    <mergeCell ref="A25:AA25"/>
    <mergeCell ref="BH49:BN49"/>
    <mergeCell ref="BO49:BU49"/>
    <mergeCell ref="C39:C41"/>
    <mergeCell ref="C42:C45"/>
    <mergeCell ref="A46:D46"/>
    <mergeCell ref="A47:D47"/>
    <mergeCell ref="A48:AA48"/>
    <mergeCell ref="A49:D49"/>
    <mergeCell ref="E49:AA49"/>
    <mergeCell ref="A28:A45"/>
    <mergeCell ref="B28:B45"/>
    <mergeCell ref="C28:C32"/>
    <mergeCell ref="C33:C34"/>
    <mergeCell ref="C35:C38"/>
    <mergeCell ref="AB49:AL49"/>
    <mergeCell ref="AM49:AS49"/>
    <mergeCell ref="AT49:AZ49"/>
    <mergeCell ref="BA49:BG49"/>
    <mergeCell ref="BH56:BN56"/>
    <mergeCell ref="BO56:BU56"/>
    <mergeCell ref="A59:A62"/>
    <mergeCell ref="B59:B62"/>
    <mergeCell ref="C59:C62"/>
    <mergeCell ref="A53:D53"/>
    <mergeCell ref="A54:D54"/>
    <mergeCell ref="A55:AA55"/>
    <mergeCell ref="A56:D56"/>
    <mergeCell ref="E56:AA56"/>
    <mergeCell ref="AB56:AL56"/>
    <mergeCell ref="A63:D63"/>
    <mergeCell ref="A64:D64"/>
    <mergeCell ref="A65:AA65"/>
    <mergeCell ref="A66:D66"/>
    <mergeCell ref="E66:AA66"/>
    <mergeCell ref="AB66:AL66"/>
    <mergeCell ref="AM56:AS56"/>
    <mergeCell ref="AT56:AZ56"/>
    <mergeCell ref="BA56:BG56"/>
    <mergeCell ref="AT66:AZ66"/>
    <mergeCell ref="BA66:BG66"/>
    <mergeCell ref="BH66:BN66"/>
    <mergeCell ref="BO66:BU66"/>
    <mergeCell ref="A69:A80"/>
    <mergeCell ref="B69:B80"/>
    <mergeCell ref="C69:C76"/>
    <mergeCell ref="C77:C78"/>
    <mergeCell ref="C79:C80"/>
    <mergeCell ref="G107:H107"/>
    <mergeCell ref="A81:D81"/>
    <mergeCell ref="A82:A102"/>
    <mergeCell ref="B82:B102"/>
    <mergeCell ref="C82:C86"/>
    <mergeCell ref="C87:C90"/>
    <mergeCell ref="C91:C92"/>
    <mergeCell ref="C93:C102"/>
    <mergeCell ref="AM66:AS66"/>
    <mergeCell ref="A122:D122"/>
    <mergeCell ref="A108:A120"/>
    <mergeCell ref="B108:B120"/>
    <mergeCell ref="C108:C111"/>
    <mergeCell ref="C112:C115"/>
    <mergeCell ref="C116:C120"/>
    <mergeCell ref="A121:D121"/>
    <mergeCell ref="A103:D103"/>
    <mergeCell ref="A104:A106"/>
    <mergeCell ref="B104:B106"/>
    <mergeCell ref="C104:C106"/>
    <mergeCell ref="A107:D107"/>
  </mergeCells>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BU35"/>
  <sheetViews>
    <sheetView workbookViewId="0" topLeftCell="L1">
      <selection activeCell="P50" sqref="P50"/>
    </sheetView>
  </sheetViews>
  <sheetFormatPr defaultColWidth="12.57421875" defaultRowHeight="15"/>
  <cols>
    <col min="1" max="1" width="7.140625" style="953" customWidth="1"/>
    <col min="2" max="2" width="37.140625" style="954" customWidth="1"/>
    <col min="3" max="3" width="27.140625" style="953" customWidth="1"/>
    <col min="4" max="4" width="37.28125" style="953" customWidth="1"/>
    <col min="5" max="5" width="15.7109375" style="953" customWidth="1"/>
    <col min="6" max="6" width="14.00390625" style="953" customWidth="1"/>
    <col min="7" max="7" width="18.28125" style="953" customWidth="1"/>
    <col min="8" max="8" width="19.8515625" style="953" customWidth="1"/>
    <col min="9" max="9" width="12.8515625" style="953" customWidth="1"/>
    <col min="10" max="10" width="43.140625" style="953" customWidth="1"/>
    <col min="11" max="11" width="11.8515625" style="953" customWidth="1"/>
    <col min="12" max="12" width="12.421875" style="953" customWidth="1"/>
    <col min="13" max="24" width="5.00390625" style="953" customWidth="1"/>
    <col min="25" max="25" width="14.140625" style="1436" customWidth="1"/>
    <col min="26" max="26" width="22.8515625" style="953" customWidth="1"/>
    <col min="27" max="27" width="24.421875" style="953" customWidth="1"/>
    <col min="28" max="28" width="12.421875" style="953" customWidth="1"/>
    <col min="29" max="29" width="12.421875" style="1511" customWidth="1"/>
    <col min="30" max="30" width="12.421875" style="1734" customWidth="1"/>
    <col min="31" max="33" width="12.421875" style="1511" customWidth="1"/>
    <col min="34" max="36" width="12.421875" style="953" customWidth="1"/>
    <col min="37" max="37" width="22.8515625" style="1614" customWidth="1"/>
    <col min="38" max="38" width="12.421875" style="953" customWidth="1"/>
    <col min="39" max="73" width="12.421875" style="953" hidden="1" customWidth="1"/>
    <col min="74" max="16384" width="12.421875" style="953" customWidth="1"/>
  </cols>
  <sheetData>
    <row r="1" spans="1:73" ht="15" thickBot="1">
      <c r="A1" s="1848"/>
      <c r="B1" s="1848"/>
      <c r="C1" s="1848"/>
      <c r="D1" s="1849" t="s">
        <v>0</v>
      </c>
      <c r="E1" s="1849"/>
      <c r="F1" s="1849"/>
      <c r="G1" s="1849"/>
      <c r="H1" s="1849"/>
      <c r="I1" s="1849"/>
      <c r="J1" s="1849"/>
      <c r="K1" s="1849"/>
      <c r="L1" s="1849"/>
      <c r="M1" s="1849"/>
      <c r="N1" s="1849"/>
      <c r="O1" s="1849"/>
      <c r="P1" s="1849"/>
      <c r="Q1" s="1849"/>
      <c r="R1" s="1849"/>
      <c r="S1" s="1849"/>
      <c r="T1" s="1849"/>
      <c r="U1" s="1849"/>
      <c r="V1" s="1849"/>
      <c r="W1" s="1849"/>
      <c r="X1" s="1849"/>
      <c r="Y1" s="1849"/>
      <c r="Z1" s="1849"/>
      <c r="AA1" s="1849"/>
      <c r="AB1" s="1849"/>
      <c r="AC1" s="1849"/>
      <c r="AD1" s="1849"/>
      <c r="AE1" s="1849"/>
      <c r="AF1" s="1849"/>
      <c r="AG1" s="1849"/>
      <c r="AH1" s="1849"/>
      <c r="AI1" s="1849"/>
      <c r="AJ1" s="1849"/>
      <c r="AK1" s="1849"/>
      <c r="AL1" s="1849"/>
      <c r="AM1" s="1849"/>
      <c r="AN1" s="1849"/>
      <c r="AO1" s="1849"/>
      <c r="AP1" s="1849"/>
      <c r="AQ1" s="1849"/>
      <c r="AR1" s="1849"/>
      <c r="AS1" s="1849"/>
      <c r="AT1" s="1849"/>
      <c r="AU1" s="1849"/>
      <c r="AV1" s="1849"/>
      <c r="AW1" s="1849"/>
      <c r="AX1" s="1849"/>
      <c r="AY1" s="1849"/>
      <c r="AZ1" s="1849"/>
      <c r="BA1" s="1849"/>
      <c r="BB1" s="1849"/>
      <c r="BC1" s="1849"/>
      <c r="BD1" s="1849"/>
      <c r="BE1" s="1849"/>
      <c r="BF1" s="1849"/>
      <c r="BG1" s="1849"/>
      <c r="BH1" s="1850" t="s">
        <v>1</v>
      </c>
      <c r="BI1" s="1850"/>
      <c r="BJ1" s="1850"/>
      <c r="BK1" s="1850"/>
      <c r="BL1" s="1850"/>
      <c r="BM1" s="1850"/>
      <c r="BN1" s="1850"/>
      <c r="BO1" s="1851" t="s">
        <v>2</v>
      </c>
      <c r="BP1" s="1851"/>
      <c r="BQ1" s="1851"/>
      <c r="BR1" s="1851"/>
      <c r="BS1" s="1851"/>
      <c r="BT1" s="1851"/>
      <c r="BU1" s="1851"/>
    </row>
    <row r="2" spans="1:73" ht="15" thickBot="1">
      <c r="A2" s="1848"/>
      <c r="B2" s="1848"/>
      <c r="C2" s="1848"/>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c r="AI2" s="1849"/>
      <c r="AJ2" s="1849"/>
      <c r="AK2" s="1849"/>
      <c r="AL2" s="1849"/>
      <c r="AM2" s="1849"/>
      <c r="AN2" s="1849"/>
      <c r="AO2" s="1849"/>
      <c r="AP2" s="1849"/>
      <c r="AQ2" s="1849"/>
      <c r="AR2" s="1849"/>
      <c r="AS2" s="1849"/>
      <c r="AT2" s="1849"/>
      <c r="AU2" s="1849"/>
      <c r="AV2" s="1849"/>
      <c r="AW2" s="1849"/>
      <c r="AX2" s="1849"/>
      <c r="AY2" s="1849"/>
      <c r="AZ2" s="1849"/>
      <c r="BA2" s="1849"/>
      <c r="BB2" s="1849"/>
      <c r="BC2" s="1849"/>
      <c r="BD2" s="1849"/>
      <c r="BE2" s="1849"/>
      <c r="BF2" s="1849"/>
      <c r="BG2" s="1849"/>
      <c r="BH2" s="1850"/>
      <c r="BI2" s="1850"/>
      <c r="BJ2" s="1850"/>
      <c r="BK2" s="1850"/>
      <c r="BL2" s="1850"/>
      <c r="BM2" s="1850"/>
      <c r="BN2" s="1850"/>
      <c r="BO2" s="1851"/>
      <c r="BP2" s="1851"/>
      <c r="BQ2" s="1851"/>
      <c r="BR2" s="1851"/>
      <c r="BS2" s="1851"/>
      <c r="BT2" s="1851"/>
      <c r="BU2" s="1851"/>
    </row>
    <row r="3" spans="1:73" ht="15" thickBot="1">
      <c r="A3" s="1848"/>
      <c r="B3" s="1848"/>
      <c r="C3" s="1848"/>
      <c r="D3" s="1852" t="s">
        <v>3</v>
      </c>
      <c r="E3" s="1852"/>
      <c r="F3" s="1852"/>
      <c r="G3" s="1852"/>
      <c r="H3" s="1852"/>
      <c r="I3" s="1852"/>
      <c r="J3" s="1852"/>
      <c r="K3" s="1852"/>
      <c r="L3" s="1852"/>
      <c r="M3" s="1852"/>
      <c r="N3" s="1852"/>
      <c r="O3" s="1852"/>
      <c r="P3" s="1852"/>
      <c r="Q3" s="1852"/>
      <c r="R3" s="1852"/>
      <c r="S3" s="1852"/>
      <c r="T3" s="1852"/>
      <c r="U3" s="1852"/>
      <c r="V3" s="1852"/>
      <c r="W3" s="1852"/>
      <c r="X3" s="1852"/>
      <c r="Y3" s="1852"/>
      <c r="Z3" s="1852"/>
      <c r="AA3" s="1852"/>
      <c r="AB3" s="1852"/>
      <c r="AC3" s="1852"/>
      <c r="AD3" s="1852"/>
      <c r="AE3" s="1852"/>
      <c r="AF3" s="1852"/>
      <c r="AG3" s="1852"/>
      <c r="AH3" s="1852"/>
      <c r="AI3" s="1852"/>
      <c r="AJ3" s="1852"/>
      <c r="AK3" s="1852"/>
      <c r="AL3" s="1852"/>
      <c r="AM3" s="1852"/>
      <c r="AN3" s="1852"/>
      <c r="AO3" s="1852"/>
      <c r="AP3" s="1852"/>
      <c r="AQ3" s="1852"/>
      <c r="AR3" s="1852"/>
      <c r="AS3" s="1852"/>
      <c r="AT3" s="1852"/>
      <c r="AU3" s="1852"/>
      <c r="AV3" s="1852"/>
      <c r="AW3" s="1852"/>
      <c r="AX3" s="1852"/>
      <c r="AY3" s="1852"/>
      <c r="AZ3" s="1852"/>
      <c r="BA3" s="1852"/>
      <c r="BB3" s="1852"/>
      <c r="BC3" s="1852"/>
      <c r="BD3" s="1852"/>
      <c r="BE3" s="1852"/>
      <c r="BF3" s="1852"/>
      <c r="BG3" s="1852"/>
      <c r="BH3" s="1850"/>
      <c r="BI3" s="1850"/>
      <c r="BJ3" s="1850"/>
      <c r="BK3" s="1850"/>
      <c r="BL3" s="1850"/>
      <c r="BM3" s="1850"/>
      <c r="BN3" s="1850"/>
      <c r="BO3" s="1851"/>
      <c r="BP3" s="1851"/>
      <c r="BQ3" s="1851"/>
      <c r="BR3" s="1851"/>
      <c r="BS3" s="1851"/>
      <c r="BT3" s="1851"/>
      <c r="BU3" s="1851"/>
    </row>
    <row r="4" spans="1:73" ht="15" thickBot="1">
      <c r="A4" s="1848"/>
      <c r="B4" s="1848"/>
      <c r="C4" s="1848"/>
      <c r="D4" s="1852"/>
      <c r="E4" s="1852"/>
      <c r="F4" s="1852"/>
      <c r="G4" s="1852"/>
      <c r="H4" s="1852"/>
      <c r="I4" s="1852"/>
      <c r="J4" s="1852"/>
      <c r="K4" s="1852"/>
      <c r="L4" s="1852"/>
      <c r="M4" s="1852"/>
      <c r="N4" s="1852"/>
      <c r="O4" s="1852"/>
      <c r="P4" s="1852"/>
      <c r="Q4" s="1852"/>
      <c r="R4" s="1852"/>
      <c r="S4" s="1852"/>
      <c r="T4" s="1852"/>
      <c r="U4" s="1852"/>
      <c r="V4" s="1852"/>
      <c r="W4" s="1852"/>
      <c r="X4" s="1852"/>
      <c r="Y4" s="1852"/>
      <c r="Z4" s="1852"/>
      <c r="AA4" s="1852"/>
      <c r="AB4" s="1852"/>
      <c r="AC4" s="1852"/>
      <c r="AD4" s="1852"/>
      <c r="AE4" s="1852"/>
      <c r="AF4" s="1852"/>
      <c r="AG4" s="1852"/>
      <c r="AH4" s="1852"/>
      <c r="AI4" s="1852"/>
      <c r="AJ4" s="1852"/>
      <c r="AK4" s="1852"/>
      <c r="AL4" s="1852"/>
      <c r="AM4" s="1852"/>
      <c r="AN4" s="1852"/>
      <c r="AO4" s="1852"/>
      <c r="AP4" s="1852"/>
      <c r="AQ4" s="1852"/>
      <c r="AR4" s="1852"/>
      <c r="AS4" s="1852"/>
      <c r="AT4" s="1852"/>
      <c r="AU4" s="1852"/>
      <c r="AV4" s="1852"/>
      <c r="AW4" s="1852"/>
      <c r="AX4" s="1852"/>
      <c r="AY4" s="1852"/>
      <c r="AZ4" s="1852"/>
      <c r="BA4" s="1852"/>
      <c r="BB4" s="1852"/>
      <c r="BC4" s="1852"/>
      <c r="BD4" s="1852"/>
      <c r="BE4" s="1852"/>
      <c r="BF4" s="1852"/>
      <c r="BG4" s="1852"/>
      <c r="BH4" s="1850"/>
      <c r="BI4" s="1850"/>
      <c r="BJ4" s="1850"/>
      <c r="BK4" s="1850"/>
      <c r="BL4" s="1850"/>
      <c r="BM4" s="1850"/>
      <c r="BN4" s="1850"/>
      <c r="BO4" s="1851"/>
      <c r="BP4" s="1851"/>
      <c r="BQ4" s="1851"/>
      <c r="BR4" s="1851"/>
      <c r="BS4" s="1851"/>
      <c r="BT4" s="1851"/>
      <c r="BU4" s="1851"/>
    </row>
    <row r="5" spans="1:73" ht="18.75" thickBot="1">
      <c r="A5" s="2175" t="s">
        <v>4</v>
      </c>
      <c r="B5" s="2175"/>
      <c r="C5" s="2175"/>
      <c r="D5" s="2175"/>
      <c r="E5" s="2175"/>
      <c r="F5" s="2175"/>
      <c r="G5" s="2175"/>
      <c r="H5" s="2175"/>
      <c r="I5" s="2175"/>
      <c r="J5" s="2175"/>
      <c r="K5" s="2175"/>
      <c r="L5" s="2175"/>
      <c r="M5" s="2175"/>
      <c r="N5" s="2175"/>
      <c r="O5" s="2175"/>
      <c r="P5" s="2175"/>
      <c r="Q5" s="2175"/>
      <c r="R5" s="2175"/>
      <c r="S5" s="2175"/>
      <c r="T5" s="2175"/>
      <c r="U5" s="2175"/>
      <c r="V5" s="2175"/>
      <c r="W5" s="2175"/>
      <c r="X5" s="2175"/>
      <c r="Y5" s="2175"/>
      <c r="Z5" s="2175"/>
      <c r="AA5" s="2175"/>
      <c r="AB5" s="1844" t="s">
        <v>4</v>
      </c>
      <c r="AC5" s="1844"/>
      <c r="AD5" s="1844"/>
      <c r="AE5" s="1844"/>
      <c r="AF5" s="1844"/>
      <c r="AG5" s="1844"/>
      <c r="AH5" s="1844"/>
      <c r="AI5" s="1844"/>
      <c r="AJ5" s="1844"/>
      <c r="AK5" s="1844"/>
      <c r="AL5" s="1844"/>
      <c r="AM5" s="1845" t="s">
        <v>4</v>
      </c>
      <c r="AN5" s="1845"/>
      <c r="AO5" s="1845"/>
      <c r="AP5" s="1845"/>
      <c r="AQ5" s="1845"/>
      <c r="AR5" s="1845"/>
      <c r="AS5" s="1845"/>
      <c r="AT5" s="1846" t="s">
        <v>4</v>
      </c>
      <c r="AU5" s="1846"/>
      <c r="AV5" s="1846"/>
      <c r="AW5" s="1846"/>
      <c r="AX5" s="1846"/>
      <c r="AY5" s="1846"/>
      <c r="AZ5" s="1846"/>
      <c r="BA5" s="1847" t="s">
        <v>4</v>
      </c>
      <c r="BB5" s="1847"/>
      <c r="BC5" s="1847"/>
      <c r="BD5" s="1847"/>
      <c r="BE5" s="1847"/>
      <c r="BF5" s="1847"/>
      <c r="BG5" s="1847"/>
      <c r="BH5" s="1834" t="s">
        <v>4</v>
      </c>
      <c r="BI5" s="1834"/>
      <c r="BJ5" s="1834"/>
      <c r="BK5" s="1834"/>
      <c r="BL5" s="1834"/>
      <c r="BM5" s="1834"/>
      <c r="BN5" s="1834"/>
      <c r="BO5" s="1835" t="s">
        <v>4</v>
      </c>
      <c r="BP5" s="1835"/>
      <c r="BQ5" s="1835"/>
      <c r="BR5" s="1835"/>
      <c r="BS5" s="1835"/>
      <c r="BT5" s="1835"/>
      <c r="BU5" s="1835"/>
    </row>
    <row r="6" spans="1:73" ht="15.75" customHeight="1">
      <c r="A6" s="2174" t="s">
        <v>5</v>
      </c>
      <c r="B6" s="2174"/>
      <c r="C6" s="2174"/>
      <c r="D6" s="2174"/>
      <c r="E6" s="2174"/>
      <c r="F6" s="2174"/>
      <c r="G6" s="2174"/>
      <c r="H6" s="2174"/>
      <c r="I6" s="2174"/>
      <c r="J6" s="2174"/>
      <c r="K6" s="2174"/>
      <c r="L6" s="2174"/>
      <c r="M6" s="2174"/>
      <c r="N6" s="2174"/>
      <c r="O6" s="2174"/>
      <c r="P6" s="2174"/>
      <c r="Q6" s="2174"/>
      <c r="R6" s="2174"/>
      <c r="S6" s="2174"/>
      <c r="T6" s="2174"/>
      <c r="U6" s="2174"/>
      <c r="V6" s="2174"/>
      <c r="W6" s="2174"/>
      <c r="X6" s="2174"/>
      <c r="Y6" s="2174"/>
      <c r="Z6" s="2174"/>
      <c r="AA6" s="2174"/>
      <c r="AB6" s="1844"/>
      <c r="AC6" s="1844"/>
      <c r="AD6" s="1844"/>
      <c r="AE6" s="1844"/>
      <c r="AF6" s="1844"/>
      <c r="AG6" s="1844"/>
      <c r="AH6" s="1844"/>
      <c r="AI6" s="1844"/>
      <c r="AJ6" s="1844"/>
      <c r="AK6" s="1844"/>
      <c r="AL6" s="1844"/>
      <c r="AM6" s="1845"/>
      <c r="AN6" s="1845"/>
      <c r="AO6" s="1845"/>
      <c r="AP6" s="1845"/>
      <c r="AQ6" s="1845"/>
      <c r="AR6" s="1845"/>
      <c r="AS6" s="1845"/>
      <c r="AT6" s="1846"/>
      <c r="AU6" s="1846"/>
      <c r="AV6" s="1846"/>
      <c r="AW6" s="1846"/>
      <c r="AX6" s="1846"/>
      <c r="AY6" s="1846"/>
      <c r="AZ6" s="1846"/>
      <c r="BA6" s="1847"/>
      <c r="BB6" s="1847"/>
      <c r="BC6" s="1847"/>
      <c r="BD6" s="1847"/>
      <c r="BE6" s="1847"/>
      <c r="BF6" s="1847"/>
      <c r="BG6" s="1847"/>
      <c r="BH6" s="1834"/>
      <c r="BI6" s="1834"/>
      <c r="BJ6" s="1834"/>
      <c r="BK6" s="1834"/>
      <c r="BL6" s="1834"/>
      <c r="BM6" s="1834"/>
      <c r="BN6" s="1834"/>
      <c r="BO6" s="1835"/>
      <c r="BP6" s="1835"/>
      <c r="BQ6" s="1835"/>
      <c r="BR6" s="1835"/>
      <c r="BS6" s="1835"/>
      <c r="BT6" s="1835"/>
      <c r="BU6" s="1835"/>
    </row>
    <row r="7" spans="1:73" ht="15.75" thickBot="1">
      <c r="A7" s="2174"/>
      <c r="B7" s="2174"/>
      <c r="C7" s="2174"/>
      <c r="D7" s="2174"/>
      <c r="E7" s="2174"/>
      <c r="F7" s="2174"/>
      <c r="G7" s="2174"/>
      <c r="H7" s="2174"/>
      <c r="I7" s="2174"/>
      <c r="J7" s="2174"/>
      <c r="K7" s="2174"/>
      <c r="L7" s="2174"/>
      <c r="M7" s="2174"/>
      <c r="N7" s="2174"/>
      <c r="O7" s="2174"/>
      <c r="P7" s="2174"/>
      <c r="Q7" s="2174"/>
      <c r="R7" s="2174"/>
      <c r="S7" s="2174"/>
      <c r="T7" s="2174"/>
      <c r="U7" s="2174"/>
      <c r="V7" s="2174"/>
      <c r="W7" s="2174"/>
      <c r="X7" s="2174"/>
      <c r="Y7" s="2174"/>
      <c r="Z7" s="2174"/>
      <c r="AA7" s="2174"/>
      <c r="AB7" s="1837" t="s">
        <v>6</v>
      </c>
      <c r="AC7" s="1837"/>
      <c r="AD7" s="1837"/>
      <c r="AE7" s="1837"/>
      <c r="AF7" s="1837"/>
      <c r="AG7" s="1837"/>
      <c r="AH7" s="1837"/>
      <c r="AI7" s="1837"/>
      <c r="AJ7" s="1837"/>
      <c r="AK7" s="1837"/>
      <c r="AL7" s="1837"/>
      <c r="AM7" s="1838" t="s">
        <v>7</v>
      </c>
      <c r="AN7" s="1838"/>
      <c r="AO7" s="1838"/>
      <c r="AP7" s="1838"/>
      <c r="AQ7" s="1838"/>
      <c r="AR7" s="1838"/>
      <c r="AS7" s="1838"/>
      <c r="AT7" s="1839" t="s">
        <v>6</v>
      </c>
      <c r="AU7" s="1839"/>
      <c r="AV7" s="1839"/>
      <c r="AW7" s="1839"/>
      <c r="AX7" s="1839"/>
      <c r="AY7" s="1839"/>
      <c r="AZ7" s="1839"/>
      <c r="BA7" s="1840" t="s">
        <v>6</v>
      </c>
      <c r="BB7" s="1840"/>
      <c r="BC7" s="1840"/>
      <c r="BD7" s="1840"/>
      <c r="BE7" s="1840"/>
      <c r="BF7" s="1840"/>
      <c r="BG7" s="1840"/>
      <c r="BH7" s="1841" t="s">
        <v>7</v>
      </c>
      <c r="BI7" s="1841"/>
      <c r="BJ7" s="1841"/>
      <c r="BK7" s="1841"/>
      <c r="BL7" s="1841"/>
      <c r="BM7" s="1841"/>
      <c r="BN7" s="1841"/>
      <c r="BO7" s="1842" t="s">
        <v>6</v>
      </c>
      <c r="BP7" s="1842"/>
      <c r="BQ7" s="1842"/>
      <c r="BR7" s="1842"/>
      <c r="BS7" s="1842"/>
      <c r="BT7" s="1842"/>
      <c r="BU7" s="1842"/>
    </row>
    <row r="8" spans="1:73" ht="15.75" thickBot="1">
      <c r="A8" s="2174" t="s">
        <v>8</v>
      </c>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1837"/>
      <c r="AC8" s="1837"/>
      <c r="AD8" s="1837"/>
      <c r="AE8" s="1837"/>
      <c r="AF8" s="1837"/>
      <c r="AG8" s="1837"/>
      <c r="AH8" s="1837"/>
      <c r="AI8" s="1837"/>
      <c r="AJ8" s="1837"/>
      <c r="AK8" s="1837"/>
      <c r="AL8" s="1837"/>
      <c r="AM8" s="1838"/>
      <c r="AN8" s="1838"/>
      <c r="AO8" s="1838"/>
      <c r="AP8" s="1838"/>
      <c r="AQ8" s="1838"/>
      <c r="AR8" s="1838"/>
      <c r="AS8" s="1838"/>
      <c r="AT8" s="1839"/>
      <c r="AU8" s="1839"/>
      <c r="AV8" s="1839"/>
      <c r="AW8" s="1839"/>
      <c r="AX8" s="1839"/>
      <c r="AY8" s="1839"/>
      <c r="AZ8" s="1839"/>
      <c r="BA8" s="1840"/>
      <c r="BB8" s="1840"/>
      <c r="BC8" s="1840"/>
      <c r="BD8" s="1840"/>
      <c r="BE8" s="1840"/>
      <c r="BF8" s="1840"/>
      <c r="BG8" s="1840"/>
      <c r="BH8" s="1841"/>
      <c r="BI8" s="1841"/>
      <c r="BJ8" s="1841"/>
      <c r="BK8" s="1841"/>
      <c r="BL8" s="1841"/>
      <c r="BM8" s="1841"/>
      <c r="BN8" s="1841"/>
      <c r="BO8" s="1842"/>
      <c r="BP8" s="1842"/>
      <c r="BQ8" s="1842"/>
      <c r="BR8" s="1842"/>
      <c r="BS8" s="1842"/>
      <c r="BT8" s="1842"/>
      <c r="BU8" s="1842"/>
    </row>
    <row r="9" spans="1:73" ht="15.75" thickBot="1">
      <c r="A9" s="2176">
        <v>2015</v>
      </c>
      <c r="B9" s="2176"/>
      <c r="C9" s="2176"/>
      <c r="D9" s="2176"/>
      <c r="E9" s="2176"/>
      <c r="F9" s="2176"/>
      <c r="G9" s="2176"/>
      <c r="H9" s="2176"/>
      <c r="I9" s="2176"/>
      <c r="J9" s="2176"/>
      <c r="K9" s="2176"/>
      <c r="L9" s="2176"/>
      <c r="M9" s="2176"/>
      <c r="N9" s="2176"/>
      <c r="O9" s="2176"/>
      <c r="P9" s="2176"/>
      <c r="Q9" s="2176"/>
      <c r="R9" s="2176"/>
      <c r="S9" s="2176"/>
      <c r="T9" s="2176"/>
      <c r="U9" s="2176"/>
      <c r="V9" s="2176"/>
      <c r="W9" s="2176"/>
      <c r="X9" s="2176"/>
      <c r="Y9" s="2176"/>
      <c r="Z9" s="2176"/>
      <c r="AA9" s="2176"/>
      <c r="AB9" s="1837"/>
      <c r="AC9" s="1837"/>
      <c r="AD9" s="1837"/>
      <c r="AE9" s="1837"/>
      <c r="AF9" s="1837"/>
      <c r="AG9" s="1837"/>
      <c r="AH9" s="1837"/>
      <c r="AI9" s="1837"/>
      <c r="AJ9" s="1837"/>
      <c r="AK9" s="1837"/>
      <c r="AL9" s="1837"/>
      <c r="AM9" s="1838"/>
      <c r="AN9" s="1838"/>
      <c r="AO9" s="1838"/>
      <c r="AP9" s="1838"/>
      <c r="AQ9" s="1838"/>
      <c r="AR9" s="1838"/>
      <c r="AS9" s="1838"/>
      <c r="AT9" s="1839"/>
      <c r="AU9" s="1839"/>
      <c r="AV9" s="1839"/>
      <c r="AW9" s="1839"/>
      <c r="AX9" s="1839"/>
      <c r="AY9" s="1839"/>
      <c r="AZ9" s="1839"/>
      <c r="BA9" s="1840"/>
      <c r="BB9" s="1840"/>
      <c r="BC9" s="1840"/>
      <c r="BD9" s="1840"/>
      <c r="BE9" s="1840"/>
      <c r="BF9" s="1840"/>
      <c r="BG9" s="1840"/>
      <c r="BH9" s="1841"/>
      <c r="BI9" s="1841"/>
      <c r="BJ9" s="1841"/>
      <c r="BK9" s="1841"/>
      <c r="BL9" s="1841"/>
      <c r="BM9" s="1841"/>
      <c r="BN9" s="1841"/>
      <c r="BO9" s="1842"/>
      <c r="BP9" s="1842"/>
      <c r="BQ9" s="1842"/>
      <c r="BR9" s="1842"/>
      <c r="BS9" s="1842"/>
      <c r="BT9" s="1842"/>
      <c r="BU9" s="1842"/>
    </row>
    <row r="10" spans="1:38" ht="15" thickBot="1">
      <c r="A10" s="956"/>
      <c r="B10" s="1025"/>
      <c r="C10" s="956"/>
      <c r="D10" s="956"/>
      <c r="E10" s="956"/>
      <c r="F10" s="1539"/>
      <c r="G10" s="956"/>
      <c r="H10" s="956"/>
      <c r="I10" s="1228"/>
      <c r="J10" s="956"/>
      <c r="K10" s="1227"/>
      <c r="L10" s="1227"/>
      <c r="M10" s="956"/>
      <c r="N10" s="956"/>
      <c r="O10" s="956"/>
      <c r="P10" s="956"/>
      <c r="Q10" s="956"/>
      <c r="R10" s="956"/>
      <c r="S10" s="956"/>
      <c r="T10" s="956"/>
      <c r="U10" s="956"/>
      <c r="V10" s="956"/>
      <c r="W10" s="956"/>
      <c r="X10" s="956"/>
      <c r="Y10" s="1540"/>
      <c r="Z10" s="1226"/>
      <c r="AA10" s="956"/>
      <c r="AB10" s="1225"/>
      <c r="AC10" s="1505"/>
      <c r="AD10" s="1730"/>
      <c r="AE10" s="1505"/>
      <c r="AF10" s="1505"/>
      <c r="AG10" s="1505"/>
      <c r="AH10" s="1225"/>
      <c r="AI10" s="1225"/>
      <c r="AJ10" s="1225"/>
      <c r="AK10" s="1606"/>
      <c r="AL10" s="1225"/>
    </row>
    <row r="11" spans="1:73" s="956" customFormat="1" ht="13.5" thickBot="1">
      <c r="A11" s="1831" t="s">
        <v>9</v>
      </c>
      <c r="B11" s="1831"/>
      <c r="C11" s="1831"/>
      <c r="D11" s="1831"/>
      <c r="E11" s="1829" t="s">
        <v>523</v>
      </c>
      <c r="F11" s="1829"/>
      <c r="G11" s="1829"/>
      <c r="H11" s="1829"/>
      <c r="I11" s="1829"/>
      <c r="J11" s="1829"/>
      <c r="K11" s="1829"/>
      <c r="L11" s="1829"/>
      <c r="M11" s="1829"/>
      <c r="N11" s="1829"/>
      <c r="O11" s="1829"/>
      <c r="P11" s="1829"/>
      <c r="Q11" s="1829"/>
      <c r="R11" s="1829"/>
      <c r="S11" s="1829"/>
      <c r="T11" s="1829"/>
      <c r="U11" s="1829"/>
      <c r="V11" s="1829"/>
      <c r="W11" s="1829"/>
      <c r="X11" s="1829"/>
      <c r="Y11" s="1829"/>
      <c r="Z11" s="1829"/>
      <c r="AA11" s="1829"/>
      <c r="AB11" s="1829" t="s">
        <v>523</v>
      </c>
      <c r="AC11" s="1829"/>
      <c r="AD11" s="1829"/>
      <c r="AE11" s="1829"/>
      <c r="AF11" s="1829"/>
      <c r="AG11" s="1829"/>
      <c r="AH11" s="1829"/>
      <c r="AI11" s="1829"/>
      <c r="AJ11" s="1829"/>
      <c r="AK11" s="1829"/>
      <c r="AL11" s="1829"/>
      <c r="AM11" s="1829" t="s">
        <v>523</v>
      </c>
      <c r="AN11" s="1829"/>
      <c r="AO11" s="1829"/>
      <c r="AP11" s="1829"/>
      <c r="AQ11" s="1829"/>
      <c r="AR11" s="1829"/>
      <c r="AS11" s="1829"/>
      <c r="AT11" s="1829" t="s">
        <v>523</v>
      </c>
      <c r="AU11" s="1829"/>
      <c r="AV11" s="1829"/>
      <c r="AW11" s="1829"/>
      <c r="AX11" s="1829"/>
      <c r="AY11" s="1829"/>
      <c r="AZ11" s="1829"/>
      <c r="BA11" s="1829" t="s">
        <v>523</v>
      </c>
      <c r="BB11" s="1829"/>
      <c r="BC11" s="1829"/>
      <c r="BD11" s="1829"/>
      <c r="BE11" s="1829"/>
      <c r="BF11" s="1829"/>
      <c r="BG11" s="1829"/>
      <c r="BH11" s="1829" t="s">
        <v>523</v>
      </c>
      <c r="BI11" s="1829"/>
      <c r="BJ11" s="1829"/>
      <c r="BK11" s="1829"/>
      <c r="BL11" s="1829"/>
      <c r="BM11" s="1829"/>
      <c r="BN11" s="1829"/>
      <c r="BO11" s="1829" t="s">
        <v>523</v>
      </c>
      <c r="BP11" s="1829"/>
      <c r="BQ11" s="1829"/>
      <c r="BR11" s="1829"/>
      <c r="BS11" s="1829"/>
      <c r="BT11" s="1829"/>
      <c r="BU11" s="1829"/>
    </row>
    <row r="12" spans="2:38" s="1022" customFormat="1" ht="13.5" thickBot="1">
      <c r="B12" s="1142"/>
      <c r="F12" s="1539"/>
      <c r="I12" s="1140"/>
      <c r="K12" s="1139"/>
      <c r="L12" s="1139"/>
      <c r="Y12" s="1541"/>
      <c r="Z12" s="1224"/>
      <c r="AB12" s="1137"/>
      <c r="AC12" s="1506"/>
      <c r="AD12" s="1731"/>
      <c r="AE12" s="1506"/>
      <c r="AF12" s="1506"/>
      <c r="AG12" s="1506"/>
      <c r="AH12" s="1137"/>
      <c r="AI12" s="1137"/>
      <c r="AJ12" s="1137"/>
      <c r="AK12" s="1607"/>
      <c r="AL12" s="1137"/>
    </row>
    <row r="13" spans="1:73" s="1025" customFormat="1" ht="13.5" thickBot="1">
      <c r="A13" s="2178" t="s">
        <v>11</v>
      </c>
      <c r="B13" s="2178"/>
      <c r="C13" s="2178"/>
      <c r="D13" s="2178"/>
      <c r="E13" s="1816" t="s">
        <v>299</v>
      </c>
      <c r="F13" s="1816"/>
      <c r="G13" s="1816"/>
      <c r="H13" s="1816"/>
      <c r="I13" s="1816"/>
      <c r="J13" s="1816"/>
      <c r="K13" s="1816"/>
      <c r="L13" s="1816"/>
      <c r="M13" s="1816"/>
      <c r="N13" s="1816"/>
      <c r="O13" s="1816"/>
      <c r="P13" s="1816"/>
      <c r="Q13" s="1816"/>
      <c r="R13" s="1816"/>
      <c r="S13" s="1816"/>
      <c r="T13" s="1816"/>
      <c r="U13" s="1816"/>
      <c r="V13" s="1816"/>
      <c r="W13" s="1816"/>
      <c r="X13" s="1816"/>
      <c r="Y13" s="1816"/>
      <c r="Z13" s="1816"/>
      <c r="AA13" s="1816"/>
      <c r="AB13" s="1816" t="s">
        <v>299</v>
      </c>
      <c r="AC13" s="1816"/>
      <c r="AD13" s="1816"/>
      <c r="AE13" s="1816"/>
      <c r="AF13" s="1816"/>
      <c r="AG13" s="1816"/>
      <c r="AH13" s="1816"/>
      <c r="AI13" s="1816"/>
      <c r="AJ13" s="1816"/>
      <c r="AK13" s="1816"/>
      <c r="AL13" s="1816"/>
      <c r="AM13" s="1816" t="s">
        <v>299</v>
      </c>
      <c r="AN13" s="1816"/>
      <c r="AO13" s="1816"/>
      <c r="AP13" s="1816"/>
      <c r="AQ13" s="1816"/>
      <c r="AR13" s="1816"/>
      <c r="AS13" s="1816"/>
      <c r="AT13" s="1816" t="s">
        <v>299</v>
      </c>
      <c r="AU13" s="1816"/>
      <c r="AV13" s="1816"/>
      <c r="AW13" s="1816"/>
      <c r="AX13" s="1816"/>
      <c r="AY13" s="1816"/>
      <c r="AZ13" s="1816"/>
      <c r="BA13" s="1816" t="s">
        <v>299</v>
      </c>
      <c r="BB13" s="1816"/>
      <c r="BC13" s="1816"/>
      <c r="BD13" s="1816"/>
      <c r="BE13" s="1816"/>
      <c r="BF13" s="1816"/>
      <c r="BG13" s="1816"/>
      <c r="BH13" s="1816" t="s">
        <v>299</v>
      </c>
      <c r="BI13" s="1816"/>
      <c r="BJ13" s="1816"/>
      <c r="BK13" s="1816"/>
      <c r="BL13" s="1816"/>
      <c r="BM13" s="1816"/>
      <c r="BN13" s="1816"/>
      <c r="BO13" s="1816" t="s">
        <v>299</v>
      </c>
      <c r="BP13" s="1816"/>
      <c r="BQ13" s="1816"/>
      <c r="BR13" s="1816"/>
      <c r="BS13" s="1816"/>
      <c r="BT13" s="1816"/>
      <c r="BU13" s="1816"/>
    </row>
    <row r="14" spans="2:38" s="1022" customFormat="1" ht="13.5" thickBot="1">
      <c r="B14" s="1142"/>
      <c r="F14" s="1539"/>
      <c r="I14" s="1140"/>
      <c r="K14" s="1139"/>
      <c r="L14" s="1139"/>
      <c r="Y14" s="1541"/>
      <c r="Z14" s="1224"/>
      <c r="AB14" s="1137"/>
      <c r="AC14" s="1506"/>
      <c r="AD14" s="1731"/>
      <c r="AE14" s="1506"/>
      <c r="AF14" s="1506"/>
      <c r="AG14" s="1506"/>
      <c r="AH14" s="1137"/>
      <c r="AI14" s="1137"/>
      <c r="AJ14" s="1137"/>
      <c r="AK14" s="1607"/>
      <c r="AL14" s="1137"/>
    </row>
    <row r="15" spans="1:73" s="1015" customFormat="1" ht="48.75" thickBot="1">
      <c r="A15" s="1542" t="s">
        <v>13</v>
      </c>
      <c r="B15" s="1543" t="s">
        <v>14</v>
      </c>
      <c r="C15" s="1542" t="s">
        <v>15</v>
      </c>
      <c r="D15" s="1544" t="s">
        <v>16</v>
      </c>
      <c r="E15" s="1545" t="s">
        <v>17</v>
      </c>
      <c r="F15" s="1546" t="s">
        <v>18</v>
      </c>
      <c r="G15" s="1547" t="s">
        <v>19</v>
      </c>
      <c r="H15" s="1547" t="s">
        <v>20</v>
      </c>
      <c r="I15" s="1548" t="s">
        <v>21</v>
      </c>
      <c r="J15" s="1547" t="s">
        <v>22</v>
      </c>
      <c r="K15" s="1547" t="s">
        <v>1769</v>
      </c>
      <c r="L15" s="1547" t="s">
        <v>24</v>
      </c>
      <c r="M15" s="1549" t="s">
        <v>25</v>
      </c>
      <c r="N15" s="1549" t="s">
        <v>26</v>
      </c>
      <c r="O15" s="1549" t="s">
        <v>27</v>
      </c>
      <c r="P15" s="1549" t="s">
        <v>28</v>
      </c>
      <c r="Q15" s="1549" t="s">
        <v>29</v>
      </c>
      <c r="R15" s="1549" t="s">
        <v>30</v>
      </c>
      <c r="S15" s="1549" t="s">
        <v>31</v>
      </c>
      <c r="T15" s="1549" t="s">
        <v>32</v>
      </c>
      <c r="U15" s="1549" t="s">
        <v>33</v>
      </c>
      <c r="V15" s="1549" t="s">
        <v>34</v>
      </c>
      <c r="W15" s="1549" t="s">
        <v>35</v>
      </c>
      <c r="X15" s="1549" t="s">
        <v>36</v>
      </c>
      <c r="Y15" s="1550" t="s">
        <v>37</v>
      </c>
      <c r="Z15" s="1547" t="s">
        <v>38</v>
      </c>
      <c r="AA15" s="1551" t="s">
        <v>39</v>
      </c>
      <c r="AB15" s="1021" t="s">
        <v>40</v>
      </c>
      <c r="AC15" s="1771" t="s">
        <v>1938</v>
      </c>
      <c r="AD15" s="1732" t="s">
        <v>41</v>
      </c>
      <c r="AE15" s="1772" t="s">
        <v>1997</v>
      </c>
      <c r="AF15" s="1772" t="s">
        <v>1998</v>
      </c>
      <c r="AG15" s="1771" t="s">
        <v>1940</v>
      </c>
      <c r="AH15" s="1021" t="s">
        <v>42</v>
      </c>
      <c r="AI15" s="1021" t="s">
        <v>43</v>
      </c>
      <c r="AJ15" s="1021" t="s">
        <v>44</v>
      </c>
      <c r="AK15" s="1608" t="s">
        <v>45</v>
      </c>
      <c r="AL15" s="1021" t="s">
        <v>46</v>
      </c>
      <c r="AM15" s="1020" t="s">
        <v>47</v>
      </c>
      <c r="AN15" s="1020" t="s">
        <v>48</v>
      </c>
      <c r="AO15" s="1020" t="s">
        <v>42</v>
      </c>
      <c r="AP15" s="1020" t="s">
        <v>43</v>
      </c>
      <c r="AQ15" s="1020" t="s">
        <v>44</v>
      </c>
      <c r="AR15" s="1020" t="s">
        <v>45</v>
      </c>
      <c r="AS15" s="1020" t="s">
        <v>46</v>
      </c>
      <c r="AT15" s="1019" t="s">
        <v>49</v>
      </c>
      <c r="AU15" s="1019" t="s">
        <v>50</v>
      </c>
      <c r="AV15" s="1019" t="s">
        <v>42</v>
      </c>
      <c r="AW15" s="1019" t="s">
        <v>43</v>
      </c>
      <c r="AX15" s="1019" t="s">
        <v>44</v>
      </c>
      <c r="AY15" s="1019" t="s">
        <v>45</v>
      </c>
      <c r="AZ15" s="1019" t="s">
        <v>46</v>
      </c>
      <c r="BA15" s="1018" t="s">
        <v>51</v>
      </c>
      <c r="BB15" s="1018" t="s">
        <v>52</v>
      </c>
      <c r="BC15" s="1018" t="s">
        <v>42</v>
      </c>
      <c r="BD15" s="1018" t="s">
        <v>43</v>
      </c>
      <c r="BE15" s="1018" t="s">
        <v>44</v>
      </c>
      <c r="BF15" s="1018" t="s">
        <v>45</v>
      </c>
      <c r="BG15" s="1018" t="s">
        <v>46</v>
      </c>
      <c r="BH15" s="1017" t="s">
        <v>53</v>
      </c>
      <c r="BI15" s="1017" t="s">
        <v>54</v>
      </c>
      <c r="BJ15" s="1017" t="s">
        <v>42</v>
      </c>
      <c r="BK15" s="1017" t="s">
        <v>43</v>
      </c>
      <c r="BL15" s="1017" t="s">
        <v>44</v>
      </c>
      <c r="BM15" s="1017" t="s">
        <v>45</v>
      </c>
      <c r="BN15" s="1017" t="s">
        <v>46</v>
      </c>
      <c r="BO15" s="1016" t="s">
        <v>55</v>
      </c>
      <c r="BP15" s="1016" t="s">
        <v>56</v>
      </c>
      <c r="BQ15" s="1016" t="s">
        <v>42</v>
      </c>
      <c r="BR15" s="1016" t="s">
        <v>43</v>
      </c>
      <c r="BS15" s="1016" t="s">
        <v>44</v>
      </c>
      <c r="BT15" s="1016" t="s">
        <v>45</v>
      </c>
      <c r="BU15" s="1016" t="s">
        <v>46</v>
      </c>
    </row>
    <row r="16" spans="1:73" s="918" customFormat="1" ht="40.5" thickBot="1">
      <c r="A16" s="1820"/>
      <c r="B16" s="1820" t="s">
        <v>524</v>
      </c>
      <c r="C16" s="2041" t="s">
        <v>525</v>
      </c>
      <c r="D16" s="1534" t="s">
        <v>528</v>
      </c>
      <c r="E16" s="1012" t="s">
        <v>529</v>
      </c>
      <c r="F16" s="1012" t="s">
        <v>530</v>
      </c>
      <c r="G16" s="1012" t="s">
        <v>531</v>
      </c>
      <c r="H16" s="1012" t="s">
        <v>527</v>
      </c>
      <c r="I16" s="1552">
        <v>0.125</v>
      </c>
      <c r="J16" s="1012" t="s">
        <v>532</v>
      </c>
      <c r="K16" s="1037">
        <v>42005</v>
      </c>
      <c r="L16" s="1037">
        <v>42369</v>
      </c>
      <c r="M16" s="1553"/>
      <c r="N16" s="1553"/>
      <c r="O16" s="1553"/>
      <c r="P16" s="1553"/>
      <c r="Q16" s="1553"/>
      <c r="R16" s="1554"/>
      <c r="S16" s="1554"/>
      <c r="T16" s="1553"/>
      <c r="U16" s="1554"/>
      <c r="V16" s="1554"/>
      <c r="W16" s="1554"/>
      <c r="X16" s="1554"/>
      <c r="Y16" s="1555" t="s">
        <v>106</v>
      </c>
      <c r="Z16" s="991">
        <v>0</v>
      </c>
      <c r="AA16" s="973" t="s">
        <v>1150</v>
      </c>
      <c r="AB16" s="1594">
        <f>M16+N16</f>
        <v>0</v>
      </c>
      <c r="AC16" s="1793">
        <f>IF(AB16=0,0%,100%)</f>
        <v>0</v>
      </c>
      <c r="AD16" s="1733">
        <v>0</v>
      </c>
      <c r="AE16" s="1793" t="s">
        <v>1150</v>
      </c>
      <c r="AF16" s="1793" t="s">
        <v>1150</v>
      </c>
      <c r="AG16" s="1793" t="str">
        <f>AF16</f>
        <v>-</v>
      </c>
      <c r="AH16" s="1557"/>
      <c r="AI16" s="1556"/>
      <c r="AJ16" s="1557"/>
      <c r="AK16" s="1605" t="s">
        <v>2188</v>
      </c>
      <c r="AL16" s="1556"/>
      <c r="AM16" s="913"/>
      <c r="AN16" s="913"/>
      <c r="AO16" s="913"/>
      <c r="AP16" s="913"/>
      <c r="AQ16" s="913"/>
      <c r="AR16" s="913"/>
      <c r="AS16" s="913"/>
      <c r="AT16" s="914"/>
      <c r="AU16" s="914"/>
      <c r="AV16" s="914"/>
      <c r="AW16" s="914"/>
      <c r="AX16" s="914"/>
      <c r="AY16" s="914"/>
      <c r="AZ16" s="914"/>
      <c r="BA16" s="915"/>
      <c r="BB16" s="915"/>
      <c r="BC16" s="915"/>
      <c r="BD16" s="915"/>
      <c r="BE16" s="915"/>
      <c r="BF16" s="915"/>
      <c r="BG16" s="915"/>
      <c r="BH16" s="916"/>
      <c r="BI16" s="916"/>
      <c r="BJ16" s="916"/>
      <c r="BK16" s="916"/>
      <c r="BL16" s="916"/>
      <c r="BM16" s="916"/>
      <c r="BN16" s="916"/>
      <c r="BO16" s="917"/>
      <c r="BP16" s="917"/>
      <c r="BQ16" s="917"/>
      <c r="BR16" s="917"/>
      <c r="BS16" s="917"/>
      <c r="BT16" s="917"/>
      <c r="BU16" s="917"/>
    </row>
    <row r="17" spans="1:73" s="918" customFormat="1" ht="36.75" thickBot="1">
      <c r="A17" s="1820"/>
      <c r="B17" s="1821"/>
      <c r="C17" s="2044"/>
      <c r="D17" s="1534" t="s">
        <v>533</v>
      </c>
      <c r="E17" s="1012" t="s">
        <v>534</v>
      </c>
      <c r="F17" s="1012" t="s">
        <v>530</v>
      </c>
      <c r="G17" s="1012" t="s">
        <v>535</v>
      </c>
      <c r="H17" s="1012" t="s">
        <v>527</v>
      </c>
      <c r="I17" s="1552">
        <v>0.125</v>
      </c>
      <c r="J17" s="1012" t="s">
        <v>536</v>
      </c>
      <c r="K17" s="1536">
        <v>42005</v>
      </c>
      <c r="L17" s="1536">
        <v>42369</v>
      </c>
      <c r="M17" s="1558"/>
      <c r="N17" s="1558"/>
      <c r="O17" s="1558"/>
      <c r="P17" s="1558"/>
      <c r="Q17" s="1558"/>
      <c r="R17" s="1559"/>
      <c r="S17" s="1559"/>
      <c r="T17" s="1558"/>
      <c r="U17" s="1559"/>
      <c r="V17" s="1559"/>
      <c r="W17" s="1559"/>
      <c r="X17" s="1559"/>
      <c r="Y17" s="1555" t="s">
        <v>106</v>
      </c>
      <c r="Z17" s="991">
        <v>0</v>
      </c>
      <c r="AA17" s="973" t="s">
        <v>1150</v>
      </c>
      <c r="AB17" s="1594">
        <f aca="true" t="shared" si="0" ref="AB17:AB23">M17+N17</f>
        <v>0</v>
      </c>
      <c r="AC17" s="1793">
        <f aca="true" t="shared" si="1" ref="AC17:AC32">IF(AB17=0,0%,100%)</f>
        <v>0</v>
      </c>
      <c r="AD17" s="1733">
        <v>0</v>
      </c>
      <c r="AE17" s="1793" t="s">
        <v>1150</v>
      </c>
      <c r="AF17" s="1793" t="s">
        <v>1150</v>
      </c>
      <c r="AG17" s="1793" t="str">
        <f aca="true" t="shared" si="2" ref="AG17:AG23">AF17</f>
        <v>-</v>
      </c>
      <c r="AH17" s="1557"/>
      <c r="AI17" s="1556"/>
      <c r="AJ17" s="1557"/>
      <c r="AK17" s="1594" t="s">
        <v>2189</v>
      </c>
      <c r="AL17" s="1556"/>
      <c r="AM17" s="913"/>
      <c r="AN17" s="913"/>
      <c r="AO17" s="913"/>
      <c r="AP17" s="913"/>
      <c r="AQ17" s="913"/>
      <c r="AR17" s="913"/>
      <c r="AS17" s="913"/>
      <c r="AT17" s="914"/>
      <c r="AU17" s="914"/>
      <c r="AV17" s="914"/>
      <c r="AW17" s="914"/>
      <c r="AX17" s="914"/>
      <c r="AY17" s="914"/>
      <c r="AZ17" s="914"/>
      <c r="BA17" s="915"/>
      <c r="BB17" s="915"/>
      <c r="BC17" s="915"/>
      <c r="BD17" s="915"/>
      <c r="BE17" s="915"/>
      <c r="BF17" s="915"/>
      <c r="BG17" s="915"/>
      <c r="BH17" s="916"/>
      <c r="BI17" s="916"/>
      <c r="BJ17" s="916"/>
      <c r="BK17" s="916"/>
      <c r="BL17" s="916"/>
      <c r="BM17" s="916"/>
      <c r="BN17" s="916"/>
      <c r="BO17" s="917"/>
      <c r="BP17" s="917"/>
      <c r="BQ17" s="917"/>
      <c r="BR17" s="917"/>
      <c r="BS17" s="917"/>
      <c r="BT17" s="917"/>
      <c r="BU17" s="917"/>
    </row>
    <row r="18" spans="1:73" s="918" customFormat="1" ht="36.75" thickBot="1">
      <c r="A18" s="1820"/>
      <c r="B18" s="1821"/>
      <c r="C18" s="2044"/>
      <c r="D18" s="1534" t="s">
        <v>537</v>
      </c>
      <c r="E18" s="1012" t="s">
        <v>538</v>
      </c>
      <c r="F18" s="1012" t="s">
        <v>530</v>
      </c>
      <c r="G18" s="1012" t="s">
        <v>539</v>
      </c>
      <c r="H18" s="1012" t="s">
        <v>527</v>
      </c>
      <c r="I18" s="1552">
        <v>0.125</v>
      </c>
      <c r="J18" s="1012" t="s">
        <v>540</v>
      </c>
      <c r="K18" s="1536">
        <v>42005</v>
      </c>
      <c r="L18" s="1536">
        <v>42369</v>
      </c>
      <c r="M18" s="1558"/>
      <c r="N18" s="1558"/>
      <c r="O18" s="1558"/>
      <c r="P18" s="1558"/>
      <c r="Q18" s="1558"/>
      <c r="R18" s="1559"/>
      <c r="S18" s="1559"/>
      <c r="T18" s="1558"/>
      <c r="U18" s="1559"/>
      <c r="V18" s="1559"/>
      <c r="W18" s="1559"/>
      <c r="X18" s="1559"/>
      <c r="Y18" s="1555" t="s">
        <v>106</v>
      </c>
      <c r="Z18" s="991">
        <v>0</v>
      </c>
      <c r="AA18" s="973" t="s">
        <v>1150</v>
      </c>
      <c r="AB18" s="1594">
        <f t="shared" si="0"/>
        <v>0</v>
      </c>
      <c r="AC18" s="1793">
        <f t="shared" si="1"/>
        <v>0</v>
      </c>
      <c r="AD18" s="1733">
        <v>0</v>
      </c>
      <c r="AE18" s="1793" t="s">
        <v>1150</v>
      </c>
      <c r="AF18" s="1793" t="s">
        <v>1150</v>
      </c>
      <c r="AG18" s="1793" t="str">
        <f t="shared" si="2"/>
        <v>-</v>
      </c>
      <c r="AH18" s="1557"/>
      <c r="AI18" s="1556"/>
      <c r="AJ18" s="1557"/>
      <c r="AK18" s="1594" t="s">
        <v>2190</v>
      </c>
      <c r="AL18" s="1556"/>
      <c r="AM18" s="913"/>
      <c r="AN18" s="913"/>
      <c r="AO18" s="913"/>
      <c r="AP18" s="913"/>
      <c r="AQ18" s="913"/>
      <c r="AR18" s="913"/>
      <c r="AS18" s="913"/>
      <c r="AT18" s="914"/>
      <c r="AU18" s="914"/>
      <c r="AV18" s="914"/>
      <c r="AW18" s="914"/>
      <c r="AX18" s="914"/>
      <c r="AY18" s="914"/>
      <c r="AZ18" s="914"/>
      <c r="BA18" s="915"/>
      <c r="BB18" s="915"/>
      <c r="BC18" s="915"/>
      <c r="BD18" s="915"/>
      <c r="BE18" s="915"/>
      <c r="BF18" s="915"/>
      <c r="BG18" s="915"/>
      <c r="BH18" s="916"/>
      <c r="BI18" s="916"/>
      <c r="BJ18" s="916"/>
      <c r="BK18" s="916"/>
      <c r="BL18" s="916"/>
      <c r="BM18" s="916"/>
      <c r="BN18" s="916"/>
      <c r="BO18" s="917"/>
      <c r="BP18" s="917"/>
      <c r="BQ18" s="917"/>
      <c r="BR18" s="917"/>
      <c r="BS18" s="917"/>
      <c r="BT18" s="917"/>
      <c r="BU18" s="917"/>
    </row>
    <row r="19" spans="1:73" s="918" customFormat="1" ht="36.75" thickBot="1">
      <c r="A19" s="1820"/>
      <c r="B19" s="1821"/>
      <c r="C19" s="2044"/>
      <c r="D19" s="1534" t="s">
        <v>541</v>
      </c>
      <c r="E19" s="1012" t="s">
        <v>542</v>
      </c>
      <c r="F19" s="1012" t="s">
        <v>530</v>
      </c>
      <c r="G19" s="1012" t="s">
        <v>543</v>
      </c>
      <c r="H19" s="1012" t="s">
        <v>527</v>
      </c>
      <c r="I19" s="1552">
        <v>0.125</v>
      </c>
      <c r="J19" s="1012" t="s">
        <v>544</v>
      </c>
      <c r="K19" s="1536">
        <v>42005</v>
      </c>
      <c r="L19" s="1536">
        <v>42369</v>
      </c>
      <c r="M19" s="1558"/>
      <c r="N19" s="1558"/>
      <c r="O19" s="1558"/>
      <c r="P19" s="1558"/>
      <c r="Q19" s="1558"/>
      <c r="R19" s="1559"/>
      <c r="S19" s="1559"/>
      <c r="T19" s="1558"/>
      <c r="U19" s="1559"/>
      <c r="V19" s="1559"/>
      <c r="W19" s="1559"/>
      <c r="X19" s="1559"/>
      <c r="Y19" s="1555" t="s">
        <v>106</v>
      </c>
      <c r="Z19" s="991">
        <v>0</v>
      </c>
      <c r="AA19" s="973" t="s">
        <v>1150</v>
      </c>
      <c r="AB19" s="1594">
        <f t="shared" si="0"/>
        <v>0</v>
      </c>
      <c r="AC19" s="1793">
        <f t="shared" si="1"/>
        <v>0</v>
      </c>
      <c r="AD19" s="1733">
        <v>0</v>
      </c>
      <c r="AE19" s="1793" t="s">
        <v>1150</v>
      </c>
      <c r="AF19" s="1793" t="s">
        <v>1150</v>
      </c>
      <c r="AG19" s="1793" t="str">
        <f t="shared" si="2"/>
        <v>-</v>
      </c>
      <c r="AH19" s="1557"/>
      <c r="AI19" s="1556"/>
      <c r="AJ19" s="1557"/>
      <c r="AK19" s="1594" t="s">
        <v>2191</v>
      </c>
      <c r="AL19" s="1556"/>
      <c r="AM19" s="913"/>
      <c r="AN19" s="913"/>
      <c r="AO19" s="913"/>
      <c r="AP19" s="913"/>
      <c r="AQ19" s="913"/>
      <c r="AR19" s="913"/>
      <c r="AS19" s="913"/>
      <c r="AT19" s="914"/>
      <c r="AU19" s="914"/>
      <c r="AV19" s="914"/>
      <c r="AW19" s="914"/>
      <c r="AX19" s="914"/>
      <c r="AY19" s="914"/>
      <c r="AZ19" s="914"/>
      <c r="BA19" s="915"/>
      <c r="BB19" s="915"/>
      <c r="BC19" s="915"/>
      <c r="BD19" s="915"/>
      <c r="BE19" s="915"/>
      <c r="BF19" s="915"/>
      <c r="BG19" s="915"/>
      <c r="BH19" s="916"/>
      <c r="BI19" s="916"/>
      <c r="BJ19" s="916"/>
      <c r="BK19" s="916"/>
      <c r="BL19" s="916"/>
      <c r="BM19" s="916"/>
      <c r="BN19" s="916"/>
      <c r="BO19" s="917"/>
      <c r="BP19" s="917"/>
      <c r="BQ19" s="917"/>
      <c r="BR19" s="917"/>
      <c r="BS19" s="917"/>
      <c r="BT19" s="917"/>
      <c r="BU19" s="917"/>
    </row>
    <row r="20" spans="1:73" s="918" customFormat="1" ht="24.75" thickBot="1">
      <c r="A20" s="1820"/>
      <c r="B20" s="1821"/>
      <c r="C20" s="2044"/>
      <c r="D20" s="1534" t="s">
        <v>545</v>
      </c>
      <c r="E20" s="1012" t="s">
        <v>546</v>
      </c>
      <c r="F20" s="1012" t="s">
        <v>530</v>
      </c>
      <c r="G20" s="1012" t="s">
        <v>547</v>
      </c>
      <c r="H20" s="1012" t="s">
        <v>527</v>
      </c>
      <c r="I20" s="1552">
        <v>0.125</v>
      </c>
      <c r="J20" s="1012" t="s">
        <v>536</v>
      </c>
      <c r="K20" s="1536">
        <v>42005</v>
      </c>
      <c r="L20" s="1536">
        <v>42369</v>
      </c>
      <c r="M20" s="1558"/>
      <c r="N20" s="1558"/>
      <c r="O20" s="1558"/>
      <c r="P20" s="1558"/>
      <c r="Q20" s="1558"/>
      <c r="R20" s="1559"/>
      <c r="S20" s="1559"/>
      <c r="T20" s="1558"/>
      <c r="U20" s="1559"/>
      <c r="V20" s="1559"/>
      <c r="W20" s="1559"/>
      <c r="X20" s="1559"/>
      <c r="Y20" s="1555" t="s">
        <v>106</v>
      </c>
      <c r="Z20" s="991">
        <v>0</v>
      </c>
      <c r="AA20" s="973" t="s">
        <v>1150</v>
      </c>
      <c r="AB20" s="1594">
        <f t="shared" si="0"/>
        <v>0</v>
      </c>
      <c r="AC20" s="1793">
        <f t="shared" si="1"/>
        <v>0</v>
      </c>
      <c r="AD20" s="1733">
        <v>0</v>
      </c>
      <c r="AE20" s="1793" t="s">
        <v>1150</v>
      </c>
      <c r="AF20" s="1793" t="s">
        <v>1150</v>
      </c>
      <c r="AG20" s="1793" t="str">
        <f t="shared" si="2"/>
        <v>-</v>
      </c>
      <c r="AH20" s="1557"/>
      <c r="AI20" s="1556"/>
      <c r="AJ20" s="1557"/>
      <c r="AK20" s="1594"/>
      <c r="AL20" s="1556"/>
      <c r="AM20" s="913"/>
      <c r="AN20" s="913"/>
      <c r="AO20" s="913"/>
      <c r="AP20" s="913"/>
      <c r="AQ20" s="913"/>
      <c r="AR20" s="913"/>
      <c r="AS20" s="913"/>
      <c r="AT20" s="914"/>
      <c r="AU20" s="914"/>
      <c r="AV20" s="914"/>
      <c r="AW20" s="914"/>
      <c r="AX20" s="914"/>
      <c r="AY20" s="914"/>
      <c r="AZ20" s="914"/>
      <c r="BA20" s="915"/>
      <c r="BB20" s="915"/>
      <c r="BC20" s="915"/>
      <c r="BD20" s="915"/>
      <c r="BE20" s="915"/>
      <c r="BF20" s="915"/>
      <c r="BG20" s="915"/>
      <c r="BH20" s="916"/>
      <c r="BI20" s="916"/>
      <c r="BJ20" s="916"/>
      <c r="BK20" s="916"/>
      <c r="BL20" s="916"/>
      <c r="BM20" s="916"/>
      <c r="BN20" s="916"/>
      <c r="BO20" s="917"/>
      <c r="BP20" s="917"/>
      <c r="BQ20" s="917"/>
      <c r="BR20" s="917"/>
      <c r="BS20" s="917"/>
      <c r="BT20" s="917"/>
      <c r="BU20" s="917"/>
    </row>
    <row r="21" spans="1:73" s="918" customFormat="1" ht="48.75" thickBot="1">
      <c r="A21" s="1820"/>
      <c r="B21" s="1821"/>
      <c r="C21" s="2044"/>
      <c r="D21" s="1534" t="s">
        <v>548</v>
      </c>
      <c r="E21" s="1012" t="s">
        <v>549</v>
      </c>
      <c r="F21" s="1012" t="s">
        <v>530</v>
      </c>
      <c r="G21" s="1012" t="s">
        <v>550</v>
      </c>
      <c r="H21" s="1012" t="s">
        <v>527</v>
      </c>
      <c r="I21" s="1552">
        <v>0.125</v>
      </c>
      <c r="J21" s="1012" t="s">
        <v>544</v>
      </c>
      <c r="K21" s="1536">
        <v>42005</v>
      </c>
      <c r="L21" s="1536">
        <v>42369</v>
      </c>
      <c r="M21" s="1558"/>
      <c r="N21" s="1558"/>
      <c r="O21" s="1558"/>
      <c r="P21" s="1558"/>
      <c r="Q21" s="1558"/>
      <c r="R21" s="1559"/>
      <c r="S21" s="1559"/>
      <c r="T21" s="1558"/>
      <c r="U21" s="1559"/>
      <c r="V21" s="1559"/>
      <c r="W21" s="1559"/>
      <c r="X21" s="1559"/>
      <c r="Y21" s="1555" t="s">
        <v>106</v>
      </c>
      <c r="Z21" s="991">
        <v>0</v>
      </c>
      <c r="AA21" s="973" t="s">
        <v>1150</v>
      </c>
      <c r="AB21" s="1594">
        <f t="shared" si="0"/>
        <v>0</v>
      </c>
      <c r="AC21" s="1793">
        <f t="shared" si="1"/>
        <v>0</v>
      </c>
      <c r="AD21" s="1733">
        <v>0</v>
      </c>
      <c r="AE21" s="1793" t="s">
        <v>1150</v>
      </c>
      <c r="AF21" s="1793" t="s">
        <v>1150</v>
      </c>
      <c r="AG21" s="1793" t="str">
        <f t="shared" si="2"/>
        <v>-</v>
      </c>
      <c r="AH21" s="1557"/>
      <c r="AI21" s="1556"/>
      <c r="AJ21" s="1557"/>
      <c r="AK21" s="1594"/>
      <c r="AL21" s="1556"/>
      <c r="AM21" s="913"/>
      <c r="AN21" s="913"/>
      <c r="AO21" s="913"/>
      <c r="AP21" s="913"/>
      <c r="AQ21" s="913"/>
      <c r="AR21" s="913"/>
      <c r="AS21" s="913"/>
      <c r="AT21" s="914"/>
      <c r="AU21" s="914"/>
      <c r="AV21" s="914"/>
      <c r="AW21" s="914"/>
      <c r="AX21" s="914"/>
      <c r="AY21" s="914"/>
      <c r="AZ21" s="914"/>
      <c r="BA21" s="915"/>
      <c r="BB21" s="915"/>
      <c r="BC21" s="915"/>
      <c r="BD21" s="915"/>
      <c r="BE21" s="915"/>
      <c r="BF21" s="915"/>
      <c r="BG21" s="915"/>
      <c r="BH21" s="916"/>
      <c r="BI21" s="916"/>
      <c r="BJ21" s="916"/>
      <c r="BK21" s="916"/>
      <c r="BL21" s="916"/>
      <c r="BM21" s="916"/>
      <c r="BN21" s="916"/>
      <c r="BO21" s="917"/>
      <c r="BP21" s="917"/>
      <c r="BQ21" s="917"/>
      <c r="BR21" s="917"/>
      <c r="BS21" s="917"/>
      <c r="BT21" s="917"/>
      <c r="BU21" s="917"/>
    </row>
    <row r="22" spans="1:73" s="918" customFormat="1" ht="36.75" thickBot="1">
      <c r="A22" s="1820"/>
      <c r="B22" s="1821"/>
      <c r="C22" s="2049"/>
      <c r="D22" s="1534" t="s">
        <v>551</v>
      </c>
      <c r="E22" s="1012" t="s">
        <v>552</v>
      </c>
      <c r="F22" s="1012" t="s">
        <v>530</v>
      </c>
      <c r="G22" s="1012" t="s">
        <v>553</v>
      </c>
      <c r="H22" s="1012" t="s">
        <v>527</v>
      </c>
      <c r="I22" s="1552">
        <v>0.125</v>
      </c>
      <c r="J22" s="1012" t="s">
        <v>544</v>
      </c>
      <c r="K22" s="1536">
        <v>42005</v>
      </c>
      <c r="L22" s="1536">
        <v>42369</v>
      </c>
      <c r="M22" s="1558"/>
      <c r="N22" s="1558"/>
      <c r="O22" s="1558"/>
      <c r="P22" s="1558"/>
      <c r="Q22" s="1558"/>
      <c r="R22" s="1559"/>
      <c r="S22" s="1559"/>
      <c r="T22" s="1558"/>
      <c r="U22" s="1559"/>
      <c r="V22" s="1559"/>
      <c r="W22" s="1559"/>
      <c r="X22" s="1559"/>
      <c r="Y22" s="1555" t="s">
        <v>106</v>
      </c>
      <c r="Z22" s="991">
        <v>0</v>
      </c>
      <c r="AA22" s="973" t="s">
        <v>1150</v>
      </c>
      <c r="AB22" s="1594">
        <f t="shared" si="0"/>
        <v>0</v>
      </c>
      <c r="AC22" s="1793">
        <f t="shared" si="1"/>
        <v>0</v>
      </c>
      <c r="AD22" s="1733">
        <v>0</v>
      </c>
      <c r="AE22" s="1793" t="s">
        <v>1150</v>
      </c>
      <c r="AF22" s="1793" t="s">
        <v>1150</v>
      </c>
      <c r="AG22" s="1793" t="str">
        <f t="shared" si="2"/>
        <v>-</v>
      </c>
      <c r="AH22" s="1557"/>
      <c r="AI22" s="1556"/>
      <c r="AJ22" s="1557"/>
      <c r="AK22" s="1594"/>
      <c r="AL22" s="1556"/>
      <c r="AM22" s="913"/>
      <c r="AN22" s="913"/>
      <c r="AO22" s="913"/>
      <c r="AP22" s="913"/>
      <c r="AQ22" s="913"/>
      <c r="AR22" s="913"/>
      <c r="AS22" s="913"/>
      <c r="AT22" s="914"/>
      <c r="AU22" s="914"/>
      <c r="AV22" s="914"/>
      <c r="AW22" s="914"/>
      <c r="AX22" s="914"/>
      <c r="AY22" s="914"/>
      <c r="AZ22" s="914"/>
      <c r="BA22" s="915"/>
      <c r="BB22" s="915"/>
      <c r="BC22" s="915"/>
      <c r="BD22" s="915"/>
      <c r="BE22" s="915"/>
      <c r="BF22" s="915"/>
      <c r="BG22" s="915"/>
      <c r="BH22" s="916"/>
      <c r="BI22" s="916"/>
      <c r="BJ22" s="916"/>
      <c r="BK22" s="916"/>
      <c r="BL22" s="916"/>
      <c r="BM22" s="916"/>
      <c r="BN22" s="916"/>
      <c r="BO22" s="917"/>
      <c r="BP22" s="917"/>
      <c r="BQ22" s="917"/>
      <c r="BR22" s="917"/>
      <c r="BS22" s="917"/>
      <c r="BT22" s="917"/>
      <c r="BU22" s="917"/>
    </row>
    <row r="23" spans="1:73" s="918" customFormat="1" ht="168.75" thickBot="1">
      <c r="A23" s="1820"/>
      <c r="B23" s="2073"/>
      <c r="C23" s="1535" t="s">
        <v>554</v>
      </c>
      <c r="D23" s="1107" t="s">
        <v>2165</v>
      </c>
      <c r="E23" s="1012" t="s">
        <v>555</v>
      </c>
      <c r="F23" s="1012">
        <v>6</v>
      </c>
      <c r="G23" s="1012" t="s">
        <v>556</v>
      </c>
      <c r="H23" s="1012" t="s">
        <v>527</v>
      </c>
      <c r="I23" s="1552">
        <v>0.125</v>
      </c>
      <c r="J23" s="1012" t="s">
        <v>557</v>
      </c>
      <c r="K23" s="1037">
        <v>42037</v>
      </c>
      <c r="L23" s="1037">
        <v>42323</v>
      </c>
      <c r="M23" s="1560"/>
      <c r="N23" s="1560"/>
      <c r="O23" s="1560">
        <v>1</v>
      </c>
      <c r="P23" s="1560"/>
      <c r="Q23" s="1560">
        <v>1</v>
      </c>
      <c r="R23" s="1560"/>
      <c r="S23" s="1560">
        <v>1</v>
      </c>
      <c r="T23" s="1561"/>
      <c r="U23" s="1562">
        <v>1</v>
      </c>
      <c r="V23" s="1554"/>
      <c r="W23" s="1554">
        <v>1</v>
      </c>
      <c r="X23" s="1554"/>
      <c r="Y23" s="998">
        <f>+SUM(M23:X23)</f>
        <v>5</v>
      </c>
      <c r="Z23" s="991">
        <v>0</v>
      </c>
      <c r="AA23" s="973" t="s">
        <v>1150</v>
      </c>
      <c r="AB23" s="1594">
        <f t="shared" si="0"/>
        <v>0</v>
      </c>
      <c r="AC23" s="1793">
        <f t="shared" si="1"/>
        <v>0</v>
      </c>
      <c r="AD23" s="1733">
        <v>0</v>
      </c>
      <c r="AE23" s="1793" t="s">
        <v>1150</v>
      </c>
      <c r="AF23" s="1793">
        <f>AD23/Y23</f>
        <v>0</v>
      </c>
      <c r="AG23" s="1793">
        <f t="shared" si="2"/>
        <v>0</v>
      </c>
      <c r="AH23" s="1557"/>
      <c r="AI23" s="1556"/>
      <c r="AJ23" s="1557"/>
      <c r="AK23" s="1594"/>
      <c r="AL23" s="1556"/>
      <c r="AM23" s="913"/>
      <c r="AN23" s="913"/>
      <c r="AO23" s="913"/>
      <c r="AP23" s="913"/>
      <c r="AQ23" s="913"/>
      <c r="AR23" s="913"/>
      <c r="AS23" s="913"/>
      <c r="AT23" s="914"/>
      <c r="AU23" s="914"/>
      <c r="AV23" s="914"/>
      <c r="AW23" s="914"/>
      <c r="AX23" s="914"/>
      <c r="AY23" s="914"/>
      <c r="AZ23" s="914"/>
      <c r="BA23" s="915"/>
      <c r="BB23" s="915"/>
      <c r="BC23" s="915"/>
      <c r="BD23" s="915"/>
      <c r="BE23" s="915"/>
      <c r="BF23" s="915"/>
      <c r="BG23" s="915"/>
      <c r="BH23" s="916"/>
      <c r="BI23" s="916"/>
      <c r="BJ23" s="916"/>
      <c r="BK23" s="916"/>
      <c r="BL23" s="916"/>
      <c r="BM23" s="916"/>
      <c r="BN23" s="916"/>
      <c r="BO23" s="917"/>
      <c r="BP23" s="917"/>
      <c r="BQ23" s="917"/>
      <c r="BR23" s="917"/>
      <c r="BS23" s="917"/>
      <c r="BT23" s="917"/>
      <c r="BU23" s="917"/>
    </row>
    <row r="24" spans="1:73" s="1569" customFormat="1" ht="18" thickBot="1">
      <c r="A24" s="2177" t="s">
        <v>136</v>
      </c>
      <c r="B24" s="2177"/>
      <c r="C24" s="2177"/>
      <c r="D24" s="2177"/>
      <c r="E24" s="1563"/>
      <c r="F24" s="1563"/>
      <c r="G24" s="1563"/>
      <c r="H24" s="1563"/>
      <c r="I24" s="1564">
        <f>+SUM(I16:I23)</f>
        <v>1</v>
      </c>
      <c r="J24" s="1563"/>
      <c r="K24" s="1563"/>
      <c r="L24" s="1563"/>
      <c r="M24" s="1563"/>
      <c r="N24" s="1563"/>
      <c r="O24" s="1563"/>
      <c r="P24" s="1563"/>
      <c r="Q24" s="1563"/>
      <c r="R24" s="1563"/>
      <c r="S24" s="1563"/>
      <c r="T24" s="1563"/>
      <c r="U24" s="1563"/>
      <c r="V24" s="1563"/>
      <c r="W24" s="1563"/>
      <c r="X24" s="1563"/>
      <c r="Y24" s="1565"/>
      <c r="Z24" s="1566">
        <f>SUM(Z16:Z23)</f>
        <v>0</v>
      </c>
      <c r="AA24" s="1567"/>
      <c r="AB24" s="1735"/>
      <c r="AC24" s="1695" t="s">
        <v>1150</v>
      </c>
      <c r="AD24" s="1736"/>
      <c r="AE24" s="1695" t="s">
        <v>1150</v>
      </c>
      <c r="AF24" s="1695"/>
      <c r="AG24" s="1695">
        <f>AVERAGE(AG16:AG23)</f>
        <v>0</v>
      </c>
      <c r="AH24" s="1568"/>
      <c r="AI24" s="1568"/>
      <c r="AJ24" s="1568"/>
      <c r="AK24" s="1609"/>
      <c r="AL24" s="1568"/>
      <c r="AM24" s="1568"/>
      <c r="AN24" s="1568"/>
      <c r="AO24" s="1568"/>
      <c r="AP24" s="1568"/>
      <c r="AQ24" s="1568"/>
      <c r="AR24" s="1568"/>
      <c r="AS24" s="1568"/>
      <c r="AT24" s="1568"/>
      <c r="AU24" s="1568"/>
      <c r="AV24" s="1568"/>
      <c r="AW24" s="1568"/>
      <c r="AX24" s="1568"/>
      <c r="AY24" s="1568"/>
      <c r="AZ24" s="1568"/>
      <c r="BA24" s="1568"/>
      <c r="BB24" s="1568"/>
      <c r="BC24" s="1568"/>
      <c r="BD24" s="1568"/>
      <c r="BE24" s="1568"/>
      <c r="BF24" s="1568"/>
      <c r="BG24" s="1568"/>
      <c r="BH24" s="1568"/>
      <c r="BI24" s="1568"/>
      <c r="BJ24" s="1568"/>
      <c r="BK24" s="1568"/>
      <c r="BL24" s="1568"/>
      <c r="BM24" s="1568"/>
      <c r="BN24" s="1568"/>
      <c r="BO24" s="1568"/>
      <c r="BP24" s="1568"/>
      <c r="BQ24" s="1568"/>
      <c r="BR24" s="1568"/>
      <c r="BS24" s="1568"/>
      <c r="BT24" s="1568"/>
      <c r="BU24" s="1568"/>
    </row>
    <row r="25" spans="1:73" s="918" customFormat="1" ht="24.75" thickBot="1">
      <c r="A25" s="1533">
        <v>2</v>
      </c>
      <c r="B25" s="1533" t="s">
        <v>234</v>
      </c>
      <c r="C25" s="1535" t="s">
        <v>243</v>
      </c>
      <c r="D25" s="1534" t="s">
        <v>558</v>
      </c>
      <c r="E25" s="1038" t="s">
        <v>154</v>
      </c>
      <c r="F25" s="1041" t="s">
        <v>559</v>
      </c>
      <c r="G25" s="996" t="s">
        <v>156</v>
      </c>
      <c r="H25" s="1012" t="s">
        <v>527</v>
      </c>
      <c r="I25" s="1570">
        <v>1</v>
      </c>
      <c r="J25" s="1012" t="s">
        <v>266</v>
      </c>
      <c r="K25" s="1571">
        <v>42006</v>
      </c>
      <c r="L25" s="1571">
        <v>42369</v>
      </c>
      <c r="M25" s="993"/>
      <c r="N25" s="993"/>
      <c r="O25" s="993"/>
      <c r="P25" s="993"/>
      <c r="Q25" s="993"/>
      <c r="R25" s="993"/>
      <c r="S25" s="993"/>
      <c r="T25" s="993"/>
      <c r="U25" s="1287"/>
      <c r="V25" s="1287"/>
      <c r="W25" s="1287"/>
      <c r="X25" s="1287"/>
      <c r="Y25" s="1555" t="s">
        <v>155</v>
      </c>
      <c r="Z25" s="991">
        <v>0</v>
      </c>
      <c r="AA25" s="973" t="s">
        <v>1150</v>
      </c>
      <c r="AB25" s="1594">
        <f>M25+N25</f>
        <v>0</v>
      </c>
      <c r="AC25" s="1793">
        <f t="shared" si="1"/>
        <v>0</v>
      </c>
      <c r="AD25" s="1733">
        <v>0</v>
      </c>
      <c r="AE25" s="1793" t="s">
        <v>1150</v>
      </c>
      <c r="AF25" s="1793" t="s">
        <v>1150</v>
      </c>
      <c r="AG25" s="1793" t="str">
        <f>AF25</f>
        <v>-</v>
      </c>
      <c r="AH25" s="1572"/>
      <c r="AI25" s="1556"/>
      <c r="AJ25" s="1556"/>
      <c r="AK25" s="1594"/>
      <c r="AL25" s="1556"/>
      <c r="AM25" s="913"/>
      <c r="AN25" s="913"/>
      <c r="AO25" s="913"/>
      <c r="AP25" s="913"/>
      <c r="AQ25" s="913"/>
      <c r="AR25" s="913"/>
      <c r="AS25" s="913"/>
      <c r="AT25" s="914"/>
      <c r="AU25" s="914"/>
      <c r="AV25" s="914"/>
      <c r="AW25" s="914"/>
      <c r="AX25" s="914"/>
      <c r="AY25" s="914"/>
      <c r="AZ25" s="914"/>
      <c r="BA25" s="915"/>
      <c r="BB25" s="915"/>
      <c r="BC25" s="915"/>
      <c r="BD25" s="915"/>
      <c r="BE25" s="915"/>
      <c r="BF25" s="915"/>
      <c r="BG25" s="915"/>
      <c r="BH25" s="916"/>
      <c r="BI25" s="916"/>
      <c r="BJ25" s="916"/>
      <c r="BK25" s="916"/>
      <c r="BL25" s="916"/>
      <c r="BM25" s="916"/>
      <c r="BN25" s="916"/>
      <c r="BO25" s="917"/>
      <c r="BP25" s="917"/>
      <c r="BQ25" s="917"/>
      <c r="BR25" s="917"/>
      <c r="BS25" s="917"/>
      <c r="BT25" s="917"/>
      <c r="BU25" s="917"/>
    </row>
    <row r="26" spans="1:73" s="1569" customFormat="1" ht="18" thickBot="1">
      <c r="A26" s="2177" t="s">
        <v>136</v>
      </c>
      <c r="B26" s="2177"/>
      <c r="C26" s="2177"/>
      <c r="D26" s="2177"/>
      <c r="E26" s="1563"/>
      <c r="F26" s="1563"/>
      <c r="G26" s="1563"/>
      <c r="H26" s="1563"/>
      <c r="I26" s="1564">
        <f>+I25</f>
        <v>1</v>
      </c>
      <c r="J26" s="1563"/>
      <c r="K26" s="1563"/>
      <c r="L26" s="1563"/>
      <c r="M26" s="1563"/>
      <c r="N26" s="1563"/>
      <c r="O26" s="1563"/>
      <c r="P26" s="1563"/>
      <c r="Q26" s="1563"/>
      <c r="R26" s="1563"/>
      <c r="S26" s="1563"/>
      <c r="T26" s="1563"/>
      <c r="U26" s="1563"/>
      <c r="V26" s="1563"/>
      <c r="W26" s="1563"/>
      <c r="X26" s="1563"/>
      <c r="Y26" s="1565"/>
      <c r="Z26" s="1566">
        <f>SUM(Z25:Z25)</f>
        <v>0</v>
      </c>
      <c r="AA26" s="1567"/>
      <c r="AB26" s="1690"/>
      <c r="AC26" s="1688" t="s">
        <v>1150</v>
      </c>
      <c r="AD26" s="1737"/>
      <c r="AE26" s="1688" t="s">
        <v>1150</v>
      </c>
      <c r="AF26" s="1688"/>
      <c r="AG26" s="1688" t="s">
        <v>1150</v>
      </c>
      <c r="AH26" s="1573"/>
      <c r="AI26" s="1573"/>
      <c r="AJ26" s="1573"/>
      <c r="AK26" s="1610"/>
      <c r="AL26" s="1573"/>
      <c r="AM26" s="1573"/>
      <c r="AN26" s="1573"/>
      <c r="AO26" s="1573"/>
      <c r="AP26" s="1573"/>
      <c r="AQ26" s="1573"/>
      <c r="AR26" s="1573"/>
      <c r="AS26" s="1573"/>
      <c r="AT26" s="1573"/>
      <c r="AU26" s="1573"/>
      <c r="AV26" s="1573"/>
      <c r="AW26" s="1573"/>
      <c r="AX26" s="1573"/>
      <c r="AY26" s="1573"/>
      <c r="AZ26" s="1573"/>
      <c r="BA26" s="1573"/>
      <c r="BB26" s="1573"/>
      <c r="BC26" s="1573"/>
      <c r="BD26" s="1573"/>
      <c r="BE26" s="1573"/>
      <c r="BF26" s="1573"/>
      <c r="BG26" s="1573"/>
      <c r="BH26" s="1573"/>
      <c r="BI26" s="1573"/>
      <c r="BJ26" s="1573"/>
      <c r="BK26" s="1573"/>
      <c r="BL26" s="1573"/>
      <c r="BM26" s="1573"/>
      <c r="BN26" s="1573"/>
      <c r="BO26" s="1573"/>
      <c r="BP26" s="1573"/>
      <c r="BQ26" s="1573"/>
      <c r="BR26" s="1573"/>
      <c r="BS26" s="1573"/>
      <c r="BT26" s="1573"/>
      <c r="BU26" s="1573"/>
    </row>
    <row r="27" spans="1:73" s="918" customFormat="1" ht="36.75" thickBot="1">
      <c r="A27" s="2180">
        <v>4</v>
      </c>
      <c r="B27" s="2180" t="s">
        <v>137</v>
      </c>
      <c r="C27" s="2041" t="s">
        <v>516</v>
      </c>
      <c r="D27" s="1534" t="s">
        <v>517</v>
      </c>
      <c r="E27" s="996" t="s">
        <v>78</v>
      </c>
      <c r="F27" s="1574" t="s">
        <v>106</v>
      </c>
      <c r="G27" s="996" t="s">
        <v>79</v>
      </c>
      <c r="H27" s="1012" t="s">
        <v>527</v>
      </c>
      <c r="I27" s="1570">
        <v>0.16666666666666669</v>
      </c>
      <c r="J27" s="1012" t="s">
        <v>140</v>
      </c>
      <c r="K27" s="994">
        <v>42005</v>
      </c>
      <c r="L27" s="994">
        <v>42369</v>
      </c>
      <c r="M27" s="993"/>
      <c r="N27" s="993"/>
      <c r="O27" s="993"/>
      <c r="P27" s="993"/>
      <c r="Q27" s="993"/>
      <c r="R27" s="993"/>
      <c r="S27" s="993"/>
      <c r="T27" s="993"/>
      <c r="U27" s="993"/>
      <c r="V27" s="993"/>
      <c r="W27" s="993"/>
      <c r="X27" s="993"/>
      <c r="Y27" s="992" t="s">
        <v>106</v>
      </c>
      <c r="Z27" s="1575">
        <v>0</v>
      </c>
      <c r="AA27" s="973" t="s">
        <v>1150</v>
      </c>
      <c r="AB27" s="1594">
        <f>M27+N27</f>
        <v>0</v>
      </c>
      <c r="AC27" s="1793">
        <f t="shared" si="1"/>
        <v>0</v>
      </c>
      <c r="AD27" s="1733">
        <v>0</v>
      </c>
      <c r="AE27" s="1793" t="s">
        <v>1150</v>
      </c>
      <c r="AF27" s="1793" t="s">
        <v>1150</v>
      </c>
      <c r="AG27" s="1793" t="str">
        <f>AF27</f>
        <v>-</v>
      </c>
      <c r="AH27" s="1557"/>
      <c r="AI27" s="1556"/>
      <c r="AJ27" s="1556"/>
      <c r="AK27" s="1594"/>
      <c r="AL27" s="1556"/>
      <c r="AM27" s="913"/>
      <c r="AN27" s="913"/>
      <c r="AO27" s="913"/>
      <c r="AP27" s="913"/>
      <c r="AQ27" s="913"/>
      <c r="AR27" s="913"/>
      <c r="AS27" s="913"/>
      <c r="AT27" s="914"/>
      <c r="AU27" s="914"/>
      <c r="AV27" s="914"/>
      <c r="AW27" s="914"/>
      <c r="AX27" s="914"/>
      <c r="AY27" s="914"/>
      <c r="AZ27" s="914"/>
      <c r="BA27" s="915"/>
      <c r="BB27" s="915"/>
      <c r="BC27" s="915"/>
      <c r="BD27" s="915"/>
      <c r="BE27" s="915"/>
      <c r="BF27" s="915"/>
      <c r="BG27" s="915"/>
      <c r="BH27" s="916"/>
      <c r="BI27" s="916"/>
      <c r="BJ27" s="916"/>
      <c r="BK27" s="916"/>
      <c r="BL27" s="916"/>
      <c r="BM27" s="916"/>
      <c r="BN27" s="916"/>
      <c r="BO27" s="917"/>
      <c r="BP27" s="917"/>
      <c r="BQ27" s="917"/>
      <c r="BR27" s="917"/>
      <c r="BS27" s="917"/>
      <c r="BT27" s="917"/>
      <c r="BU27" s="917"/>
    </row>
    <row r="28" spans="1:73" s="918" customFormat="1" ht="36.75" thickBot="1">
      <c r="A28" s="2180"/>
      <c r="B28" s="2180"/>
      <c r="C28" s="2041"/>
      <c r="D28" s="1534" t="s">
        <v>141</v>
      </c>
      <c r="E28" s="996" t="s">
        <v>142</v>
      </c>
      <c r="F28" s="1574">
        <v>4</v>
      </c>
      <c r="G28" s="996" t="s">
        <v>143</v>
      </c>
      <c r="H28" s="1012" t="s">
        <v>527</v>
      </c>
      <c r="I28" s="1570">
        <v>0.16666666666666669</v>
      </c>
      <c r="J28" s="1012" t="s">
        <v>144</v>
      </c>
      <c r="K28" s="994">
        <v>42005</v>
      </c>
      <c r="L28" s="994">
        <v>42369</v>
      </c>
      <c r="M28" s="993"/>
      <c r="N28" s="993"/>
      <c r="O28" s="993">
        <v>1</v>
      </c>
      <c r="P28" s="993"/>
      <c r="Q28" s="993"/>
      <c r="R28" s="993">
        <v>1</v>
      </c>
      <c r="S28" s="993"/>
      <c r="T28" s="993"/>
      <c r="U28" s="993">
        <v>1</v>
      </c>
      <c r="V28" s="993"/>
      <c r="W28" s="993"/>
      <c r="X28" s="993">
        <v>1</v>
      </c>
      <c r="Y28" s="998">
        <f>+SUM(M28:X28)</f>
        <v>4</v>
      </c>
      <c r="Z28" s="1575">
        <v>0</v>
      </c>
      <c r="AA28" s="973" t="s">
        <v>1150</v>
      </c>
      <c r="AB28" s="1594">
        <f>M28+N28</f>
        <v>0</v>
      </c>
      <c r="AC28" s="1793">
        <f t="shared" si="1"/>
        <v>0</v>
      </c>
      <c r="AD28" s="1733">
        <v>0</v>
      </c>
      <c r="AE28" s="1793" t="s">
        <v>1150</v>
      </c>
      <c r="AF28" s="1793">
        <f>AD28/Y28</f>
        <v>0</v>
      </c>
      <c r="AG28" s="1793">
        <f>AF28</f>
        <v>0</v>
      </c>
      <c r="AH28" s="1557"/>
      <c r="AI28" s="1556"/>
      <c r="AJ28" s="1556"/>
      <c r="AK28" s="1594"/>
      <c r="AL28" s="1556"/>
      <c r="AM28" s="913"/>
      <c r="AN28" s="913"/>
      <c r="AO28" s="913"/>
      <c r="AP28" s="913"/>
      <c r="AQ28" s="913"/>
      <c r="AR28" s="913"/>
      <c r="AS28" s="913"/>
      <c r="AT28" s="914"/>
      <c r="AU28" s="914"/>
      <c r="AV28" s="914"/>
      <c r="AW28" s="914"/>
      <c r="AX28" s="914"/>
      <c r="AY28" s="914"/>
      <c r="AZ28" s="914"/>
      <c r="BA28" s="915"/>
      <c r="BB28" s="915"/>
      <c r="BC28" s="915"/>
      <c r="BD28" s="915"/>
      <c r="BE28" s="915"/>
      <c r="BF28" s="915"/>
      <c r="BG28" s="915"/>
      <c r="BH28" s="916"/>
      <c r="BI28" s="916"/>
      <c r="BJ28" s="916"/>
      <c r="BK28" s="916"/>
      <c r="BL28" s="916"/>
      <c r="BM28" s="916"/>
      <c r="BN28" s="916"/>
      <c r="BO28" s="917"/>
      <c r="BP28" s="917"/>
      <c r="BQ28" s="917"/>
      <c r="BR28" s="917"/>
      <c r="BS28" s="917"/>
      <c r="BT28" s="917"/>
      <c r="BU28" s="917"/>
    </row>
    <row r="29" spans="1:73" s="918" customFormat="1" ht="24.75" thickBot="1">
      <c r="A29" s="2180"/>
      <c r="B29" s="2180"/>
      <c r="C29" s="2043" t="s">
        <v>520</v>
      </c>
      <c r="D29" s="1534" t="s">
        <v>157</v>
      </c>
      <c r="E29" s="1038" t="s">
        <v>158</v>
      </c>
      <c r="F29" s="1040">
        <v>12</v>
      </c>
      <c r="G29" s="1040" t="s">
        <v>159</v>
      </c>
      <c r="H29" s="1012" t="s">
        <v>527</v>
      </c>
      <c r="I29" s="1570">
        <v>0.16666666666666669</v>
      </c>
      <c r="J29" s="1038" t="s">
        <v>160</v>
      </c>
      <c r="K29" s="1576">
        <v>42006</v>
      </c>
      <c r="L29" s="1577">
        <v>42369</v>
      </c>
      <c r="M29" s="1578">
        <v>1</v>
      </c>
      <c r="N29" s="993">
        <v>1</v>
      </c>
      <c r="O29" s="993">
        <v>1</v>
      </c>
      <c r="P29" s="993">
        <v>1</v>
      </c>
      <c r="Q29" s="993">
        <v>1</v>
      </c>
      <c r="R29" s="993">
        <v>1</v>
      </c>
      <c r="S29" s="993">
        <v>1</v>
      </c>
      <c r="T29" s="993">
        <v>1</v>
      </c>
      <c r="U29" s="993">
        <v>1</v>
      </c>
      <c r="V29" s="993">
        <v>1</v>
      </c>
      <c r="W29" s="993">
        <v>1</v>
      </c>
      <c r="X29" s="993">
        <v>1</v>
      </c>
      <c r="Y29" s="998">
        <f>+SUM(M29:X29)</f>
        <v>12</v>
      </c>
      <c r="Z29" s="1575">
        <v>0</v>
      </c>
      <c r="AA29" s="973" t="s">
        <v>1150</v>
      </c>
      <c r="AB29" s="1594">
        <f>M29+N29</f>
        <v>2</v>
      </c>
      <c r="AC29" s="1793">
        <f t="shared" si="1"/>
        <v>1</v>
      </c>
      <c r="AD29" s="1733">
        <v>2</v>
      </c>
      <c r="AE29" s="1793">
        <f>AD29/AB29</f>
        <v>1</v>
      </c>
      <c r="AF29" s="1793">
        <f>AD29/Y29</f>
        <v>0.16666666666666666</v>
      </c>
      <c r="AG29" s="1793">
        <f>AF29</f>
        <v>0.16666666666666666</v>
      </c>
      <c r="AH29" s="1557"/>
      <c r="AI29" s="1556"/>
      <c r="AJ29" s="1556"/>
      <c r="AK29" s="1594"/>
      <c r="AL29" s="1556"/>
      <c r="AM29" s="913"/>
      <c r="AN29" s="913"/>
      <c r="AO29" s="913"/>
      <c r="AP29" s="913"/>
      <c r="AQ29" s="913"/>
      <c r="AR29" s="913"/>
      <c r="AS29" s="913"/>
      <c r="AT29" s="914"/>
      <c r="AU29" s="914"/>
      <c r="AV29" s="914"/>
      <c r="AW29" s="914"/>
      <c r="AX29" s="914"/>
      <c r="AY29" s="914"/>
      <c r="AZ29" s="914"/>
      <c r="BA29" s="915"/>
      <c r="BB29" s="915"/>
      <c r="BC29" s="915"/>
      <c r="BD29" s="915"/>
      <c r="BE29" s="915"/>
      <c r="BF29" s="915"/>
      <c r="BG29" s="915"/>
      <c r="BH29" s="916"/>
      <c r="BI29" s="916"/>
      <c r="BJ29" s="916"/>
      <c r="BK29" s="916"/>
      <c r="BL29" s="916"/>
      <c r="BM29" s="916"/>
      <c r="BN29" s="916"/>
      <c r="BO29" s="917"/>
      <c r="BP29" s="917"/>
      <c r="BQ29" s="917"/>
      <c r="BR29" s="917"/>
      <c r="BS29" s="917"/>
      <c r="BT29" s="917"/>
      <c r="BU29" s="917"/>
    </row>
    <row r="30" spans="1:73" s="918" customFormat="1" ht="36.75" thickBot="1">
      <c r="A30" s="2180"/>
      <c r="B30" s="2180"/>
      <c r="C30" s="2043"/>
      <c r="D30" s="1534" t="s">
        <v>161</v>
      </c>
      <c r="E30" s="1579" t="s">
        <v>158</v>
      </c>
      <c r="F30" s="1580">
        <v>12</v>
      </c>
      <c r="G30" s="1579" t="s">
        <v>159</v>
      </c>
      <c r="H30" s="1012" t="s">
        <v>527</v>
      </c>
      <c r="I30" s="1570">
        <v>0.16666666666666669</v>
      </c>
      <c r="J30" s="1537" t="s">
        <v>160</v>
      </c>
      <c r="K30" s="1000">
        <v>42006</v>
      </c>
      <c r="L30" s="1000">
        <v>42369</v>
      </c>
      <c r="M30" s="999">
        <v>1</v>
      </c>
      <c r="N30" s="999">
        <v>1</v>
      </c>
      <c r="O30" s="999">
        <v>1</v>
      </c>
      <c r="P30" s="999">
        <v>1</v>
      </c>
      <c r="Q30" s="999">
        <v>1</v>
      </c>
      <c r="R30" s="999">
        <v>1</v>
      </c>
      <c r="S30" s="999">
        <v>1</v>
      </c>
      <c r="T30" s="999">
        <v>1</v>
      </c>
      <c r="U30" s="999">
        <v>1</v>
      </c>
      <c r="V30" s="999">
        <v>1</v>
      </c>
      <c r="W30" s="999">
        <v>1</v>
      </c>
      <c r="X30" s="999">
        <v>1</v>
      </c>
      <c r="Y30" s="998">
        <f>+SUM(M30:X30)</f>
        <v>12</v>
      </c>
      <c r="Z30" s="1575">
        <v>0</v>
      </c>
      <c r="AA30" s="973" t="s">
        <v>1150</v>
      </c>
      <c r="AB30" s="1594">
        <f>M30+N30</f>
        <v>2</v>
      </c>
      <c r="AC30" s="1793">
        <f t="shared" si="1"/>
        <v>1</v>
      </c>
      <c r="AD30" s="1733">
        <v>2</v>
      </c>
      <c r="AE30" s="1793">
        <f>AD30/AB30</f>
        <v>1</v>
      </c>
      <c r="AF30" s="1793">
        <f>AD30/Y30</f>
        <v>0.16666666666666666</v>
      </c>
      <c r="AG30" s="1793">
        <f>AF30</f>
        <v>0.16666666666666666</v>
      </c>
      <c r="AH30" s="1557"/>
      <c r="AI30" s="1556"/>
      <c r="AJ30" s="1556"/>
      <c r="AK30" s="1594"/>
      <c r="AL30" s="1556"/>
      <c r="AM30" s="913"/>
      <c r="AN30" s="913"/>
      <c r="AO30" s="913"/>
      <c r="AP30" s="913"/>
      <c r="AQ30" s="913"/>
      <c r="AR30" s="913"/>
      <c r="AS30" s="913"/>
      <c r="AT30" s="914"/>
      <c r="AU30" s="914"/>
      <c r="AV30" s="914"/>
      <c r="AW30" s="914"/>
      <c r="AX30" s="914"/>
      <c r="AY30" s="914"/>
      <c r="AZ30" s="914"/>
      <c r="BA30" s="915"/>
      <c r="BB30" s="915"/>
      <c r="BC30" s="915"/>
      <c r="BD30" s="915"/>
      <c r="BE30" s="915"/>
      <c r="BF30" s="915"/>
      <c r="BG30" s="915"/>
      <c r="BH30" s="916"/>
      <c r="BI30" s="916"/>
      <c r="BJ30" s="916"/>
      <c r="BK30" s="916"/>
      <c r="BL30" s="916"/>
      <c r="BM30" s="916"/>
      <c r="BN30" s="916"/>
      <c r="BO30" s="917"/>
      <c r="BP30" s="917"/>
      <c r="BQ30" s="917"/>
      <c r="BR30" s="917"/>
      <c r="BS30" s="917"/>
      <c r="BT30" s="917"/>
      <c r="BU30" s="917"/>
    </row>
    <row r="31" spans="1:73" s="918" customFormat="1" ht="60.75" thickBot="1">
      <c r="A31" s="2180"/>
      <c r="B31" s="2180"/>
      <c r="C31" s="2043"/>
      <c r="D31" s="1075" t="s">
        <v>521</v>
      </c>
      <c r="E31" s="996" t="s">
        <v>163</v>
      </c>
      <c r="F31" s="1574" t="s">
        <v>146</v>
      </c>
      <c r="G31" s="996" t="s">
        <v>147</v>
      </c>
      <c r="H31" s="1012" t="s">
        <v>527</v>
      </c>
      <c r="I31" s="1570">
        <v>0.16666666666666669</v>
      </c>
      <c r="J31" s="1012" t="s">
        <v>164</v>
      </c>
      <c r="K31" s="994">
        <v>42006</v>
      </c>
      <c r="L31" s="994">
        <v>42369</v>
      </c>
      <c r="M31" s="993"/>
      <c r="N31" s="993"/>
      <c r="O31" s="993"/>
      <c r="P31" s="993"/>
      <c r="Q31" s="993"/>
      <c r="R31" s="993"/>
      <c r="S31" s="993"/>
      <c r="T31" s="993"/>
      <c r="U31" s="993"/>
      <c r="V31" s="993"/>
      <c r="W31" s="993"/>
      <c r="X31" s="993"/>
      <c r="Y31" s="992" t="s">
        <v>146</v>
      </c>
      <c r="Z31" s="1575">
        <v>0</v>
      </c>
      <c r="AA31" s="973" t="s">
        <v>1150</v>
      </c>
      <c r="AB31" s="1594">
        <f>M31+N31</f>
        <v>0</v>
      </c>
      <c r="AC31" s="1793">
        <f t="shared" si="1"/>
        <v>0</v>
      </c>
      <c r="AD31" s="1733">
        <v>0</v>
      </c>
      <c r="AE31" s="1793" t="s">
        <v>1150</v>
      </c>
      <c r="AF31" s="1793" t="s">
        <v>1150</v>
      </c>
      <c r="AG31" s="1793" t="str">
        <f>AF31</f>
        <v>-</v>
      </c>
      <c r="AH31" s="1557"/>
      <c r="AI31" s="1556"/>
      <c r="AJ31" s="1556"/>
      <c r="AK31" s="1594"/>
      <c r="AL31" s="1556"/>
      <c r="AM31" s="913"/>
      <c r="AN31" s="913"/>
      <c r="AO31" s="913"/>
      <c r="AP31" s="913"/>
      <c r="AQ31" s="913"/>
      <c r="AR31" s="913"/>
      <c r="AS31" s="913"/>
      <c r="AT31" s="914"/>
      <c r="AU31" s="914"/>
      <c r="AV31" s="914"/>
      <c r="AW31" s="914"/>
      <c r="AX31" s="914"/>
      <c r="AY31" s="914"/>
      <c r="AZ31" s="914"/>
      <c r="BA31" s="915"/>
      <c r="BB31" s="915"/>
      <c r="BC31" s="915"/>
      <c r="BD31" s="915"/>
      <c r="BE31" s="915"/>
      <c r="BF31" s="915"/>
      <c r="BG31" s="915"/>
      <c r="BH31" s="916"/>
      <c r="BI31" s="916"/>
      <c r="BJ31" s="916"/>
      <c r="BK31" s="916"/>
      <c r="BL31" s="916"/>
      <c r="BM31" s="916"/>
      <c r="BN31" s="916"/>
      <c r="BO31" s="917"/>
      <c r="BP31" s="917"/>
      <c r="BQ31" s="917"/>
      <c r="BR31" s="917"/>
      <c r="BS31" s="917"/>
      <c r="BT31" s="917"/>
      <c r="BU31" s="917"/>
    </row>
    <row r="32" spans="1:73" s="918" customFormat="1" ht="24.75" thickBot="1">
      <c r="A32" s="2180"/>
      <c r="B32" s="2180"/>
      <c r="C32" s="2043"/>
      <c r="D32" s="1075" t="s">
        <v>153</v>
      </c>
      <c r="E32" s="1581" t="s">
        <v>154</v>
      </c>
      <c r="F32" s="1582" t="s">
        <v>155</v>
      </c>
      <c r="G32" s="1581" t="s">
        <v>156</v>
      </c>
      <c r="H32" s="1012" t="s">
        <v>527</v>
      </c>
      <c r="I32" s="1570">
        <v>0.16666666666666669</v>
      </c>
      <c r="J32" s="1538" t="s">
        <v>154</v>
      </c>
      <c r="K32" s="1133">
        <v>42006</v>
      </c>
      <c r="L32" s="1133">
        <v>42369</v>
      </c>
      <c r="M32" s="1062"/>
      <c r="N32" s="1062"/>
      <c r="O32" s="1062"/>
      <c r="P32" s="1062"/>
      <c r="Q32" s="1062"/>
      <c r="R32" s="1062"/>
      <c r="S32" s="1062"/>
      <c r="T32" s="1062"/>
      <c r="U32" s="1062"/>
      <c r="V32" s="1062"/>
      <c r="W32" s="1062"/>
      <c r="X32" s="1062"/>
      <c r="Y32" s="1583" t="s">
        <v>155</v>
      </c>
      <c r="Z32" s="1575">
        <v>0</v>
      </c>
      <c r="AA32" s="973" t="s">
        <v>1150</v>
      </c>
      <c r="AB32" s="1594">
        <f>M32+N32</f>
        <v>0</v>
      </c>
      <c r="AC32" s="1793">
        <f t="shared" si="1"/>
        <v>0</v>
      </c>
      <c r="AD32" s="1733">
        <v>0</v>
      </c>
      <c r="AE32" s="1793" t="s">
        <v>1150</v>
      </c>
      <c r="AF32" s="1793" t="s">
        <v>1150</v>
      </c>
      <c r="AG32" s="1793" t="str">
        <f>AF32</f>
        <v>-</v>
      </c>
      <c r="AH32" s="1557"/>
      <c r="AI32" s="1556"/>
      <c r="AJ32" s="1556"/>
      <c r="AK32" s="1594"/>
      <c r="AL32" s="1556"/>
      <c r="AM32" s="913"/>
      <c r="AN32" s="913"/>
      <c r="AO32" s="913"/>
      <c r="AP32" s="913"/>
      <c r="AQ32" s="913"/>
      <c r="AR32" s="913"/>
      <c r="AS32" s="913"/>
      <c r="AT32" s="914"/>
      <c r="AU32" s="914"/>
      <c r="AV32" s="914"/>
      <c r="AW32" s="914"/>
      <c r="AX32" s="914"/>
      <c r="AY32" s="914"/>
      <c r="AZ32" s="914"/>
      <c r="BA32" s="915"/>
      <c r="BB32" s="915"/>
      <c r="BC32" s="915"/>
      <c r="BD32" s="915"/>
      <c r="BE32" s="915"/>
      <c r="BF32" s="915"/>
      <c r="BG32" s="915"/>
      <c r="BH32" s="916"/>
      <c r="BI32" s="916"/>
      <c r="BJ32" s="916"/>
      <c r="BK32" s="916"/>
      <c r="BL32" s="916"/>
      <c r="BM32" s="916"/>
      <c r="BN32" s="916"/>
      <c r="BO32" s="917"/>
      <c r="BP32" s="917"/>
      <c r="BQ32" s="917"/>
      <c r="BR32" s="917"/>
      <c r="BS32" s="917"/>
      <c r="BT32" s="917"/>
      <c r="BU32" s="917"/>
    </row>
    <row r="33" spans="1:73" s="965" customFormat="1" ht="18" thickBot="1">
      <c r="A33" s="1817" t="s">
        <v>136</v>
      </c>
      <c r="B33" s="1817"/>
      <c r="C33" s="1817"/>
      <c r="D33" s="1817"/>
      <c r="E33" s="971"/>
      <c r="F33" s="971"/>
      <c r="G33" s="971"/>
      <c r="H33" s="990"/>
      <c r="I33" s="1584">
        <f>+SUM(I27:I32)</f>
        <v>1.0000000000000002</v>
      </c>
      <c r="J33" s="971"/>
      <c r="K33" s="971"/>
      <c r="L33" s="971"/>
      <c r="M33" s="971"/>
      <c r="N33" s="971"/>
      <c r="O33" s="971"/>
      <c r="P33" s="971"/>
      <c r="Q33" s="971"/>
      <c r="R33" s="971"/>
      <c r="S33" s="971"/>
      <c r="T33" s="971"/>
      <c r="U33" s="971"/>
      <c r="V33" s="971"/>
      <c r="W33" s="971"/>
      <c r="X33" s="971"/>
      <c r="Y33" s="988"/>
      <c r="Z33" s="987">
        <f>SUM(Z27:Z32)</f>
        <v>0</v>
      </c>
      <c r="AA33" s="969"/>
      <c r="AB33" s="1741"/>
      <c r="AC33" s="1738">
        <f>_xlfn.AVERAGEIF(AC27:AC32,"&gt;0")</f>
        <v>1</v>
      </c>
      <c r="AD33" s="1742"/>
      <c r="AE33" s="1738">
        <f>AVERAGE(AE27:AE32)</f>
        <v>1</v>
      </c>
      <c r="AF33" s="1738"/>
      <c r="AG33" s="1738">
        <f>AVERAGE(AG27:AG32)</f>
        <v>0.1111111111111111</v>
      </c>
      <c r="AH33" s="1595"/>
      <c r="AI33" s="1595"/>
      <c r="AJ33" s="1595"/>
      <c r="AK33" s="1611"/>
      <c r="AL33" s="1595"/>
      <c r="AM33" s="967"/>
      <c r="AN33" s="967"/>
      <c r="AO33" s="967"/>
      <c r="AP33" s="967"/>
      <c r="AQ33" s="967"/>
      <c r="AR33" s="967"/>
      <c r="AS33" s="967"/>
      <c r="AT33" s="967"/>
      <c r="AU33" s="967"/>
      <c r="AV33" s="967"/>
      <c r="AW33" s="967"/>
      <c r="AX33" s="967"/>
      <c r="AY33" s="967"/>
      <c r="AZ33" s="967"/>
      <c r="BA33" s="967"/>
      <c r="BB33" s="967"/>
      <c r="BC33" s="967"/>
      <c r="BD33" s="967"/>
      <c r="BE33" s="967"/>
      <c r="BF33" s="967"/>
      <c r="BG33" s="967"/>
      <c r="BH33" s="967"/>
      <c r="BI33" s="967"/>
      <c r="BJ33" s="967"/>
      <c r="BK33" s="967"/>
      <c r="BL33" s="967"/>
      <c r="BM33" s="967"/>
      <c r="BN33" s="967"/>
      <c r="BO33" s="967"/>
      <c r="BP33" s="967"/>
      <c r="BQ33" s="967"/>
      <c r="BR33" s="967"/>
      <c r="BS33" s="967"/>
      <c r="BT33" s="967"/>
      <c r="BU33" s="967"/>
    </row>
    <row r="34" spans="1:73" s="965" customFormat="1" ht="18" thickBot="1">
      <c r="A34" s="2179" t="s">
        <v>297</v>
      </c>
      <c r="B34" s="2179"/>
      <c r="C34" s="2179"/>
      <c r="D34" s="2179"/>
      <c r="E34" s="1585"/>
      <c r="F34" s="1585"/>
      <c r="G34" s="1585"/>
      <c r="H34" s="1586"/>
      <c r="I34" s="1587" t="e">
        <f>+(I33+#REF!+I26+I24)/4</f>
        <v>#REF!</v>
      </c>
      <c r="J34" s="1586"/>
      <c r="K34" s="1586"/>
      <c r="L34" s="1586"/>
      <c r="M34" s="1586"/>
      <c r="N34" s="1586"/>
      <c r="O34" s="1586"/>
      <c r="P34" s="1586"/>
      <c r="Q34" s="1586"/>
      <c r="R34" s="1586"/>
      <c r="S34" s="1586"/>
      <c r="T34" s="1586"/>
      <c r="U34" s="1586"/>
      <c r="V34" s="1586"/>
      <c r="W34" s="1586"/>
      <c r="X34" s="1586"/>
      <c r="Y34" s="1588"/>
      <c r="Z34" s="1589" t="e">
        <f>SUM(Z24,Z26,#REF!,Z33)</f>
        <v>#REF!</v>
      </c>
      <c r="AA34" s="1590"/>
      <c r="AB34" s="1632"/>
      <c r="AC34" s="1739">
        <f>AVERAGE(AC33,AC26,AC24)</f>
        <v>1</v>
      </c>
      <c r="AD34" s="1740"/>
      <c r="AE34" s="1739">
        <f>AVERAGE(AE33,AE26,AE24)</f>
        <v>1</v>
      </c>
      <c r="AF34" s="1739"/>
      <c r="AG34" s="1739">
        <f>AVERAGE(AG33,AG26,AG24)</f>
        <v>0.05555555555555555</v>
      </c>
      <c r="AH34" s="966"/>
      <c r="AI34" s="966"/>
      <c r="AJ34" s="966"/>
      <c r="AK34" s="1612"/>
      <c r="AL34" s="966"/>
      <c r="AM34" s="966"/>
      <c r="AN34" s="966"/>
      <c r="AO34" s="966"/>
      <c r="AP34" s="966"/>
      <c r="AQ34" s="966"/>
      <c r="AR34" s="966"/>
      <c r="AS34" s="966"/>
      <c r="AT34" s="966"/>
      <c r="AU34" s="966"/>
      <c r="AV34" s="966"/>
      <c r="AW34" s="966"/>
      <c r="AX34" s="966"/>
      <c r="AY34" s="966"/>
      <c r="AZ34" s="966"/>
      <c r="BA34" s="966"/>
      <c r="BB34" s="966"/>
      <c r="BC34" s="966"/>
      <c r="BD34" s="966"/>
      <c r="BE34" s="966"/>
      <c r="BF34" s="966"/>
      <c r="BG34" s="966"/>
      <c r="BH34" s="966"/>
      <c r="BI34" s="966"/>
      <c r="BJ34" s="966"/>
      <c r="BK34" s="966"/>
      <c r="BL34" s="966"/>
      <c r="BM34" s="966"/>
      <c r="BN34" s="966"/>
      <c r="BO34" s="966"/>
      <c r="BP34" s="966"/>
      <c r="BQ34" s="966"/>
      <c r="BR34" s="966"/>
      <c r="BS34" s="966"/>
      <c r="BT34" s="966"/>
      <c r="BU34" s="966"/>
    </row>
    <row r="35" spans="1:73" s="956" customFormat="1" ht="18" thickBot="1">
      <c r="A35" s="964"/>
      <c r="B35" s="963"/>
      <c r="C35" s="958"/>
      <c r="D35" s="958"/>
      <c r="E35" s="958"/>
      <c r="F35" s="1591"/>
      <c r="G35" s="958"/>
      <c r="H35" s="958"/>
      <c r="I35" s="961"/>
      <c r="J35" s="958"/>
      <c r="K35" s="960"/>
      <c r="L35" s="960"/>
      <c r="M35" s="958"/>
      <c r="N35" s="958"/>
      <c r="O35" s="958"/>
      <c r="P35" s="958"/>
      <c r="Q35" s="958"/>
      <c r="R35" s="958"/>
      <c r="S35" s="958"/>
      <c r="T35" s="958"/>
      <c r="U35" s="958"/>
      <c r="V35" s="958"/>
      <c r="W35" s="958"/>
      <c r="X35" s="958"/>
      <c r="Y35" s="1592"/>
      <c r="Z35" s="1593" t="e">
        <f>SUM(Z34)</f>
        <v>#REF!</v>
      </c>
      <c r="AA35" s="958"/>
      <c r="AB35" s="1618"/>
      <c r="AC35" s="1697">
        <f>AVERAGE(AC34)</f>
        <v>1</v>
      </c>
      <c r="AD35" s="1743"/>
      <c r="AE35" s="1697">
        <f>AVERAGE(AE34)</f>
        <v>1</v>
      </c>
      <c r="AF35" s="1697"/>
      <c r="AG35" s="1697">
        <f>AVERAGE(AG34)</f>
        <v>0.05555555555555555</v>
      </c>
      <c r="AH35" s="957"/>
      <c r="AI35" s="957"/>
      <c r="AJ35" s="957"/>
      <c r="AK35" s="1613"/>
      <c r="AL35" s="957"/>
      <c r="AM35" s="957"/>
      <c r="AN35" s="957"/>
      <c r="AO35" s="957"/>
      <c r="AP35" s="957"/>
      <c r="AQ35" s="957"/>
      <c r="AR35" s="957"/>
      <c r="AS35" s="957"/>
      <c r="AT35" s="957"/>
      <c r="AU35" s="957"/>
      <c r="AV35" s="957"/>
      <c r="AW35" s="957"/>
      <c r="AX35" s="957"/>
      <c r="AY35" s="957"/>
      <c r="AZ35" s="957"/>
      <c r="BA35" s="957"/>
      <c r="BB35" s="957"/>
      <c r="BC35" s="957"/>
      <c r="BD35" s="957"/>
      <c r="BE35" s="957"/>
      <c r="BF35" s="957"/>
      <c r="BG35" s="957"/>
      <c r="BH35" s="957"/>
      <c r="BI35" s="957"/>
      <c r="BJ35" s="957"/>
      <c r="BK35" s="957"/>
      <c r="BL35" s="957"/>
      <c r="BM35" s="957"/>
      <c r="BN35" s="957"/>
      <c r="BO35" s="957"/>
      <c r="BP35" s="957"/>
      <c r="BQ35" s="957"/>
      <c r="BR35" s="957"/>
      <c r="BS35" s="957"/>
      <c r="BT35" s="957"/>
      <c r="BU35" s="957"/>
    </row>
  </sheetData>
  <sheetProtection/>
  <mergeCells count="49">
    <mergeCell ref="A34:D34"/>
    <mergeCell ref="A26:D26"/>
    <mergeCell ref="A27:A32"/>
    <mergeCell ref="B27:B32"/>
    <mergeCell ref="C27:C28"/>
    <mergeCell ref="C29:C32"/>
    <mergeCell ref="A33:D33"/>
    <mergeCell ref="AT11:AZ11"/>
    <mergeCell ref="BA11:BG11"/>
    <mergeCell ref="BH11:BN11"/>
    <mergeCell ref="BO11:BU11"/>
    <mergeCell ref="A13:D13"/>
    <mergeCell ref="E13:AA13"/>
    <mergeCell ref="AB13:AL13"/>
    <mergeCell ref="AM13:AS13"/>
    <mergeCell ref="AT13:AZ13"/>
    <mergeCell ref="BA13:BG13"/>
    <mergeCell ref="AM11:AS11"/>
    <mergeCell ref="BH13:BN13"/>
    <mergeCell ref="BO13:BU13"/>
    <mergeCell ref="A9:AA9"/>
    <mergeCell ref="A11:D11"/>
    <mergeCell ref="E11:AA11"/>
    <mergeCell ref="AB11:AL11"/>
    <mergeCell ref="A24:D24"/>
    <mergeCell ref="A16:A23"/>
    <mergeCell ref="B16:B23"/>
    <mergeCell ref="C16:C22"/>
    <mergeCell ref="BH5:BN6"/>
    <mergeCell ref="BO5:BU6"/>
    <mergeCell ref="A6:AA6"/>
    <mergeCell ref="A7:AA7"/>
    <mergeCell ref="AB7:AL9"/>
    <mergeCell ref="AM7:AS9"/>
    <mergeCell ref="AT7:AZ9"/>
    <mergeCell ref="BA7:BG9"/>
    <mergeCell ref="BH7:BN9"/>
    <mergeCell ref="BO7:BU9"/>
    <mergeCell ref="A5:AA5"/>
    <mergeCell ref="AB5:AL6"/>
    <mergeCell ref="AM5:AS6"/>
    <mergeCell ref="AT5:AZ6"/>
    <mergeCell ref="BA5:BG6"/>
    <mergeCell ref="A8:AA8"/>
    <mergeCell ref="A1:C4"/>
    <mergeCell ref="D1:BG2"/>
    <mergeCell ref="BH1:BN4"/>
    <mergeCell ref="BO1:BU4"/>
    <mergeCell ref="D3:BG4"/>
  </mergeCell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NC</cp:lastModifiedBy>
  <dcterms:created xsi:type="dcterms:W3CDTF">2015-01-29T01:23:05Z</dcterms:created>
  <dcterms:modified xsi:type="dcterms:W3CDTF">2015-06-01T14:12:29Z</dcterms:modified>
  <cp:category/>
  <cp:version/>
  <cp:contentType/>
  <cp:contentStatus/>
</cp:coreProperties>
</file>