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280" windowWidth="20730" windowHeight="9720" activeTab="0"/>
  </bookViews>
  <sheets>
    <sheet name="SUB. GENERAL" sheetId="16" r:id="rId1"/>
    <sheet name="CONOCIMIENTO" sheetId="10" r:id="rId2"/>
    <sheet name="Reducción 27_02_2015 (2)" sheetId="17" r:id="rId3"/>
    <sheet name="MANEJO 09_03_2015" sheetId="15" r:id="rId4"/>
    <sheet name="COOPERACIÓN INTERNACIONAL" sheetId="4" r:id="rId5"/>
    <sheet name="COMUNICACIONES" sheetId="2" r:id="rId6"/>
    <sheet name="JURÍDICA" sheetId="6" r:id="rId7"/>
    <sheet name="PLANEACIÓN" sheetId="7" r:id="rId8"/>
    <sheet name="CONTRATACION" sheetId="18" r:id="rId9"/>
    <sheet name="G. FINANCIERO Y CONT." sheetId="5" r:id="rId10"/>
    <sheet name="G. TALENTO HUMANO" sheetId="8" r:id="rId11"/>
    <sheet name="G. ADMINISTRATIVO" sheetId="1" r:id="rId12"/>
    <sheet name="Resumen" sheetId="13" state="hidden" r:id="rId13"/>
  </sheets>
  <externalReferences>
    <externalReference r:id="rId16"/>
  </externalReferences>
  <definedNames>
    <definedName name="__xlnm._FilterDatabase_1">#REF!</definedName>
    <definedName name="Componentes" localSheetId="3">#N/A</definedName>
    <definedName name="Componentes" localSheetId="0">#N/A</definedName>
    <definedName name="Componentes">'[1]EJEC. X COMPONENTE'!$C$24:$C$34</definedName>
  </definedNames>
  <calcPr calcId="145621"/>
</workbook>
</file>

<file path=xl/comments1.xml><?xml version="1.0" encoding="utf-8"?>
<comments xmlns="http://schemas.openxmlformats.org/spreadsheetml/2006/main">
  <authors>
    <author>Karen Villareal</author>
  </authors>
  <commentList>
    <comment ref="Z36" authorId="0">
      <text>
        <r>
          <rPr>
            <b/>
            <sz val="9"/>
            <rFont val="Tahoma"/>
            <family val="2"/>
          </rPr>
          <t>Karen Villareal:</t>
        </r>
        <r>
          <rPr>
            <sz val="9"/>
            <rFont val="Tahoma"/>
            <family val="2"/>
          </rPr>
          <t xml:space="preserve">
Valor es suma actividades pryecto de inversión Asistencia técnica sin sumar las que están a Cargo de la Subdirección de Reducción del riesgo</t>
        </r>
      </text>
    </comment>
  </commentList>
</comments>
</file>

<file path=xl/comments3.xml><?xml version="1.0" encoding="utf-8"?>
<comments xmlns="http://schemas.openxmlformats.org/spreadsheetml/2006/main">
  <authors>
    <author>Miguel Angel Angulo Tavera</author>
  </authors>
  <commentList>
    <comment ref="D17" authorId="0">
      <text>
        <r>
          <rPr>
            <b/>
            <sz val="9"/>
            <rFont val="Tahoma"/>
            <family val="2"/>
          </rPr>
          <t>Miguel Angel Angulo Tavera:</t>
        </r>
        <r>
          <rPr>
            <sz val="9"/>
            <rFont val="Tahoma"/>
            <family val="2"/>
          </rPr>
          <t xml:space="preserve">
Orientar y acompañar la implementación de las agendas sectoriales</t>
        </r>
      </text>
    </comment>
    <comment ref="P84" authorId="0">
      <text>
        <r>
          <rPr>
            <b/>
            <sz val="9"/>
            <rFont val="Tahoma"/>
            <family val="2"/>
          </rPr>
          <t>Miguel Angel Angulo Tavera:</t>
        </r>
        <r>
          <rPr>
            <sz val="9"/>
            <rFont val="Tahoma"/>
            <family val="2"/>
          </rPr>
          <t xml:space="preserve">
estaba 33%
</t>
        </r>
      </text>
    </comment>
    <comment ref="R84" authorId="0">
      <text>
        <r>
          <rPr>
            <b/>
            <sz val="9"/>
            <rFont val="Tahoma"/>
            <family val="2"/>
          </rPr>
          <t>Miguel Angel Angulo Tavera:</t>
        </r>
        <r>
          <rPr>
            <sz val="9"/>
            <rFont val="Tahoma"/>
            <family val="2"/>
          </rPr>
          <t xml:space="preserve">
estaba 33%</t>
        </r>
      </text>
    </comment>
    <comment ref="T84" authorId="0">
      <text>
        <r>
          <rPr>
            <b/>
            <sz val="9"/>
            <rFont val="Tahoma"/>
            <family val="2"/>
          </rPr>
          <t>Miguel Angel Angulo Tavera:</t>
        </r>
        <r>
          <rPr>
            <sz val="9"/>
            <rFont val="Tahoma"/>
            <family val="2"/>
          </rPr>
          <t xml:space="preserve">
estaba 34%
</t>
        </r>
      </text>
    </comment>
  </commentList>
</comments>
</file>

<file path=xl/sharedStrings.xml><?xml version="1.0" encoding="utf-8"?>
<sst xmlns="http://schemas.openxmlformats.org/spreadsheetml/2006/main" count="4917" uniqueCount="1922">
  <si>
    <t>FORMATO PLAN DE ACCIÓN</t>
  </si>
  <si>
    <t>CODIGO:                     
FR-1300-PE-01</t>
  </si>
  <si>
    <t>Versión 01</t>
  </si>
  <si>
    <t>PLANEACIÓN ESTRATÉGICA</t>
  </si>
  <si>
    <t>UNIDAD NACIONAL PARA LA GESTIÓN DEL RIESGO DE DESASTRES - UNGRD-</t>
  </si>
  <si>
    <t>PRESIDENCIA DE LA REPÚBLICA</t>
  </si>
  <si>
    <t>PLAN DE ACCIÓN - PROGRAMACIÓN ACTIVIDADES</t>
  </si>
  <si>
    <t>DEPENDENCIA / ÁREA</t>
  </si>
  <si>
    <t>GRUPO DE APOYO ADMINISTRATIVO</t>
  </si>
  <si>
    <t>EJE</t>
  </si>
  <si>
    <t xml:space="preserve">E. FORTALECIMIENTO INSTITUCIONAL DE LA UNGRD </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</si>
  <si>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</si>
  <si>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</si>
  <si>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</si>
  <si>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</si>
  <si>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</si>
  <si>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</si>
  <si>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</si>
  <si>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</si>
  <si>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</si>
  <si>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</si>
  <si>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</si>
  <si>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</si>
  <si>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</si>
  <si>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</si>
  <si>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</si>
  <si>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</si>
  <si>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</si>
  <si>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</si>
  <si>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</si>
  <si>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</si>
  <si>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</si>
  <si>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</si>
  <si>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</si>
  <si>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</si>
  <si>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</si>
  <si>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PRESUPUESTO PROGRAMADO</t>
  </si>
  <si>
    <t xml:space="preserve">FUENTE DE FINANCIACIÓN </t>
  </si>
  <si>
    <t>PRESUPUESTO EJECUTADO</t>
  </si>
  <si>
    <t>% PRESUPUESTO EJECUTADO</t>
  </si>
  <si>
    <t>AVANCES</t>
  </si>
  <si>
    <t>DIFICULTADES O RETRASOS</t>
  </si>
  <si>
    <t>META ACUMULADA A JUNIO</t>
  </si>
  <si>
    <t>LOGRO A JUNIO</t>
  </si>
  <si>
    <t>META ACUMULADA A AGOSTO</t>
  </si>
  <si>
    <t>LOGRO A AGOSTO</t>
  </si>
  <si>
    <t>Asistencia a la gestión institucional</t>
  </si>
  <si>
    <t xml:space="preserve">Adquisicion de Bienes y Servicios. </t>
  </si>
  <si>
    <t>Publicar el Plan Anual de Adquisiciones</t>
  </si>
  <si>
    <t>Número</t>
  </si>
  <si>
    <t>No. de planes de adquisiciones publicados</t>
  </si>
  <si>
    <t>Fanny Torres</t>
  </si>
  <si>
    <t>FR-1603-GBI-17 Formato de Plan de Adquisiciones publicado en página web.</t>
  </si>
  <si>
    <t>Publicar las actualizaciones del Plan Anual de Adquisiciones</t>
  </si>
  <si>
    <t xml:space="preserve">No. Actualizaciones publicadas </t>
  </si>
  <si>
    <t>Actualizaciones registradas en la Pagina web y SECOP.</t>
  </si>
  <si>
    <t>Realizar los requerimientos de contratación de bienes, servicios y prestación de servicios al Grupo de Contratación de la Unidad.</t>
  </si>
  <si>
    <t>Porcentaje</t>
  </si>
  <si>
    <t>No. Contratos suscritos /No. de requerimientos realizados</t>
  </si>
  <si>
    <t>Stella Toro</t>
  </si>
  <si>
    <t>estudios previos , analisis del sector, copia del oficio remitido al GGC y copia del Contrato realizado</t>
  </si>
  <si>
    <t>Realizar seguimiento a la Contratación de Bienes y Servicios de la Unidad a cargo del Grupo de Apoyo Administrativo.</t>
  </si>
  <si>
    <t xml:space="preserve">Reportes de seguimiento </t>
  </si>
  <si>
    <t xml:space="preserve">No. de reportes de seguimiento elaborados </t>
  </si>
  <si>
    <t>FR-1603-GBI-17 Formato de Plan de Adquisiciones en el cual se evidencia el número de contratos a efectuar.</t>
  </si>
  <si>
    <t>Elaboración del Programa Anual Mensualizado de Caja - PAC.</t>
  </si>
  <si>
    <t xml:space="preserve">Desagregar  por rubros presupuestales las cuentas de Caja Menor de Gastos Generales que cubran las necesidades de orden prioritario. </t>
  </si>
  <si>
    <t>Documento</t>
  </si>
  <si>
    <t>No. De documentos elaborados</t>
  </si>
  <si>
    <t>Documento de programación PAC mensualizado de caja remitido a la Oficina Asesora de Planeación y el Grupo de Apoyo Financiero y Contable</t>
  </si>
  <si>
    <t>Elaborar Resolución de la Constitución y apertura de Caja Menor de Gastos Generales</t>
  </si>
  <si>
    <t xml:space="preserve">Resolución </t>
  </si>
  <si>
    <t xml:space="preserve">No. De resoluciones elaboradas </t>
  </si>
  <si>
    <t xml:space="preserve">Resolución de Constitución de Caja Menor de Gastos Generales. </t>
  </si>
  <si>
    <t>Efectuar reemolsos de Caja Menor de Gastos Generales</t>
  </si>
  <si>
    <t xml:space="preserve">Reembolso </t>
  </si>
  <si>
    <t xml:space="preserve">Resolución de reembolso de Caja Menor de Gastos Generales. </t>
  </si>
  <si>
    <t>Elaborar Resolución de cierre definitivo de Caja Menor de Gastos Generales</t>
  </si>
  <si>
    <t xml:space="preserve">Resolución de cierre definitivo de Caja Menor de Gastos Generales. </t>
  </si>
  <si>
    <t>Gestión documental.</t>
  </si>
  <si>
    <t>Seguimiento al programa de Gestión documental de acuerdo con los lineamientos del sistema integrado de planeación y Gestión y los lineamientos del AGN.</t>
  </si>
  <si>
    <t>Seguimiento al Programa de Gestión Documental - PGD</t>
  </si>
  <si>
    <t>Actividades Ejecutadas / Actividades Planificadas Durante el año</t>
  </si>
  <si>
    <t xml:space="preserve">Documento físico </t>
  </si>
  <si>
    <t>Gestionar la aprobación y publicación de la política de Gestión documental</t>
  </si>
  <si>
    <t>Política de gestión documental de la Entidad aprobada y publicada</t>
  </si>
  <si>
    <t>Nro de Politicas de Gestion Docuemntal publicadaS</t>
  </si>
  <si>
    <t xml:space="preserve">Publicación en la herramienta tècnologica Neogestón </t>
  </si>
  <si>
    <t>Capacitar a los servidores publicos de la entidad en la política de Gestión documental.</t>
  </si>
  <si>
    <t>Capacitaciones</t>
  </si>
  <si>
    <t xml:space="preserve">Capacitaciones realizadas/capacitaciones programadas. </t>
  </si>
  <si>
    <t>Registro de asistentes.</t>
  </si>
  <si>
    <t>Administración de bienes y servicios.</t>
  </si>
  <si>
    <t xml:space="preserve">Elaborar las entradas y salidas de bienes adquiridos por UNGRD para ingresarlos al inventario </t>
  </si>
  <si>
    <t>E.A y S.A.</t>
  </si>
  <si>
    <t>Por demanda</t>
  </si>
  <si>
    <t xml:space="preserve">Nro de entradas y salidas de bienes realizadas. </t>
  </si>
  <si>
    <t>Ginna Suarez</t>
  </si>
  <si>
    <t xml:space="preserve">Formato de entradas y salidas en físico y digital de acuerdo al informe arrojado por el software de control de inventarios. </t>
  </si>
  <si>
    <t>Elaborar semestralmente la identificacion de los bienes obsoletos y realizar las acciones pertinentes de acuerdo al  procedimiento establecido en el Manual de Bienes</t>
  </si>
  <si>
    <t xml:space="preserve">Acta de identificación de bienes obsoletos </t>
  </si>
  <si>
    <t>Nro de Actas elaboradas</t>
  </si>
  <si>
    <t>Nelson Botello</t>
  </si>
  <si>
    <t>Actas elaboradas</t>
  </si>
  <si>
    <t>Verificación del inventario individualizado por funcionario y/o contratista</t>
  </si>
  <si>
    <t xml:space="preserve">Verificación del inventario individualizado  </t>
  </si>
  <si>
    <t xml:space="preserve">informes de verificacion de inventario. </t>
  </si>
  <si>
    <t>Inventario puestos de trabajo y elementos exportado del software de inventarios.</t>
  </si>
  <si>
    <t>Mantener control de las entradas y salidas de elementos de la bodega, actualizando el kardex y elaborando reporte mensual para el Grupo de Apoyo Financiero y Contable</t>
  </si>
  <si>
    <t>REPORTE MENSUAL</t>
  </si>
  <si>
    <t>No de reportes entregados/nùmero total de reportes programados</t>
  </si>
  <si>
    <t>Documento físico FR-1603-GBI-15</t>
  </si>
  <si>
    <t>Administración de bienes de consumo.</t>
  </si>
  <si>
    <t xml:space="preserve">Registro de entrega de elementos de consumo </t>
  </si>
  <si>
    <t>Formato</t>
  </si>
  <si>
    <t xml:space="preserve">Numero de Formato FR-1603-GBI-04 autorizados/ Numero de Formato FR-1603-GBI-04 recibidos </t>
  </si>
  <si>
    <t xml:space="preserve">Formato de  salida en físico y software, y nùmero de Formato FR-1603-GBI-04 </t>
  </si>
  <si>
    <t>Consolidado de consumo de papel y toners por areas y/o grupos</t>
  </si>
  <si>
    <t>Informe bimensual</t>
  </si>
  <si>
    <t>No informes entregados</t>
  </si>
  <si>
    <t xml:space="preserve">Informe consumo de papel y Toners mensual. </t>
  </si>
  <si>
    <t>Jornadas socialización de la politica y lineamientos cero papel</t>
  </si>
  <si>
    <t>No de jornadas de socialización realizadas</t>
  </si>
  <si>
    <t>No de socializaciones realizadas/No de socializaciones programadas</t>
  </si>
  <si>
    <t xml:space="preserve">Hernan Cortes </t>
  </si>
  <si>
    <t>TOTAL LÍNEA DE ACCIÓN</t>
  </si>
  <si>
    <t>Gestión estratégica</t>
  </si>
  <si>
    <t>Planes de mejoramiento de la entidad</t>
  </si>
  <si>
    <t>Elaboración de Planes de Mejoramiento de acuerdo a las observaciones realizadas por los entes de control y/o la Oficina de Control Interno</t>
  </si>
  <si>
    <t>Documentos de plan de mejoramiento de acuerdo a hallazgos u observaciones realizados por parte de los entes de control</t>
  </si>
  <si>
    <t>Efectuar seguimiento a las actividades propuestas en los Planes de Mejoramiento establecidos</t>
  </si>
  <si>
    <t>Seguimientos</t>
  </si>
  <si>
    <t>No. De seguimientos realizados</t>
  </si>
  <si>
    <t>Reportes de seguimientos efectuados</t>
  </si>
  <si>
    <t>Seguimiento a la medición de los indicadores de gestión de cada uno de los procesos liderados por la dependencia de acuerdo a la periodicidad establecida en las fichas de indicadores en la herramienta tècnologica de Neogestión.</t>
  </si>
  <si>
    <t>De acuerdo a periodicidad</t>
  </si>
  <si>
    <t>No. De Indicadores del proceso actualizados</t>
  </si>
  <si>
    <t>Indicadores medidos en la plataforma de Neogestión</t>
  </si>
  <si>
    <t>Revisión  de procesos administrativos y/o procedimientos implenentados en el SIPLAG</t>
  </si>
  <si>
    <t>Procesos revisados</t>
  </si>
  <si>
    <t>Procesos revisados/Procesos existentes</t>
  </si>
  <si>
    <t>Acta de reunión y/o registro de asistencia</t>
  </si>
  <si>
    <t>Actualización del mapa de riesgos por procesos</t>
  </si>
  <si>
    <t>Mapa de riesgos</t>
  </si>
  <si>
    <t>De acuerdo a la necesidad</t>
  </si>
  <si>
    <t>No. De actualizaciones del Mapa de riesgos</t>
  </si>
  <si>
    <t>Asistir a las reuniones mensuales del equipo del líderes SIPLAG</t>
  </si>
  <si>
    <t>Reuniones</t>
  </si>
  <si>
    <t>No. De reuniones a las que asiste</t>
  </si>
  <si>
    <t>Listados de asistencia a las reuniones</t>
  </si>
  <si>
    <t>Realizar reuniones de retroalimentación al interior de cada una de las dependecias frente a los avances de la implementación del SIPLAG</t>
  </si>
  <si>
    <t>Liderar el cargue en la plataforma Neogestión de la medición de los indicadores de gestión de cada uno de los procesos establecidos por la oficina, de acuerdo a la periodicidad definida en la fichas de indicadores</t>
  </si>
  <si>
    <t>Indicadores</t>
  </si>
  <si>
    <t>Indicadores actualizados en la plataforma de Neogestión</t>
  </si>
  <si>
    <t>Apoyo tecnológico para la gestión institucional</t>
  </si>
  <si>
    <t>Adecuación de la infraestructura tecnológica de acuerdo a las necesidades de las áreas.</t>
  </si>
  <si>
    <t>Solucionar los conflictos que se presentan con el software de los PC a nivel de office,navegadores, internet, correo e instalación y/o reinstalación de  aplicaciones, soporte a sistemas operativos. A nivel hardware instalación y cambio de hardware</t>
  </si>
  <si>
    <t>Consultas</t>
  </si>
  <si>
    <t>No de consultas atendidas</t>
  </si>
  <si>
    <t>Luis Javier Barrera</t>
  </si>
  <si>
    <t>Software GLPI</t>
  </si>
  <si>
    <t>Configuración e implementación de los canales de internet  para la UNGRD y sala de crisis una vez sean contratados</t>
  </si>
  <si>
    <t>No. De Contratos gestionados</t>
  </si>
  <si>
    <t>Proceso contractual presentado al Grupo de Contratación y Contrato realizado. Es importante mencionar que estos servicios se encuentran contratados en enero de 2015, pero los contratos se deben renovar durante el primer semestre y por tanto se hace necesario efectuar la actividad.</t>
  </si>
  <si>
    <t>UNGRD</t>
  </si>
  <si>
    <t>Documento físico firmado en donde se verifica la implemantación y configuración de los canales.</t>
  </si>
  <si>
    <t>Configuración de servidores de los sistemas de informacion misional de la UNGRD en un sistio alterno una vez sea contratado.</t>
  </si>
  <si>
    <t>No. De contratos gestionados</t>
  </si>
  <si>
    <t>FNGRD</t>
  </si>
  <si>
    <t>No. de documentos elaborados</t>
  </si>
  <si>
    <t>Documento físico firmado en donde se verifica la  configuración de los servidores y contrato firmado.</t>
  </si>
  <si>
    <t>Implementar y configurar los equipos de computo que se solicitan a través del alquiler de equipos  los cuales apoyan las labores diarias efectuadas por funcionarios y contratistas de la UNGRD una vez sean contratados.</t>
  </si>
  <si>
    <t>Registro</t>
  </si>
  <si>
    <t>No. de solicitudes atendidas</t>
  </si>
  <si>
    <t>Liliana Ramírez</t>
  </si>
  <si>
    <t>Administración del Software GLPI una vez el alquiler de los equipos sea contratado.</t>
  </si>
  <si>
    <t>Configuración e implementación de de las cuentas de correo electrónico a través de la plataforma Google Apps una vez sea contratado.</t>
  </si>
  <si>
    <t>No. De cuentas configuradas</t>
  </si>
  <si>
    <t xml:space="preserve">Software administrador de GOOGLE. </t>
  </si>
  <si>
    <t>Replicación de información Servidores. Adquisición de una solución para ampliar capacidad de almacenamiento de información, sistema de copias de seguridad, sistema  contra intrusos (firewall), sistema monitoreo de red  y servidor para tener replicación de nuestra información en un sitio externo</t>
  </si>
  <si>
    <t>Francisco Pulido</t>
  </si>
  <si>
    <t>Documento físiico firmado en donde se verifica la  configuración de almacenamiento en Red, firewall, sistema de copias, sistema de administración de red.</t>
  </si>
  <si>
    <t>Adopción de la convivencia del protocolo IPv6 con IPV4 y transición final al protocolo IPV6.  Gobierno en Línea</t>
  </si>
  <si>
    <t>Proceso contractual presentado al Grupo de Contratación y Contrato realizado.</t>
  </si>
  <si>
    <t>Contratar el Servicio de soporte por una año en modalidad 7*24*360 para 5 servidores HP PROLIANT DL380 G7</t>
  </si>
  <si>
    <t>Contratar Diagnostico de Análisis de vulnerabilidad informatica con el fin de evaluar la seguridad interna de red y sistemas de la UNGRD</t>
  </si>
  <si>
    <t xml:space="preserve">Supervisar los diferentes contratos que le sean asignados </t>
  </si>
  <si>
    <t xml:space="preserve">Designacion de supervisión </t>
  </si>
  <si>
    <t>No. de contratos supervisados</t>
  </si>
  <si>
    <t>Actas de supervisión de los contratos</t>
  </si>
  <si>
    <t xml:space="preserve">P or demanda </t>
  </si>
  <si>
    <t>Gestión tecnologías de la información.</t>
  </si>
  <si>
    <t>Administrar las herramientas de seguridad a traves del visor de sucesos y aplicar los parches necesarios para tener actualizados servidor de dominio y archivos</t>
  </si>
  <si>
    <t>Actualizaciones</t>
  </si>
  <si>
    <t>No. de actualizaciones al servidor de dominio</t>
  </si>
  <si>
    <t>Log de visor de eventos y log de actualizaciones</t>
  </si>
  <si>
    <t xml:space="preserve">Realizar las copias de seguridad incremental de la información </t>
  </si>
  <si>
    <t>Copias de Seguridad Incrementales</t>
  </si>
  <si>
    <t>No. de Copias de Seguridad Incrementales realizadas</t>
  </si>
  <si>
    <t>Log copias de seguridad</t>
  </si>
  <si>
    <t>Realizar copias de seguridad mensual</t>
  </si>
  <si>
    <t>Copias Mensuales</t>
  </si>
  <si>
    <t>No. de Copias de Seguridad mensuales realizadas</t>
  </si>
  <si>
    <t>Monitorear el funcionamiento de la red LAN. Switch, servidores, patch panel, cableado utilizando analizadores de protocolos para solucionar posibles problemas en las comunicaciones.</t>
  </si>
  <si>
    <t>No. de consultas atendidas</t>
  </si>
  <si>
    <t>Log de actividades</t>
  </si>
  <si>
    <t>Verificar conexiones físicas y lógicas de equipos, en caso de presentarse inconvenientes de conexión. (punto de red, trajetas, actividad de switchs,, conexiones en el rack de voz y datos)</t>
  </si>
  <si>
    <t>Francisco Pulido
Liliana Ramírez</t>
  </si>
  <si>
    <t>Planillas de seguimiento semanal</t>
  </si>
  <si>
    <t>Verificar uso de los canales de internet, a través de software suministrado por el proveedor o externos.</t>
  </si>
  <si>
    <t xml:space="preserve">No.  de reportes efectuados/Nro de reportes programados </t>
  </si>
  <si>
    <t>Reportes</t>
  </si>
  <si>
    <t xml:space="preserve">Creación, administración y configuración de cuentas de correo Eletrónico y backups de las cuentas suspendidas o eliminadas. </t>
  </si>
  <si>
    <t xml:space="preserve">Formato </t>
  </si>
  <si>
    <t>Por Demanda</t>
  </si>
  <si>
    <t>No. De cuentas administradas</t>
  </si>
  <si>
    <t>Administración de la Plataforma de Red Inalambrica</t>
  </si>
  <si>
    <t>Documento mensual en el que se decriben las novedades presentadas en la Plataforma de red Inalámbrica</t>
  </si>
  <si>
    <t>Monitoreo a través de plataforma de administración del Software PCSecure para controlar administrar y proteger utilización de las plataformas cliente</t>
  </si>
  <si>
    <t>Documento mensual en el que se resumen las novedades presentadas.</t>
  </si>
  <si>
    <t>Administración y configuración de cuentas de usuarios biométricas</t>
  </si>
  <si>
    <t>No. De cuentas registradas</t>
  </si>
  <si>
    <t>Registro de cuentas registradas</t>
  </si>
  <si>
    <t>Buen Gobierno</t>
  </si>
  <si>
    <t>Fortalecimiento de la estrategia de rendición de cuentas.</t>
  </si>
  <si>
    <t>Participar en la Formulación de  la Estrategia y el Plan de Acción de Rendición de Cuentas para la vigencia 2015</t>
  </si>
  <si>
    <t>Documentos</t>
  </si>
  <si>
    <t>No. De documentos elaborados y aprobados</t>
  </si>
  <si>
    <t>Adriana Rodríguez</t>
  </si>
  <si>
    <t>Cronograma de trabajo  y Plan de Rendición de Cuentas y actas de asistencia</t>
  </si>
  <si>
    <t>Participar en la elaboración del informe final de la ejecución de la estrategia y el plan de Plan de Acción de Rendición de Cuentas de la vigencia 2015</t>
  </si>
  <si>
    <t>Documento de informe final de la ejecución de la estrategia y el plan de Plan de Acción de Rendición de Cuentas de la vigencia 2015 y consolidación de las evidencias del mismo.</t>
  </si>
  <si>
    <t>Plan anticorrupción y de atención al ciudadano.</t>
  </si>
  <si>
    <t>Identificar los Trámites y Procedimientos Administrativos objeto de racionalización y simplificación.</t>
  </si>
  <si>
    <t>No. de encuestas aplicadas</t>
  </si>
  <si>
    <t>Adriana Rodríguez
Fanny Torres</t>
  </si>
  <si>
    <t xml:space="preserve">Documento físico de Diagnóstico de trámites y procedimientos administrativos a  racionalizar y simplificar </t>
  </si>
  <si>
    <t>Apoyar la actualización de las OPAS publicadas en el SUIT</t>
  </si>
  <si>
    <t>Informe de revisión y/o ajuste de las OPAS</t>
  </si>
  <si>
    <t xml:space="preserve">No. Trámites, procesos y procedimientos seleccionados </t>
  </si>
  <si>
    <t>Documento con Trámites, Procesos y Procedimientos seleccionados</t>
  </si>
  <si>
    <t>Publicación de los trámites y servicios de la entidad en el SUIT 3.0</t>
  </si>
  <si>
    <t>Tramites y procedimientos administrativos publicados en el SUIT.</t>
  </si>
  <si>
    <t>No. Trámites, procesos y procedimientos intervenidos</t>
  </si>
  <si>
    <t>Trámites / Procesos / Procedimientos intervenidos</t>
  </si>
  <si>
    <t>Jornadas socialización del protocolo de atención al ciudadano</t>
  </si>
  <si>
    <t xml:space="preserve">Jornadas de socialización </t>
  </si>
  <si>
    <t xml:space="preserve">No de jornadas realizadas/nùmero de jornadas planeadas </t>
  </si>
  <si>
    <t>Registro de asistencia</t>
  </si>
  <si>
    <t>Apoyar la Formulación del Plan Anticorrupción y de Atención al Ciudadano 2015</t>
  </si>
  <si>
    <t>Documento Plan Anticorrupción y de Atención al Ciudadano 2015 publicado en página web</t>
  </si>
  <si>
    <t>Apoyar el seguimiento a la ejecución del Plan Anticorrupción y de Atención al Ciudadano 2015</t>
  </si>
  <si>
    <t>Número de seguimientos realizados/ Número de seguimientos programados</t>
  </si>
  <si>
    <t>Seguimientos trimestrales al Plan Anticorrupción</t>
  </si>
  <si>
    <t>Actualizar  del Mapa de Riesgos de corrupción</t>
  </si>
  <si>
    <t>Mapa de riesgos de corrupción</t>
  </si>
  <si>
    <t>Diseñar estrategia de divulgación de los canales de atención al ciudadano</t>
  </si>
  <si>
    <t>Nro. de documentos elaborados</t>
  </si>
  <si>
    <t>Adriana Rodriguez</t>
  </si>
  <si>
    <t>Documento de estrategia elaborado</t>
  </si>
  <si>
    <t>Fortalecimiento del canales de atención</t>
  </si>
  <si>
    <t>actividades</t>
  </si>
  <si>
    <t xml:space="preserve">Nro de actividades realizadas/Nro de actividades programadas </t>
  </si>
  <si>
    <t>Informe de actividades realizadas, listado de asistentes</t>
  </si>
  <si>
    <t>Actualización Protocolos de Atención de Segundo Nivel</t>
  </si>
  <si>
    <t xml:space="preserve">actualizaciones </t>
  </si>
  <si>
    <t xml:space="preserve">Nro de actualizaciones realizadas/Nro de actualizaciones programadas </t>
  </si>
  <si>
    <t>Versiones actualizadas</t>
  </si>
  <si>
    <t>Nro deprocedimientos actualizados</t>
  </si>
  <si>
    <t>Procedimientos actualizados</t>
  </si>
  <si>
    <t xml:space="preserve">Implementación del Buzón de sugerencias </t>
  </si>
  <si>
    <t>Nro de buzones de sugerencias implementados</t>
  </si>
  <si>
    <t>Adriana Rodriguez- Fanny Torres</t>
  </si>
  <si>
    <t>Buzón implementado</t>
  </si>
  <si>
    <t>Implementación del digiturno para la atención presencial al ciudadano</t>
  </si>
  <si>
    <t xml:space="preserve">Nro de digiturnos implementados </t>
  </si>
  <si>
    <t>Digiturno implementado</t>
  </si>
  <si>
    <t>Aplicación Encuestas de Satisfacción de Usuarios y elaboración de 
informe de resultados</t>
  </si>
  <si>
    <t>encuestas</t>
  </si>
  <si>
    <t xml:space="preserve">Nro de encuestas realizadas/Nro deencuestas programadas </t>
  </si>
  <si>
    <t>Informe de resultados de la encuesta</t>
  </si>
  <si>
    <t>Presentación de informes trimestrales de Atención al Ciudadano y su
respectiva publicación en Página Web</t>
  </si>
  <si>
    <t>Informe</t>
  </si>
  <si>
    <t xml:space="preserve">Nro de informes publicados /Nro de informes s programados </t>
  </si>
  <si>
    <t xml:space="preserve">Informes publicados en la pag web </t>
  </si>
  <si>
    <t>TOTAL EJE</t>
  </si>
  <si>
    <t>OFICINA ASESORA DE COMUNICACIONES</t>
  </si>
  <si>
    <t>E. FORTALECIMIENTO INSTITUCIONAL DE LA UNGRD</t>
  </si>
  <si>
    <t>Comunicación asertiva en Gestión del Riesgo de Desastres</t>
  </si>
  <si>
    <t>Estrategia de comunicaciones interna, externa y digital en gestión del riesgo de desastres.</t>
  </si>
  <si>
    <t>Elaboración de documento práctico con acciones puntuales de comunicación de acuerdo a calendario climático y temporadas</t>
  </si>
  <si>
    <t># de Documentos</t>
  </si>
  <si>
    <t>Diana Londoño</t>
  </si>
  <si>
    <t>31/2/2015</t>
  </si>
  <si>
    <t>Acciones de apoyo a la estrategia de comunicación para el Simulacro Internacional de búsqueda y rescate</t>
  </si>
  <si>
    <t>Notas, eventos, acompañamientos</t>
  </si>
  <si>
    <t># de actividades conjuntas</t>
  </si>
  <si>
    <t>Diana Londoño y OAC</t>
  </si>
  <si>
    <t>Documento de conclusiones sobre el apoyo</t>
  </si>
  <si>
    <t>Producción de boletín de noticias sobre avances e impacto de las acciones de las Entidades del Sistema y de los Consejos Departamentales y Municipales de GR</t>
  </si>
  <si>
    <t>Boletín</t>
  </si>
  <si>
    <t># de Boletines / # de lectores</t>
  </si>
  <si>
    <t>Samuel Lancheros, Yinet Pinilla</t>
  </si>
  <si>
    <t>Boletines</t>
  </si>
  <si>
    <t>Actualización estratégica y frecuente de Bases de Datos de socios y colaboradores</t>
  </si>
  <si>
    <t>Registros en la base</t>
  </si>
  <si>
    <t># de inscritos</t>
  </si>
  <si>
    <t>Amalia Polanco, Nicolás Camacho</t>
  </si>
  <si>
    <t>Tablas excel con registros</t>
  </si>
  <si>
    <t>Capacitación a jefes de prensa de Consejos Municipales y Departamentales en manejo de información y comunicación efectiva</t>
  </si>
  <si>
    <t>Evento</t>
  </si>
  <si>
    <t># de eventos / # de participantes</t>
  </si>
  <si>
    <t>Diana Londoño, Samuel Lancheros, Amalia Polanco</t>
  </si>
  <si>
    <t>Acta, listas de asistencia, fotografía</t>
  </si>
  <si>
    <t>Envío de comunicación frecuente y vinculante a las entidades del Sistema, partiendo de un decálogo de acuerdos</t>
  </si>
  <si>
    <t>Correos electrónicos</t>
  </si>
  <si>
    <t># de correos, # de memorandos</t>
  </si>
  <si>
    <t>Samuel Lancheros</t>
  </si>
  <si>
    <t>Alianza con centro interactivo para el posicionamiento de la marca y el tratamiento de temáticas relativas a la GRD</t>
  </si>
  <si>
    <t>Convenio</t>
  </si>
  <si>
    <t># de convenios / # de visitantes</t>
  </si>
  <si>
    <t>Amalia Polanco, Diana Londoño</t>
  </si>
  <si>
    <t>Producción de campañas publicitarias de difusión Masiva al respecto de la misión y función de la UNGRD y el SNGRD (RTVC, Lluvias, Huracanes, Fin de año, Simulacro, Sismos, Volcanes, Institucional)</t>
  </si>
  <si>
    <t>Campañas</t>
  </si>
  <si>
    <t># de campañas</t>
  </si>
  <si>
    <t>Amalia Polanco / Diana Londoño</t>
  </si>
  <si>
    <t>Contrato</t>
  </si>
  <si>
    <t>Levantamiento de testimonios para documentar la memoria histórica en Gestión del riesgo</t>
  </si>
  <si>
    <t>Testimonios</t>
  </si>
  <si>
    <t># de testimonios</t>
  </si>
  <si>
    <t>Yinet Pinilla, Diego Alfaro, Samuel Lancheros</t>
  </si>
  <si>
    <t>Documento con Testimonios</t>
  </si>
  <si>
    <t xml:space="preserve">Talleres con la Academia para la formación de estudiantes de periodismo, comunicación y publicidad con afinidad y sensibilidad por la temática de GRD. </t>
  </si>
  <si>
    <t>Talleres</t>
  </si>
  <si>
    <t># de talleres</t>
  </si>
  <si>
    <t>Registros de asistencia, fotografías</t>
  </si>
  <si>
    <t>Actualización de Plan de Participación Ciudadana</t>
  </si>
  <si>
    <t>Nicolás Camacho</t>
  </si>
  <si>
    <t>Documento, página web</t>
  </si>
  <si>
    <t>Actualización de Redes Sociales</t>
  </si>
  <si>
    <t>Actualizaciones on line</t>
  </si>
  <si>
    <t># de actualizaciones</t>
  </si>
  <si>
    <t>Diseño de micrositios para temporadas y eventos relevantes</t>
  </si>
  <si>
    <t>Micrositios</t>
  </si>
  <si>
    <t># de micrositios</t>
  </si>
  <si>
    <t>Nicolás Camacho, Samuel Lancheros</t>
  </si>
  <si>
    <t>Micrositios, Número de visitantes</t>
  </si>
  <si>
    <t>Montaje y transmisión de chats y webcams con temas coyunturales</t>
  </si>
  <si>
    <t>Sesiones de chat</t>
  </si>
  <si>
    <t># de sesiones</t>
  </si>
  <si>
    <t>Grabaciones</t>
  </si>
  <si>
    <t>Cumplimiento de indicadores GEL</t>
  </si>
  <si>
    <t>Porcentaje de cumplimiento</t>
  </si>
  <si>
    <t>Indicadores GEL Vs. Indicadores UNGRD</t>
  </si>
  <si>
    <t>Montaje de web para niños</t>
  </si>
  <si>
    <t>Sitio Web para niños</t>
  </si>
  <si>
    <t># de documentos</t>
  </si>
  <si>
    <t>Nicolás Camacho, Diana Londoño, Jennifer Wilches, Juan Ballesteros</t>
  </si>
  <si>
    <t>Formulación y primeras pruebas para desarrollo de la INTRANET</t>
  </si>
  <si>
    <t>Sitio de prueba</t>
  </si>
  <si>
    <t># de documentos / # de sitios</t>
  </si>
  <si>
    <t>Nicolás Camacho, Jennifer Wilches</t>
  </si>
  <si>
    <t>Sitio de prueba intranet</t>
  </si>
  <si>
    <t>Documentación de casos de éxito sobre el abordaje comunitario y relacionamiento con los territorios, partiendo de la articulación con el área de Reducción del Riesgo</t>
  </si>
  <si>
    <t>Multimedia</t>
  </si>
  <si>
    <t>Samuel Lancheros, Yinet Pinilla, Diego Alfaro, Juan Ballesteros</t>
  </si>
  <si>
    <t>Documento, testimonios, multimedia</t>
  </si>
  <si>
    <t xml:space="preserve">Definición de acciones que respondan al componente de comunicación del Plan Nacional de Gestión del Riesgo </t>
  </si>
  <si>
    <t>Juego didáctico</t>
  </si>
  <si>
    <t>Juego</t>
  </si>
  <si>
    <t># de juegos</t>
  </si>
  <si>
    <t>Silvia Ballén, Amalia Polanco, Jennifer Wilchez, Juan Ballesteros</t>
  </si>
  <si>
    <t># 30.000.000</t>
  </si>
  <si>
    <t>Relacionamiento con medios de comunicación nacionales, regionales y comunitarios.</t>
  </si>
  <si>
    <t>Monitoreo de medios y opinión pública</t>
  </si>
  <si>
    <t>Documentos de monitoreo</t>
  </si>
  <si>
    <t># de monitoreos</t>
  </si>
  <si>
    <t>Yinet Pinilla y OAC</t>
  </si>
  <si>
    <t>Comunicados de Prensa</t>
  </si>
  <si>
    <t>Comunicados</t>
  </si>
  <si>
    <t># de comunicados</t>
  </si>
  <si>
    <t>Yinet Pinilla, Diana Londoño</t>
  </si>
  <si>
    <t>Correos electrónicos, Página Web</t>
  </si>
  <si>
    <t>Informes Especiales</t>
  </si>
  <si>
    <t>Informes</t>
  </si>
  <si>
    <t># de informes</t>
  </si>
  <si>
    <t>Yinet Pinilla, Juan Ballesteros, Diana Londoño</t>
  </si>
  <si>
    <t>Ruedas de prensa para la comunicación de acciones</t>
  </si>
  <si>
    <t>Ruedas de prensa</t>
  </si>
  <si>
    <t># de ruedas de prensa</t>
  </si>
  <si>
    <t>Amalia Polanco, Yinet Pinilla, Jalime</t>
  </si>
  <si>
    <t>Invitaciones, fotografías, videos</t>
  </si>
  <si>
    <t># de reuniones</t>
  </si>
  <si>
    <t>Alianza con Fundación en Periodismo para la capacitación de periodistas en GRD</t>
  </si>
  <si>
    <t>Alianza</t>
  </si>
  <si>
    <t># periodistas beneficiados</t>
  </si>
  <si>
    <t>Diana Londoño, Samuel Lancheros, Yinet Pinilla,  Amalia Polanco</t>
  </si>
  <si>
    <t>Firma del convenio, fotografías, periodistas inscritos</t>
  </si>
  <si>
    <t>$ 147.700.00</t>
  </si>
  <si>
    <t>Reconocimiento (entrega de premio) al periodismo acertivo en GRD</t>
  </si>
  <si>
    <t>Postulaciones</t>
  </si>
  <si>
    <t># de postulaciones / # de eventos</t>
  </si>
  <si>
    <t>Evento, fotografías, videos, postulaciones</t>
  </si>
  <si>
    <t>Posicionamiento de la marca y la identidad institucional.</t>
  </si>
  <si>
    <t>Elaboración de material educativo/ promocional de la Entidad (pendones, backing, brochure)</t>
  </si>
  <si>
    <t># de productos</t>
  </si>
  <si>
    <t>Jennifer Wilches / Juan Ballesteros</t>
  </si>
  <si>
    <t>Fotografías, página web</t>
  </si>
  <si>
    <t>Reformulación de look visual de envíos masivos de información e incremento de funcionalidad de los mismos</t>
  </si>
  <si>
    <t>Aplicativo digital</t>
  </si>
  <si>
    <t># de aplicativos</t>
  </si>
  <si>
    <t>Jennifer Wilchez / Nicolás Camacho</t>
  </si>
  <si>
    <t>Formulación de estrategia para el abordaje de la Comunicación Interna</t>
  </si>
  <si>
    <t>Jennifer Wilches</t>
  </si>
  <si>
    <t>Concertación con el equipo de Talento Humano al respecto de las expectativas y actividades para la fidelización de los miembros de la UNGRD</t>
  </si>
  <si>
    <t>Reunión</t>
  </si>
  <si>
    <t xml:space="preserve"># de acciones conjuntas desarrolladas / # de reuniones </t>
  </si>
  <si>
    <t>Acta de la reunión</t>
  </si>
  <si>
    <t>Encuesta a empleados para determinar percepción sobre aspectos de clima organizacional, cultura organizacional a través de la eficiencia de las plataformas internas para la comunicación</t>
  </si>
  <si>
    <t>Encuesta</t>
  </si>
  <si>
    <t># de Encuestas realizadas y tabuladas</t>
  </si>
  <si>
    <t>Document con resultados tabulados de la encuesta</t>
  </si>
  <si>
    <t>Campañas creativas para la motivación, integración, sensibilización y promoción de la adecuada identidad e imagen corporativa entre empleados y contratistas</t>
  </si>
  <si>
    <t># de Campañas / # de personas vinculadas a las campañas</t>
  </si>
  <si>
    <t>Documento de resultado de las campañas</t>
  </si>
  <si>
    <t>Producción de boletín de noticias sobre personal y novedades de la UNGRD y cartelera</t>
  </si>
  <si>
    <t>Actualización de Carteleras, televisores y otros medios para la difusión de noticias de carácter interno</t>
  </si>
  <si>
    <t>Rotafolios</t>
  </si>
  <si>
    <t># de actualizaciones de rotafoios / # de actualizaciones de documentos en cartelera</t>
  </si>
  <si>
    <t>Rotafolios y documentos publicados en cartelera</t>
  </si>
  <si>
    <t>Diseño de producto para la capacitación de voceros y líderes de procesos (F.A)</t>
  </si>
  <si>
    <t>Capacitaciones y documentos</t>
  </si>
  <si>
    <t># de capacitaciones / # de documentos resultantes</t>
  </si>
  <si>
    <t>Diana Londoño, Jennifer Wilches, Amalia Polanco</t>
  </si>
  <si>
    <t>Actas, videos, fotografías</t>
  </si>
  <si>
    <t>Estrategia de asignación de corresponsales para el cubrimiento de las acciones de diferentes áreas de la Entidad y para la adecuada promoción de contenidos</t>
  </si>
  <si>
    <t>Correo electrónico con instrucción</t>
  </si>
  <si>
    <t>Fortalecimiento del banco de fotografías y video</t>
  </si>
  <si>
    <t>Fotografías y Video</t>
  </si>
  <si>
    <t># de álbumes</t>
  </si>
  <si>
    <t>Diego Alfaro</t>
  </si>
  <si>
    <t>Archivo General Digital</t>
  </si>
  <si>
    <t>Producción de piezas audiovisuales prioritarias institucionales: 1. Brigada, 2. RUD, 3. Maloka 4. Comerciales de actualización misional</t>
  </si>
  <si>
    <t>Videos</t>
  </si>
  <si>
    <t># de videos</t>
  </si>
  <si>
    <t>Archivo compartido de fotografía, canales web</t>
  </si>
  <si>
    <t>Producción de la Semana/Mes en Imágenes</t>
  </si>
  <si>
    <t>Canal Youtube, Banco de imágenes</t>
  </si>
  <si>
    <t>Capacitación interna en fotografía y uso de las cámaras</t>
  </si>
  <si>
    <t xml:space="preserve">Reunión </t>
  </si>
  <si>
    <t>Trámite de código cívico para promoción de acciones de la UNGRD y SNGRD</t>
  </si>
  <si>
    <t>Trámite para comercial</t>
  </si>
  <si>
    <t># comerciales publicados</t>
  </si>
  <si>
    <t>Diego Alfaro, Amalia Polanco</t>
  </si>
  <si>
    <t>Copia de solicitudes a ANTV</t>
  </si>
  <si>
    <t>Libro digital de memoria histórica fotográfica del SNGRD y UNGRD</t>
  </si>
  <si>
    <t># de libros</t>
  </si>
  <si>
    <t>Fortalecimiento de la comunicacion en emergencias.</t>
  </si>
  <si>
    <t>Elaboración del manual del comunicador en emergencia</t>
  </si>
  <si>
    <t>Carolina Giraldo, Diana Londoño, Samuel Lancheros, Yinet Pinilla</t>
  </si>
  <si>
    <t>Documentos, Reuniones</t>
  </si>
  <si>
    <t>Producción de eventos internos y externos.</t>
  </si>
  <si>
    <t>Manual de protocolo y etiqueta institucional</t>
  </si>
  <si>
    <t>Archivo General / Correo Electrónico</t>
  </si>
  <si>
    <t>31/110/2015</t>
  </si>
  <si>
    <t>Perfeccionamiento de check list para montaje y producción de eventos</t>
  </si>
  <si>
    <t>Archivo compartido, Drive, Correo electrónico</t>
  </si>
  <si>
    <t>Montaje de eventos externos</t>
  </si>
  <si>
    <t>Eventos</t>
  </si>
  <si>
    <t># de eventos</t>
  </si>
  <si>
    <t>Fotografías, videos, invitaciones</t>
  </si>
  <si>
    <t>Montaje de eventos internos</t>
  </si>
  <si>
    <t>Alineación de estrategia para la evacuación y normas de seguridad en eventos con la Brigada institucional</t>
  </si>
  <si>
    <t>Documento y video</t>
  </si>
  <si>
    <t># de documentos / # de reuniones</t>
  </si>
  <si>
    <t>Montaje especial de evento: 30 años del SNGRD</t>
  </si>
  <si>
    <t>Fotografías, videos, invitaciones, registros de asistencia</t>
  </si>
  <si>
    <t>Centro de documentación en Gestión del Riesgo de Desastres.</t>
  </si>
  <si>
    <t xml:space="preserve">Implementación y puesta en marcha repositorio digital + digitalización de documentos </t>
  </si>
  <si>
    <t>Software</t>
  </si>
  <si>
    <t># de softwares</t>
  </si>
  <si>
    <t>Johana Rojas, Jeisson Roncancio ,funcionario (OAPI)</t>
  </si>
  <si>
    <t>$ 50,000,000</t>
  </si>
  <si>
    <t>Socialización con las áreas de la UNGRD para presentación del Centro y para la captación de información para el mismo</t>
  </si>
  <si>
    <t>Johana Rojas, Jeisson Roncancio</t>
  </si>
  <si>
    <t>Mapeo de información de gestión del riesgo Centros de Documentación Red SINA</t>
  </si>
  <si>
    <t>Material recopilado</t>
  </si>
  <si>
    <t>Listado de documentos</t>
  </si>
  <si>
    <t xml:space="preserve"> Actualización de material digital en Koha</t>
  </si>
  <si>
    <t># de registros con link</t>
  </si>
  <si>
    <t>Software-Web</t>
  </si>
  <si>
    <t>Incrementar el número de visitantes a través del uso de herramientas y campañas de comunicación</t>
  </si>
  <si>
    <t xml:space="preserve">Johana Rojas, Jeisson Roncancio </t>
  </si>
  <si>
    <t>Registro de Materiales Bibliográficos</t>
  </si>
  <si>
    <t xml:space="preserve">Relizar la catalogación y clasificación (teniendo encuenta las RCAA2 y el formato MARC21) de los diferentes tipos de documentos que posee el centro de documentación </t>
  </si>
  <si>
    <t>Materiales Bibliográficos</t>
  </si>
  <si>
    <t>N° de Materiales bibliográficos Catalogados y clasificados</t>
  </si>
  <si>
    <t>Documentos de registro</t>
  </si>
  <si>
    <t>Planes de mejoramiento de la entidad.</t>
  </si>
  <si>
    <t>Elabración de Planes de Mejoramiento de acuerdo a las observaciones realizadas por los entes de control y la Oficina de Control Interno</t>
  </si>
  <si>
    <t>por demanda</t>
  </si>
  <si>
    <t xml:space="preserve">Por demanda </t>
  </si>
  <si>
    <t>Sistema Integrado de Planeación y Gestión</t>
  </si>
  <si>
    <t>Liderar la el cargue en la plataforma de Neogestion la medición de los indicadores de gestión de cada uno de los procesos liderados por la dependencia de acuerdo a la periodicidad establecida en las fichas de indicadores</t>
  </si>
  <si>
    <t>Diana Londoño
OAPI
 Grupo de Apoyo Administrativo
Subdirección General</t>
  </si>
  <si>
    <t>GRUPO DE CONTRATACIÓN</t>
  </si>
  <si>
    <t>Fortalecimiento de la gestión precontractual y contractual</t>
  </si>
  <si>
    <t>Fortalecimiento de la estructuración de la etapa precontractual.</t>
  </si>
  <si>
    <t>No. De capacitaciones realizadas</t>
  </si>
  <si>
    <t>Natalia Cortés</t>
  </si>
  <si>
    <t>Revisar los estudios y documentos previos para la contratación de bienes, servicios y obras en la UNGRD</t>
  </si>
  <si>
    <t xml:space="preserve">Estudios y documentos previos </t>
  </si>
  <si>
    <t>Sujeto a demanda</t>
  </si>
  <si>
    <t>No de estudios y documentos previos revisados</t>
  </si>
  <si>
    <t>Documentos con observaciones</t>
  </si>
  <si>
    <t>Elaboración de contrato</t>
  </si>
  <si>
    <t>Contratos</t>
  </si>
  <si>
    <t>No de contratos elaborados/N° de contratos radicados</t>
  </si>
  <si>
    <t>Documento firmado</t>
  </si>
  <si>
    <t>Aprobar las garantías de los contratos</t>
  </si>
  <si>
    <t>Pólizas</t>
  </si>
  <si>
    <t>No de pólizas aprobadas/ N° Polizas recibidas</t>
  </si>
  <si>
    <t>Póliza en el contrato</t>
  </si>
  <si>
    <t>Elaborar las actas de designación de supervisores</t>
  </si>
  <si>
    <t>Actas de designación</t>
  </si>
  <si>
    <t>No de actas de designación elaboradas</t>
  </si>
  <si>
    <t>Documento físico</t>
  </si>
  <si>
    <t>Revisar las actas de liquidación, de suspensión, de terminación anticipada, de cesión.</t>
  </si>
  <si>
    <t>Actas</t>
  </si>
  <si>
    <t>No de actas revisadas</t>
  </si>
  <si>
    <t>Elaborar prorrogas, adiciones o modificaciones a los contratos</t>
  </si>
  <si>
    <t>Prorrogas, adiciones o modificaciones</t>
  </si>
  <si>
    <t>No de prorrogas, adiciones o modificaciones elaboradas</t>
  </si>
  <si>
    <t>Elaborar pliegos de condiciones definitivos para procesos de licitación, concurso o selección abreviada</t>
  </si>
  <si>
    <t>Pliegos de condiciones definitivos</t>
  </si>
  <si>
    <t>No de pliegos de condiciones definitivos elaboradas</t>
  </si>
  <si>
    <t>Fortalecimiento del ejercicio de la supervisión contractual.</t>
  </si>
  <si>
    <t>Sensibilizaciones</t>
  </si>
  <si>
    <t>No. De sensibilizaciones realizadas</t>
  </si>
  <si>
    <t>Listados de Asistencia y Memorias de las actividades de sensibilización</t>
  </si>
  <si>
    <t>Efectuar la actualización del mapa de riesgos de corrupción</t>
  </si>
  <si>
    <t>Mínimo 3</t>
  </si>
  <si>
    <t>Eficiencia en la ejecución financiera</t>
  </si>
  <si>
    <t>Programación y seguimiento del Plan Anual de Adquisiciones.</t>
  </si>
  <si>
    <t>Efectuar el seguimiento al Plan Anual de Adquisiciones para la vigencia 2015</t>
  </si>
  <si>
    <t>FR-1603-GBI-17 Plan Anual de Adquisiciones</t>
  </si>
  <si>
    <t>GRUPO DE COOPERACIÓN INTERNACIONAL</t>
  </si>
  <si>
    <t>GRUPO DE  COOPERACIÓN INTERNACIONAL</t>
  </si>
  <si>
    <t>A. FORTALECIMIENTO DE LA GOBERNABILIDAD Y EL DESARROLLO DEL SNGRD</t>
  </si>
  <si>
    <t>COOPERACIÓN PARA LA GESTIÓN DEL RIESGO DE DESASTRES</t>
  </si>
  <si>
    <t>Seguimiento y Actualización del Plan Estratégico de Cooperación Internacional - Gestión del Riesgo de Desastres (PECI)</t>
  </si>
  <si>
    <t>Actualización del Plan Estratégico de Cooperación Internacional para el  periodo 2015-2018</t>
  </si>
  <si>
    <t>No de Planes Estratégicos Actualizados</t>
  </si>
  <si>
    <t>Sara Pérez</t>
  </si>
  <si>
    <t>Documento Actualizado</t>
  </si>
  <si>
    <t>Diagramación e Impresión del PECI-GD 2015 - 2018</t>
  </si>
  <si>
    <t>No de impresiones del PECI-GD 2015 - 2018 diagramado</t>
  </si>
  <si>
    <t>Impresiones</t>
  </si>
  <si>
    <t>Evento de lanzamiento del PECI-GRD 2015 - 2018</t>
  </si>
  <si>
    <t>No de eventos realizados</t>
  </si>
  <si>
    <t>Registros de Asistencia</t>
  </si>
  <si>
    <t>Fortalecimiento de alianzas e intercambios con socios estratégicos para el Fortalecimiento del Sistema Nacional de Gestión del Riesgo de Desastres en Colombia y en el Exterior</t>
  </si>
  <si>
    <t>Gestionar nuevos convenios de cooperación y/o alianzas que faciliten la cooperación con socios estratégicos</t>
  </si>
  <si>
    <t>No de convenios nuevos firmados</t>
  </si>
  <si>
    <t>Santiago Núnez, Adolfo Ramirez y Nicolás Segura</t>
  </si>
  <si>
    <t>Documentos Firmados</t>
  </si>
  <si>
    <t>Gestionar la actualización de los convenios de cooperación y/o alianzas estratégicas vencidas o próximas a vencerse</t>
  </si>
  <si>
    <t>No de convenios actualizados firmados</t>
  </si>
  <si>
    <t>Santiago Núnez, Sara Pérez, Adolfo Ramirez y Nicolás Segura</t>
  </si>
  <si>
    <t>Realizar Planes de Acción para la   operativización e implementación de los convenios de cooperación</t>
  </si>
  <si>
    <t>Porcetaje de convenios firmados a la fecha de corte con plan de accion realizado ((Planes de acción realizados/número de convenios firmados)*100)</t>
  </si>
  <si>
    <t>Santiago Núnez, Sara Pérez y Nicolás Segura</t>
  </si>
  <si>
    <t>Archivos planes de acción</t>
  </si>
  <si>
    <t xml:space="preserve">Gestionar capacitaciones con los socios estratégicos de cooperación para el  fortalecimiento de las capacidades del personal de la UNGRD y del SNGRD </t>
  </si>
  <si>
    <t>No de personas capacitadas</t>
  </si>
  <si>
    <t>Camila Chaparro y Luis Ignacio Muñoz</t>
  </si>
  <si>
    <t>Comisiones, informes, certificados</t>
  </si>
  <si>
    <t xml:space="preserve"> Proyectos de Cooperación Internacional formulados que respondan a las demandas identificadas por el SNGRD </t>
  </si>
  <si>
    <t>No de proyectos formulados</t>
  </si>
  <si>
    <t>Margarita Arias</t>
  </si>
  <si>
    <t>Proyectos formulados</t>
  </si>
  <si>
    <t>Apoyo recibído de los socios estratégicos mediante recursos técnicos, técnológicos, físicos, humanos o financieros para fortalecer el SNGRD</t>
  </si>
  <si>
    <t>No de apoyos recibidos</t>
  </si>
  <si>
    <t>Santiago Núñez y Margarita Árias</t>
  </si>
  <si>
    <t>Actas de entrega</t>
  </si>
  <si>
    <t>Apoyo de los socios estratégicos en  el desarrollo de Simulacros  con obsevadores/evaluadores</t>
  </si>
  <si>
    <t>No de obsevadores/evaluadores apoyando los simulacros</t>
  </si>
  <si>
    <t>Santiago Núñez</t>
  </si>
  <si>
    <t>listas de asistencia, informe fotográfico, informes de evaluación</t>
  </si>
  <si>
    <t>Participación y representación del Gobierno Nacional en la Conferencia Mundial de Naciones Unidas sobre Reducción el Riesgo de Desastres en Sendai - Japón</t>
  </si>
  <si>
    <t>No de participantes</t>
  </si>
  <si>
    <t>Memorias, informes de misión, certificados.</t>
  </si>
  <si>
    <t>015/30/2015</t>
  </si>
  <si>
    <t>Apoyo en la consolidación y desarrollo de la sesión de Planificación del Uso del suelo en el marco de la Conferencia Mundial de Naciones Unidas sobre Reducción el Riesgo de Desastres en Sendai - Japón</t>
  </si>
  <si>
    <t>No de tiquetes financiados</t>
  </si>
  <si>
    <t>Tiquetes</t>
  </si>
  <si>
    <t>Coodinar y desarrollar eventos con socios estratégicos de cooperación internacional</t>
  </si>
  <si>
    <t>No de eventos desarrollados</t>
  </si>
  <si>
    <t>Nicolás Segura, Nicolas Segura y Adolfo Ramirez</t>
  </si>
  <si>
    <t>Memorias, certificados, lista de asistencia, registro forográfico</t>
  </si>
  <si>
    <t>Representar a la UNGRD en eventos internacionales de posicionamiento en materia de Gestión del Riesgo de Desastres</t>
  </si>
  <si>
    <t>No de eventos en los que se participa</t>
  </si>
  <si>
    <t xml:space="preserve">Documentos de Facilitación de las entidades que conforman la Comsión Técncia Asesora para la Cooperación Internacional en Situaciones de energencia  formulados  </t>
  </si>
  <si>
    <t>Porcentaje de documentos de facilitación formulados (Documentos de facilitación formulado/número de entidades que conforman la Comsión Técncia Asesora para la Cooperación Internacional en Situaciones de energencia)*100)</t>
  </si>
  <si>
    <t>Santiago Núñez y Fabricio López</t>
  </si>
  <si>
    <t>Documentos formulados</t>
  </si>
  <si>
    <t>Fortalecimiento de la Cooperación Sur-Sur y Cooperación Triangular</t>
  </si>
  <si>
    <t>Identificar y documentar  buenas prácticas  de GDR de acuerdo con  la Guía de Buenas Prácticas de Colombia para la Cooperación Sur-Sur de APC - Colombia</t>
  </si>
  <si>
    <t>No de fichas aprobadas</t>
  </si>
  <si>
    <t>Fichas de Documentación aprobadas</t>
  </si>
  <si>
    <t>Identificar y documentar  buenas prácticas  en GDR en lo local de acuerdo con el formato de Cooperación Internacional</t>
  </si>
  <si>
    <t>No de buenas prácticas en GRD en lo local</t>
  </si>
  <si>
    <t>Fichas de Documentación diligenciadas</t>
  </si>
  <si>
    <t>Coordinar visitas de Intercambio de Experiencias y Buenas Prácticas con otros países</t>
  </si>
  <si>
    <t>Visitas</t>
  </si>
  <si>
    <t>No de visitas realizadas</t>
  </si>
  <si>
    <t>Santiago Nuñez y Nicolás Segura</t>
  </si>
  <si>
    <t>Registro fotográfico/ Formato de asistencia</t>
  </si>
  <si>
    <t>Santiago Nuñez</t>
  </si>
  <si>
    <t>No de Reuniones de Seguimiento realizadas</t>
  </si>
  <si>
    <t>Informe de Seguimiento/Formato de Asistencia</t>
  </si>
  <si>
    <t>GRUPO DE APOYO FINANCIERO Y CONTABLE</t>
  </si>
  <si>
    <t>Fortalecimiento de la implementacion de la Política Nacional para la Gestión del Riesgo de Desastres</t>
  </si>
  <si>
    <t>Administración eficiente del Fondo Nacional de Gestión del Riesgo</t>
  </si>
  <si>
    <t>Implementar el software FIDUSAP en el manejo presupuestal y autorizaciones de pago de las subcuentas que componen el FNGRD así como su actualización</t>
  </si>
  <si>
    <t>N° de reportes elaborados</t>
  </si>
  <si>
    <t>Sandra Hernández</t>
  </si>
  <si>
    <t>Documento físico y magnético generado por el aplicativo respecto a Informes y actualización</t>
  </si>
  <si>
    <t>De acuerdo a la generacion de los mismos</t>
  </si>
  <si>
    <t>Número de registros migrados a la herramienta</t>
  </si>
  <si>
    <t>Tablas del sistema FIDUSAPen las que se evidencia la Migración de Informacion</t>
  </si>
  <si>
    <t>Backup y control de la informacion registrada en el aplicativo antiguo y nuevo</t>
  </si>
  <si>
    <t>Archivo magnético de Informes</t>
  </si>
  <si>
    <t>Socializar los procesos del FNGRD y el respectivo seguimiento</t>
  </si>
  <si>
    <t>N° de socializaciones realizadas</t>
  </si>
  <si>
    <t>Sandra Hernández y Carlos Segura</t>
  </si>
  <si>
    <t>Listado de asistencia y Memorias de las capacitaciones</t>
  </si>
  <si>
    <t>Elaborar reportes e informes presupuestales de las subcuentas del FNGRD y su presentacion</t>
  </si>
  <si>
    <t>N°. De Reportes e Informes</t>
  </si>
  <si>
    <t>Carlos Segura y Alejandra Sanchez</t>
  </si>
  <si>
    <t>Documento físico y magnético de los Reportes e Informes</t>
  </si>
  <si>
    <t>Gestionar la ejecucion de los CDP del presupuesto del FNGRD</t>
  </si>
  <si>
    <t>N° de CDP elaborados</t>
  </si>
  <si>
    <t>Documento físico y magnético de las afectaciones presupuestales</t>
  </si>
  <si>
    <t>Revision y gestion del tramite de las autorizaciones de desembolsos para enviar a pagos</t>
  </si>
  <si>
    <t>N° de autorizaciones</t>
  </si>
  <si>
    <t>Documento físico y magnético de la autorización de Desembolsos</t>
  </si>
  <si>
    <t>Gestionar los ajustes requeridos en los desembolsos del FNGRD</t>
  </si>
  <si>
    <t>N° de Solicitudes</t>
  </si>
  <si>
    <t>Documento físico y magnético de las Solicitudes de Ajustes</t>
  </si>
  <si>
    <t>Elaborar conciliación desembolsos Vs pagos con la Fiduprevisora</t>
  </si>
  <si>
    <t>N° de informes presentados</t>
  </si>
  <si>
    <t>Documento físico y magnético Informe de conciliación</t>
  </si>
  <si>
    <t>Elaborar las estadísticas de los pagos del FNGRD</t>
  </si>
  <si>
    <t>Sandra Hernández /  Yan Roa</t>
  </si>
  <si>
    <t>Medio magnético del Informe estadístico</t>
  </si>
  <si>
    <t>Analisar, Elaborar y Presentar los Estados de Cuenta (Tableros de Control) de las diferentes lineas</t>
  </si>
  <si>
    <t>N° de Estados de Cuenta (Tablero de Control)</t>
  </si>
  <si>
    <t>Medio Magnético de Estados de Cuenta (Tableros de Control)</t>
  </si>
  <si>
    <t xml:space="preserve">Seguimiento y cruce rendimientos financieros vs comisión fiduciaria </t>
  </si>
  <si>
    <t>Documento físico y magnético Informe de cruce</t>
  </si>
  <si>
    <t>Seguimiento y control  de los contratos suscritos por el FNGRD</t>
  </si>
  <si>
    <t>Fernando Barbosa</t>
  </si>
  <si>
    <t>Documento físico y magnético del Informe de Seguimiento</t>
  </si>
  <si>
    <t>Ejecución y Seguimiento a la ejecución y planificación presupuestal.</t>
  </si>
  <si>
    <t>Elaborar la desagregación presupuestal para la vigencia 2015</t>
  </si>
  <si>
    <t>Nº de presupuestos desagregados</t>
  </si>
  <si>
    <t>Patricia Gallego</t>
  </si>
  <si>
    <t>Documento de Presupuesto y Reporte SIIF</t>
  </si>
  <si>
    <t>N° de cuentas por pagar conciliadas</t>
  </si>
  <si>
    <t>Jairo Abaunza/Henry Venegas</t>
  </si>
  <si>
    <t>Documento de Cuentas por pagar conciliadas y Reporte SIIF</t>
  </si>
  <si>
    <t>Realizar los pagos de las cuentas de la UNGRD</t>
  </si>
  <si>
    <t>N° de pagos realizados</t>
  </si>
  <si>
    <t>Maria Ortiz/Tatiana Laverde.</t>
  </si>
  <si>
    <t>Reporte SIIF</t>
  </si>
  <si>
    <t>Elaborar los Certificados de Disponibilidad Presupuestal en el SIIF</t>
  </si>
  <si>
    <t>N° de CDP's elaborados</t>
  </si>
  <si>
    <t>Patricia Gallego/ Mario David Perez</t>
  </si>
  <si>
    <t>Base de datos de certificados elaborados y Reporte SIIF</t>
  </si>
  <si>
    <t>Elaborar Registros Presupuestales en el SIIF</t>
  </si>
  <si>
    <t>N° de RP's elaborados</t>
  </si>
  <si>
    <t>Patricia Gallego/ Mario Daviv Perez</t>
  </si>
  <si>
    <t>Base de datos de registros Presupuestales yReporte SIIF</t>
  </si>
  <si>
    <t>Registrar la causación de obligaciones en el SIIF</t>
  </si>
  <si>
    <t>N° de causación de obligaciones registrados en el SIIF</t>
  </si>
  <si>
    <t>Registros de causación de obligaciones y Reporte SIIF</t>
  </si>
  <si>
    <t xml:space="preserve">Conciliar las cuentas bancarias </t>
  </si>
  <si>
    <t>Nº de conciliaciones de cuentas elaboradas</t>
  </si>
  <si>
    <t>FORMATO DE CONCILIACION BANCARIA CÓDIGO: FR-1605-GF-27 UNA POR LA CUENTA CORRIENTE Y OTRA DE DONACIONES</t>
  </si>
  <si>
    <t>Radicar cuentas por pagar en el SIIF</t>
  </si>
  <si>
    <t>N° de cuentas por pagar radicadas en el SIIF</t>
  </si>
  <si>
    <t>Elaboracion Plan Anual mensualizado para Distribucion de PAC año 2015</t>
  </si>
  <si>
    <t>N° de PAC anual elaborados</t>
  </si>
  <si>
    <t>Formato PAC de Ministerio de Hacienda de acuerdo al plan a los Gastos de Personal, Gastos Generales, proyectos de inversión y Transferencias.</t>
  </si>
  <si>
    <t>Elaborar la programación del PAC Mensual</t>
  </si>
  <si>
    <t xml:space="preserve">N° de PAC mensual programados </t>
  </si>
  <si>
    <t>Formato de Acta de Consolidacion CÓDIGO:    FR-1605-GF-36 en el que se compila el PAC mensual</t>
  </si>
  <si>
    <t>Fortalecimiento del apoyo financiero y contable</t>
  </si>
  <si>
    <t>Información financiera oportuna para la toma de decisiones.</t>
  </si>
  <si>
    <t>Presentar reportes de ejecución presupuestal de la UNGRD</t>
  </si>
  <si>
    <t>N° de reportes presentados a OAPI</t>
  </si>
  <si>
    <t>Reporte SIIF entregados los días Lunes de cada semana</t>
  </si>
  <si>
    <t>Elaborar los informes de operaciones reciprocas, saldos y movimientos en el sistema CHIP - Contaduría General</t>
  </si>
  <si>
    <t>N° de informes de operaciones presentados</t>
  </si>
  <si>
    <t>Luis Carvjal/Henry Venegas</t>
  </si>
  <si>
    <t>Reporte SIIF - Informes de operaciones</t>
  </si>
  <si>
    <t>Elaborar el balance general de la UNGRD de la vigencia 2014</t>
  </si>
  <si>
    <t>Número de Balances elaborados</t>
  </si>
  <si>
    <t>Luis Carvajal</t>
  </si>
  <si>
    <t>Balance general 2014 Documento firmado y publicado</t>
  </si>
  <si>
    <t>Elaborar el Balance General con corte mensual de la UNGRD durante la vigencia 2015</t>
  </si>
  <si>
    <t>No. De Balances Mensuales elaborados</t>
  </si>
  <si>
    <t>Balances con corte mensual elaborados. Documento firmado y publicado</t>
  </si>
  <si>
    <t>Presentar el informe de "Información Exógena" a la DIAN</t>
  </si>
  <si>
    <t>No. De Informes presentados</t>
  </si>
  <si>
    <t>Henry Venegas</t>
  </si>
  <si>
    <t>Formato 10006 - Presentación de Información para envío de archivos DIAN</t>
  </si>
  <si>
    <t>Presentar el informe de Información Exógena  distrital a la SHD</t>
  </si>
  <si>
    <t>Documento de resultado de cargue de archivo enviado por la SHD</t>
  </si>
  <si>
    <t>Presentar la declaración de retención en la fuente a la DIAN</t>
  </si>
  <si>
    <t>No. De Declaraciones de Retención en la fuente presentadas</t>
  </si>
  <si>
    <t xml:space="preserve">Fromato No.350 Declaración Mensual de Retención en la Fuente DIAN </t>
  </si>
  <si>
    <t>Presentar la declaración de retención de ICA - Secretaria de Hacienda Distrital</t>
  </si>
  <si>
    <t>No. De declaraciones de Retención del ICA presentadas</t>
  </si>
  <si>
    <t>Formulario de autoliquidación electrónica asistida de retenciones del impuesto de industria y comercio, avisos y tableros No. 331.</t>
  </si>
  <si>
    <t>Sistemas de información para manejo presupuestal eficiente, eficaz y efectivo.</t>
  </si>
  <si>
    <t>Gestionar las actividades necesarias a fin de generar un aplicativo que permita la elaboración y consolidación del PAC mensualizado</t>
  </si>
  <si>
    <t>Aplicativo</t>
  </si>
  <si>
    <t>No. De aplicativos desarrollados</t>
  </si>
  <si>
    <t>María Ortiz</t>
  </si>
  <si>
    <t>Aplicativo desarrollado</t>
  </si>
  <si>
    <t>Seguimiento a la ejecución presupuestal.</t>
  </si>
  <si>
    <t>Realizar informes de ejecución presupuestal de manera mensual los cuales se publican en la página web  adicional a los estados financieros.</t>
  </si>
  <si>
    <t>No. De informes elaborados y publicados</t>
  </si>
  <si>
    <t>Mensualmente y trimestralmente se emiten informes de la ejecución presupuestal a la fecha</t>
  </si>
  <si>
    <t>Realizar seguimiento a las conciliaciones entre CDP's y compromisos, así como Compromisos vs obligaciones</t>
  </si>
  <si>
    <t>No. De conciliaciones realizadas</t>
  </si>
  <si>
    <t>Informes mensuales de conciliación entre CDP's y compromisos, así como Compromisos vs obligaciones</t>
  </si>
  <si>
    <t>Direccionamiento de procedimientos de la cadena presupuestal.</t>
  </si>
  <si>
    <t xml:space="preserve">Realizar capacitaciones a los funcionarios y contratistas de la entidad los procedimientos a efectuar para la programación de vigencias futuras y cupo PAC. </t>
  </si>
  <si>
    <t>La capacitación de Cupo PAC se realizará una en cada uno de los semestres, y la de  vigencias futuras se realizará en el útlimo trimestre del año. El sustento será los listados de asistencia y las diapósitivas.</t>
  </si>
  <si>
    <t>Participar en las acividades de capacitacion programadas por el Minhacienda para la actualizacion en el manejo de la plataforma del SIIF</t>
  </si>
  <si>
    <t>De acuerdo a la oferta programadas por el MinHacienda</t>
  </si>
  <si>
    <t>No de capacitaciones certificadas</t>
  </si>
  <si>
    <t>Paulina Hernandez y Maria Ortiz</t>
  </si>
  <si>
    <t>Certificaciones emitidas por el Minhacieda</t>
  </si>
  <si>
    <t>De Acuerdo a la oferta programadas por el Minhacienda</t>
  </si>
  <si>
    <t>Paulina Hernández /Maria Ortiz</t>
  </si>
  <si>
    <t>Gestión Estratégica</t>
  </si>
  <si>
    <t>Elaboración de Planes de Mejoramiento de acuerdo a las observaciones realizadas por los entes de control y la Oficina de Control Interno</t>
  </si>
  <si>
    <t>Paulina Hernández/Luis Carvajal</t>
  </si>
  <si>
    <t>Sistema Integrado de Planeación y Gestión.</t>
  </si>
  <si>
    <t>Maria Ortiz</t>
  </si>
  <si>
    <t>Actualizaciones a los mapas de riesgos</t>
  </si>
  <si>
    <t>OFICINA ASESORA JURÍDICA</t>
  </si>
  <si>
    <t>Apoyo jurídico eficiente</t>
  </si>
  <si>
    <t>Asesoramiento jurídico eficiente a la Dirección y sus dependencias.</t>
  </si>
  <si>
    <t>Participar en la elaboración de documentos de contenido jurídico, proyectos de reglamento, manuales y en general, trabajos especificados que sean asignados por la Dirección General</t>
  </si>
  <si>
    <t>Documentos de contenido jurídico</t>
  </si>
  <si>
    <t>No de documentos de contenido jurídico en los que participa la OAJ</t>
  </si>
  <si>
    <t>Jorge Bunch</t>
  </si>
  <si>
    <t xml:space="preserve">Documentos </t>
  </si>
  <si>
    <t>Elaboración de estudios y conceptos jurídicos de proyectos de Ley o actos administrativos.</t>
  </si>
  <si>
    <t xml:space="preserve">Preparar y revisar proyectos de acto administrativo y de Ley </t>
  </si>
  <si>
    <t xml:space="preserve">Proyectos de acto administrativo y de Ley </t>
  </si>
  <si>
    <t xml:space="preserve">No de proyectos de acto administrativo y de Ley </t>
  </si>
  <si>
    <t>Oficios de respuesta</t>
  </si>
  <si>
    <t>Políticas de prevención de daño antijurídico.</t>
  </si>
  <si>
    <t xml:space="preserve">Definición e implementación de la Política de prevención del Daño Antijurídico </t>
  </si>
  <si>
    <t>Documento de Política de Daño Antijurídico</t>
  </si>
  <si>
    <t xml:space="preserve">Defensa judicial eficiente. </t>
  </si>
  <si>
    <t>Atender las peticiones y consultas efectuadas ante la Oficina Asesora Jurídica en un término máximo de 15 días</t>
  </si>
  <si>
    <t>Respuestas a peticiones y consultas</t>
  </si>
  <si>
    <t xml:space="preserve">No de consultas atendidas por la OAJ en un término máximo de 15 días/ No de consultas recibidas por la OAJ </t>
  </si>
  <si>
    <t>Oficios de respuesta y base de datos de registro</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</si>
  <si>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</si>
  <si>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</si>
  <si>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</si>
  <si>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Oficios de respuesta y planillas de seguimiento</t>
  </si>
  <si>
    <t>OFICINA ASESORA DE PLANEACIÓN E INFORMACIÓN</t>
  </si>
  <si>
    <t>Fortalecer el Sistema Nacional de Información de Gestión del Riesgo de Desastres - SNIGRD.</t>
  </si>
  <si>
    <t>Actualización y ajuste del marco conceptual del Sistema Nacional de Información de Gestión del Riesgo de Desastres - SNIGRD</t>
  </si>
  <si>
    <t>Documento desarrollado</t>
  </si>
  <si>
    <t>Documento con el marco conceptual producto de una consultoria (Proyecto de Inversión)</t>
  </si>
  <si>
    <t>UNGRD - INVERSIÓN</t>
  </si>
  <si>
    <t>Fortalecimiento de la plataforma tecnológica</t>
  </si>
  <si>
    <t>No. de contratos realizados</t>
  </si>
  <si>
    <t>Contrato para fortalecer la Plataforma  del SNIGRD  de acuerdo a los resultados y avances de la consultoría Actualización y ajuste del marco conceptual del Sistema Nacional de Información de Gestión del Riesgo de Desastres - SNIGRD</t>
  </si>
  <si>
    <t>Realizar acuerdos de información con entidades del SNGRD para su articulación con el Sistema Nacional de Información de Gestión del Riesgo de Desastres - SNIGRD</t>
  </si>
  <si>
    <t>Acuerdo</t>
  </si>
  <si>
    <t>Acuerdo firmado con entidades del SNGRD</t>
  </si>
  <si>
    <t>Formulación, articulación y seguimiento de la política pública de gestión del riesgo de desastres.</t>
  </si>
  <si>
    <t>Seguimiento a la elaboración e implementación de políticas públicas</t>
  </si>
  <si>
    <t>No. de reportes de seguimiento a políticas elaborados</t>
  </si>
  <si>
    <t>Jessica Giraldo</t>
  </si>
  <si>
    <t>Reportes de seguimiento</t>
  </si>
  <si>
    <t>Seguimiento a las metas del Plan Nacional de Desarrollo a cargo de la UNGRD - SPI</t>
  </si>
  <si>
    <t>No. de documentos de seguimiento elaborados</t>
  </si>
  <si>
    <t>Reporte de seguimiento</t>
  </si>
  <si>
    <t>Realizar Seguimiento a los avances de los documentos Conpes SNGRD</t>
  </si>
  <si>
    <t>No. de informes de seguimiento</t>
  </si>
  <si>
    <t>Informes de seguimiento</t>
  </si>
  <si>
    <t>Reglamentación del Fondo Nacional de Gestión del Riesgo de Desastres - FNGRD /  Reglamentación de la Ley 1523 de 2012.</t>
  </si>
  <si>
    <t>Acompañamiento a la Asistencia Técnica prestada por Banco Mundial para el proceso de reglamentación del Fondo Nacional de Gestión del Riesgo de Desastres y de la Ley 1523 de 2012.</t>
  </si>
  <si>
    <t>Número de documentos elaborados</t>
  </si>
  <si>
    <t>Documentos elaborados y remitidos a los miembros del Banco Mundial tales como correos electrónicos, documentos de política pública, normas y decretos, entre otros.</t>
  </si>
  <si>
    <t>B. CONOCIMIENTO DEL RIESGO</t>
  </si>
  <si>
    <t>Fomento de la gestión del riesgo de desastres en la educación nacional</t>
  </si>
  <si>
    <t>Comunicación del riesgo a las entidades públicas y privadas y a la población, con fines de información pública, percepción y toma de conciencia.</t>
  </si>
  <si>
    <t>Intensificación del proceso de Participación ciudadana y comunitaria para la reducción del riesgo de desastres.</t>
  </si>
  <si>
    <t>Formulación y gestión de una agenda de investigación aplicada en gestión del riesgo de desastres que incluya las diferencias y necesidades de carácter regional, local y sectorial.</t>
  </si>
  <si>
    <t>Definición de lineamientos de incorporación de Cambio Climático en los instrumentos de planificación del desarrollo a manera de investigación y articulada con las entidades integrantes del SINA.</t>
  </si>
  <si>
    <t>Diseño de lineamientos técnicos para la implementación de directrices y recomendaciones de la OCDE frente a accidentes químicos, en el marco del Comisión Nacional de Riesgo Tecnológico (pendiente responsable es meta PND)</t>
  </si>
  <si>
    <t>C. REDUCCIÓN DEL RIESGO</t>
  </si>
  <si>
    <t>Protección Financiera</t>
  </si>
  <si>
    <t>Gestión Financiera y Aseguramiento ante el Riesgo de Desastres.</t>
  </si>
  <si>
    <t xml:space="preserve">Apoyar la implementación de la estrategia de protección financiera de la Nación frente a los desastres y propuestas y seguimiento al protocolo que se debe llevar a cabo para la activación del crédito con Banco Mundial </t>
  </si>
  <si>
    <t>D. MANEJO DE DESASTRES</t>
  </si>
  <si>
    <t>Ejecución de simulacros de actuación.</t>
  </si>
  <si>
    <t>Elaborar el anteproyecto de presupuesto de la UNGRD</t>
  </si>
  <si>
    <t>Anteproyecto de presupuesto</t>
  </si>
  <si>
    <t>No. de anteproyecto de presupuesto</t>
  </si>
  <si>
    <t>Documento físico y magnético de anteproyecto de presupuesto</t>
  </si>
  <si>
    <t xml:space="preserve">Formulación acuerdos de desempeño (Proyección de metas de ejecución presupuestal anual de la UNGRD) </t>
  </si>
  <si>
    <t>No.  Documentos de acuerdo de desempeño</t>
  </si>
  <si>
    <t>Documento de acuerdo de desempeño</t>
  </si>
  <si>
    <t>Seguimiento a las metas de ejecución presupuestal de la UNGRD</t>
  </si>
  <si>
    <t>No. De reportes de seguimiento realizados</t>
  </si>
  <si>
    <t>Ficha de reporte al seguimiento de la ejecución presupuestal</t>
  </si>
  <si>
    <t xml:space="preserve">Presentar reportes de ejecución presupuestal al MHCP </t>
  </si>
  <si>
    <t>No de reportes de ejecución elaborados</t>
  </si>
  <si>
    <t>Documento físico y magnético</t>
  </si>
  <si>
    <t>Tramitar la viabilidad de las modificaciones presupuestales ante las instancias competentes</t>
  </si>
  <si>
    <t>Acuerdos aprobados</t>
  </si>
  <si>
    <t>Seguimiento a los recursos de la subcuenta principal de FNGRD</t>
  </si>
  <si>
    <t>No. de documentos de seguimientos elaborados</t>
  </si>
  <si>
    <t>Documento de Balance de los recursos de la subcuenta principal del FNGRD</t>
  </si>
  <si>
    <t>Desarrollar informe final de la ejecución presupuestal de la UNGRD</t>
  </si>
  <si>
    <t>Eliana Grandas</t>
  </si>
  <si>
    <t>Documento de nforme final de la ejecución presupuestal de la UNGRD</t>
  </si>
  <si>
    <t>Solicitud de recursos para la implementación de la Política de Gestión del Riesgo de Desastres al MHYCP</t>
  </si>
  <si>
    <t>Solicitudes</t>
  </si>
  <si>
    <t>Oficios radicados en el Ministerio de Hacienda</t>
  </si>
  <si>
    <t>Documento de PAC elaborado</t>
  </si>
  <si>
    <t>Programación del PAC de los recursos a ser transferidos al FNGRD</t>
  </si>
  <si>
    <t>Plan</t>
  </si>
  <si>
    <t>Plan de adquisiciones elaborado y publicado</t>
  </si>
  <si>
    <t>Planeación estratégica.</t>
  </si>
  <si>
    <t>Karen Villarreal</t>
  </si>
  <si>
    <t>Documento magnético cargado en la página web de la entidad</t>
  </si>
  <si>
    <t>Elaboración del Plan Estratégico de la Entidad para la vigencia 2015 -2018</t>
  </si>
  <si>
    <t>FORMATO PLAN ESTRATÉGICO (FR-1300-PE-02) y Documento de Justificación cargados en la página web de la entidad</t>
  </si>
  <si>
    <t>Efectuar el último seguimiento al Plan de Acción de la Entidad de la vigencia 2015 y hacer documento de cierre</t>
  </si>
  <si>
    <t>FORMATO PLAN DE ACCIÓN (FR-1300-PE-01) cargado en la página web de la entidad</t>
  </si>
  <si>
    <t>Elaboración y consolidación del Plan de Acción de la entidad para la vigencia 2015</t>
  </si>
  <si>
    <t>Seguimiento al Plan de Acción de la Entidad para la vigencia 2015</t>
  </si>
  <si>
    <t>Número de seguimientos realizados/número de seguimientos propuestos</t>
  </si>
  <si>
    <t>FORMATO PLAN DE ACCIÓN (FR-1300-PE-01) cargado en la página web de la entidad, en el cual se debe reportar seguimiento bimensual</t>
  </si>
  <si>
    <t>Formulación y seguimiento de los proyectos de inversión.</t>
  </si>
  <si>
    <t>Asesorar y apoyar a las dependencias de la UNGRD en la formulación, registro y actualización de proyectos de inversión</t>
  </si>
  <si>
    <t>Proyectos de inversión</t>
  </si>
  <si>
    <t>No. De proyectos elaborados</t>
  </si>
  <si>
    <t>Formulación de proyectos de inversión por Presupuesto General de la Nación</t>
  </si>
  <si>
    <t>No. De Proyectos formulados</t>
  </si>
  <si>
    <t>Documentos de proyectos de inversión magnéticos y físicos. Cargue de los mismos en el SUIFP</t>
  </si>
  <si>
    <t>Actualización proyectos de Inversión en el SUIFP</t>
  </si>
  <si>
    <t>Proyectos</t>
  </si>
  <si>
    <t>No. De actualizaciones realizadas</t>
  </si>
  <si>
    <t>Documentos de proyectos de inversión magnéticos y físicos.</t>
  </si>
  <si>
    <t xml:space="preserve">Seguimiento a los proyectos de inversión de la UNGRD realizado con base en la información registrada en el SPI </t>
  </si>
  <si>
    <t>12 por cada proyecto de inversión</t>
  </si>
  <si>
    <t>Formatos de seguimiento a los proyectos de inversión (FR-1300-PE-04 FORMATO DE SEGUIMIENTO A PROYECTOS DE INVERSIÓN) y aplicativo SPI</t>
  </si>
  <si>
    <t>Cerrar la formulación de Acciones Correctivas y Preventias del SIPLAG - (Auditoria Interna y Externa)</t>
  </si>
  <si>
    <t>Yanizza Lozano</t>
  </si>
  <si>
    <t>Planes de Mejoramiento cerrados con evaluación de eficacia</t>
  </si>
  <si>
    <t>Realizar el proceso contratactual para certificación del Sistema Integrado de Planeación y Gestión - SIPLAG</t>
  </si>
  <si>
    <t>Número de contratos suscritos</t>
  </si>
  <si>
    <t xml:space="preserve"> Contrato de consultoria suscrito para certificación del Sistema Integrado de Planeación y Gestión - SIPLAG </t>
  </si>
  <si>
    <t>Llevar a cabo la auditoria de otorgamiento (certificación del SIPLAG)</t>
  </si>
  <si>
    <t>No. De actividades de la Auditoria de Otorgamiento ejecutadas/ No. De actividades de la Auditoria de otorgamiento programadas</t>
  </si>
  <si>
    <t>Cronograma de la Auditoria de Otorgamiento
e Informe de Auditoria entregado por el ente certificador</t>
  </si>
  <si>
    <t>Cerrar Acciones de Planes de Mejoramiento del SIPLAG - (Auditoria de otorgamiento)</t>
  </si>
  <si>
    <t>Planes de Mejoramiento con evaluación de eficacia</t>
  </si>
  <si>
    <t>Llevar a cabo reuniones mensuales del Equipo SIPLAG</t>
  </si>
  <si>
    <t>No.  Reuniones realizadas con el Equipo SIPLAG</t>
  </si>
  <si>
    <t>Actas de Reunión, listados de asistencia</t>
  </si>
  <si>
    <t>Realizar jornadas de socialización y refuerzo del SIPLAG a todos los funcionarios de la entidad</t>
  </si>
  <si>
    <t>Jornadas de socialización y refuerzo</t>
  </si>
  <si>
    <t>Número de jornadas realizadas</t>
  </si>
  <si>
    <t>Presentaciones utilizadas, listados de asistencia, evaluación de las jornadas</t>
  </si>
  <si>
    <t>Carmen Chávez
Patricia Arenas</t>
  </si>
  <si>
    <t>Realizar reuniones al interior de cada una de las dependencias para la Coordinación y Gestión de actividades del  SIPLAG</t>
  </si>
  <si>
    <t>Inventarios</t>
  </si>
  <si>
    <t>Número de inventarios realizados</t>
  </si>
  <si>
    <t>Documento en el que se decribirá el Inventario de necesidades de TI - UNGRD</t>
  </si>
  <si>
    <t>Realizar un proceso de priorización de Proyectos de Tecnologías de la información</t>
  </si>
  <si>
    <t>Matrices</t>
  </si>
  <si>
    <t>Número de matrices de priorización de proyectos</t>
  </si>
  <si>
    <t>Matriz de priorizacion proyectos</t>
  </si>
  <si>
    <t>Actualización del Plan Estrategico de Tecnologías de Información - PETI de la UNGRD</t>
  </si>
  <si>
    <t>No. documentos de actualización de PETI</t>
  </si>
  <si>
    <t>Plan estrategico de TI actualizado</t>
  </si>
  <si>
    <t>Formular la Estrategia y el Plan de Acción de Rendición de Cuentas para la vigencia 2015</t>
  </si>
  <si>
    <t>Patricia Arenas
Karen Villarreal</t>
  </si>
  <si>
    <t>Documentos Estrategia y Plan de Rendición de Cuentas</t>
  </si>
  <si>
    <t>Hacer seguimiento a la ejecución del Plan de Acción de Rendición de Cuentas 2015</t>
  </si>
  <si>
    <t xml:space="preserve">Plan de Acción de RC con seguimientos trimestrales </t>
  </si>
  <si>
    <t>Liderar la elaboración del informe final de la ejecución de la estrategia y el plan de Plan de Acción de Rendición de Cuentas de la vigencia 2015</t>
  </si>
  <si>
    <t>No. De Documentos elaborados</t>
  </si>
  <si>
    <t>Documentos de respuesta elaborados (Oficios, Informes)</t>
  </si>
  <si>
    <t>Liderar la Formulación del Plan Anticorrupción y de Atención al Ciudadano 2015</t>
  </si>
  <si>
    <t>Documento de informe final de la ejecución del Plan Anticorrupción y de Atención al Ciudadano, así como las evidencias vinculadas a actividades ejecutadas</t>
  </si>
  <si>
    <t>Seguimiento y fortalecimiento a la implementación de la estrategia de gobierno en línea.</t>
  </si>
  <si>
    <t>Hacer seguimiento a la implementacion del nuevo Decreto de Gobierno en Línea (Decreto 2573 del 12 de diciembre de 2015)</t>
  </si>
  <si>
    <t>No. De Seguimientos realizados</t>
  </si>
  <si>
    <t>Paula Contreras
Wilson Salamanca</t>
  </si>
  <si>
    <t>Realizar integración del módulo de PQRD al sistema oficial de correspondencia de la UNGRD</t>
  </si>
  <si>
    <t>Modulos</t>
  </si>
  <si>
    <t>No de modulos integrados al Sistema oficial de Correspondencia</t>
  </si>
  <si>
    <t>Aplicativo Web integrado/funcional al sistema oficial de correspondencia (Es referente al Plan de Desarrollo Administrativo Sectorial de la vigencia 2015)</t>
  </si>
  <si>
    <t>Socialización del uso de la herramienta del Registro Único de Damnificados - RUD</t>
  </si>
  <si>
    <t xml:space="preserve">No. De Talleres realizados </t>
  </si>
  <si>
    <t>Listados de asistencia a los talleres</t>
  </si>
  <si>
    <t>Soporte técnico a la Rendición de cuetnas de la UNGRD</t>
  </si>
  <si>
    <t>Soporte tecnológico a aplicaciones para rendición de cuentas (chats, foros, video, streamming, etc)</t>
  </si>
  <si>
    <t>Soporte  tecnológico a Rendicion de cuentas realizados</t>
  </si>
  <si>
    <t>Soporte  tecnológico a aplicaciones utilizadas para Rendicion de cuentas del aUNGRD</t>
  </si>
  <si>
    <t>DEPENDENCIA</t>
  </si>
  <si>
    <t>EJE 1</t>
  </si>
  <si>
    <t xml:space="preserve">E. FORTALECIMIENTO Y POSICIONAMIENTO INSTITUCIONAL </t>
  </si>
  <si>
    <t>LINEA DE ACCIÓN</t>
  </si>
  <si>
    <t>Gestión del Talento Humano</t>
  </si>
  <si>
    <t>Provisión del Talento Humano</t>
  </si>
  <si>
    <t>Actualizar el manual de funciones y competencias laborales de la Unidad</t>
  </si>
  <si>
    <t>Resolución</t>
  </si>
  <si>
    <t>No de actualizaciones al manual de funciones y competencias laborales realizados</t>
  </si>
  <si>
    <t>Ángela Gómez</t>
  </si>
  <si>
    <t xml:space="preserve">Reunión Comisión de Personal </t>
  </si>
  <si>
    <t xml:space="preserve">Comisión de Personal </t>
  </si>
  <si>
    <t>No de comisiones efectuadas</t>
  </si>
  <si>
    <t>Reporte Comisión de Personal</t>
  </si>
  <si>
    <t>Reporte</t>
  </si>
  <si>
    <t>Reporte Comisión</t>
  </si>
  <si>
    <t xml:space="preserve">Elaborar el Plan Anual de Vacantes </t>
  </si>
  <si>
    <t xml:space="preserve">Plan Anual de Vacantes </t>
  </si>
  <si>
    <t xml:space="preserve">No. de Plan Anual de Vacantes elaborados </t>
  </si>
  <si>
    <t>Plan Anual</t>
  </si>
  <si>
    <t>Administración de Nómina</t>
  </si>
  <si>
    <t>Preparar y elaborar el proyecto anual de presupuesto para amparar los gastos por servicios personales asociados a nómina</t>
  </si>
  <si>
    <t xml:space="preserve">Proyecto Anual de Presupuesto </t>
  </si>
  <si>
    <t>No. de anteproyectos de presupuesto elaborados</t>
  </si>
  <si>
    <t>Proyecto Anual de Presupuesto</t>
  </si>
  <si>
    <t>Preparar  la liquidación de la nómina de los empleados de la Unidad, y los pagos por concepto de seguridad social y prestaciones sociales</t>
  </si>
  <si>
    <t xml:space="preserve">Liquidación de Nómina </t>
  </si>
  <si>
    <t>No de Liquidación de la nómina preparadas</t>
  </si>
  <si>
    <t>Nómina Liquidada</t>
  </si>
  <si>
    <t>Realizar el control mensual a las novedades que afecten el presupuesto de la Unidad (compensatorios, horas extras, licencias, incapacidades, permisos y vacaciones)</t>
  </si>
  <si>
    <t>Control de Novedades</t>
  </si>
  <si>
    <t>No.de controles de novedades realizados</t>
  </si>
  <si>
    <t>Control realizado</t>
  </si>
  <si>
    <t>Elaborar Circular de programación vacaciones de funcionarios de la entidad.</t>
  </si>
  <si>
    <t>Circular</t>
  </si>
  <si>
    <t>No de circulares emitidas</t>
  </si>
  <si>
    <t>Realizar el registro de Ausentismo en la base de datos diseñada</t>
  </si>
  <si>
    <t>Registro mensual</t>
  </si>
  <si>
    <t>Archivo de Registro</t>
  </si>
  <si>
    <t>Realizar afiliación de contratistas a la ARL</t>
  </si>
  <si>
    <t>Reporte mensual de afiliaciones</t>
  </si>
  <si>
    <t xml:space="preserve">Numero de afiliaciones realizadas/numero de contratos suscritos </t>
  </si>
  <si>
    <t>Sigep</t>
  </si>
  <si>
    <t>Creación nuevos usuarios de planta</t>
  </si>
  <si>
    <t xml:space="preserve">Reporte mensual </t>
  </si>
  <si>
    <t>No de funcionarios inscritos/ No de funcionarios de la Unidad</t>
  </si>
  <si>
    <t>Modificación de usuarios existentes de planta</t>
  </si>
  <si>
    <t>Desvinculación de usuarios de planta</t>
  </si>
  <si>
    <t>No de funcionarios desvinculados / No de funcionarios retirados</t>
  </si>
  <si>
    <t>Actualización información Hojas de vida</t>
  </si>
  <si>
    <t>Sistema actualizado</t>
  </si>
  <si>
    <t xml:space="preserve">No de actualizaciones   </t>
  </si>
  <si>
    <t>Sistema</t>
  </si>
  <si>
    <t>Gestión Administrativa</t>
  </si>
  <si>
    <t>Actualizar documentación en el archivo de hojas de vida de los empleados de la Unidad</t>
  </si>
  <si>
    <t>No de hojas de vida actualizadas / No de funcionarios</t>
  </si>
  <si>
    <t>Expedir las certificaciones laborales de funcionarios</t>
  </si>
  <si>
    <t>No de certificaciones laborales expedidas</t>
  </si>
  <si>
    <t>Reporte de Cerificaciones</t>
  </si>
  <si>
    <t>Expedir las certificaciones laborales de exfuncionarios de la Unidad</t>
  </si>
  <si>
    <t>Proyectar certificaciones de insuficiencia o inexistencia  de personal en planta, para efectos de la contratación de prestación de servicios cuando se requiera.</t>
  </si>
  <si>
    <t>No de certificaciones de insuficiencia o inexistencia  proyectadas/No de certificaciones  de insuficiencia o inexistencia solicitadas *100</t>
  </si>
  <si>
    <t>Emitir los reportes de control de horario del personal de planta por dependencia</t>
  </si>
  <si>
    <t>Reporte mensual por dependencia</t>
  </si>
  <si>
    <t>No de Reportes realizados</t>
  </si>
  <si>
    <t>Seguimiento</t>
  </si>
  <si>
    <t>No de Reuniones realizadas</t>
  </si>
  <si>
    <t>Realizar monitoreo a la Gestión de los Comités de la UNGRD (CP, CBCI, CCL, COPASST)</t>
  </si>
  <si>
    <t>Monitoreo</t>
  </si>
  <si>
    <t>No de monitoreos realizados</t>
  </si>
  <si>
    <t>Viáticos y Gastos de Viaje</t>
  </si>
  <si>
    <t>Elaborar los actos administrativos de comisiones y liquidación de  viáticosde los funcionarios de la Unidad</t>
  </si>
  <si>
    <t>No de actos administrativos elaborados/ No de actos administrativos solicitados *100</t>
  </si>
  <si>
    <t>Elaborar los actos administrativos de desplazamiento y gastos de viaje de los contratistas de la Unidad</t>
  </si>
  <si>
    <t xml:space="preserve">Realizas los pagos de viáticos y gastos de viaje para funcionarios y contratistas de la UNGRD  autorizados por la Caja Menor </t>
  </si>
  <si>
    <t>No de pagos</t>
  </si>
  <si>
    <t xml:space="preserve">Recibir las legalizaciones de viáticos y gastos de viaje para funcionarios y contratistas de la UNGRD autorizados por la Caja Menor </t>
  </si>
  <si>
    <t>No. de Legalizaciones</t>
  </si>
  <si>
    <t>Realizar los reembolsos para la Caja Menor de viáticos y gastos de viaje conforme a lo establecido en el decreto 2768 de 2012, artículo 14</t>
  </si>
  <si>
    <t>Resolución de reembolso</t>
  </si>
  <si>
    <t>De acuerdo a demanda</t>
  </si>
  <si>
    <t>No de reembolsos a la caja menor / no de pagos de viáticos y gastos realizados con caja menor</t>
  </si>
  <si>
    <t>Realizar el cierre presupuestal la Caja Menor de viáticos y gastos de viaje conforme a lo establecido en el decreto 2768 de 2012.</t>
  </si>
  <si>
    <t>Resolución de cierre de caja</t>
  </si>
  <si>
    <t>Resolución de cierre</t>
  </si>
  <si>
    <t>Realizar los trámites para la emisión de tiquete solicitados por los funcionarios da la UNGRD</t>
  </si>
  <si>
    <t>No de tiquetes emitidos</t>
  </si>
  <si>
    <t>Realizar los trámites para la emisión de tiquete solicitados por los contratistas da la UNGRD</t>
  </si>
  <si>
    <t>Realizar los trámites para la emisión de tiquete solicitados por los contratistas del FNGRD</t>
  </si>
  <si>
    <t xml:space="preserve">Realizar el seguimiento a la ejecución presupuestal de los contratos para tiquetes </t>
  </si>
  <si>
    <t>Seguimiento presupuestal</t>
  </si>
  <si>
    <t>No de seguimientos a los contratos para la adquisición de tiquetes</t>
  </si>
  <si>
    <t>Realizar el informe de ejecución de acuerdo a la emisión de tiquetes</t>
  </si>
  <si>
    <t>Informe mensual</t>
  </si>
  <si>
    <t>Informe de ejecución</t>
  </si>
  <si>
    <t>Sistema de Estímulos:
Bienestar Social Laboral
Incentivos</t>
  </si>
  <si>
    <t>Elaborar el diagnóstico de Bienestar Social Laboral</t>
  </si>
  <si>
    <t>Documento de Diagnóstico</t>
  </si>
  <si>
    <t>Documento de ejecución</t>
  </si>
  <si>
    <t>Diagnóstico</t>
  </si>
  <si>
    <t>Elaborar el Plan de Bienestar Social para los funcionarios de la UNGRD</t>
  </si>
  <si>
    <t>Plan de Bienestar Social</t>
  </si>
  <si>
    <t>% de cumplimiento mensual</t>
  </si>
  <si>
    <t>Plan realizado</t>
  </si>
  <si>
    <t>Implementar el Plan de bienestar Social de la UNGRD desde el componente de Calidad de vida Laboral</t>
  </si>
  <si>
    <t>Reporte mensual</t>
  </si>
  <si>
    <t>Realizar el seguimiento a la ejecución presupuestal</t>
  </si>
  <si>
    <t>Elaborar el diagnóstico de Incentivos</t>
  </si>
  <si>
    <t>Informe de diagnostico</t>
  </si>
  <si>
    <t>Diagnóstico elaborado</t>
  </si>
  <si>
    <t>Elaborar el Plan Anual de Incentivos</t>
  </si>
  <si>
    <t>Plan Anual de Incentivos</t>
  </si>
  <si>
    <t>Plan elaborado</t>
  </si>
  <si>
    <t>Implementar el Plan Anual de Incentivos</t>
  </si>
  <si>
    <t>Entrega de incentivos</t>
  </si>
  <si>
    <t>Plan Implementado</t>
  </si>
  <si>
    <t>Reporte seguimiento</t>
  </si>
  <si>
    <t>Elaborar el informe de cumplimiento del Sistema de Estímulos</t>
  </si>
  <si>
    <t>Informe elaborado</t>
  </si>
  <si>
    <t>Capacitación</t>
  </si>
  <si>
    <t>Elaborar el diagnóstico de Capacitación</t>
  </si>
  <si>
    <t>Diagnóstico realizado</t>
  </si>
  <si>
    <t>Elaborar el Plan Institucional de Capacitación</t>
  </si>
  <si>
    <t>Plan Institucional de Capacitación</t>
  </si>
  <si>
    <t>Implementar el Plan Institucional de Capacitación</t>
  </si>
  <si>
    <t>Realizar el seguimiento y evaluación de las actividades de capacitación</t>
  </si>
  <si>
    <t>Elaborar el informe de ejecución  del Plan Institucional de Capacitación</t>
  </si>
  <si>
    <t>Informe Realizado</t>
  </si>
  <si>
    <t>Seguridad y Salud en el Trabajo</t>
  </si>
  <si>
    <t>Elaborar el Plan Anual de trabajo con ARL</t>
  </si>
  <si>
    <t>Plan de Trabajo</t>
  </si>
  <si>
    <t>Elaborar el cronograma de SST</t>
  </si>
  <si>
    <t>Cronograma</t>
  </si>
  <si>
    <t>Cronograma realizado</t>
  </si>
  <si>
    <t>Seguimiento o Capacitación al COPASST</t>
  </si>
  <si>
    <t>Sesión</t>
  </si>
  <si>
    <t>Acompañamiento y capacitación a la Brigada de Emergencia</t>
  </si>
  <si>
    <t>Seguimiento o Capacitación al Comité de Convivencia Laboral</t>
  </si>
  <si>
    <t>% de cumplimiento trimestral</t>
  </si>
  <si>
    <t>Documento terminado</t>
  </si>
  <si>
    <t>Actualización al Plan de Emergencia</t>
  </si>
  <si>
    <t>Plan Actualizado</t>
  </si>
  <si>
    <t>Semana de la Seguridad</t>
  </si>
  <si>
    <t>Actividad</t>
  </si>
  <si>
    <t>% de cumplimiento según cronograma</t>
  </si>
  <si>
    <t>Registro de la actividad</t>
  </si>
  <si>
    <t>TOTAL LINEA DE ACCIÓN</t>
  </si>
  <si>
    <t>A. GOBERNABILIDAD Y DESARROLLO DEL SNGRD</t>
  </si>
  <si>
    <t>No reuniones realizadas</t>
  </si>
  <si>
    <t>Realizar Seguimiento al Mapa de Riesgos anticorrupción</t>
  </si>
  <si>
    <t>Reportes realizados</t>
  </si>
  <si>
    <t>Informe de Seguimiento</t>
  </si>
  <si>
    <t>Seguimiento al Mapa de Riesgos Operacionales</t>
  </si>
  <si>
    <t>Realizar seguimiento al mapa de riesgos operacionales</t>
  </si>
  <si>
    <t xml:space="preserve">GRAN TOTAL EJES DE ACCION </t>
  </si>
  <si>
    <t>Reglamentación del Fondo Nacional de Gestión del Riesgo de Desastres - FNGRD /  Reglamentación de la Ley 1523 de 2012</t>
  </si>
  <si>
    <t>-</t>
  </si>
  <si>
    <t>Líderar el proceso de reglamentación del FNGRD con el acompañamiento del Banco Mundial</t>
  </si>
  <si>
    <t xml:space="preserve">Decreto de reglamentación </t>
  </si>
  <si>
    <t>Decreto</t>
  </si>
  <si>
    <t>Documento de decreto formulado</t>
  </si>
  <si>
    <t>SECRETARÍA GENERAL GENERAL  - GRUPO DE TALENTO HUMANO</t>
  </si>
  <si>
    <t>No. De reportes</t>
  </si>
  <si>
    <t>SUBDIRECCIÓN GENERAL</t>
  </si>
  <si>
    <t>Fomento de la responsabilidad sectorial y territorial en los procesos de la gestión del riesgo</t>
  </si>
  <si>
    <t>Formulación de metodologías para incorporar el análisis de riesgo de desastres en los proyectos sectoriales y territoriales de inversión pública.</t>
  </si>
  <si>
    <t>Generar guía metodológica para la integración de la gestión del riesgo de desastres y el ordenamiento territorial municipal.</t>
  </si>
  <si>
    <t>Guía</t>
  </si>
  <si>
    <t>No. de guias elaboradas</t>
  </si>
  <si>
    <t>Guia elaboradada</t>
  </si>
  <si>
    <t>UNGRD- Priyecto de Inversión  Asistencia técnica en Gestión Local del Riesgo a nivel Municipal y departamental en Colombia</t>
  </si>
  <si>
    <t>x</t>
  </si>
  <si>
    <t>Proyecto de inversión de asistencia técnica</t>
  </si>
  <si>
    <t>Meta PNDes de 68</t>
  </si>
  <si>
    <t>Realizar talleres a los municipios en integración de la gestión del riesgo para la revisión y ajustes del POT.</t>
  </si>
  <si>
    <t>Talleres/Mesas de trabajo</t>
  </si>
  <si>
    <t>No. De talleres/mesas de trabajo realizadas</t>
  </si>
  <si>
    <t>Listados de asistencia y memorias realizadas</t>
  </si>
  <si>
    <t>UNGRD- Proyecto de Inversión  Asistencia técnica en Gestión Local del Riesgo a nivel Municipal y departamental en Colombia</t>
  </si>
  <si>
    <t>Elaborar documentos municipales de lineamientos para la integración de la gestión del riesgo en la revisión y ajustes de POT.</t>
  </si>
  <si>
    <t>Lineamientos</t>
  </si>
  <si>
    <t>No. De Municipios con documento de lineamientos para incorporar la gestión del riesgo de desastres en la revisión y ajuste del POT, articulado al plan de Inversiones para los Municipios</t>
  </si>
  <si>
    <t>Documento de lineamientos para incorporar la gestión del riesgo de desastres en la revisión y ajuste del POT, articulado al plan de Inversiones para los Municipios elaborados</t>
  </si>
  <si>
    <t>Incremento del nivel de cofinanciación por parte de los sectores y entes territoriales.</t>
  </si>
  <si>
    <t>Con base en el proceso de Reglamentación del FNGRD, generar directrices en las cuales se obligue a los sectores y entes territoriales aportar recursos (monetarios o  insumos) para la presentación de proyectos de inversión al Fondo Nacional de Gestión del Riesgo de Desastres</t>
  </si>
  <si>
    <t>No, de documentos elaborados</t>
  </si>
  <si>
    <t>Richard Vargas</t>
  </si>
  <si>
    <t>Documentos de directrices desarrollado</t>
  </si>
  <si>
    <t>Meta PND</t>
  </si>
  <si>
    <t>Apoyo a la formulación de proyectos para acceder a recursos de cofinanciación del FNGRD por parte de los sectores y las entidades territoriales.</t>
  </si>
  <si>
    <t>Realizar talleres a los consejos municipales de gestión del riesgo de desastres en formulación de proyectos en sus respectivos territorios.</t>
  </si>
  <si>
    <t>Graciela Ustariz</t>
  </si>
  <si>
    <t>Listados de asistencia, memorias y actas.</t>
  </si>
  <si>
    <t>Meta PND son cinco en la priemra vigencia</t>
  </si>
  <si>
    <t>Realizar un informe final de los resultados obtenidos, compendio de proyectos formulados.</t>
  </si>
  <si>
    <t>No. De proyectos formualdos</t>
  </si>
  <si>
    <t>Documento de informe final de resultados y compendio de proyectos formulados</t>
  </si>
  <si>
    <t>Definición de Agendas sectoriales estratégicas.</t>
  </si>
  <si>
    <t>Agendas Sectoriales</t>
  </si>
  <si>
    <t>No. De agendas sectoriales elaboradas</t>
  </si>
  <si>
    <t>Martha Ochoa</t>
  </si>
  <si>
    <t>Documentos y listados de asistencia.</t>
  </si>
  <si>
    <t>UNGRD -Proyecto de Inversión - Apoyo al Fortalecimiento de Políticas e Instrumentos Financieros del SNPAD en Colombia</t>
  </si>
  <si>
    <t>Programa de acompañamiento a los sectores con el fin de asesorar y orientar el desarrollo de las acciones concertadas en las agendas sectoriales.</t>
  </si>
  <si>
    <t>Diseño de un programa de acompañamiento sectorial para la implementación de las agendas</t>
  </si>
  <si>
    <t>Programa de Acompañamiento</t>
  </si>
  <si>
    <t>No. De programas de acompañamiento diseñados</t>
  </si>
  <si>
    <t>Jorge Castro</t>
  </si>
  <si>
    <t>Programa de acompañamiento diseñado</t>
  </si>
  <si>
    <t>Incorporación de los sectores en los Comités Nacionales para la Gestión del Riesgo.</t>
  </si>
  <si>
    <t>Documento de reglamentación elaborado</t>
  </si>
  <si>
    <t>Formulación, socialización y seguimiento del Plan Nacional de Gestión del Riesgo de Desastres -PNGRD.</t>
  </si>
  <si>
    <t>Martha Ochoa
Jorge Castro</t>
  </si>
  <si>
    <t>Listados de Asistencia, Actas y registro fotográfico</t>
  </si>
  <si>
    <t>Diseñar la metodología para el seguimiento y evaluación del PNGRD</t>
  </si>
  <si>
    <t>metodología</t>
  </si>
  <si>
    <t>No. De metodologías diseñadas</t>
  </si>
  <si>
    <t>Documento de metodología diseñada</t>
  </si>
  <si>
    <t>Planes</t>
  </si>
  <si>
    <t>No. de planes publicados</t>
  </si>
  <si>
    <t>Publicación .PNGRD publicado</t>
  </si>
  <si>
    <t>01/11/015</t>
  </si>
  <si>
    <t>Concertación del Plan Nacional de Gestión del Riesgo de Desastres - PNGRD con los Sectores.</t>
  </si>
  <si>
    <t>Apoyar la reglamentación de la Ley 1523 de 2012</t>
  </si>
  <si>
    <t>Participación de reuniones convocadas por Subdirección General</t>
  </si>
  <si>
    <t>Listado de asistencia</t>
  </si>
  <si>
    <t>Lista de asistencia</t>
  </si>
  <si>
    <t>Documento elaborado</t>
  </si>
  <si>
    <t>Socializaciones</t>
  </si>
  <si>
    <t xml:space="preserve">No. De socializacinoes de retroalimentación efectuadas </t>
  </si>
  <si>
    <t>Listados de asistencia, documento resultado y memorias de la socialización</t>
  </si>
  <si>
    <t>Política</t>
  </si>
  <si>
    <t>No. De políticas desarrolladas</t>
  </si>
  <si>
    <t>Política diseñada</t>
  </si>
  <si>
    <t>Documento de articulado</t>
  </si>
  <si>
    <t>No. De documentos de articulado desarrollados</t>
  </si>
  <si>
    <t>Documento de articulado reglamentación artículo 42 de la Ley 1523 de 2012 diseñado.</t>
  </si>
  <si>
    <t>Validaciones</t>
  </si>
  <si>
    <t>No. De validaciones realizadas</t>
  </si>
  <si>
    <t>Acta, Listado de asistencia y memorias de los tres comités en los que se realizó la respectiva validación</t>
  </si>
  <si>
    <t xml:space="preserve">Formular el Proyecto de Decreto de reglamentación artículo 42 de la Ley 1523 de 2012 </t>
  </si>
  <si>
    <t>Proyecto de decreto</t>
  </si>
  <si>
    <t>No. de decretos de reglamentación elaborados</t>
  </si>
  <si>
    <t>Proyecto de decreto elaborado</t>
  </si>
  <si>
    <t>Actualización del Plan Nacional de Contingencia contra derrames de hidrocarburos, derivados y otras sustancias nocivas en aguas marinas.</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</si>
  <si>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</si>
  <si>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</si>
  <si>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SUBDIRECCIÓN PARA EL CONOCIMIENTO DEL RIESGO</t>
  </si>
  <si>
    <t>Subdirector de Conocimiento del Riesgo</t>
  </si>
  <si>
    <t>Sectores</t>
  </si>
  <si>
    <t>No. Sectores</t>
  </si>
  <si>
    <t>Paola Guerrero</t>
  </si>
  <si>
    <t>Memorias de reunión</t>
  </si>
  <si>
    <t>No. de reuniones realizadas</t>
  </si>
  <si>
    <t>Coordinación  de los Comités Nacionales de Gestión del Riesgo de Desastres.</t>
  </si>
  <si>
    <t>Número de convocatorias</t>
  </si>
  <si>
    <t>Número de convocatorias realizadas</t>
  </si>
  <si>
    <t>Oficios de convocatoria remitidos a los integrantes del Comité de acuerdo a la Ley 1523 de 2012.</t>
  </si>
  <si>
    <t>Convocar a la Comisión Tecnica Nacional Asesora para el Conocimiento del Riesgo</t>
  </si>
  <si>
    <t>Oficios de convocatoria remitidos a Comisión Tecnica Nacional Asesora de conocimiento del riesgo</t>
  </si>
  <si>
    <t>Apoyar el proceso de actualización del Plan Nacional de Contingencia contra derrames de hidrocarburos, derivados y otras sustancias nocivas en aguas marinas</t>
  </si>
  <si>
    <t>Listado de asistencia y/o actas</t>
  </si>
  <si>
    <t>Fomento de la identificación y caracterización de escenarios de riesgo</t>
  </si>
  <si>
    <t>Priorización y caracterización de escenarios de riesgo.</t>
  </si>
  <si>
    <t>No. de documentos</t>
  </si>
  <si>
    <t>Documentos físicos</t>
  </si>
  <si>
    <t>Generación de insumos técnicos para la evaluación y análisis del riesgo</t>
  </si>
  <si>
    <t>Definición de lineamientos de identificación de amenaza, vulnerabilidad y riesgo, como insumo y su articulación con  para la planificación de desarrollo.</t>
  </si>
  <si>
    <t>No. De convenios o contratos suscritos</t>
  </si>
  <si>
    <t>Por demanda (Dependiendo de los recursos asignados)</t>
  </si>
  <si>
    <t>Fortalecimiento del conocimiento del riesgo y su adecuada incorporación en los instrumentos de planificación del desarrollo</t>
  </si>
  <si>
    <t>Marcela Guerrero</t>
  </si>
  <si>
    <t xml:space="preserve">Reuniones </t>
  </si>
  <si>
    <t>Memorias de Reunión</t>
  </si>
  <si>
    <t>Fortalecimiento de metodologias para el monitoreo del riesgo</t>
  </si>
  <si>
    <t>Apoyo a la elaboración y fortalecimiento de metodologias para monitoreo del riesgo por parte de entes territoriales.</t>
  </si>
  <si>
    <t>Alberto Granés</t>
  </si>
  <si>
    <t>Módulos</t>
  </si>
  <si>
    <t>No. de módulos</t>
  </si>
  <si>
    <t xml:space="preserve">Actas de reunión </t>
  </si>
  <si>
    <t>No. De Documentos</t>
  </si>
  <si>
    <t>Todos (coordina Alberto Granés)</t>
  </si>
  <si>
    <t>SUBDIRECCIÓN PARA LA REDUCCIÓN DEL RIESGO DE DESASTRES</t>
  </si>
  <si>
    <t>Realizar mesas de trabajo sectoriales (Agricultura, transporte y vivienda y desarrollo territorial)</t>
  </si>
  <si>
    <t>Alexandra Ramírez</t>
  </si>
  <si>
    <t>Actas, correos, acuerdos, agendas de trabajo</t>
  </si>
  <si>
    <t>Actas, correos, acuerdos, agendas de trabajo, informes, documentos, productos</t>
  </si>
  <si>
    <t xml:space="preserve">Documento  </t>
  </si>
  <si>
    <t xml:space="preserve">% de avance de elaboración de la propuesta </t>
  </si>
  <si>
    <t>Documento de propuesta</t>
  </si>
  <si>
    <t>Plan de trabajo aprobado</t>
  </si>
  <si>
    <t xml:space="preserve">% de avance en la elaboración del plan de trabajo </t>
  </si>
  <si>
    <t># de informes realizados</t>
  </si>
  <si>
    <t>Nelson Hernández</t>
  </si>
  <si>
    <t>Informes de Seguimiento</t>
  </si>
  <si>
    <t>Coordinar la formulación, el desarrollo y el seguimiento de agenda de trabajo de la Comisión Técnica Asesora para la Reducción del Riesgo de Desastres</t>
  </si>
  <si>
    <t># planes de trabajo aprobados</t>
  </si>
  <si>
    <t># de informes de seguimiento</t>
  </si>
  <si>
    <t>Acto Administrativo</t>
  </si>
  <si>
    <t xml:space="preserve">Impulsar el desarrollo de la agenda de trabajo de la CNARIT </t>
  </si>
  <si>
    <t>Fortalecimiento de la implementación de la Política Nacional para la Gestión del Riesgo de Desastres</t>
  </si>
  <si>
    <t>Acta</t>
  </si>
  <si>
    <t># Acta aprobada</t>
  </si>
  <si>
    <t>Discutir y ajustar los proyectos del PNGRD relacionados con la reducción del riesgo</t>
  </si>
  <si>
    <t>Sectores involucrados</t>
  </si>
  <si>
    <t># de sectores involucrados</t>
  </si>
  <si>
    <t>Correos, invitaciones, oficios, actas de reunión, listados de asistencia.</t>
  </si>
  <si>
    <t>Gestionar la información del SNIGRD concerniente a Reducción del Riesgo en sistemas de información</t>
  </si>
  <si>
    <t>Convenios o acuerdos con entidades</t>
  </si>
  <si>
    <t>Andres Sanabria</t>
  </si>
  <si>
    <t xml:space="preserve">Documentos de cooperación y/o acuerdos interinstitucionales </t>
  </si>
  <si>
    <t>Documento de requerimientos</t>
  </si>
  <si>
    <t>% de Avance en la construcción del documento requerimientos</t>
  </si>
  <si>
    <t>Intervención Correctiva</t>
  </si>
  <si>
    <t>Acciones de intervención correctiva de las condiciones de riesgo existente.</t>
  </si>
  <si>
    <t>Elsy Melo</t>
  </si>
  <si>
    <t>Adelantar acciones y gestión de acompañamiento psicosocial, económico - productivo y jurídico, hacia los habitantes de la ZAVA del Galeras de los municipios de Pasto, Nariño y La Florida, que propenden por el reasentamiento de los mismos, en sitios seguros.</t>
  </si>
  <si>
    <t># familias expuestas con acompañamiento psicosocial</t>
  </si>
  <si>
    <t>Realizar seguimiento a los proyectos de intervención correctiva obras civiles(mitigación/recuperación)</t>
  </si>
  <si>
    <t>Astrid Delgado</t>
  </si>
  <si>
    <t>Diseñar la diagramación para la incorporación de proyectos de vivienda en el SIGPAD</t>
  </si>
  <si>
    <t>Diseño</t>
  </si>
  <si>
    <t>% de avance en el diseño</t>
  </si>
  <si>
    <t>Maria del Rocio Entrena</t>
  </si>
  <si>
    <t>Consolidar una base de datos de los proyectos de vivienda actualmente radicados ante la UNGRD</t>
  </si>
  <si>
    <t>Base de datos</t>
  </si>
  <si>
    <t>% de avance en la elaboración de la Base de datos</t>
  </si>
  <si>
    <t>% de avance en la elaboración del documento</t>
  </si>
  <si>
    <t>Realizar seguimiento a los proyectos de intervención de la vulnerabilidad</t>
  </si>
  <si>
    <t>Informes de Segimiento</t>
  </si>
  <si>
    <t xml:space="preserve">Realizar seguimiento a los proyectos derivados del convenio 017 FNR, para gestionar la liquidación y cierres de los mismos. </t>
  </si>
  <si>
    <t xml:space="preserve"># de convenios o contratos liquidados </t>
  </si>
  <si>
    <t>Convenios o contratos liquidados</t>
  </si>
  <si>
    <t>Gestionar los proyectos de reducción del riesgo en el Banco de Proyectos.</t>
  </si>
  <si>
    <t>(# de proyectos gestionados / # de proyectos que requieren ser gestionados)*100</t>
  </si>
  <si>
    <t>Jorge Buelvas</t>
  </si>
  <si>
    <t>(# de asesorias técnicas realizadas / # de asesorias técnicas demandadas) *100</t>
  </si>
  <si>
    <t>Procedimiento de seguimiento a los proyectos y convenios de intervención correctiva.</t>
  </si>
  <si>
    <t>Adelantar el mejoramiento continuo de los procedimientos del Banco de Proyectos. (Evaluación, Priorización y Seguimiento)</t>
  </si>
  <si>
    <t>Procedimiento ajustado</t>
  </si>
  <si>
    <t># Procedimientos ajustados</t>
  </si>
  <si>
    <t>Diseñar la estructuración de la guía de formulación de proyectos de vivienda para ser presentados ante la UNGRD con sus respectivos parámetros. ( en donde involucre la normatividad del ministerio de vivienda, cajas de compensación familiar, CAVIS, Banco Agrario de Colombia (rural), Findeter (urbano) , Planeación Nacional y del SNGRD).</t>
  </si>
  <si>
    <t>% de Avance en la elaboración de la Guía</t>
  </si>
  <si>
    <t>Promoción de tecnologías alternativas no convencionales sostenibles, de bajo costo y/o de bajo impacto ambiental, como medidas de intervención correctiva.</t>
  </si>
  <si>
    <t>Estratégia implementada</t>
  </si>
  <si>
    <t>% de avance en el desarrollo de la estratégia</t>
  </si>
  <si>
    <t>Rosa Niño</t>
  </si>
  <si>
    <t>Intervención Prospectiva</t>
  </si>
  <si>
    <t>Rafael Saenz</t>
  </si>
  <si>
    <t xml:space="preserve">Informe de seguimiento contractual </t>
  </si>
  <si>
    <t>Realizar seguimiento al Convenio OT San Andrés: No 9677-20-1111</t>
  </si>
  <si>
    <t xml:space="preserve"># de informes realizados </t>
  </si>
  <si>
    <t>Claudia Cante</t>
  </si>
  <si>
    <t>Municipios</t>
  </si>
  <si>
    <t># Municipios con Información Recopilada</t>
  </si>
  <si>
    <t xml:space="preserve">Ivan Caicedo </t>
  </si>
  <si>
    <t>Municipios con Información Recopilada</t>
  </si>
  <si>
    <t xml:space="preserve">Asistencia técnica para capacitar a los municipios en la integración  de la GRD para la revisión y ajustes del POT </t>
  </si>
  <si>
    <t># Talleres realizados</t>
  </si>
  <si>
    <t xml:space="preserve">Elaborar documentos municipales de lineamientos para la integración de la gestión del riesgo en la revisión y ajuste de POT </t>
  </si>
  <si>
    <t>% elaboración de la guía</t>
  </si>
  <si>
    <t>Guillermo Avila</t>
  </si>
  <si>
    <t>%  elaboración de  propuesta</t>
  </si>
  <si>
    <t>Documento propuesta de incorporación</t>
  </si>
  <si>
    <t>(# documento revisados técnicamente / # documento recibidos) *100</t>
  </si>
  <si>
    <t>Documentos revisados</t>
  </si>
  <si>
    <t>Documento elaborados</t>
  </si>
  <si>
    <t>(# concepto realizado / # conceptos solicitados) *100</t>
  </si>
  <si>
    <t>Alba Cristina Melo</t>
  </si>
  <si>
    <t>Generar insumos técnicos para  planificar la actuación para la provisión de vivienda ante situaciones de desastres en coordinación con el MVCT</t>
  </si>
  <si>
    <t>Lineamiento técnico</t>
  </si>
  <si>
    <t>% de avance en la elaboración del lineamiento técnico</t>
  </si>
  <si>
    <t>Mauricio Carvajal</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</si>
  <si>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</si>
  <si>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Elaborar el documento propuesta técnica de las bases conceptuales para la aplicación de la Política del Sistema Nacional para la Gestión del Riesgo de Desastres, SNGRD,  en la temática de variabilidad climática y de cambio climático.</t>
  </si>
  <si>
    <t>Andrea Zapata</t>
  </si>
  <si>
    <t>Documento técnico</t>
  </si>
  <si>
    <t>Actas de reunión, informe de seguimiento</t>
  </si>
  <si>
    <t>Apoyo a la operación y mantenimiento del sistema de evaluación y seguimiento de medidas para la adaptación.</t>
  </si>
  <si>
    <t>Realizar el seguimiento contractual y asistencia técnica a las medidas de adaptación al Cambio Climatico implementadas</t>
  </si>
  <si>
    <t># de informes técnicos realizados/ # de informes programados</t>
  </si>
  <si>
    <t>Realizar seguimiento a la elaboración de las piezas comunicativas de cambio climático y gestión del riesgo  (Juego y video 3D)</t>
  </si>
  <si>
    <t>Actas de Seguimientos, listados de asistencia, informes de seguimiento</t>
  </si>
  <si>
    <t>Documento de estrategia</t>
  </si>
  <si>
    <t>Apoyar  técnicamente procesos de cooperación internacional  para el fortalecimiento de la reducción del riesgo de desastres y la adaptación al cambio climático</t>
  </si>
  <si>
    <t>Asesorías Técnicas</t>
  </si>
  <si>
    <t>Actas de reunión,listados de asistencia, insumos generados, correos</t>
  </si>
  <si>
    <t>Identificar las variables sociales estratégicas en los procesos de reasentamiento.</t>
  </si>
  <si>
    <t>Documento de identificación de variables</t>
  </si>
  <si>
    <t>Juanita Jaramillo</t>
  </si>
  <si>
    <t>Asesorías técnicas realizadas</t>
  </si>
  <si>
    <t># de asesorías técnicas realizadas</t>
  </si>
  <si>
    <t xml:space="preserve">Documento   </t>
  </si>
  <si>
    <t>Documento generado</t>
  </si>
  <si>
    <t>Coordinar la mesa de enfoque diferencial al interior de la UNGRD.</t>
  </si>
  <si>
    <t>Reuniones realizadas</t>
  </si>
  <si>
    <t># reuniones realizadas</t>
  </si>
  <si>
    <t>Actas de reunión,listados de asistencia, insumos generados, correos.
Lineamiento para la incorporación del enfoque diferencial y de genero</t>
  </si>
  <si>
    <t>(# eventos preparados / # de eventos programados) *100</t>
  </si>
  <si>
    <t>Memorias de cada evento, listados de asistencia, registro fotográfico, correos enviados y recibidos</t>
  </si>
  <si>
    <t>Coordinar la conmemoración del mes de la  Reducción del Riesgo</t>
  </si>
  <si>
    <t>Propuesta diseñada</t>
  </si>
  <si>
    <t xml:space="preserve">% de avance en la propuesta </t>
  </si>
  <si>
    <t>Propuesta presentada y aprobada</t>
  </si>
  <si>
    <t>Propuesta implementada</t>
  </si>
  <si>
    <t>% de avance en la implementación</t>
  </si>
  <si>
    <t>Memorias de la conmemoración, correspondencia, listados de participantes, piezas comunicativas elaboradas</t>
  </si>
  <si>
    <t>Nelson Hernandez</t>
  </si>
  <si>
    <t>Gestión Financiera y Aseguramiento ante el Riesgo de Desastres</t>
  </si>
  <si>
    <t>Esperanza Barbosa</t>
  </si>
  <si>
    <t>Agendas</t>
  </si>
  <si>
    <t>Miguel Angulo</t>
  </si>
  <si>
    <r>
      <rPr>
        <b/>
        <sz val="10"/>
        <color indexed="8"/>
        <rFont val="Arial"/>
        <family val="2"/>
      </rPr>
      <t xml:space="preserve">(1) </t>
    </r>
    <r>
      <rPr>
        <sz val="10"/>
        <color indexed="8"/>
        <rFont val="Arial"/>
        <family val="2"/>
      </rPr>
      <t>Se compone de las siguientes metas del Plan Nacional de Desarrollo: 
- Continuar con el proceso de asistencia y acompañamiento a los municipios para la incorporación del riesgo en los POT en coordinación de la UNGRD, MVCT y el MADS.
- Incorporación del análisis de riesgo en POT y generación de instrumentos metodológicos.
-Desarrollo de un documento de lineamientos para incorporar la gestión del riesgo de desastres como insumo dentro del proceso de revisión y ajuste del POT.</t>
    </r>
  </si>
  <si>
    <t>SUBDIRECCIÓN PARA EL MANEJO DE DESASTRES</t>
  </si>
  <si>
    <t>Establecer la agenda a desarrollar por la Comisión Asesora Nacional en Agua y Saneamiento Basico.</t>
  </si>
  <si>
    <t>Número de agendas establecidas</t>
  </si>
  <si>
    <t>Agenda elaborada</t>
  </si>
  <si>
    <t>Establecer la agenda a desarrollar por la Comisión Asesora Nacional en Salud</t>
  </si>
  <si>
    <t>Crear y adoptar la Comisión Técnica Nacional Asesora en Medios de Vida</t>
  </si>
  <si>
    <t>Número de actos administrativos adoptados</t>
  </si>
  <si>
    <t>Marisol Murcia</t>
  </si>
  <si>
    <t>Acto Administrativo adoptado</t>
  </si>
  <si>
    <t>Desarrollo de la Agenda de Comisión Tecnica Nacional Asesora en Agua y Saneamiento Básico</t>
  </si>
  <si>
    <t>Agenda desarrollada</t>
  </si>
  <si>
    <t>Número de agendas desarrolladas</t>
  </si>
  <si>
    <t>Informe de seguimiento a los compromisos establecidos en la agenda establecida en la Comisión Tecnica Nacional Asesora en Agua y Saneamiento Básico</t>
  </si>
  <si>
    <t>Desarrollo de la Agenda de la Comisión Tecnica Nacional Asesora en Salud</t>
  </si>
  <si>
    <t>Informe de seguimiento a los compromisos establecidos en la agenda establecida en la Comisión Tecnica Nacional Asesora en Salud</t>
  </si>
  <si>
    <t>Definir los sectores estratégicos para el Proceso de Manejo de Desastres</t>
  </si>
  <si>
    <t>Número de documentos desarrollados</t>
  </si>
  <si>
    <t>Carmen Elena Pabón</t>
  </si>
  <si>
    <t>Documento de justificación donde se definen los sectores a incorporar en el Comité Nacional de Manejo de Desastres</t>
  </si>
  <si>
    <t>Aprobación de los sectores estratégicos a incoporar por parte del Comité Nacional de Manejo de Desastres</t>
  </si>
  <si>
    <t>Número de actas de aprobación</t>
  </si>
  <si>
    <t>Acta de aprobación por parte de los integrantes del Comité Nacional de Manejo de Desastres</t>
  </si>
  <si>
    <t>Álvaro Garita</t>
  </si>
  <si>
    <t>Adriana Cuevas</t>
  </si>
  <si>
    <t>Formulación y articulación de la Estrategia Nacional de Respuesta.</t>
  </si>
  <si>
    <t>Acto Administrativo de Adopción</t>
  </si>
  <si>
    <t>Socializar la Formulación de la Estrategia Nacional de Respuesta a Emergencias -ENRE</t>
  </si>
  <si>
    <t>Actividades de Socialización</t>
  </si>
  <si>
    <t>Número de Actividades de Socialización realizadas</t>
  </si>
  <si>
    <t>Listados de asistencias a las actividades de socialización y memorias de la misma.</t>
  </si>
  <si>
    <t>Elaboración y socialización de Protocolos de respuesta nacionales ante Erupción Volcán Galeras, Volcán Cerro Machín y Sismo.</t>
  </si>
  <si>
    <t>Protocolos</t>
  </si>
  <si>
    <t>Número de protocolos elaborados</t>
  </si>
  <si>
    <t>Alejandra Mendoza</t>
  </si>
  <si>
    <t>Documetos de protocolos formulados</t>
  </si>
  <si>
    <t>Número de protocolos socializados</t>
  </si>
  <si>
    <t>Documetos de protocolos socializados</t>
  </si>
  <si>
    <t>Formulación y articulación de la Estrategia Nacional ante fenómenos recurrentes.</t>
  </si>
  <si>
    <t>Número de Documentos de ldiagnóstico elaborado</t>
  </si>
  <si>
    <t>Documento de lineamientos formulado</t>
  </si>
  <si>
    <t xml:space="preserve">Elaborar los lineamientos de la estrategia Nacional ante
fenómenos recurrentes </t>
  </si>
  <si>
    <t>Lineamiento</t>
  </si>
  <si>
    <t>Número de lineamientos elaborados</t>
  </si>
  <si>
    <t>Formulación y articulación de la Estrategia de Reconstrucción Pos Desastre.</t>
  </si>
  <si>
    <t>Número de Documentos de lineamientos formulados</t>
  </si>
  <si>
    <t>Fortalecimiento de la capacidad para el Manejo de Desastres del Sistema Nacional de Gestión del Riesgo de Desastres - SNGRD.</t>
  </si>
  <si>
    <t xml:space="preserve"> Diseñar la Estructura funcional del Centro Nacional de Logística</t>
  </si>
  <si>
    <t>Documento propuesta de estructura funcional de la Estructura del Centro Nacional de Logística</t>
  </si>
  <si>
    <t xml:space="preserve">Realizar convenios y/o contratos para el fortalecimiento del Centro Nacional de Logística </t>
  </si>
  <si>
    <t>Número de contratos y convenios elaborados</t>
  </si>
  <si>
    <t>Procesos contractuales o convenios adelantados</t>
  </si>
  <si>
    <t xml:space="preserve">Fortalecimiento de la linea de telecomunicaciones para el manejo de desastres </t>
  </si>
  <si>
    <t>fortalecimiento a entes territoriales con equipo de radiocomunicaciones</t>
  </si>
  <si>
    <t>Número de cotratos firmados</t>
  </si>
  <si>
    <t>Alex Rodríguez</t>
  </si>
  <si>
    <t>Fortalecimiento con equipos basicos de Sala de Crisis para entes terriotriales</t>
  </si>
  <si>
    <t>Número de salas de Crisis fortalecidas</t>
  </si>
  <si>
    <t>Álvaro Garita
Alex Rodríguez</t>
  </si>
  <si>
    <t>Actas de entrega de las Salas de Crisis Fortalecidas</t>
  </si>
  <si>
    <t>Fortalecimiento de la linea de laboratorio tecnico para soporte en  telecomunicaciones y  SAT</t>
  </si>
  <si>
    <t>implementación del laboratorio tecnico</t>
  </si>
  <si>
    <t>Número de de laboratorios tecnicos implementados</t>
  </si>
  <si>
    <t>Actualización guia de funcionamiento sala de crisis nacional</t>
  </si>
  <si>
    <t>Número de documentos actualizados</t>
  </si>
  <si>
    <t>Documento guia funcionamiento sala de crisis actualizado</t>
  </si>
  <si>
    <t>Fortalecimiento Sala de Crisis Nacional</t>
  </si>
  <si>
    <t>contrato firmado</t>
  </si>
  <si>
    <t>Números de Contratos firmados</t>
  </si>
  <si>
    <t xml:space="preserve">Mantenimiento Sala de Crisis Nacional </t>
  </si>
  <si>
    <t>contrato fiirmado</t>
  </si>
  <si>
    <t xml:space="preserve">Sistema autimatico de cadena de llamado Sala de Crisis Nacional </t>
  </si>
  <si>
    <t>Sistema Instalado</t>
  </si>
  <si>
    <t>Número de Sistema Instalados</t>
  </si>
  <si>
    <t>diseño de sistema funcional de Sala de Crisis Nacional</t>
  </si>
  <si>
    <t>Elaboración e impresión de Guía Nacional de telecomunicaciones</t>
  </si>
  <si>
    <t>Número de guías elaboradas</t>
  </si>
  <si>
    <t>Guía elaborada e impresa</t>
  </si>
  <si>
    <t>Fortalecimiento de los Sistemas de Alerta Temprana.</t>
  </si>
  <si>
    <t>Apoyar la implementación del Sistema Alerta Temprana</t>
  </si>
  <si>
    <t>Número de actas</t>
  </si>
  <si>
    <t>Número de actas de entrega de SAT</t>
  </si>
  <si>
    <t xml:space="preserve">
Alex Rodríguez</t>
  </si>
  <si>
    <t>Elaboración e impresión de Guía sobre planes de evacuación</t>
  </si>
  <si>
    <t>Guías</t>
  </si>
  <si>
    <t>Número de guías impresas</t>
  </si>
  <si>
    <t>Guías elaboradas e impresas</t>
  </si>
  <si>
    <t>Número de simulacros realizados</t>
  </si>
  <si>
    <t>Informe de resultados de Simulacro</t>
  </si>
  <si>
    <t>Realizar el Simulacro Nacional de Busqueda y Rescate SIBRU 2015</t>
  </si>
  <si>
    <t>Simulacros</t>
  </si>
  <si>
    <t>Asistencia técnica para el fortalecimiento de las capacidades locales para la recuperación.</t>
  </si>
  <si>
    <t>Asistir a los entes territoriales en el manejo de desastres.</t>
  </si>
  <si>
    <t>Asistencias técnicas</t>
  </si>
  <si>
    <t>Número de Asistencias realizadas</t>
  </si>
  <si>
    <t>informes mensuales, indicador SIPLAG del proceso de gestión para el manejo de Desastres</t>
  </si>
  <si>
    <t>Capacitación y entrenamiento de las entidades del SNGRD en el manejo de desastres.</t>
  </si>
  <si>
    <t>Número de capacitaciones realizadas</t>
  </si>
  <si>
    <t>Fortalecimiento de la Preparación para la Recuperación.</t>
  </si>
  <si>
    <t>Número de contratos realizados para la adquisición de material de contrucción</t>
  </si>
  <si>
    <t>Contrato firmado y ejecutado</t>
  </si>
  <si>
    <t>Ejecución de la respuesta</t>
  </si>
  <si>
    <t>Atención de la población afectada.</t>
  </si>
  <si>
    <t>Convocar y activar la sala de crisis Nacional</t>
  </si>
  <si>
    <t>Activaciones</t>
  </si>
  <si>
    <t>Número de activaciones realizadas</t>
  </si>
  <si>
    <t>Convocatorias realizadas a través de correos electrónicos u oficios</t>
  </si>
  <si>
    <t>Monitorear y realizar los registros de la afectación y la atención de emergencias</t>
  </si>
  <si>
    <t>Registros</t>
  </si>
  <si>
    <t>Número de registros realizados</t>
  </si>
  <si>
    <t>Jorge Neira</t>
  </si>
  <si>
    <t>Visor de emergencias</t>
  </si>
  <si>
    <t>Realizar reporte porcentual de familias atendidas</t>
  </si>
  <si>
    <t>Número de familias atendidas/Número de familias reportadas por el Consejo Municipal</t>
  </si>
  <si>
    <t>Jorge Neira
Carmen Elena Pabón</t>
  </si>
  <si>
    <t>Indicadores SIPLAG</t>
  </si>
  <si>
    <t>80% - 98%</t>
  </si>
  <si>
    <t xml:space="preserve">Realizar reporte de familias beneficiadas </t>
  </si>
  <si>
    <t>Número de informes realizados</t>
  </si>
  <si>
    <t>Visor de emergencias o informe mensual de seguimiento al visor de emergencias</t>
  </si>
  <si>
    <t>Prestar los Servicios básicos de atención Psicosocial en Asistencia Humanitaria de Emergencias -AHE</t>
  </si>
  <si>
    <t>Número de atenciones</t>
  </si>
  <si>
    <t>Número de atenciones realizadas</t>
  </si>
  <si>
    <t>Julliete Brack</t>
  </si>
  <si>
    <t>Informe de reporte de atenciones realizadas a los municipios</t>
  </si>
  <si>
    <t>Recursos</t>
  </si>
  <si>
    <t>Restitución de los servicios esenciales afectados.</t>
  </si>
  <si>
    <t>Prestar los Servicios básicos de Subsidios de Arriendo en Asistencia Humanitaria de Emergencias -AHE</t>
  </si>
  <si>
    <t>Monto de recursos invertidos para entrega subsidios de arriendo</t>
  </si>
  <si>
    <t>Visor de emergencias UNGRD</t>
  </si>
  <si>
    <t>Otto Nietzen</t>
  </si>
  <si>
    <t>Prestar los Servicios básicos Agua y Saneamiento Básico en Asistencia Humanitaria de Emergencias -AHE</t>
  </si>
  <si>
    <t>Número de  municipios atendidos</t>
  </si>
  <si>
    <t>Informe de servicios prestados a los municipios afectados</t>
  </si>
  <si>
    <t>Ejecución de la recuperación mediante la rehabilitación y reconstrucción</t>
  </si>
  <si>
    <t>Acciones recuperación temprana</t>
  </si>
  <si>
    <t xml:space="preserve">Registro Único de Damnificados-RUD </t>
  </si>
  <si>
    <t>Paula Contreras</t>
  </si>
  <si>
    <t>Registro Únido de Damnificados</t>
  </si>
  <si>
    <t>Construcción de pozos almacenamiento de agua</t>
  </si>
  <si>
    <t>Pozos</t>
  </si>
  <si>
    <t>Número de pozos construidos</t>
  </si>
  <si>
    <t>Informe de Actividades línea de agua y saneamiento básico</t>
  </si>
  <si>
    <t>Puentes</t>
  </si>
  <si>
    <t>Número de puentes construidos</t>
  </si>
  <si>
    <t>Reporte mensual de puentes construidos</t>
  </si>
  <si>
    <t>Rafael Bolaños</t>
  </si>
  <si>
    <t>Acciones recuperación para el desarrollo</t>
  </si>
  <si>
    <t>Herramientas de seguimiento a los proyectos y convenios de recuperación post-desastre.</t>
  </si>
  <si>
    <t xml:space="preserve">Base de datos convenios y/o contratos suscritos para la recuperación </t>
  </si>
  <si>
    <t>Número de bases de datos de desarrolladas</t>
  </si>
  <si>
    <t>Base de datos actualizada</t>
  </si>
  <si>
    <t>PRESUPUESTO 2015</t>
  </si>
  <si>
    <t>PRESUPUESTO PROYECTOS E INVERSIÓN</t>
  </si>
  <si>
    <t>ACTIVIDADES CON PRESUPUESTO ANTERIOR</t>
  </si>
  <si>
    <t>SUBDIRECCIÓN DE REDUCCION DEL RIESGO</t>
  </si>
  <si>
    <t>SUBDIRECCIÓN DE CONOCIMIENTO DEL RIESGO</t>
  </si>
  <si>
    <t>SUBDIRECCIÓN DE MANEJO DE DESASTRES</t>
  </si>
  <si>
    <t>OFICINA ASESORA DE COMUNICACIONESCOMUNICACIONES</t>
  </si>
  <si>
    <t>OFICINA ASESORA DE PLANEACION E INFORMACIÓN</t>
  </si>
  <si>
    <t>OFICINA ASESORA JURIDICA</t>
  </si>
  <si>
    <t>GRUPO DE TALENTO HUMANO</t>
  </si>
  <si>
    <t>Inversión</t>
  </si>
  <si>
    <t>Oficios, Correos</t>
  </si>
  <si>
    <t xml:space="preserve">Elaborar un Documento que presente los elementos  conceptuales, alcance y decisiones sobre todas las variables asociadas con el proceso de conocimiento del riesgo en el Artículo 42 de la Ley 1523 y la relación entre las mismas. </t>
  </si>
  <si>
    <t>Luis Martínez
Adriana Cuevas
Graciela Ustariz</t>
  </si>
  <si>
    <t>De acuerdo al documento elaborado de elementos conceptuales, realizar una retroalimentación del mismo con los comités y Comisiones de cada uno de los procesos de Gestión del Riesgo de Desastres</t>
  </si>
  <si>
    <t>Consolidación del documento de insumos técnicos para la reglamentación del artículo 42 de la Ley 1523 luego de efectuar la respectiva retroalimentación</t>
  </si>
  <si>
    <t>Apoyar la elaboración del articulado de reglamentación del artículo 42 de la Ley 1523 de 2012.</t>
  </si>
  <si>
    <t>Realizar la Validación del articulado de la reglamentación del artículo 42 de la Ley 1523 de 2012 ante los Comités Nacionales</t>
  </si>
  <si>
    <t>Apoyo al Ministerio de Minas y Energía para el desarrollo técnico y concertación del proceso de transformación del PNC, en el marco del SNGRD. El apoyo técnico de la UNGRD se hará desde cada proceso: conocimiento, reducción y manejo, la OAJ.</t>
  </si>
  <si>
    <t>Adriana Cuevas/Alejandra Mendoza
Richard Vargas
Luis Martínez
Graciela Ustariz</t>
  </si>
  <si>
    <t>La conformación de una mesa de trabajo, dará lugar a la elaboración de un documento de propuesta de metodología</t>
  </si>
  <si>
    <t>Realizar seguimiento del cumplimiento del cronograma de trabajo para el proceso de transformación del PNC, con el Ministerio de Minas y Energía.</t>
  </si>
  <si>
    <t>No. De cronogramas elaborados</t>
  </si>
  <si>
    <t>Richard Vargas
Luis Martínez
Adriana Cuevas
Graciela Ustariz</t>
  </si>
  <si>
    <t>1 Matriz de seguimiento al cronograma de trabajo del Ministerio de Minas y energía</t>
  </si>
  <si>
    <t>No. De seguimientos a cronograma</t>
  </si>
  <si>
    <t>Realización de seguimientos semestrales, en este aspecto para la vigencia 2015 será un seguimiento</t>
  </si>
  <si>
    <t>Gestionar el proceso de adquisición de predios ubicados en la ZAVA de los municipios de Pasto, Nariño y La Florida</t>
  </si>
  <si>
    <t>Porcentaje de ejecución de recursos</t>
  </si>
  <si>
    <t>( Total recursos ejecutados/ Total recursos programados) *100</t>
  </si>
  <si>
    <t>SIG Galeras</t>
  </si>
  <si>
    <t>FNGRD. La adquisición de los predios, estará sujeta a la disponibilidad de los recursos económicos</t>
  </si>
  <si>
    <t xml:space="preserve">Adelantar el proceso de contratación  y la ejecución del contrato para la demolición de los predios adquiridos por el FNGRD  </t>
  </si>
  <si>
    <t>(% de ejecución real / % de ejecución programado)</t>
  </si>
  <si>
    <t>Matriz de segumientos, informes</t>
  </si>
  <si>
    <t>Base de Datos</t>
  </si>
  <si>
    <t>Oficios, Base de datos, informes</t>
  </si>
  <si>
    <t xml:space="preserve">Proyectos gestionados </t>
  </si>
  <si>
    <t>Base de datos actualizada, SIGPAD</t>
  </si>
  <si>
    <t xml:space="preserve">Asesorar técnicamente a las entidades territoriales, nacionales y otras áreas de la UNGRD en temas  relacionados con intervención correctiva del riesgo </t>
  </si>
  <si>
    <t>Mauricio Carvajal/Alexandra Ramirez</t>
  </si>
  <si>
    <t>Documentos, actas de reunion, versiones preliminares, listados de asistencia</t>
  </si>
  <si>
    <t>Reuniones, correos, oficios, informes, actas</t>
  </si>
  <si>
    <t>Documentos, informes</t>
  </si>
  <si>
    <t xml:space="preserve">Documentos elaborados o revisados  </t>
  </si>
  <si>
    <t>Rafael Sáenz</t>
  </si>
  <si>
    <t>Documentos generados, actas de reunión,listados de asistencia, correos.</t>
  </si>
  <si>
    <t>Documentos de conceptos elaborados, actas de reunión, listados de asistencia, correos.</t>
  </si>
  <si>
    <t xml:space="preserve">Documento Guia generado </t>
  </si>
  <si>
    <t>Presentar a nivel nacional la Guía para la integración de la Gestión del Riesgo en los Planes de Ordenamiento Territoriales Municipales.</t>
  </si>
  <si>
    <t>% de avance en la formulación del Evento</t>
  </si>
  <si>
    <t>Registro Fotografico, listados de asistencia</t>
  </si>
  <si>
    <t>Documento generado, actas de reunión,listados de asistencia, correos.</t>
  </si>
  <si>
    <t>Documentos consolidados,informes actas de reunión,listados de asistencia, correos.</t>
  </si>
  <si>
    <t>Documentos consolidados, informes, actas de reunión,listados de asistencia, correos.</t>
  </si>
  <si>
    <t>Territorios Asistidos</t>
  </si>
  <si>
    <t>Actas de reunión,listados de asistencia, correos.</t>
  </si>
  <si>
    <t>Documentos consolidados, actas de reunión,listados de asistencia, correos.</t>
  </si>
  <si>
    <t xml:space="preserve">Documentos de lineamientos </t>
  </si>
  <si>
    <t>Documentos, circulares, oficios, Lineamiento técnico</t>
  </si>
  <si>
    <t xml:space="preserve">Apoyar  técnicamente,  
emitir conceptos técnicos y/o asesorar a  entidades nacionales y/o territoriales y otras áreas de la UNGRD, para el fortalecimiento de la reducción del riesgo de desastres y la adaptación al cambio climático </t>
  </si>
  <si>
    <t>Generación de Insumo técnico para orientar el abordaje y la participación comunitaria en las instancias territoriales de gestión del riesgo.</t>
  </si>
  <si>
    <t>Brindar asesoría técnica para el diseño y parametrización de instrumentos financieros necesarios para la gestión del riesgo.</t>
  </si>
  <si>
    <t>Entidades asesoradas técnicamente</t>
  </si>
  <si>
    <t>Gestionar la socialización del documento guía para el aseguramiento de bienes inmuebles públicos (insumo)</t>
  </si>
  <si>
    <t>CDGRD con socialización</t>
  </si>
  <si>
    <t># CDGRD con el documento socializado</t>
  </si>
  <si>
    <t>Circulares, talleres, correos</t>
  </si>
  <si>
    <t>Carolina Giraldo</t>
  </si>
  <si>
    <t>Carmen Elena Pabón
Diego Juial Florez
Gabriel Garcia 
Yudith Diaz</t>
  </si>
  <si>
    <t>Informe de avances presentados</t>
  </si>
  <si>
    <t>Número de informes presentados</t>
  </si>
  <si>
    <t>Articulación de los procesos de la gestión del riesgo en alojamientos temporales</t>
  </si>
  <si>
    <t>Andrea Chavez</t>
  </si>
  <si>
    <t>No. De Hectáreas intervenidas</t>
  </si>
  <si>
    <t>Hectáreas de pradera intervenidas</t>
  </si>
  <si>
    <t>Informe de actividades mensuales, proceso contractual del mismo y actas de entrega</t>
  </si>
  <si>
    <t>Manuel Garcia
Marysol Murcia</t>
  </si>
  <si>
    <t>No. Cabezas de ganado entregadas</t>
  </si>
  <si>
    <t>Cabezas de ganado</t>
  </si>
  <si>
    <t xml:space="preserve">Desarrollar el programa de repoblamiento bovino y establecimiento de praderas mejoradas para los pequeños y medianos ganaderos del departamento del Atlantico. </t>
  </si>
  <si>
    <t>Informe de actividades mensuales, proceso contractual del mismo</t>
  </si>
  <si>
    <t xml:space="preserve">
Manuel Garcia
Rafael Bolaños</t>
  </si>
  <si>
    <t>Número de unidades productivas entregadas</t>
  </si>
  <si>
    <t>Unidad</t>
  </si>
  <si>
    <t>Proyecto agropecuario, a través del aprovechamiento de aguas subterraneas, forrajes mixtos, mejoramiento genetico y ciclo integral de producción, en la etnia Wuayuu</t>
  </si>
  <si>
    <t xml:space="preserve">Base de datos de Convenios y/o contratos para la recuperación(reconstrucción y rehabilitación) de vías, adecuaciones hidráulicas de drenaje  y demás actividades que requieran los departamentos mediante maquinaria amarilla, </t>
  </si>
  <si>
    <t>Yacir Ramirez</t>
  </si>
  <si>
    <t>números de convenios y/o ocntratos realizados</t>
  </si>
  <si>
    <t>convenios y/o contratos realizados</t>
  </si>
  <si>
    <t xml:space="preserve">Realizar convenios y/o contratos para la recuperación(reconstrucción y rehabilitación) de vías, adecuaciones hidráulicas de drenaje  y demás actividades que requieran los departamentos mediante maquinaria amarilla, </t>
  </si>
  <si>
    <t>Instalar Puentes peatonales de la Esperanza y la Prosperidad UNGRD</t>
  </si>
  <si>
    <t>Judith Diaz
Martín Mazo</t>
  </si>
  <si>
    <t>Kms de Vías recuperadas No. de puentes peatonales rehabilitados, puentes vehiculares rehabilitados y Viviendas mejoradas</t>
  </si>
  <si>
    <t>Recuperación-rehabilitación de zonas rurales, infraestructura vial terciaria y de suministros para la rehabilitación de las cubiertas de viviendas afectadas por la ola invernal como consecuencia de eventos físicos de origen natural que causaron pérdidas en el municipio de Toribio- Cauca</t>
  </si>
  <si>
    <t>No. de Beneficiarios, Toneladas entregadas.  Valor de la invesrión por beneficiario.</t>
  </si>
  <si>
    <t>Toneladas</t>
  </si>
  <si>
    <t>Suminstrar 10.000 toneladas de suplemento alimenticio (caña integral ensilada) para bovinos, bufalos u caprinos, afectados por la variabilidad climatica</t>
  </si>
  <si>
    <t>Andrea Chavez/ Luis Gabriel Correa y equipo de agua y saneamiento</t>
  </si>
  <si>
    <t xml:space="preserve">Reportes diarios de operación en formato digital y comunicados de prensa de emergencias </t>
  </si>
  <si>
    <t xml:space="preserve">Luis Fernando Piñeros, Luis Gabriel Correa, Diego Felipe Pedreros, Daniel Ortiz, Daniel Castaño, Carolina Giraldo </t>
  </si>
  <si>
    <t>Informe diario de operación</t>
  </si>
  <si>
    <t xml:space="preserve">Apoyar a los entes territoriales en la coordinación de emergencias </t>
  </si>
  <si>
    <t xml:space="preserve">Actas de entrega y capacitación de implementación del Registro Únido de Damnificados a los entes territoriales </t>
  </si>
  <si>
    <t>Paula Contreras y equipo RUD</t>
  </si>
  <si>
    <t>No. De entes territoriales  con implementación del RUD</t>
  </si>
  <si>
    <t>Entes territoriales</t>
  </si>
  <si>
    <t>Implementar el proyecto integral de registro Unico de Damnificados -RUD</t>
  </si>
  <si>
    <t>Jorge Neira
Rubien Ramirez</t>
  </si>
  <si>
    <t xml:space="preserve"> </t>
  </si>
  <si>
    <t>Rafael Bolaños
Miguel Luengas</t>
  </si>
  <si>
    <t>Adquirir materiales para instalación de "Puentes peatonales de la Esperanza y la Prosperidad UNGRD"</t>
  </si>
  <si>
    <t>Modelo de capacitación diseñado y aprobado en la prueba piloto</t>
  </si>
  <si>
    <t>Alejandra Mendoza
Andrea Chavez
Julliette Brack
Marisol Murcia
Luz Adriana Pineda
Otto Nietzen
Gustavo Beltran
Pedro Antonio Segura</t>
  </si>
  <si>
    <t>prueba modelo diseñado</t>
  </si>
  <si>
    <t>Diseñar un modelo de capacitación y prueba piloto en el proceso de gestión para el manejo de desastres</t>
  </si>
  <si>
    <t>Adriana Cuevas
William Tovar</t>
  </si>
  <si>
    <r>
      <t xml:space="preserve">Potencializar la preparación  en la respuesta y la recuperación </t>
    </r>
    <r>
      <rPr>
        <b/>
        <sz val="10"/>
        <color indexed="50"/>
        <rFont val="Arial"/>
        <family val="2"/>
      </rPr>
      <t>para e</t>
    </r>
    <r>
      <rPr>
        <b/>
        <sz val="10"/>
        <rFont val="Arial"/>
        <family val="2"/>
      </rPr>
      <t>l manejo de desastres</t>
    </r>
  </si>
  <si>
    <t>FECHA 
INICIOFECHA 
INICIO</t>
  </si>
  <si>
    <t>Convenio firmado</t>
  </si>
  <si>
    <t>Pedro Segura
Otto Nietzen
Gustavo Beltran</t>
  </si>
  <si>
    <t>número de convenios firmados</t>
  </si>
  <si>
    <t xml:space="preserve">convenio </t>
  </si>
  <si>
    <t>Realizar Convenio de cooperación para el fortalecimiento de respuesta a emergencias ante incendios forestales</t>
  </si>
  <si>
    <t>Contratos/
conveniosContratos/
convenios</t>
  </si>
  <si>
    <t>Fortalecimiento de la capacidad institucional de los actores del Sistema Nacional de Gestión del Riesgo de Desastres -
SNGRDFortalecimiento de la capacidad institucional de los actores del Sistema Nacional de Gestión del Riesgo de Desastres -
SNGRD</t>
  </si>
  <si>
    <t>Profesional Especializado Subdirección General
Miguel Luengas
Carmen Elena PabónProfesional Especializado Subdirección General
Miguel Luengas
Carmen Elena Pabón</t>
  </si>
  <si>
    <r>
      <t xml:space="preserve">Definir linemientos para la formulación de la </t>
    </r>
    <r>
      <rPr>
        <sz val="10"/>
        <color indexed="8"/>
        <rFont val="Arial"/>
        <family val="2"/>
      </rPr>
      <t>Estrategia de Recuperación de</t>
    </r>
    <r>
      <rPr>
        <sz val="10"/>
        <color indexed="8"/>
        <rFont val="Arial"/>
        <family val="2"/>
      </rPr>
      <t xml:space="preserve">  Desastres</t>
    </r>
  </si>
  <si>
    <t xml:space="preserve">Realizar el diagnóstico de las lecciones
aprendidas en el pais ante fenómenos
recurrentes Realizar el diagnóstico de las lecciones
aprendidas en el pais ante fenómenos
recurrentes </t>
  </si>
  <si>
    <t>Miguel Luengas
Carmen Elena PabónMiguel Luengas
Carmen Elena Pabón</t>
  </si>
  <si>
    <t>Aval del Comité Nacional para el Manejo de Desastres de la Estrategia Nacional de Respuesta a Emergencias - ENRE</t>
  </si>
  <si>
    <t>Luis Martínez
Adriana Cuevas / Alejandra Mendoza
Graciela Ustariz
Jorge Bunch</t>
  </si>
  <si>
    <t>Luis Martínez
Adriana Cuevas / Alejandra Mendoza
Graciela Ustariz</t>
  </si>
  <si>
    <t>Luis Martínez
Adriana Cuevas/ Alejandra Mendoza
Graciela Ustariz</t>
  </si>
  <si>
    <t>Informe de seguimiento al cumplimiento de la agenda</t>
  </si>
  <si>
    <t>Número de seguimientos realizados</t>
  </si>
  <si>
    <t>Seguimiento al cumplimiento de la agenda a desarrollar la Comisión Tecnica Nacional Asesora para el Manejo de Desastres</t>
  </si>
  <si>
    <t>Acta de la reunión de la Comisión para el Manejo de Desastres de aprobación de la Agenda</t>
  </si>
  <si>
    <t>numeros de agendas aprobadas</t>
  </si>
  <si>
    <t>agenda aprobada</t>
  </si>
  <si>
    <t xml:space="preserve">Presentación para aprobación de la comisión de la agenda a desarrollar </t>
  </si>
  <si>
    <t>Oficios de convocatoria remitidos a Comisión Tecnica Nacional Asesora para el Manejo de Desastres y Actas de reuniones en las cuales se hace seguimiento a los compromisos adquridos por los miembros de la Comisión Tecnica Nacional Asesora para el Manejo de Desastres</t>
  </si>
  <si>
    <t>Convocar y realizar reuniones de la Comisión Tecnica Nacional Asesora para el Manejo de Desastres</t>
  </si>
  <si>
    <t>Oficios de convocatoria remitidos a los integrantes del Comité de acuerdo a la Ley 1523 de 2012 y Actas de reuniones en las cuales se hace seguimiento a los compromisos adquridos por los miembros del Comité Nacional para el Manejo de Desastres</t>
  </si>
  <si>
    <t>Convocar y realizar las reuniones del Comité Nacional para el Manejo de Desastres</t>
  </si>
  <si>
    <t>Julliette Brack</t>
  </si>
  <si>
    <t>FECHA 
INICIOFECHA 
INICIOFECHA 
INICIO</t>
  </si>
  <si>
    <t>Richard Vargas
Graciela Ustariz
Subdirector Conocimiento del RiesgoRichard Vargas
Graciela Ustariz
Subdirector Conocimiento del Riesgo</t>
  </si>
  <si>
    <t>Richard Vargas
Graciela UstarizRichard Vargas
Graciela Ustariz</t>
  </si>
  <si>
    <t>Formulación de metodologías para incorporar el análisis de riesgo de desastre en los
proyectos sectoriales y territoriales de inversión pública.</t>
  </si>
  <si>
    <t>Comunicación</t>
  </si>
  <si>
    <t>Comunicación enviada</t>
  </si>
  <si>
    <r>
      <t xml:space="preserve">Definición de Agendas sectoriales estratégicas. </t>
    </r>
    <r>
      <rPr>
        <sz val="11"/>
        <color theme="1"/>
        <rFont val="Calibri"/>
        <family val="2"/>
        <scheme val="minor"/>
      </rPr>
      <t>(para la reducción del riesgo)</t>
    </r>
  </si>
  <si>
    <t>Apoyar la elaboración de agendas sectoriales en Reducción del Riesgo, de las acciones prioritarias del componente programático del PNGRD con los sectores de la administración pública del nivel nacional</t>
  </si>
  <si>
    <t>Generar un documento de identificación preliminar de participación sectorial en los Comités Nacionales</t>
  </si>
  <si>
    <t>Richard Vargas
Graciela Ustariz
Adriana Cuevas Luis Carlos Martínez</t>
  </si>
  <si>
    <t>Formulación, socialización y seguimiento del Plan Nacional de Gestión del Riesgo de Desastres -PNGRD.
Concertación del Plan Nacional de Gestión del Riesgo de Desastres - PNGRD con los Sectores.</t>
  </si>
  <si>
    <t>Validación componente programático del PNGRD</t>
  </si>
  <si>
    <t>Entidades</t>
  </si>
  <si>
    <t>No. De entidades q participaron en la validación del componente</t>
  </si>
  <si>
    <t>Presentación del Plan Nacional de Gestión del Riesgo de Desastres al Consejo Nacional de Gestión del Riesgo de Desastres</t>
  </si>
  <si>
    <t>Orientación a la reglamentación del artículo 42 de la Ley 1523 de 2012</t>
  </si>
  <si>
    <t>Reuniones/Gestiones</t>
  </si>
  <si>
    <t>No. De reuniones o gestiones realizadas.</t>
  </si>
  <si>
    <t>Listado de asistencia, oficios, memorando donde se evidencia la gestión</t>
  </si>
  <si>
    <t>Apoyo al Ministerio de Minas y Energía para el desarrollo técnico y concertación del proceso de transformación del PNC, en el marco del SNGRD. El apoyo técnico de la UNGRD se hará desde cada proceso: conocimiento, reducción y manejo, la OAJ y con la OAPI.</t>
  </si>
  <si>
    <t>Cumplir la ejecución física y presupuestal del proyecto de inversión de Asistencia Técnica en Gestión Local del Riesgo a nivel municipál y deprtamental en Colombia</t>
  </si>
  <si>
    <t>Porcentaje de avance físico y financiero de acuerdo a SPI</t>
  </si>
  <si>
    <t>Ficha seguimeinto e información arrojada por el SPI</t>
  </si>
  <si>
    <t>01/01/52015</t>
  </si>
  <si>
    <t>Formular la propuesta de estrategia para la incorporación de sectores en el Comité Nacional de Reducción del Riesgo</t>
  </si>
  <si>
    <t>Coordinar la formulación, el desarrollo y el seguimiento de agenda de trabajo del Comité para la Reducción del Riesgo de Desastres</t>
  </si>
  <si>
    <t># de acuerdos o convenios gestionados</t>
  </si>
  <si>
    <t>Gestionar información cartográfica para el desarrollo de bases conceptuales y lineamientos de gestión del riesgo en municipios priorizados que cuenten con la información</t>
  </si>
  <si>
    <t>Municipios con Información Cartográfica</t>
  </si>
  <si>
    <t xml:space="preserve"># de municipios con información cartográfica identificada </t>
  </si>
  <si>
    <t>Elaborar un documento de propuesta de requerimientos para el proceso de reestructuración de la BDG en los temas relacionados con Reducción del Riesgo de acuerdo con parámetros que determine la OAPI</t>
  </si>
  <si>
    <t>Ejecución física del contrato</t>
  </si>
  <si>
    <t>Proyectos ejecutados físicamente al 100%</t>
  </si>
  <si>
    <t># de proyectos ejecutados físicamente al 100%</t>
  </si>
  <si>
    <t>Realizar Asistencia técnica a entidades territoriales en temas específicos de intervención de la vulnerabilidad</t>
  </si>
  <si>
    <t>Asesorías</t>
  </si>
  <si>
    <t>Desarrollar estrategia de socialización de técnicas constructivas que utilizan material vegetal vivo como elemento de construcción, solo o combinado con materiales inertes para obras civiles para la consolidación
de taludes, riberas y control de la erosión</t>
  </si>
  <si>
    <t xml:space="preserve">Seguimiento a la implementación de proyecto piloto en tecnológias alternativas no convencionales cofinanciado por el FNGRD.  </t>
  </si>
  <si>
    <t>Articulación de instrumentos  y desarrollo de lineamientos de ordenamiento territorial, ordenación ambiental, planificación del desarrollo y gestión del riesgo.</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</si>
  <si>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</si>
  <si>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t>(# documento elaborados o revisados técnicamente / # documento recibidos o solicitados) *100</t>
  </si>
  <si>
    <t>Emitir conceptos técnicos para asesorar a entidades nacionales y/o territoriales en relación con la incorporación de medidas de reducción del riesgo en la planificación.</t>
  </si>
  <si>
    <t>Asistir técnicamente a la CEI-COT en los procesos relacionados con la agenda y plan de acción 2015</t>
  </si>
  <si>
    <t>Elaborar la versión final publicable del documento “Guía Municipal de Incorporación de la gestión del riesgo en el ordenamiento Territorial en coordinación con SCR
 (Continuo de Plan de Acción 2014)</t>
  </si>
  <si>
    <t>Porcentaje de Formulación</t>
  </si>
  <si>
    <t>Articular gestiones para incorporar el componente de gestión del riesgo en Guía DNP para formulación de planes de desarrollo</t>
  </si>
  <si>
    <t>Realizar el seguimiento al convenio 677-04-1132-2013 formulación EOT La Florida</t>
  </si>
  <si>
    <t xml:space="preserve">Realizar la línea base (diagnostico) de los municipios priorizados en cuanto a insumos y avances en la integración de la GRD y OT </t>
  </si>
  <si>
    <t xml:space="preserve">Documento de diagnóstico  (línea base) </t>
  </si>
  <si>
    <t xml:space="preserve"> # diagnósticos realizados</t>
  </si>
  <si>
    <t># lineamientos realizados</t>
  </si>
  <si>
    <t>Política de intervención para el reasentamiento de población localizada en zonas de riesgo no mitigable, desde la intervención prospectiva y correctiva del riesgo.</t>
  </si>
  <si>
    <t>% de avance en la elaboración del documento de propuesta técnica</t>
  </si>
  <si>
    <t>Asesorar técnicamente las actividades relacionadas con el PNACC en articulación con políticas y estrategias de Reducción del Riesgo</t>
  </si>
  <si>
    <t># de asesorías técnicas realizadas/ # de asesoría técnicas programadas</t>
  </si>
  <si>
    <t>(# asesorías técnicas realizadas / # asesorías técnicas solicitadas) *100</t>
  </si>
  <si>
    <t>Articulación del ámbito social y comunitario en el proceso de reducción del riesgo.</t>
  </si>
  <si>
    <t xml:space="preserve">Asesorar técnicamente  a sectores y organizaciones sociales para la incorporación de la Gestión del Riesgo en el ámbito comunitario. </t>
  </si>
  <si>
    <t>Coordinar el intercambio de experiencias y conocimientos en Gestión del Riesgo desde el ámbito comunitario</t>
  </si>
  <si>
    <t xml:space="preserve">Eventos preparados </t>
  </si>
  <si>
    <t>Diseñar y difundir boletines (blog) informativos de la Subdirección para la Reducción del Riesgo, que dé cuenta de las acciones y orientaciones para la reducción del riesgo de desastres en los sectores y territorios</t>
  </si>
  <si>
    <t>Actualizaciones Boletines (Blog)</t>
  </si>
  <si>
    <t xml:space="preserve"># actualizaciones de boletines (blog) </t>
  </si>
  <si>
    <t>Boletines, Correos, Blog actualizado</t>
  </si>
  <si>
    <t>/# de entidades asesoradas técnicamente / # de entidades programadas) *100</t>
  </si>
  <si>
    <t>Lineamientos y guías para aseguramiento de los bienes públicos.</t>
  </si>
  <si>
    <t>Realizar reuniones de retroalimentación al interior de cada una de las dependencias frente a los avances de la implementación del SIPLAG</t>
  </si>
  <si>
    <t>% META ACUMULADA BIMESTRE</t>
  </si>
  <si>
    <t># de asesorías realizadas/ # total de asesorías solicitadas</t>
  </si>
  <si>
    <t>% DEL LOGRO OBTENIDO PLAN</t>
  </si>
  <si>
    <t>Nubia Gualteros</t>
  </si>
  <si>
    <t>Patricia Gallego/
María Ortíz</t>
  </si>
  <si>
    <t>Efectuar las conciliaciones de las cuentas por pagar que constituyen el rezago presupuestal de la vigencia 2014</t>
  </si>
  <si>
    <t>% DEL LOGRO OBTENIDO DEL PLAN</t>
  </si>
  <si>
    <t>Paulina Hernandez</t>
  </si>
  <si>
    <t>Luz Marina Centeno</t>
  </si>
  <si>
    <t>No de hojas de vida actualizadas/ No total de hojas de vida de funcionarios *100</t>
  </si>
  <si>
    <t>Maritza Herrera</t>
  </si>
  <si>
    <t>Lina Hernandez - Maria Patricia Lopez</t>
  </si>
  <si>
    <t>Maria Patricia Lopez</t>
  </si>
  <si>
    <t>Lina Hernandez</t>
  </si>
  <si>
    <t>Christian Arevalo</t>
  </si>
  <si>
    <t xml:space="preserve">Implementar el Plan de bienestar Social de la UNGRD desde el componente de  Proteccion y Servicios Sociales </t>
  </si>
  <si>
    <t xml:space="preserve">Realizar el seguimiento a la ejecución presupuestal del componente de  Proteccion y Servicios Sociales </t>
  </si>
  <si>
    <t>Realizar el seguimiento a la ejecución presupuestal del componente de Calidad de vida Laboral</t>
  </si>
  <si>
    <t xml:space="preserve">Laura Amado </t>
  </si>
  <si>
    <t>Actualizacion de procedimientos y documentacion del Proceso de Talento Humano</t>
  </si>
  <si>
    <t xml:space="preserve">procedimientos </t>
  </si>
  <si>
    <t>No. De procedimientos actualizados</t>
  </si>
  <si>
    <t>Actualizacion publicada en neogestion</t>
  </si>
  <si>
    <t>Realizar un proceso de Sensibilización con los funcionarios de la entidad que ejercen el rol de supervisor contractual, a fin de recordar los compromisos adquiridos al ejercer tal rol. Asimismo, se debe realizar capacitaciones a los funcionarios de la UNGRD respecto de las modalidades de selección del contratista y lo lo realitivo a la etapa precontractual, contractual y postcontractual, cumpliendo con los lineamientos señalados en la Ley 80, Ley 1150, Decreto 1510 de 2013, Ley 1474, así como aquellas leyes que resulten pertinentes, aplicables y aquellas que deroguen, sustituyan o modifiquen a las anteriormente señaladas</t>
  </si>
  <si>
    <t>Juan Mafla</t>
  </si>
  <si>
    <t>Carmen Chávez
Daimi Lindo</t>
  </si>
  <si>
    <t>Dar respuesta a los requerimientos de los Entes de Control (Congreso de la República, Contraloría General de la Nación, Procuraduría General de la Nación)</t>
  </si>
  <si>
    <t>Documentos de seguimiento a la implementacion del nuevo Decreto de gobierno en linea (decreto 2573 del 12 de dic de 2015)</t>
  </si>
  <si>
    <t>Avance en el componente GEL - TIC para servicios (Plan Sectorial)</t>
  </si>
  <si>
    <t>Avance en el componente GEL - TIC para el Gobierno abierto  (Plan Sectorial)</t>
  </si>
  <si>
    <t>Avance en el componente GEL - TIC para la Gestión  (Plan Sectorial)</t>
  </si>
  <si>
    <t>Avance en el componente GEL -Seguridad y privacidad de la Información  (Plan Sectorial)</t>
  </si>
  <si>
    <t>Porcentaje de avance del componente GEL - TIC para servicios</t>
  </si>
  <si>
    <t>Porcentaje de avance en el componente GEL -Seguridad y privacidad de la Información</t>
  </si>
  <si>
    <t>Porcentaje de avance en el componente GEL - TIC para la Gestión</t>
  </si>
  <si>
    <t>Porcentaje de avance encomponente GEL - TIC para el Gobierno abierto</t>
  </si>
  <si>
    <t>Orientar la formulación de proyectos  contenidos en los Planes Departamentales de Gestión del Riesgo</t>
  </si>
  <si>
    <r>
      <t xml:space="preserve">   </t>
    </r>
    <r>
      <rPr>
        <sz val="10"/>
        <rFont val="Arial"/>
        <family val="2"/>
      </rPr>
      <t>Demanda</t>
    </r>
  </si>
  <si>
    <t>No.  De reuniones y/o de documentos elaborados</t>
  </si>
  <si>
    <t>Lista de asistecia y/o documentos</t>
  </si>
  <si>
    <t>Incorporación de los sectores  Min Ambiente, Min Educación y MINTIC (a nivel de direcciones o subdirecciones) a la Comisión Técnica Nacional Asesora para el Conocimiento del Riesgo</t>
  </si>
  <si>
    <t>Actas de reunión</t>
  </si>
  <si>
    <t xml:space="preserve">Convocar y coordinar al Comité Nacional para el Conocimiento del Riesgo 
</t>
  </si>
  <si>
    <t>Apoyo a la oficina de planeación en la construcción del sistema nacional de Información en gestión del riesgo</t>
  </si>
  <si>
    <r>
      <t xml:space="preserve">No. </t>
    </r>
    <r>
      <rPr>
        <sz val="10"/>
        <color rgb="FF00B050"/>
        <rFont val="Arial"/>
        <family val="2"/>
      </rPr>
      <t xml:space="preserve"> </t>
    </r>
    <r>
      <rPr>
        <sz val="10"/>
        <rFont val="Arial"/>
        <family val="2"/>
      </rPr>
      <t>Reuniones</t>
    </r>
  </si>
  <si>
    <t>Todos</t>
  </si>
  <si>
    <t xml:space="preserve">Apoyar en la elaboración de un Documento que presente los elementos  conceptuales, alcance y decisiones sobre todas las variables contenidas en el Artículo 42 de la Ley 1523 y la relación entre las mismas. 
</t>
  </si>
  <si>
    <t>No. Documentos elaborados</t>
  </si>
  <si>
    <t>Daniel Pardo</t>
  </si>
  <si>
    <t>Realizar una retroalimentación del proceso de reaglamentación del articulo 42 de la Ley 1523 con algunas de las Comisiones de cada uno de los procesos de Gestión del Riesgo de Desastres</t>
  </si>
  <si>
    <t>Diseñar una propuesta de política e insumos para la reglamentación del artículo 42 de la Ley 1523 luego de efectuar la respectiva retroalimentación</t>
  </si>
  <si>
    <t>Propuesta de Politica</t>
  </si>
  <si>
    <t>No. De propuestas</t>
  </si>
  <si>
    <t>No. De reuniones</t>
  </si>
  <si>
    <t>Listas de asistencia</t>
  </si>
  <si>
    <r>
      <t>Asesoría técnica a entidades territoriales y entidades nacionales</t>
    </r>
    <r>
      <rPr>
        <b/>
        <sz val="10"/>
        <color indexed="8"/>
        <rFont val="Arial"/>
        <family val="2"/>
      </rPr>
      <t xml:space="preserve"> </t>
    </r>
    <r>
      <rPr>
        <sz val="10"/>
        <color theme="1"/>
        <rFont val="Arial"/>
        <family val="2"/>
      </rPr>
      <t>en el  fortalecimiento del proceso de conocimiento de l riesgo.</t>
    </r>
  </si>
  <si>
    <t>Elaboración de documentos de caracterización  general de escenarios de riesgo</t>
  </si>
  <si>
    <t xml:space="preserve">Julio González
Joana Perez
Profesional por contratar
Nathalia Contreras
</t>
  </si>
  <si>
    <t>Ejecución de estudios especifícos de Amenaza, exposición, vulnerabilidad y/o riesgo.</t>
  </si>
  <si>
    <t>Julio González, 
 Nathalia Contreras,
Marcela Guerrero, Joana Perez, Profesional por Contratar, Amaury Arroyo.</t>
  </si>
  <si>
    <t>Seguimiento a convenios contratados en vigencias anteriores.</t>
  </si>
  <si>
    <t xml:space="preserve">Actividades de seguimiento </t>
  </si>
  <si>
    <t xml:space="preserve">Acompañamiento en la elaboración de la  Guía de Integración del Riesgo en el Ordenamiento Territorial Municipal.. Esta Guía se elaborara de forma conjunta con la SRR </t>
  </si>
  <si>
    <t>Realización de encuentros de actores y/o instituciones que generan conocimiento de riesgo.</t>
  </si>
  <si>
    <t>Encuentro</t>
  </si>
  <si>
    <t>No. De encuentros</t>
  </si>
  <si>
    <t>Alberto Granes</t>
  </si>
  <si>
    <t>Actas de encuentros</t>
  </si>
  <si>
    <t>Participación en el Comité Especial Interinstitucional de la Comisión de Ordenamiento Territorial (CEICOT)</t>
  </si>
  <si>
    <t>Subdirector de Conocimiento</t>
  </si>
  <si>
    <t>Implementación de un Sistema piloto de Monitoreo para eventos de Avenidas Torrenciales.</t>
  </si>
  <si>
    <t>Sistema implementado</t>
  </si>
  <si>
    <t>Guia metodologica</t>
  </si>
  <si>
    <t>Julio Gonzales</t>
  </si>
  <si>
    <t>Sistema Implementado y Guía realizada</t>
  </si>
  <si>
    <t>Johanna Orjuela</t>
  </si>
  <si>
    <t xml:space="preserve">Elaboración de un  mapa conceptual de las acciones científicas que las intituciones de educación superior y centros de investigación esten desarrollando en materia de Conocimiento del Riesgo </t>
  </si>
  <si>
    <t xml:space="preserve">1 Documento </t>
  </si>
  <si>
    <t>Mapa</t>
  </si>
  <si>
    <t xml:space="preserve">Módulos de formación en Gestión del Riesgo dirigidos a tomadores de decisión. </t>
  </si>
  <si>
    <t xml:space="preserve">Apoyo a parque interactivo (Quindío) para la propuesta sobre concientización sobre el riesgo  </t>
  </si>
  <si>
    <t>Implemetación del paque Interactivo: 1ra Etapa (evento sísmico)</t>
  </si>
  <si>
    <t xml:space="preserve">Elementos instalados </t>
  </si>
  <si>
    <t>Material fotográfico implementación primera fase.</t>
  </si>
  <si>
    <t>Acompañamiento a la  Mesa SENA en Gestión del Riesgo y Mesa de Educación en Emergencias.</t>
  </si>
  <si>
    <t>Por damanda</t>
  </si>
  <si>
    <t xml:space="preserve">No. de reuniones </t>
  </si>
  <si>
    <t>Convocar y desarrollar las reuniones de la Comisión Nacional Asesora para la Investigación en Gestión del Riesgo, promoviendo la articulación entre el SNGRD, SINA, SNCTI</t>
  </si>
  <si>
    <t>Número de reuniones  de la Comisión Nacional de Investigación</t>
  </si>
  <si>
    <t>Establecer convenios con Universidades y/o centros de investigación para el fortaleciomiento del Conocimiento del Riesgo de desastres</t>
  </si>
  <si>
    <t>Reuniones y/o convenios firmados</t>
  </si>
  <si>
    <t>Actas de reunion y/o convenios firmados</t>
  </si>
  <si>
    <t xml:space="preserve">Fortalecimiento de proyectos de investigación a universidades y/o entidades estatales </t>
  </si>
  <si>
    <t xml:space="preserve">Reuniones,  Eventos y/o Documentos </t>
  </si>
  <si>
    <t>Realizar un inventario de necesidades y proyectos de tecnologías de información para la vigencia 2015</t>
  </si>
  <si>
    <t>Seguimiento a la lista de chequeo implementación de la Ley  1712 de 2014</t>
  </si>
  <si>
    <t>Porcentaje de implementación Ley 1712 de 2014</t>
  </si>
  <si>
    <t>Patricia Arenas</t>
  </si>
  <si>
    <t>Lista de chequeo implementación de la Ley  1712 de 2014</t>
  </si>
  <si>
    <t>Reportes de seguimientos efectuados por Min Tic</t>
  </si>
  <si>
    <t xml:space="preserve">Luz Dary Urrego </t>
  </si>
  <si>
    <t>Realizar reuniones de seguimiento mensual</t>
  </si>
  <si>
    <t>Ángela Gómez
Laura Amado</t>
  </si>
  <si>
    <t>Realizar los tramites para pagos de gastos de viaje de contratistas de la UNGRD  del Proyecto de Inversión</t>
  </si>
  <si>
    <t>Tramites para Pago</t>
  </si>
  <si>
    <t xml:space="preserve">No de tramites para pagos según acto administrativo que lo indique </t>
  </si>
  <si>
    <t>registro de fecha radicado ante financiera</t>
  </si>
  <si>
    <t>Actualización de la Matriz de factores de Riesgo y controles</t>
  </si>
  <si>
    <t>Matriz Actualizada</t>
  </si>
  <si>
    <t>Desarrollar el cierre del Plan Estratégico para la vigencia 2010-2014</t>
  </si>
  <si>
    <t>% DEL LOGRO A JUNIO</t>
  </si>
  <si>
    <t>%CUMPLIMIENTO PA A JUNIO</t>
  </si>
  <si>
    <t xml:space="preserve">Socializar la información relacionada con la estrategia de rendición de cuentas establecida en la entidad </t>
  </si>
  <si>
    <t>Soportes de socialización</t>
  </si>
  <si>
    <t xml:space="preserve">Material de socialización </t>
  </si>
  <si>
    <t>Realizar el diagnóstico para formular la Estrategia de Rendición de Cuentas del 2015 con base en la evaluación de la estrategia del 2014.</t>
  </si>
  <si>
    <t xml:space="preserve">Documento de diagnóstico </t>
  </si>
  <si>
    <t xml:space="preserve">No de documentos de diagnóstico elaborados </t>
  </si>
  <si>
    <t>Ejecutar la  Estrategia de Rendición de Cuentas del 2015</t>
  </si>
  <si>
    <t>Actividades ejecutadas de la estrategia de rendición de cuentas</t>
  </si>
  <si>
    <t>No de actividaes de la estrategia de rendición de cuentas/ No de actividades ejecutadas</t>
  </si>
  <si>
    <t>Soportes de ejecución de actividades de la estrategia de rendición de cuentas</t>
  </si>
  <si>
    <t>Hacer seguimiento a la ejecución de la  Estrategia de Rendición de Cuentas del 2015</t>
  </si>
  <si>
    <t xml:space="preserve">Soportes de seguimiento </t>
  </si>
  <si>
    <t>No de actividades de seguimiento ejecutadas/ No de actividades de seguimiento programadas</t>
  </si>
  <si>
    <t xml:space="preserve">Realizar la evaluación a la ejecución de la  Estrategia de Rendición de Cuentas  2015 </t>
  </si>
  <si>
    <t>Documento de evaluación</t>
  </si>
  <si>
    <t>No de dcumentos de evaluacón a la ejecución de la estrategia de rencidición de cuentas 2015 elaborados</t>
  </si>
  <si>
    <t xml:space="preserve">Documento de evaluacón a la ejecución de la estrategia de rencidición de cuentas 2015 </t>
  </si>
  <si>
    <t>Acompañar la actualización de los mapas de riesgos de gestión de cada uno de los procesos de la entidad</t>
  </si>
  <si>
    <t xml:space="preserve">No. Mapas de riesgo de gestión actualizados </t>
  </si>
  <si>
    <t xml:space="preserve">Marcela Zamudio </t>
  </si>
  <si>
    <t>Mapa de riesgos de gestión actualizados</t>
  </si>
  <si>
    <t>Realizar el seguimientoy consolidación de información de los mapas de riesgo de gestión de los procesos de la entidad</t>
  </si>
  <si>
    <t xml:space="preserve">Mapa de riesgos de gestión con seguimiento registrado </t>
  </si>
  <si>
    <t>Registro de seguimientos en los mapas de riesgo de gestión de los procesos de la entidad</t>
  </si>
  <si>
    <t xml:space="preserve">Mapas de riesgos de gestión ccon seguimiento </t>
  </si>
  <si>
    <t>Elaborar el Mapa de Riesgos de Corrupción Consolidado de la Entidad y publicarlo en página web</t>
  </si>
  <si>
    <t>Acompañar la actualización de los mapas de riesgos de corrupción de cada uno de los procesos de la entidad</t>
  </si>
  <si>
    <t xml:space="preserve">Mapa de riesgos de corrupción con seguimiento registrado </t>
  </si>
  <si>
    <t>Mapas de riesgos de corrupción</t>
  </si>
  <si>
    <t>Actualización Procedimientos del proceso Gestión de Servicio al  Ciudadano</t>
  </si>
  <si>
    <t xml:space="preserve">Socializar la información relacionada con la estrategia antitrámites establecida en la entidad </t>
  </si>
  <si>
    <t>Elaborar el cronograma de actividades para intervención de nuevos trámites u OPAS y de acciones de mejora para los OPAS existentes</t>
  </si>
  <si>
    <t xml:space="preserve">Cronograma </t>
  </si>
  <si>
    <t xml:space="preserve"> Cronograma de actividades para intervención de nuevos trámites u OPAS y de acciones de mejora para los OPAS existentes</t>
  </si>
  <si>
    <t>Socializar la información relacionada con Atencion al Ciudadano establecida en la entidad</t>
  </si>
  <si>
    <t xml:space="preserve">Espacios de socialización desarrollados </t>
  </si>
  <si>
    <t xml:space="preserve">Fanny Torres
Adriana Rodríguez
</t>
  </si>
  <si>
    <t>Listados de asistencia a talleres de atención excepcional</t>
  </si>
  <si>
    <t>Actualizar la información relacionada con atención al ciudadano en la página web de la UNGRD  y en rotafolio o cartelera informativa  ubicados en las instalaciones de la entidad</t>
  </si>
  <si>
    <t xml:space="preserve">Documentos relacionados con atención al ciudadano actualizados y publicados </t>
  </si>
  <si>
    <t xml:space="preserve">No de documentos relacionados con atención al ciudadano actualizados y publicados en el rotafolio y en la página web de la UNGRD </t>
  </si>
  <si>
    <t xml:space="preserve">documentos relacionados con atención al ciudadano actualizados y publicados en el rotafolio y en la página web de la UNGRD </t>
  </si>
  <si>
    <t>Gestionar la adecuación de espacios físicos para la atención de personas en situación de discapacidad, niños, niñas, mujeres gestantes 
y adultos mayores para el cumplimiento de los requisitos de la normatividad establecida</t>
  </si>
  <si>
    <t>Soportes de la gestión para la adecuación</t>
  </si>
  <si>
    <t>No de Soportes de la gestión para la adecuación de espacios físicos adecuados de acuerdo a normatividad establecida</t>
  </si>
  <si>
    <t>Soportes de la gestión para la adecuación de espacios físicos adecuados de acuerdo a normatividad establecida</t>
  </si>
  <si>
    <t>Gestionar espacios de formación para los servidores de la entidad,  que fortalezcan las competencias y habilidades en la prestación del servicio</t>
  </si>
  <si>
    <t>Emilse Peña y
Nubia Gualteros</t>
  </si>
  <si>
    <t xml:space="preserve">
Karen Villarreal</t>
  </si>
  <si>
    <t xml:space="preserve">
Juan Mafla</t>
  </si>
  <si>
    <t>Carmen Chavez</t>
  </si>
  <si>
    <t xml:space="preserve">
Carmen Chávez</t>
  </si>
  <si>
    <t>Tramites de modificaciones</t>
  </si>
  <si>
    <t>No. de modificaciones tramitadas / No. Solicitudes</t>
  </si>
  <si>
    <t>No. de solicitudes aprobadas / No. Solicitudes tramitadas</t>
  </si>
  <si>
    <t>Apoyar la elaboración del Programa Anual Mensualizado de Caja - PAC para la OAPI</t>
  </si>
  <si>
    <t>Paola Cubides</t>
  </si>
  <si>
    <t># de solicitudes aprobadas / # de solicitudes tramitadas</t>
  </si>
  <si>
    <t>Apoyar la elaboración del Plan Anual de Adquisiciones de la UNGRD</t>
  </si>
  <si>
    <t>Daimi Lindo</t>
  </si>
  <si>
    <t>No. Acciones cerradas  / No. Acciones Formuladas en Planes de Mejoramiento</t>
  </si>
  <si>
    <t>No. Acciones cerradas / No. Acciones Formuladas en Planes de Mejoramiento</t>
  </si>
  <si>
    <t>No. De Indicadores reportados / No de indicadores a reportar en el periodo</t>
  </si>
  <si>
    <t>Italo Prieto</t>
  </si>
  <si>
    <t>Realizar el seguimiento al Plan Anticorrupción y de Atención al Ciudadano</t>
  </si>
  <si>
    <t>Actas de Seguimiento al Plan Anticorrupción</t>
  </si>
  <si>
    <t>No. Mapa de riesgos consolidados</t>
  </si>
  <si>
    <t xml:space="preserve">No de mapas de riesgos de corrupción  actualizados </t>
  </si>
  <si>
    <t>Marcela Zamudio Italo Prieto</t>
  </si>
  <si>
    <t>Diana Robles
Javier Soto</t>
  </si>
  <si>
    <t>Paula Contreras
Javier Soto</t>
  </si>
  <si>
    <t>Javier Soto</t>
  </si>
  <si>
    <r>
      <rPr>
        <sz val="10"/>
        <color rgb="FFFF0000"/>
        <rFont val="Arial"/>
        <family val="2"/>
      </rPr>
      <t xml:space="preserve">Brindar apoyo e insumos para la elaboración del </t>
    </r>
    <r>
      <rPr>
        <sz val="10"/>
        <rFont val="Arial"/>
        <family val="2"/>
      </rPr>
      <t>Plan de Seguridad de la Información</t>
    </r>
  </si>
  <si>
    <t>Wilson Salamanca</t>
  </si>
  <si>
    <t>Documentos para Plan de SI</t>
  </si>
  <si>
    <t xml:space="preserve">No. De documentos de insumo para el plan </t>
  </si>
  <si>
    <t xml:space="preserve">Documento de diagnostico y analisis de brechas </t>
  </si>
  <si>
    <t>Número de documentos entregados al Banco Mundial / N. de documentos solicitados</t>
  </si>
  <si>
    <t>Asesorar y orientar a los sectores en temas relacionados con Reduccion del Riesgo</t>
  </si>
  <si>
    <t>UNIDAD NACIONAL PARA LA GESTIÓN DEL RIESGO DE DESASTRES - UNGRD- SEGUIMIENTO CUARTO BIMESTRE DE 2015</t>
  </si>
  <si>
    <t>% LOGRO A AGOSTO</t>
  </si>
  <si>
    <t>%CUMPLIMIENTO PA A AGOSTO</t>
  </si>
  <si>
    <t>Mesas de Trabajo sectoriales</t>
  </si>
  <si>
    <t># mesas adelantadas</t>
  </si>
  <si>
    <t xml:space="preserve">Asesorías técnicas </t>
  </si>
  <si>
    <t># de asesorías técnicas realizadas/# de asesorías solicitadas</t>
  </si>
  <si>
    <t>Socializar el componente de RR con Comité Nal RR</t>
  </si>
  <si>
    <t>Porcentaje familias expuestas con acompañamiento psicosocial</t>
  </si>
  <si>
    <t>Realizar los simulacros de orden Nacional por diferentes amenazas</t>
  </si>
  <si>
    <t>Elaborar protocolos de respuesta nacionales ante Erupción Volcánica.</t>
  </si>
  <si>
    <t>Contribuir a la formulación de Estrategias Municipales de Respuesta a Emergencias -EMRE- en municipios ubicados en zonas de amenaza por erupciones volcánicas, tsunamis y ciclones tropicales.</t>
  </si>
  <si>
    <t>Reducción de desastres asociados a erupciones volcánicas, tsunamis y ciclones tropicales, fortaleciendo capacidades nacionales y locales.</t>
  </si>
  <si>
    <t>Nelson Hernandez/ Sandra Martinez</t>
  </si>
  <si>
    <t xml:space="preserve">Protocolos </t>
  </si>
  <si>
    <t>Sandra L. Martínez Rueda</t>
  </si>
  <si>
    <t>Estrategia Mpal de Respuesta</t>
  </si>
  <si>
    <t>Número de documentos EMRE formulados y presentados a CMGRDs</t>
  </si>
  <si>
    <t>Jorge G. Obando Mesías /
Shirley M. González Parra /
Felix R. Giraldo Delgado</t>
  </si>
  <si>
    <t>% DEL LOGRO A AGOSTO</t>
  </si>
  <si>
    <t xml:space="preserve">%CUMPLIMIENTO PA A AGOSTO </t>
  </si>
  <si>
    <t>SEGUIMIENTO CUARTO BIMESTRE DE 2015</t>
  </si>
  <si>
    <t>Jalime</t>
  </si>
  <si>
    <t>Realizar un taller de intercambio de experiencias de incorporación de la Gestión del Riesgo en los proyectos de inversión pública</t>
  </si>
  <si>
    <t>No. De talleres de intercambio de experiencias</t>
  </si>
  <si>
    <t>VERSIÓN 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</si>
</sst>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_(* \(#,##0\);_(* &quot;-&quot;_);_(@_)"/>
    <numFmt numFmtId="44" formatCode="_(&quot;$&quot;\ * #,##0.00_);_(&quot;$&quot;\ * \(#,##0.00\);_(&quot;$&quot;\ * &quot;-&quot;??_);_(@_)"/>
    <numFmt numFmtId="43" formatCode="_(* #,##0.00_);_(* \(#,##0.00\);_(* &quot;-&quot;??_);_(@_)"/>
    <numFmt numFmtId="164" formatCode="&quot;$&quot;\ #,##0"/>
    <numFmt numFmtId="165" formatCode="dd/mm/yyyy;@"/>
    <numFmt numFmtId="166" formatCode="&quot;$&quot;\ #,##0.00"/>
    <numFmt numFmtId="167" formatCode="0.0%"/>
    <numFmt numFmtId="168" formatCode="&quot;$&quot;\ #,##0.00;[Red]&quot;$&quot;\ #,##0.00"/>
    <numFmt numFmtId="169" formatCode="&quot;$ &quot;#,##0.00"/>
    <numFmt numFmtId="170" formatCode="_(* #,##0.00_);_(* \(#,##0.00\);_(* \-??_);_(@_)"/>
    <numFmt numFmtId="171" formatCode="&quot;$ &quot;#,##0.00;[Red]&quot;$ &quot;#,##0.00"/>
    <numFmt numFmtId="172" formatCode="_(&quot;$ &quot;* #,##0.00_);_(&quot;$ &quot;* \(#,##0.00\);_(&quot;$ &quot;* \-??_);_(@_)"/>
    <numFmt numFmtId="173" formatCode="_(* #,##0_);_(* \(#,##0\);_(* \-??_);_(@_)"/>
    <numFmt numFmtId="174" formatCode="&quot;$ &quot;#,##0"/>
    <numFmt numFmtId="175" formatCode="_(* #,##0_);_(* \(#,##0\);_(* &quot;-&quot;??_);_(@_)"/>
    <numFmt numFmtId="176" formatCode="_(* #,##0.0_);_(* \(#,##0.0\);_(* &quot;-&quot;??_);_(@_)"/>
    <numFmt numFmtId="177" formatCode="_(&quot;$&quot;\ * #,##0_);_(&quot;$&quot;\ * \(#,##0\);_(&quot;$&quot;\ * &quot;-&quot;??_);_(@_)"/>
  </numFmts>
  <fonts count="7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4"/>
      <color theme="1"/>
      <name val="Arial"/>
      <family val="2"/>
    </font>
    <font>
      <b/>
      <sz val="11"/>
      <color theme="1"/>
      <name val="Arial"/>
      <family val="2"/>
    </font>
    <font>
      <b/>
      <sz val="16"/>
      <color theme="0"/>
      <name val="Arial"/>
      <family val="2"/>
    </font>
    <font>
      <b/>
      <sz val="12"/>
      <color theme="0"/>
      <name val="Arial"/>
      <family val="2"/>
    </font>
    <font>
      <sz val="11"/>
      <color theme="1"/>
      <name val="Arial"/>
      <family val="2"/>
    </font>
    <font>
      <b/>
      <sz val="11"/>
      <color rgb="FFFF0000"/>
      <name val="Arial"/>
      <family val="2"/>
    </font>
    <font>
      <b/>
      <sz val="11"/>
      <name val="Arial"/>
      <family val="2"/>
    </font>
    <font>
      <b/>
      <sz val="11"/>
      <color theme="0"/>
      <name val="Arial"/>
      <family val="2"/>
    </font>
    <font>
      <b/>
      <sz val="10"/>
      <color theme="0"/>
      <name val="Arial"/>
      <family val="2"/>
    </font>
    <font>
      <b/>
      <sz val="7"/>
      <color theme="0"/>
      <name val="Arial"/>
      <family val="2"/>
    </font>
    <font>
      <b/>
      <sz val="7"/>
      <color theme="1"/>
      <name val="Arial"/>
      <family val="2"/>
    </font>
    <font>
      <sz val="7"/>
      <color theme="1"/>
      <name val="Arial"/>
      <family val="2"/>
    </font>
    <font>
      <b/>
      <sz val="10"/>
      <color theme="1"/>
      <name val="Arial"/>
      <family val="2"/>
    </font>
    <font>
      <b/>
      <sz val="10"/>
      <name val="Arial"/>
      <family val="2"/>
    </font>
    <font>
      <sz val="10"/>
      <color theme="1"/>
      <name val="Arial"/>
      <family val="2"/>
    </font>
    <font>
      <b/>
      <sz val="7"/>
      <name val="Arial"/>
      <family val="2"/>
    </font>
    <font>
      <sz val="7"/>
      <name val="Arial"/>
      <family val="2"/>
    </font>
    <font>
      <b/>
      <sz val="10"/>
      <color rgb="FFFF0000"/>
      <name val="Arial"/>
      <family val="2"/>
    </font>
    <font>
      <sz val="10"/>
      <color rgb="FFFF0000"/>
      <name val="Arial"/>
      <family val="2"/>
    </font>
    <font>
      <b/>
      <sz val="11"/>
      <color rgb="FFFF0000"/>
      <name val="Calibri"/>
      <family val="2"/>
      <scheme val="minor"/>
    </font>
    <font>
      <b/>
      <sz val="16"/>
      <name val="Arial"/>
      <family val="2"/>
    </font>
    <font>
      <sz val="10"/>
      <color theme="1"/>
      <name val="Calibri"/>
      <family val="2"/>
      <scheme val="minor"/>
    </font>
    <font>
      <sz val="9"/>
      <name val="Arial"/>
      <family val="2"/>
    </font>
    <font>
      <sz val="8"/>
      <name val="Arial"/>
      <family val="2"/>
    </font>
    <font>
      <b/>
      <sz val="10"/>
      <color indexed="8"/>
      <name val="Arial"/>
      <family val="2"/>
    </font>
    <font>
      <sz val="8"/>
      <color theme="1"/>
      <name val="Arial"/>
      <family val="2"/>
    </font>
    <font>
      <sz val="9"/>
      <color theme="1"/>
      <name val="Arial"/>
      <family val="2"/>
    </font>
    <font>
      <sz val="10"/>
      <color indexed="8"/>
      <name val="Arial"/>
      <family val="2"/>
    </font>
    <font>
      <b/>
      <sz val="9"/>
      <name val="Tahoma"/>
      <family val="2"/>
    </font>
    <font>
      <sz val="9"/>
      <name val="Tahoma"/>
      <family val="2"/>
    </font>
    <font>
      <b/>
      <sz val="9"/>
      <color theme="0"/>
      <name val="Arial"/>
      <family val="2"/>
    </font>
    <font>
      <sz val="11"/>
      <color indexed="8"/>
      <name val="Calibri"/>
      <family val="2"/>
    </font>
    <font>
      <b/>
      <sz val="9"/>
      <color theme="1"/>
      <name val="Arial"/>
      <family val="2"/>
    </font>
    <font>
      <b/>
      <sz val="9"/>
      <name val="Arial"/>
      <family val="2"/>
    </font>
    <font>
      <b/>
      <sz val="8"/>
      <color theme="1"/>
      <name val="Arial"/>
      <family val="2"/>
    </font>
    <font>
      <b/>
      <sz val="11"/>
      <color indexed="8"/>
      <name val="Calibri"/>
      <family val="2"/>
    </font>
    <font>
      <sz val="11"/>
      <color indexed="8"/>
      <name val="Arial"/>
      <family val="2"/>
    </font>
    <font>
      <b/>
      <sz val="11"/>
      <color indexed="8"/>
      <name val="Arial"/>
      <family val="2"/>
    </font>
    <font>
      <b/>
      <sz val="7"/>
      <color indexed="8"/>
      <name val="Arial"/>
      <family val="2"/>
    </font>
    <font>
      <b/>
      <sz val="7"/>
      <color indexed="9"/>
      <name val="Arial"/>
      <family val="2"/>
    </font>
    <font>
      <b/>
      <sz val="10"/>
      <color indexed="9"/>
      <name val="Arial"/>
      <family val="2"/>
    </font>
    <font>
      <sz val="7"/>
      <color indexed="8"/>
      <name val="Arial"/>
      <family val="2"/>
    </font>
    <font>
      <b/>
      <sz val="10"/>
      <color indexed="50"/>
      <name val="Arial"/>
      <family val="2"/>
    </font>
    <font>
      <b/>
      <sz val="12"/>
      <color indexed="9"/>
      <name val="Arial"/>
      <family val="2"/>
    </font>
    <font>
      <b/>
      <sz val="16"/>
      <color indexed="9"/>
      <name val="Arial"/>
      <family val="2"/>
    </font>
    <font>
      <b/>
      <sz val="14"/>
      <color indexed="8"/>
      <name val="Calibri"/>
      <family val="2"/>
    </font>
    <font>
      <b/>
      <sz val="14"/>
      <name val="Arial"/>
      <family val="2"/>
    </font>
    <font>
      <b/>
      <sz val="14"/>
      <color theme="0"/>
      <name val="Arial"/>
      <family val="2"/>
    </font>
    <font>
      <sz val="10"/>
      <color rgb="FF00B050"/>
      <name val="Arial"/>
      <family val="2"/>
    </font>
    <font>
      <sz val="11"/>
      <name val="Arial"/>
      <family val="2"/>
    </font>
    <font>
      <b/>
      <sz val="11"/>
      <color theme="0"/>
      <name val="Arial Narrow"/>
      <family val="2"/>
    </font>
    <font>
      <b/>
      <sz val="14"/>
      <name val="Arial Narrow"/>
      <family val="2"/>
    </font>
    <font>
      <b/>
      <sz val="11"/>
      <color indexed="9"/>
      <name val="Arial"/>
      <family val="2"/>
    </font>
    <font>
      <b/>
      <sz val="12"/>
      <name val="Arial"/>
      <family val="2"/>
    </font>
    <font>
      <b/>
      <sz val="8"/>
      <name val="Arial"/>
      <family val="2"/>
    </font>
    <font>
      <sz val="7"/>
      <color rgb="FFFF0000"/>
      <name val="Arial"/>
      <family val="2"/>
    </font>
    <font>
      <sz val="7"/>
      <color rgb="FF00B050"/>
      <name val="Arial"/>
      <family val="2"/>
    </font>
    <font>
      <b/>
      <sz val="12"/>
      <color theme="1"/>
      <name val="Arial"/>
      <family val="2"/>
    </font>
    <font>
      <b/>
      <sz val="9"/>
      <color indexed="8"/>
      <name val="Arial"/>
      <family val="2"/>
    </font>
    <font>
      <b/>
      <sz val="8"/>
      <color indexed="8"/>
      <name val="Arial"/>
      <family val="2"/>
    </font>
    <font>
      <b/>
      <sz val="12"/>
      <color indexed="8"/>
      <name val="Arial"/>
      <family val="2"/>
    </font>
    <font>
      <b/>
      <sz val="16"/>
      <color theme="1"/>
      <name val="Arial"/>
      <family val="2"/>
    </font>
    <font>
      <b/>
      <sz val="18"/>
      <name val="Arial Narrow"/>
      <family val="2"/>
    </font>
    <font>
      <b/>
      <sz val="18"/>
      <name val="Arial"/>
      <family val="2"/>
    </font>
    <font>
      <sz val="14"/>
      <color indexed="8"/>
      <name val="Calibri"/>
      <family val="2"/>
    </font>
    <font>
      <b/>
      <sz val="8"/>
      <name val="Calibri"/>
      <family val="2"/>
    </font>
  </fonts>
  <fills count="33">
    <fill>
      <patternFill/>
    </fill>
    <fill>
      <patternFill patternType="gray125"/>
    </fill>
    <fill>
      <patternFill patternType="solid">
        <fgColor rgb="FF27285D"/>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3499799966812134"/>
        <bgColor indexed="64"/>
      </patternFill>
    </fill>
    <fill>
      <patternFill patternType="solid">
        <fgColor rgb="FF62FB25"/>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11"/>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indexed="55"/>
        <bgColor indexed="64"/>
      </patternFill>
    </fill>
    <fill>
      <patternFill patternType="solid">
        <fgColor rgb="FF28235A"/>
        <bgColor indexed="64"/>
      </patternFill>
    </fill>
    <fill>
      <patternFill patternType="solid">
        <fgColor indexed="57"/>
        <bgColor indexed="64"/>
      </patternFill>
    </fill>
    <fill>
      <patternFill patternType="solid">
        <fgColor theme="0"/>
        <bgColor indexed="64"/>
      </patternFill>
    </fill>
    <fill>
      <patternFill patternType="solid">
        <fgColor rgb="FF7030A0"/>
        <bgColor indexed="64"/>
      </patternFill>
    </fill>
    <fill>
      <patternFill patternType="solid">
        <fgColor theme="2" tint="-0.7499799728393555"/>
        <bgColor indexed="64"/>
      </patternFill>
    </fill>
    <fill>
      <patternFill patternType="solid">
        <fgColor rgb="FFFFC000"/>
        <bgColor indexed="64"/>
      </patternFill>
    </fill>
    <fill>
      <patternFill patternType="solid">
        <fgColor theme="3" tint="0.39998000860214233"/>
        <bgColor indexed="64"/>
      </patternFill>
    </fill>
    <fill>
      <patternFill patternType="solid">
        <fgColor theme="4"/>
        <bgColor indexed="64"/>
      </patternFill>
    </fill>
    <fill>
      <patternFill patternType="solid">
        <fgColor theme="3" tint="0.39998000860214233"/>
        <bgColor indexed="64"/>
      </patternFill>
    </fill>
    <fill>
      <patternFill patternType="solid">
        <fgColor theme="3" tint="0.39998000860214233"/>
        <bgColor indexed="64"/>
      </patternFill>
    </fill>
    <fill>
      <patternFill patternType="solid">
        <fgColor rgb="FFD5C03D"/>
        <bgColor indexed="64"/>
      </patternFill>
    </fill>
    <fill>
      <patternFill patternType="solid">
        <fgColor indexed="47"/>
        <bgColor indexed="64"/>
      </patternFill>
    </fill>
    <fill>
      <patternFill patternType="solid">
        <fgColor theme="0" tint="-0.24997000396251678"/>
        <bgColor indexed="64"/>
      </patternFill>
    </fill>
    <fill>
      <patternFill patternType="solid">
        <fgColor rgb="FFD5C03D"/>
        <bgColor indexed="64"/>
      </patternFill>
    </fill>
  </fills>
  <borders count="152">
    <border>
      <left/>
      <right/>
      <top/>
      <bottom/>
      <diagonal/>
    </border>
    <border>
      <left style="medium"/>
      <right style="medium"/>
      <top style="medium"/>
      <bottom style="medium"/>
    </border>
    <border>
      <left/>
      <right/>
      <top style="medium"/>
      <bottom/>
    </border>
    <border>
      <left/>
      <right style="hair">
        <color theme="4" tint="-0.4999699890613556"/>
      </right>
      <top style="medium"/>
      <bottom/>
    </border>
    <border>
      <left style="hair">
        <color theme="4" tint="-0.4999699890613556"/>
      </left>
      <right style="hair">
        <color theme="4" tint="-0.4999699890613556"/>
      </right>
      <top style="medium"/>
      <bottom/>
    </border>
    <border>
      <left style="hair">
        <color theme="4" tint="-0.4999699890613556"/>
      </left>
      <right style="medium"/>
      <top style="medium"/>
      <bottom/>
    </border>
    <border>
      <left style="medium"/>
      <right style="medium"/>
      <top style="medium"/>
      <bottom/>
    </border>
    <border>
      <left/>
      <right style="hair"/>
      <top style="medium"/>
      <bottom/>
    </border>
    <border>
      <left style="medium"/>
      <right/>
      <top style="medium"/>
      <bottom style="medium"/>
    </border>
    <border>
      <left/>
      <right style="hair"/>
      <top style="medium"/>
      <bottom style="medium"/>
    </border>
    <border>
      <left/>
      <right style="hair">
        <color theme="4" tint="-0.4999699890613556"/>
      </right>
      <top style="medium"/>
      <bottom style="medium"/>
    </border>
    <border>
      <left style="hair">
        <color theme="4" tint="-0.4999699890613556"/>
      </left>
      <right style="hair">
        <color theme="4" tint="-0.4999699890613556"/>
      </right>
      <top style="medium"/>
      <bottom style="medium"/>
    </border>
    <border>
      <left style="medium"/>
      <right style="medium"/>
      <top/>
      <bottom style="medium"/>
    </border>
    <border>
      <left/>
      <right style="hair">
        <color theme="4" tint="-0.4999699890613556"/>
      </right>
      <top/>
      <bottom style="medium"/>
    </border>
    <border>
      <left style="hair">
        <color theme="4" tint="-0.4999699890613556"/>
      </left>
      <right style="hair">
        <color theme="4" tint="-0.4999699890613556"/>
      </right>
      <top/>
      <bottom style="medium"/>
    </border>
    <border>
      <left/>
      <right/>
      <top/>
      <bottom style="medium"/>
    </border>
    <border>
      <left/>
      <right style="hair"/>
      <top/>
      <bottom style="medium"/>
    </border>
    <border>
      <left style="hair">
        <color theme="4" tint="-0.4999699890613556"/>
      </left>
      <right/>
      <top style="medium"/>
      <bottom/>
    </border>
    <border>
      <left style="hair"/>
      <right style="hair">
        <color theme="4" tint="-0.4999699890613556"/>
      </right>
      <top style="medium"/>
      <bottom/>
    </border>
    <border>
      <left/>
      <right style="medium"/>
      <top style="medium"/>
      <bottom style="medium"/>
    </border>
    <border>
      <left/>
      <right/>
      <top style="medium"/>
      <bottom style="medium"/>
    </border>
    <border>
      <left style="hair">
        <color theme="4" tint="-0.4999699890613556"/>
      </left>
      <right style="medium"/>
      <top style="medium"/>
      <bottom style="medium"/>
    </border>
    <border>
      <left style="hair">
        <color theme="4" tint="-0.4999699890613556"/>
      </left>
      <right style="hair"/>
      <top style="medium"/>
      <bottom style="medium"/>
    </border>
    <border>
      <left style="medium"/>
      <right style="medium"/>
      <top/>
      <bottom/>
    </border>
    <border>
      <left style="hair">
        <color theme="4" tint="-0.4999699890613556"/>
      </left>
      <right style="hair"/>
      <top style="medium"/>
      <bottom/>
    </border>
    <border>
      <left style="medium"/>
      <right style="hair">
        <color theme="4" tint="-0.4999699890613556"/>
      </right>
      <top style="medium"/>
      <bottom style="medium"/>
    </border>
    <border>
      <left style="hair"/>
      <right style="hair"/>
      <top style="medium"/>
      <bottom/>
    </border>
    <border>
      <left style="hair">
        <color theme="4" tint="-0.4999699890613556"/>
      </left>
      <right style="medium"/>
      <top/>
      <bottom style="medium"/>
    </border>
    <border>
      <left style="hair"/>
      <right style="hair"/>
      <top style="medium"/>
      <bottom style="medium"/>
    </border>
    <border>
      <left style="hair"/>
      <right style="hair">
        <color theme="4" tint="-0.4999699890613556"/>
      </right>
      <top/>
      <bottom style="medium"/>
    </border>
    <border>
      <left style="hair"/>
      <right style="hair"/>
      <top/>
      <bottom style="medium"/>
    </border>
    <border>
      <left style="medium"/>
      <right/>
      <top/>
      <bottom style="medium"/>
    </border>
    <border>
      <left style="medium"/>
      <right/>
      <top style="medium"/>
      <bottom/>
    </border>
    <border>
      <left style="medium"/>
      <right style="hair">
        <color theme="4" tint="-0.4999699890613556"/>
      </right>
      <top style="medium"/>
      <bottom/>
    </border>
    <border>
      <left style="medium"/>
      <right style="hair"/>
      <top style="medium"/>
      <bottom/>
    </border>
    <border>
      <left/>
      <right style="medium"/>
      <top/>
      <bottom style="medium"/>
    </border>
    <border>
      <left style="hair">
        <color theme="4" tint="-0.4999699890613556"/>
      </left>
      <right style="hair">
        <color theme="4" tint="-0.4999699890613556"/>
      </right>
      <top/>
      <bottom/>
    </border>
    <border>
      <left style="hair">
        <color theme="4" tint="-0.4999699890613556"/>
      </left>
      <right style="medium"/>
      <top/>
      <bottom/>
    </border>
    <border>
      <left style="hair">
        <color theme="4" tint="-0.4999699890613556"/>
      </left>
      <right style="hair"/>
      <top/>
      <bottom style="medium"/>
    </border>
    <border>
      <left style="hair">
        <color theme="4" tint="-0.4999699890613556"/>
      </left>
      <right/>
      <top style="medium"/>
      <bottom style="medium"/>
    </border>
    <border>
      <left style="hair"/>
      <right style="hair">
        <color theme="4" tint="-0.4999699890613556"/>
      </right>
      <top style="medium"/>
      <bottom style="medium"/>
    </border>
    <border>
      <left style="hair">
        <color theme="4" tint="-0.4999699890613556"/>
      </left>
      <right/>
      <top/>
      <bottom/>
    </border>
    <border>
      <left style="hair"/>
      <right style="hair">
        <color theme="4" tint="-0.4999699890613556"/>
      </right>
      <top/>
      <bottom/>
    </border>
    <border>
      <left style="medium"/>
      <right style="hair"/>
      <top/>
      <bottom style="medium"/>
    </border>
    <border>
      <left/>
      <right style="hair"/>
      <top/>
      <bottom/>
    </border>
    <border>
      <left/>
      <right style="hair">
        <color theme="4" tint="-0.4999699890613556"/>
      </right>
      <top/>
      <bottom/>
    </border>
    <border>
      <left style="medium"/>
      <right style="hair"/>
      <top style="medium"/>
      <bottom style="medium"/>
    </border>
    <border>
      <left/>
      <right style="hair"/>
      <top style="hair"/>
      <bottom style="medium"/>
    </border>
    <border>
      <left/>
      <right style="hair"/>
      <top style="hair">
        <color theme="4" tint="-0.4999699890613556"/>
      </top>
      <bottom/>
    </border>
    <border>
      <left/>
      <right style="hair">
        <color theme="4" tint="-0.4999699890613556"/>
      </right>
      <top style="hair">
        <color theme="4" tint="-0.4999699890613556"/>
      </top>
      <bottom/>
    </border>
    <border>
      <left style="hair">
        <color theme="4" tint="-0.4999699890613556"/>
      </left>
      <right style="hair">
        <color theme="4" tint="-0.4999699890613556"/>
      </right>
      <top style="hair">
        <color theme="4" tint="-0.4999699890613556"/>
      </top>
      <bottom/>
    </border>
    <border>
      <left style="hair"/>
      <right/>
      <top style="medium"/>
      <bottom style="medium"/>
    </border>
    <border>
      <left style="hair">
        <color theme="4" tint="-0.4999699890613556"/>
      </left>
      <right/>
      <top/>
      <bottom style="medium"/>
    </border>
    <border>
      <left style="hair"/>
      <right style="hair"/>
      <top/>
      <bottom/>
    </border>
    <border>
      <left/>
      <right style="medium"/>
      <top/>
      <bottom/>
    </border>
    <border>
      <left/>
      <right style="medium"/>
      <top style="medium"/>
      <bottom/>
    </border>
    <border>
      <left/>
      <right style="medium"/>
      <top style="hair"/>
      <bottom style="medium"/>
    </border>
    <border>
      <left/>
      <right style="hair">
        <color theme="4" tint="-0.4999699890613556"/>
      </right>
      <top style="hair"/>
      <bottom style="medium"/>
    </border>
    <border>
      <left style="hair">
        <color theme="4" tint="-0.4999699890613556"/>
      </left>
      <right style="hair"/>
      <top style="hair"/>
      <bottom style="medium"/>
    </border>
    <border>
      <left style="hair">
        <color theme="4" tint="-0.4999699890613556"/>
      </left>
      <right style="hair">
        <color theme="4" tint="-0.4999699890613556"/>
      </right>
      <top style="hair"/>
      <bottom style="medium"/>
    </border>
    <border>
      <left style="hair">
        <color theme="4" tint="-0.4999699890613556"/>
      </left>
      <right style="hair">
        <color theme="4" tint="-0.4999699890613556"/>
      </right>
      <top style="hair">
        <color theme="4" tint="-0.4999699890613556"/>
      </top>
      <bottom style="medium"/>
    </border>
    <border>
      <left style="hair">
        <color theme="4" tint="-0.4999699890613556"/>
      </left>
      <right style="hair"/>
      <top/>
      <bottom/>
    </border>
    <border>
      <left style="medium"/>
      <right/>
      <top/>
      <bottom/>
    </border>
    <border>
      <left style="thin"/>
      <right style="thin"/>
      <top style="thin"/>
      <bottom style="thin"/>
    </border>
    <border>
      <left style="thin"/>
      <right style="medium"/>
      <top style="thin"/>
      <bottom style="thin"/>
    </border>
    <border>
      <left/>
      <right style="thin"/>
      <top style="thin"/>
      <bottom style="thin"/>
    </border>
    <border>
      <left style="hair">
        <color theme="4" tint="-0.4999699890613556"/>
      </left>
      <right style="medium"/>
      <top style="hair">
        <color theme="4" tint="-0.4999699890613556"/>
      </top>
      <botto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hair">
        <color indexed="8"/>
      </right>
      <top style="medium">
        <color indexed="8"/>
      </top>
      <bottom style="medium">
        <color indexed="8"/>
      </bottom>
    </border>
    <border>
      <left/>
      <right style="hair">
        <color indexed="62"/>
      </right>
      <top style="medium">
        <color indexed="8"/>
      </top>
      <bottom style="medium">
        <color indexed="8"/>
      </bottom>
    </border>
    <border>
      <left style="hair">
        <color indexed="62"/>
      </left>
      <right style="hair">
        <color indexed="62"/>
      </right>
      <top style="medium">
        <color indexed="8"/>
      </top>
      <bottom style="medium">
        <color indexed="8"/>
      </bottom>
    </border>
    <border>
      <left style="hair">
        <color indexed="62"/>
      </left>
      <right style="medium">
        <color indexed="8"/>
      </right>
      <top style="medium">
        <color indexed="8"/>
      </top>
      <bottom style="medium">
        <color indexed="8"/>
      </bottom>
    </border>
    <border>
      <left/>
      <right style="hair">
        <color indexed="8"/>
      </right>
      <top style="medium">
        <color indexed="8"/>
      </top>
      <bottom/>
    </border>
    <border>
      <left style="hair">
        <color indexed="8"/>
      </left>
      <right style="hair">
        <color indexed="8"/>
      </right>
      <top style="medium">
        <color indexed="8"/>
      </top>
      <bottom/>
    </border>
    <border>
      <left style="hair">
        <color indexed="8"/>
      </left>
      <right style="hair">
        <color indexed="62"/>
      </right>
      <top style="medium">
        <color indexed="8"/>
      </top>
      <bottom/>
    </border>
    <border>
      <left style="hair">
        <color indexed="62"/>
      </left>
      <right style="hair">
        <color indexed="62"/>
      </right>
      <top style="medium">
        <color indexed="8"/>
      </top>
      <bottom/>
    </border>
    <border>
      <left style="hair">
        <color indexed="62"/>
      </left>
      <right style="hair">
        <color indexed="8"/>
      </right>
      <top style="medium">
        <color indexed="8"/>
      </top>
      <bottom style="medium">
        <color indexed="8"/>
      </bottom>
    </border>
    <border>
      <left/>
      <right style="medium">
        <color indexed="8"/>
      </right>
      <top/>
      <bottom/>
    </border>
    <border>
      <left/>
      <right style="hair">
        <color indexed="62"/>
      </right>
      <top style="medium">
        <color indexed="8"/>
      </top>
      <bottom/>
    </border>
    <border>
      <left style="hair">
        <color indexed="62"/>
      </left>
      <right style="hair">
        <color indexed="8"/>
      </right>
      <top style="medium">
        <color indexed="8"/>
      </top>
      <bottom/>
    </border>
    <border>
      <left/>
      <right style="medium">
        <color indexed="8"/>
      </right>
      <top style="medium">
        <color indexed="8"/>
      </top>
      <bottom style="medium">
        <color indexed="8"/>
      </bottom>
    </border>
    <border>
      <left style="medium">
        <color indexed="8"/>
      </left>
      <right style="hair">
        <color indexed="62"/>
      </right>
      <top style="medium">
        <color indexed="8"/>
      </top>
      <bottom style="medium">
        <color indexed="8"/>
      </bottom>
    </border>
    <border>
      <left/>
      <right/>
      <top/>
      <bottom style="medium">
        <color indexed="8"/>
      </bottom>
    </border>
    <border>
      <left style="medium">
        <color indexed="8"/>
      </left>
      <right/>
      <top/>
      <bottom style="medium">
        <color indexed="8"/>
      </bottom>
    </border>
    <border>
      <left/>
      <right/>
      <top style="medium">
        <color indexed="8"/>
      </top>
      <bottom style="medium">
        <color indexed="8"/>
      </bottom>
    </border>
    <border>
      <left style="medium">
        <color indexed="8"/>
      </left>
      <right style="medium">
        <color indexed="8"/>
      </right>
      <top/>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bottom style="medium">
        <color indexed="8"/>
      </bottom>
    </border>
    <border>
      <left/>
      <right/>
      <top style="medium">
        <color indexed="8"/>
      </top>
      <bottom/>
    </border>
    <border>
      <left style="hair">
        <color indexed="8"/>
      </left>
      <right/>
      <top style="medium">
        <color indexed="8"/>
      </top>
      <bottom/>
    </border>
    <border>
      <left style="hair">
        <color indexed="62"/>
      </left>
      <right style="hair">
        <color indexed="62"/>
      </right>
      <top/>
      <bottom style="medium">
        <color indexed="8"/>
      </bottom>
    </border>
    <border>
      <left/>
      <right style="hair">
        <color indexed="62"/>
      </right>
      <top/>
      <bottom style="medium">
        <color indexed="8"/>
      </bottom>
    </border>
    <border>
      <left style="medium">
        <color indexed="8"/>
      </left>
      <right style="medium">
        <color indexed="8"/>
      </right>
      <top/>
      <bottom style="medium">
        <color indexed="8"/>
      </bottom>
    </border>
    <border>
      <left style="hair">
        <color indexed="62"/>
      </left>
      <right/>
      <top style="medium">
        <color indexed="8"/>
      </top>
      <bottom style="medium">
        <color indexed="8"/>
      </bottom>
    </border>
    <border>
      <left style="hair">
        <color indexed="62"/>
      </left>
      <right style="medium">
        <color indexed="8"/>
      </right>
      <top/>
      <bottom style="medium">
        <color indexed="8"/>
      </bottom>
    </border>
    <border>
      <left style="hair">
        <color indexed="62"/>
      </left>
      <right style="hair">
        <color indexed="62"/>
      </right>
      <top/>
      <bottom/>
    </border>
    <border>
      <left style="hair">
        <color indexed="62"/>
      </left>
      <right style="medium">
        <color indexed="8"/>
      </right>
      <top style="medium">
        <color indexed="8"/>
      </top>
      <bottom style="medium"/>
    </border>
    <border>
      <left style="hair">
        <color indexed="62"/>
      </left>
      <right/>
      <top/>
      <bottom style="medium"/>
    </border>
    <border>
      <left style="hair">
        <color indexed="62"/>
      </left>
      <right style="hair">
        <color indexed="62"/>
      </right>
      <top/>
      <bottom style="medium"/>
    </border>
    <border>
      <left style="hair">
        <color indexed="62"/>
      </left>
      <right style="hair">
        <color indexed="62"/>
      </right>
      <top style="medium">
        <color indexed="8"/>
      </top>
      <bottom style="medium"/>
    </border>
    <border>
      <left style="hair">
        <color indexed="8"/>
      </left>
      <right style="hair">
        <color indexed="62"/>
      </right>
      <top/>
      <bottom style="medium">
        <color indexed="8"/>
      </bottom>
    </border>
    <border>
      <left style="hair">
        <color indexed="62"/>
      </left>
      <right/>
      <top/>
      <bottom style="medium">
        <color indexed="8"/>
      </bottom>
    </border>
    <border>
      <left style="hair">
        <color indexed="62"/>
      </left>
      <right/>
      <top style="medium">
        <color indexed="8"/>
      </top>
      <bottom/>
    </border>
    <border>
      <left style="hair">
        <color indexed="8"/>
      </left>
      <right style="hair">
        <color indexed="62"/>
      </right>
      <top style="medium">
        <color indexed="8"/>
      </top>
      <bottom style="medium">
        <color indexed="8"/>
      </bottom>
    </border>
    <border>
      <left style="hair">
        <color indexed="62"/>
      </left>
      <right style="hair">
        <color indexed="8"/>
      </right>
      <top/>
      <bottom style="medium">
        <color indexed="8"/>
      </bottom>
    </border>
    <border>
      <left/>
      <right style="medium">
        <color indexed="8"/>
      </right>
      <top/>
      <bottom style="medium">
        <color indexed="8"/>
      </bottom>
    </border>
    <border>
      <left/>
      <right style="hair">
        <color indexed="62"/>
      </right>
      <top/>
      <bottom style="medium"/>
    </border>
    <border>
      <left style="hair">
        <color indexed="62"/>
      </left>
      <right style="hair">
        <color indexed="8"/>
      </right>
      <top/>
      <bottom style="medium"/>
    </border>
    <border>
      <left/>
      <right style="hair">
        <color indexed="62"/>
      </right>
      <top style="medium">
        <color indexed="8"/>
      </top>
      <bottom style="medium"/>
    </border>
    <border>
      <left style="hair">
        <color indexed="62"/>
      </left>
      <right style="hair">
        <color indexed="8"/>
      </right>
      <top style="medium">
        <color indexed="8"/>
      </top>
      <bottom style="medium"/>
    </border>
    <border>
      <left style="medium"/>
      <right style="hair">
        <color indexed="62"/>
      </right>
      <top style="medium">
        <color indexed="8"/>
      </top>
      <bottom style="medium"/>
    </border>
    <border>
      <left/>
      <right style="medium">
        <color indexed="8"/>
      </right>
      <top style="hair">
        <color indexed="8"/>
      </top>
      <bottom style="medium">
        <color indexed="8"/>
      </bottom>
    </border>
    <border>
      <left style="medium">
        <color indexed="8"/>
      </left>
      <right style="hair">
        <color indexed="62"/>
      </right>
      <top style="medium">
        <color indexed="8"/>
      </top>
      <bottom/>
    </border>
    <border>
      <left/>
      <right style="medium">
        <color indexed="8"/>
      </right>
      <top style="medium">
        <color indexed="8"/>
      </top>
      <bottom/>
    </border>
    <border>
      <left style="medium">
        <color indexed="8"/>
      </left>
      <right/>
      <top style="medium">
        <color indexed="8"/>
      </top>
      <bottom style="medium">
        <color indexed="8"/>
      </bottom>
    </border>
    <border>
      <left style="hair">
        <color indexed="62"/>
      </left>
      <right style="medium">
        <color indexed="8"/>
      </right>
      <top style="medium">
        <color indexed="8"/>
      </top>
      <bottom/>
    </border>
    <border>
      <left style="medium">
        <color indexed="8"/>
      </left>
      <right style="medium">
        <color indexed="8"/>
      </right>
      <top style="medium">
        <color indexed="8"/>
      </top>
      <bottom style="thin"/>
    </border>
    <border>
      <left/>
      <right style="medium">
        <color indexed="8"/>
      </right>
      <top style="hair">
        <color indexed="8"/>
      </top>
      <bottom/>
    </border>
    <border>
      <left style="medium"/>
      <right style="medium">
        <color indexed="8"/>
      </right>
      <top style="medium">
        <color indexed="8"/>
      </top>
      <bottom style="medium"/>
    </border>
    <border>
      <left style="medium"/>
      <right style="thin"/>
      <top style="medium">
        <color indexed="8"/>
      </top>
      <bottom style="medium"/>
    </border>
    <border>
      <left style="thick"/>
      <right style="hair"/>
      <top/>
      <bottom style="medium"/>
    </border>
    <border>
      <left style="thin"/>
      <right style="thin"/>
      <top style="thin"/>
      <botto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thin"/>
      <right style="thin"/>
      <top/>
      <bottom style="thin"/>
    </border>
    <border>
      <left/>
      <right style="thin"/>
      <top/>
      <bottom style="thin"/>
    </border>
    <border>
      <left/>
      <right/>
      <top style="thin"/>
      <bottom style="thin"/>
    </border>
    <border>
      <left style="medium">
        <color indexed="8"/>
      </left>
      <right style="medium">
        <color indexed="8"/>
      </right>
      <top style="thin"/>
      <bottom/>
    </border>
    <border>
      <left style="medium">
        <color indexed="8"/>
      </left>
      <right style="medium">
        <color indexed="8"/>
      </right>
      <top style="medium">
        <color indexed="8"/>
      </top>
      <bottom style="hair">
        <color indexed="8"/>
      </bottom>
    </border>
    <border>
      <left/>
      <right/>
      <top/>
      <bottom style="hair">
        <color indexed="8"/>
      </bottom>
    </border>
    <border>
      <left style="medium">
        <color indexed="8"/>
      </left>
      <right/>
      <top style="medium">
        <color indexed="8"/>
      </top>
      <bottom/>
    </border>
    <border>
      <left style="medium">
        <color indexed="8"/>
      </left>
      <right/>
      <top/>
      <bottom/>
    </border>
    <border>
      <left style="medium">
        <color indexed="8"/>
      </left>
      <right style="medium"/>
      <top style="medium">
        <color indexed="8"/>
      </top>
      <bottom style="medium">
        <color indexed="8"/>
      </bottom>
    </border>
    <border>
      <left style="medium"/>
      <right/>
      <top style="medium"/>
      <bottom style="hair">
        <color theme="4" tint="-0.4999699890613556"/>
      </bottom>
    </border>
    <border>
      <left style="medium"/>
      <right style="medium"/>
      <top/>
      <bottom style="thin"/>
    </border>
    <border>
      <left style="medium"/>
      <right style="medium"/>
      <top style="thin"/>
      <bottom/>
    </border>
    <border>
      <left style="medium"/>
      <right style="medium"/>
      <top style="medium"/>
      <bottom style="hair">
        <color theme="4" tint="-0.4999699890613556"/>
      </bottom>
    </border>
    <border>
      <left style="medium"/>
      <right style="thin"/>
      <top style="medium"/>
      <bottom style="medium"/>
    </border>
    <border>
      <left/>
      <right style="thin"/>
      <top style="medium"/>
      <bottom style="medium"/>
    </border>
    <border>
      <left style="thin"/>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36" fillId="0" borderId="0">
      <alignment/>
      <protection/>
    </xf>
    <xf numFmtId="0" fontId="1" fillId="0" borderId="0">
      <alignment/>
      <protection/>
    </xf>
    <xf numFmtId="170" fontId="36" fillId="0" borderId="0">
      <alignment/>
      <protection/>
    </xf>
    <xf numFmtId="9" fontId="36" fillId="0" borderId="0">
      <alignment/>
      <protection/>
    </xf>
    <xf numFmtId="170" fontId="36" fillId="0" borderId="0">
      <alignment/>
      <protection/>
    </xf>
    <xf numFmtId="172" fontId="36" fillId="0" borderId="0">
      <alignment/>
      <protection/>
    </xf>
  </cellStyleXfs>
  <cellXfs count="1948">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1" fontId="6" fillId="0" borderId="0" xfId="20" applyNumberFormat="1" applyFont="1" applyAlignment="1">
      <alignment horizontal="center" vertical="center" wrapText="1"/>
    </xf>
    <xf numFmtId="0" fontId="10" fillId="0" borderId="0" xfId="0" applyFont="1" applyAlignment="1">
      <alignment horizontal="center" vertical="center" wrapText="1"/>
    </xf>
    <xf numFmtId="9" fontId="6" fillId="0" borderId="0" xfId="0" applyNumberFormat="1" applyFont="1" applyAlignment="1">
      <alignment horizontal="center" vertical="center" wrapText="1"/>
    </xf>
    <xf numFmtId="165" fontId="6"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6" fontId="6" fillId="0" borderId="0" xfId="0" applyNumberFormat="1" applyFont="1" applyAlignment="1">
      <alignment horizontal="center" vertical="center" wrapText="1"/>
    </xf>
    <xf numFmtId="0" fontId="3" fillId="0" borderId="0" xfId="0" applyFont="1"/>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1" fontId="6" fillId="0" borderId="0" xfId="20" applyNumberFormat="1" applyFont="1" applyBorder="1" applyAlignment="1">
      <alignment horizontal="center" vertical="center" wrapText="1"/>
    </xf>
    <xf numFmtId="0" fontId="10" fillId="0" borderId="0" xfId="0" applyFont="1" applyBorder="1" applyAlignment="1">
      <alignment horizontal="center" vertical="center" wrapText="1"/>
    </xf>
    <xf numFmtId="9" fontId="6" fillId="0" borderId="0"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166" fontId="6" fillId="0" borderId="0" xfId="0" applyNumberFormat="1" applyFont="1" applyBorder="1" applyAlignment="1">
      <alignment horizontal="center" vertical="center" wrapText="1"/>
    </xf>
    <xf numFmtId="0" fontId="13" fillId="2" borderId="1" xfId="23" applyFont="1" applyFill="1" applyBorder="1" applyAlignment="1" applyProtection="1">
      <alignment horizontal="center" vertical="center" wrapText="1"/>
      <protection hidden="1"/>
    </xf>
    <xf numFmtId="0" fontId="13" fillId="2" borderId="2" xfId="23" applyFont="1" applyFill="1" applyBorder="1" applyAlignment="1" applyProtection="1">
      <alignment horizontal="center" vertical="center" wrapText="1"/>
      <protection hidden="1"/>
    </xf>
    <xf numFmtId="0" fontId="13" fillId="2" borderId="3" xfId="23" applyFont="1" applyFill="1" applyBorder="1" applyAlignment="1" applyProtection="1">
      <alignment horizontal="center" vertical="center" wrapText="1"/>
      <protection hidden="1"/>
    </xf>
    <xf numFmtId="1" fontId="13" fillId="2" borderId="4" xfId="20" applyNumberFormat="1" applyFont="1" applyFill="1" applyBorder="1" applyAlignment="1" applyProtection="1">
      <alignment horizontal="center" vertical="center" wrapText="1"/>
      <protection hidden="1"/>
    </xf>
    <xf numFmtId="0" fontId="13" fillId="2" borderId="4" xfId="23" applyFont="1" applyFill="1" applyBorder="1" applyAlignment="1" applyProtection="1">
      <alignment horizontal="center" vertical="center" wrapText="1"/>
      <protection hidden="1"/>
    </xf>
    <xf numFmtId="9" fontId="13" fillId="2" borderId="4" xfId="23" applyNumberFormat="1" applyFont="1" applyFill="1" applyBorder="1" applyAlignment="1" applyProtection="1">
      <alignment horizontal="center" vertical="center" wrapText="1"/>
      <protection hidden="1"/>
    </xf>
    <xf numFmtId="0" fontId="13" fillId="2" borderId="4" xfId="23" applyFont="1" applyFill="1" applyBorder="1" applyAlignment="1" applyProtection="1">
      <alignment horizontal="center" vertical="center" textRotation="90" wrapText="1"/>
      <protection hidden="1"/>
    </xf>
    <xf numFmtId="1" fontId="13" fillId="2" borderId="4" xfId="23" applyNumberFormat="1" applyFont="1" applyFill="1" applyBorder="1" applyAlignment="1" applyProtection="1">
      <alignment horizontal="center" vertical="center" wrapText="1"/>
      <protection hidden="1"/>
    </xf>
    <xf numFmtId="166" fontId="13" fillId="2" borderId="4" xfId="23" applyNumberFormat="1" applyFont="1" applyFill="1" applyBorder="1" applyAlignment="1" applyProtection="1">
      <alignment horizontal="center" vertical="center" wrapText="1"/>
      <protection hidden="1"/>
    </xf>
    <xf numFmtId="0" fontId="13" fillId="2" borderId="5" xfId="23" applyFont="1" applyFill="1" applyBorder="1" applyAlignment="1" applyProtection="1">
      <alignment horizontal="center" vertical="center" wrapText="1"/>
      <protection hidden="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8" fillId="3" borderId="6" xfId="23" applyFont="1" applyFill="1" applyBorder="1" applyAlignment="1" applyProtection="1">
      <alignment horizontal="center" vertical="center" wrapText="1"/>
      <protection hidden="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0" fontId="1" fillId="0" borderId="4" xfId="22" applyNumberFormat="1" applyFont="1" applyBorder="1" applyAlignment="1">
      <alignment horizontal="center" vertical="center" wrapText="1"/>
    </xf>
    <xf numFmtId="0" fontId="19" fillId="0" borderId="4" xfId="0" applyFont="1" applyBorder="1" applyAlignment="1">
      <alignment horizontal="center" vertical="center" wrapText="1"/>
    </xf>
    <xf numFmtId="14" fontId="1" fillId="4" borderId="4" xfId="24" applyNumberFormat="1" applyFont="1" applyFill="1" applyBorder="1" applyAlignment="1">
      <alignment horizontal="center" vertical="center" wrapText="1"/>
    </xf>
    <xf numFmtId="0" fontId="1" fillId="3" borderId="4" xfId="23" applyFont="1" applyFill="1" applyBorder="1" applyAlignment="1" applyProtection="1">
      <alignment horizontal="center" vertical="center" wrapText="1"/>
      <protection hidden="1"/>
    </xf>
    <xf numFmtId="1" fontId="1" fillId="4" borderId="4" xfId="23" applyNumberFormat="1" applyFont="1" applyFill="1" applyBorder="1" applyAlignment="1" applyProtection="1">
      <alignment horizontal="center" vertical="center" wrapText="1"/>
      <protection hidden="1"/>
    </xf>
    <xf numFmtId="166" fontId="1" fillId="4" borderId="4" xfId="23" applyNumberFormat="1" applyFont="1" applyFill="1" applyBorder="1" applyAlignment="1" applyProtection="1">
      <alignment horizontal="center" vertical="center" wrapText="1"/>
      <protection hidden="1"/>
    </xf>
    <xf numFmtId="0" fontId="21" fillId="4"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9" fillId="0" borderId="11" xfId="0" applyFont="1" applyBorder="1" applyAlignment="1">
      <alignment horizontal="center" vertical="center" wrapText="1"/>
    </xf>
    <xf numFmtId="14" fontId="1" fillId="4" borderId="11" xfId="24" applyNumberFormat="1" applyFont="1" applyFill="1" applyBorder="1" applyAlignment="1">
      <alignment horizontal="center" vertical="center" wrapText="1"/>
    </xf>
    <xf numFmtId="0" fontId="1" fillId="3" borderId="11" xfId="23" applyFont="1" applyFill="1" applyBorder="1" applyAlignment="1" applyProtection="1">
      <alignment horizontal="center" vertical="center" wrapText="1"/>
      <protection hidden="1"/>
    </xf>
    <xf numFmtId="0" fontId="1" fillId="0"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9" fillId="0" borderId="14" xfId="0" applyFont="1" applyBorder="1" applyAlignment="1">
      <alignment horizontal="center" vertical="center" wrapText="1"/>
    </xf>
    <xf numFmtId="14" fontId="1" fillId="4" borderId="14" xfId="24" applyNumberFormat="1" applyFont="1" applyFill="1" applyBorder="1" applyAlignment="1">
      <alignment horizontal="center" vertical="center" wrapText="1"/>
    </xf>
    <xf numFmtId="0" fontId="19" fillId="0" borderId="15" xfId="0" applyFont="1" applyBorder="1" applyAlignment="1">
      <alignment horizontal="center" vertical="center" wrapText="1"/>
    </xf>
    <xf numFmtId="0" fontId="1" fillId="4" borderId="16" xfId="0" applyFont="1" applyFill="1" applyBorder="1" applyAlignment="1">
      <alignment horizontal="center" vertical="center" wrapText="1"/>
    </xf>
    <xf numFmtId="0" fontId="1" fillId="4" borderId="11" xfId="23" applyFont="1" applyFill="1" applyBorder="1" applyAlignment="1" applyProtection="1">
      <alignment horizontal="center" vertical="center" wrapText="1"/>
      <protection hidden="1"/>
    </xf>
    <xf numFmtId="10" fontId="1" fillId="4" borderId="11" xfId="23" applyNumberFormat="1" applyFont="1" applyFill="1" applyBorder="1" applyAlignment="1" applyProtection="1">
      <alignment horizontal="center" vertical="center" wrapText="1"/>
      <protection hidden="1"/>
    </xf>
    <xf numFmtId="14" fontId="1" fillId="0" borderId="11" xfId="24" applyNumberFormat="1" applyFont="1" applyFill="1" applyBorder="1" applyAlignment="1">
      <alignment horizontal="center" vertical="center" wrapText="1"/>
    </xf>
    <xf numFmtId="14" fontId="1" fillId="0" borderId="4" xfId="24"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17" xfId="0" applyFont="1" applyFill="1" applyBorder="1" applyAlignment="1">
      <alignment horizontal="center" vertical="center" wrapText="1"/>
    </xf>
    <xf numFmtId="1" fontId="19" fillId="3" borderId="18" xfId="22" applyNumberFormat="1" applyFont="1" applyFill="1" applyBorder="1" applyAlignment="1">
      <alignment horizontal="center" vertical="center" wrapText="1"/>
    </xf>
    <xf numFmtId="1" fontId="19" fillId="3" borderId="4" xfId="22" applyNumberFormat="1" applyFont="1" applyFill="1" applyBorder="1" applyAlignment="1">
      <alignment horizontal="center" vertical="center" wrapText="1"/>
    </xf>
    <xf numFmtId="1" fontId="19" fillId="0" borderId="4" xfId="20" applyNumberFormat="1" applyFont="1" applyBorder="1" applyAlignment="1">
      <alignment horizontal="center" vertical="center" wrapText="1"/>
    </xf>
    <xf numFmtId="166" fontId="1" fillId="4" borderId="11" xfId="23" applyNumberFormat="1" applyFont="1" applyFill="1" applyBorder="1" applyAlignment="1" applyProtection="1">
      <alignment horizontal="center" vertical="center" wrapText="1"/>
      <protection hidden="1"/>
    </xf>
    <xf numFmtId="0" fontId="19" fillId="0" borderId="19" xfId="23" applyFont="1" applyFill="1" applyBorder="1" applyAlignment="1" applyProtection="1">
      <alignment horizontal="center" vertical="center" wrapText="1"/>
      <protection hidden="1"/>
    </xf>
    <xf numFmtId="0" fontId="19" fillId="4" borderId="10" xfId="23" applyFont="1" applyFill="1" applyBorder="1" applyAlignment="1" applyProtection="1">
      <alignment horizontal="center" vertical="center" wrapText="1"/>
      <protection hidden="1"/>
    </xf>
    <xf numFmtId="0" fontId="1" fillId="4" borderId="10" xfId="23" applyFont="1" applyFill="1" applyBorder="1" applyAlignment="1" applyProtection="1">
      <alignment horizontal="center" vertical="center" wrapText="1"/>
      <protection hidden="1"/>
    </xf>
    <xf numFmtId="14" fontId="19" fillId="4" borderId="4" xfId="23" applyNumberFormat="1" applyFont="1" applyFill="1" applyBorder="1" applyAlignment="1" applyProtection="1">
      <alignment horizontal="center" vertical="center" wrapText="1"/>
      <protection hidden="1"/>
    </xf>
    <xf numFmtId="0" fontId="19" fillId="3" borderId="4" xfId="23" applyFont="1" applyFill="1" applyBorder="1" applyAlignment="1" applyProtection="1">
      <alignment horizontal="center" vertical="center" wrapText="1"/>
      <protection hidden="1"/>
    </xf>
    <xf numFmtId="3" fontId="19" fillId="3" borderId="4" xfId="0" applyNumberFormat="1" applyFont="1" applyFill="1" applyBorder="1" applyAlignment="1">
      <alignment horizontal="center" vertical="center" wrapText="1"/>
    </xf>
    <xf numFmtId="0" fontId="19" fillId="0" borderId="1" xfId="23" applyFont="1" applyFill="1" applyBorder="1" applyAlignment="1" applyProtection="1">
      <alignment horizontal="center" vertical="center" wrapText="1"/>
      <protection hidden="1"/>
    </xf>
    <xf numFmtId="0" fontId="17" fillId="5" borderId="8"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22" fillId="5" borderId="20" xfId="0" applyFont="1" applyFill="1" applyBorder="1" applyAlignment="1">
      <alignment horizontal="center" vertical="center" wrapText="1"/>
    </xf>
    <xf numFmtId="9" fontId="17" fillId="5" borderId="20" xfId="22" applyFont="1" applyFill="1" applyBorder="1" applyAlignment="1">
      <alignment horizontal="center" vertical="center" wrapText="1"/>
    </xf>
    <xf numFmtId="1" fontId="17" fillId="5" borderId="20" xfId="0" applyNumberFormat="1" applyFont="1" applyFill="1" applyBorder="1" applyAlignment="1">
      <alignment horizontal="center" vertical="center" wrapText="1"/>
    </xf>
    <xf numFmtId="166" fontId="17" fillId="5" borderId="20" xfId="0" applyNumberFormat="1" applyFont="1" applyFill="1" applyBorder="1" applyAlignment="1">
      <alignment horizontal="center" vertical="center" wrapText="1"/>
    </xf>
    <xf numFmtId="0" fontId="17" fillId="5" borderId="19" xfId="0" applyFont="1" applyFill="1" applyBorder="1" applyAlignment="1">
      <alignment horizontal="center" vertical="center" wrapText="1"/>
    </xf>
    <xf numFmtId="9" fontId="17" fillId="5" borderId="20" xfId="0" applyNumberFormat="1" applyFont="1" applyFill="1" applyBorder="1" applyAlignment="1">
      <alignment horizontal="center" vertical="center" wrapText="1"/>
    </xf>
    <xf numFmtId="0" fontId="1" fillId="0" borderId="1" xfId="23" applyFont="1" applyFill="1" applyBorder="1" applyAlignment="1" applyProtection="1">
      <alignment horizontal="center" vertical="center" wrapText="1"/>
      <protection hidden="1"/>
    </xf>
    <xf numFmtId="10" fontId="1" fillId="4" borderId="11" xfId="22" applyNumberFormat="1" applyFont="1" applyFill="1" applyBorder="1" applyAlignment="1" applyProtection="1">
      <alignment horizontal="center" vertical="center" wrapText="1"/>
      <protection hidden="1"/>
    </xf>
    <xf numFmtId="166" fontId="19" fillId="4" borderId="11" xfId="23" applyNumberFormat="1" applyFont="1" applyFill="1" applyBorder="1" applyAlignment="1" applyProtection="1">
      <alignment horizontal="center" vertical="center" wrapText="1"/>
      <protection hidden="1"/>
    </xf>
    <xf numFmtId="0" fontId="1" fillId="4" borderId="21" xfId="23" applyFont="1" applyFill="1" applyBorder="1" applyAlignment="1" applyProtection="1">
      <alignment horizontal="center" vertical="center" wrapText="1"/>
      <protection hidden="1"/>
    </xf>
    <xf numFmtId="0" fontId="21" fillId="6" borderId="1" xfId="0" applyFont="1" applyFill="1" applyBorder="1" applyAlignment="1">
      <alignment horizontal="center" vertical="center" wrapText="1"/>
    </xf>
    <xf numFmtId="1" fontId="1" fillId="4" borderId="22" xfId="20" applyNumberFormat="1" applyFont="1" applyFill="1" applyBorder="1" applyAlignment="1" applyProtection="1">
      <alignment horizontal="center" vertical="center" wrapText="1"/>
      <protection hidden="1"/>
    </xf>
    <xf numFmtId="0" fontId="19" fillId="0" borderId="23" xfId="0" applyFont="1" applyFill="1" applyBorder="1" applyAlignment="1">
      <alignment horizontal="center" vertical="center" wrapText="1"/>
    </xf>
    <xf numFmtId="0" fontId="19" fillId="0" borderId="3" xfId="0" applyFont="1" applyBorder="1" applyAlignment="1">
      <alignment horizontal="center" vertical="center" wrapText="1"/>
    </xf>
    <xf numFmtId="1" fontId="1" fillId="4" borderId="24" xfId="20" applyNumberFormat="1" applyFont="1" applyFill="1" applyBorder="1" applyAlignment="1" applyProtection="1">
      <alignment horizontal="center" vertical="center" wrapText="1"/>
      <protection hidden="1"/>
    </xf>
    <xf numFmtId="9" fontId="1" fillId="0" borderId="4" xfId="22"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25" xfId="0" applyFont="1" applyBorder="1" applyAlignment="1">
      <alignment horizontal="center" vertical="center" wrapText="1"/>
    </xf>
    <xf numFmtId="1" fontId="1" fillId="4" borderId="11" xfId="23" applyNumberFormat="1" applyFont="1" applyFill="1" applyBorder="1" applyAlignment="1" applyProtection="1">
      <alignment horizontal="center" vertical="center" wrapText="1"/>
      <protection hidden="1"/>
    </xf>
    <xf numFmtId="1" fontId="1" fillId="4" borderId="7" xfId="20" applyNumberFormat="1" applyFont="1" applyFill="1" applyBorder="1" applyAlignment="1" applyProtection="1">
      <alignment horizontal="center" vertical="center" wrapText="1"/>
      <protection hidden="1"/>
    </xf>
    <xf numFmtId="0" fontId="19" fillId="0" borderId="26" xfId="0" applyFont="1" applyBorder="1" applyAlignment="1">
      <alignment horizontal="center" vertical="center" wrapText="1"/>
    </xf>
    <xf numFmtId="0" fontId="19" fillId="0" borderId="24" xfId="0" applyFont="1" applyBorder="1" applyAlignment="1">
      <alignment horizontal="center" vertical="center" wrapText="1"/>
    </xf>
    <xf numFmtId="14" fontId="1" fillId="4" borderId="3" xfId="24" applyNumberFormat="1" applyFont="1" applyFill="1" applyBorder="1" applyAlignment="1">
      <alignment horizontal="center" vertical="center" wrapText="1"/>
    </xf>
    <xf numFmtId="0" fontId="19" fillId="3" borderId="11" xfId="0" applyNumberFormat="1" applyFont="1" applyFill="1" applyBorder="1" applyAlignment="1">
      <alignment horizontal="center" vertical="center" wrapText="1"/>
    </xf>
    <xf numFmtId="1" fontId="19" fillId="3" borderId="11" xfId="22" applyNumberFormat="1" applyFont="1" applyFill="1" applyBorder="1" applyAlignment="1">
      <alignment horizontal="center" vertical="center" wrapText="1"/>
    </xf>
    <xf numFmtId="44" fontId="1" fillId="4" borderId="21" xfId="21" applyFont="1" applyFill="1" applyBorder="1" applyAlignment="1" applyProtection="1">
      <alignment horizontal="center" vertical="center" wrapText="1"/>
      <protection hidden="1"/>
    </xf>
    <xf numFmtId="14" fontId="1" fillId="0" borderId="14" xfId="24" applyNumberFormat="1" applyFont="1" applyFill="1" applyBorder="1" applyAlignment="1">
      <alignment horizontal="center" vertical="center" wrapText="1"/>
    </xf>
    <xf numFmtId="0" fontId="23" fillId="3" borderId="14" xfId="0" applyNumberFormat="1" applyFont="1" applyFill="1" applyBorder="1" applyAlignment="1">
      <alignment horizontal="center" vertical="center" wrapText="1"/>
    </xf>
    <xf numFmtId="0" fontId="1" fillId="3" borderId="14" xfId="0" applyNumberFormat="1" applyFont="1" applyFill="1" applyBorder="1" applyAlignment="1">
      <alignment horizontal="center" vertical="center" wrapText="1"/>
    </xf>
    <xf numFmtId="1" fontId="23" fillId="3" borderId="14" xfId="22" applyNumberFormat="1" applyFont="1" applyFill="1" applyBorder="1" applyAlignment="1">
      <alignment horizontal="center" vertical="center" wrapText="1"/>
    </xf>
    <xf numFmtId="1" fontId="19" fillId="0" borderId="11" xfId="20" applyNumberFormat="1" applyFont="1" applyBorder="1" applyAlignment="1">
      <alignment horizontal="center" vertical="center" wrapText="1"/>
    </xf>
    <xf numFmtId="44" fontId="1" fillId="4" borderId="27" xfId="21" applyFont="1" applyFill="1" applyBorder="1" applyAlignment="1" applyProtection="1">
      <alignment horizontal="center" vertical="center" wrapText="1"/>
      <protection hidden="1"/>
    </xf>
    <xf numFmtId="1" fontId="1" fillId="3" borderId="14" xfId="22" applyNumberFormat="1" applyFont="1" applyFill="1" applyBorder="1" applyAlignment="1">
      <alignment horizontal="center" vertical="center" wrapText="1"/>
    </xf>
    <xf numFmtId="1" fontId="1" fillId="0" borderId="11" xfId="20" applyNumberFormat="1" applyFont="1" applyBorder="1" applyAlignment="1">
      <alignment horizontal="center" vertical="center" wrapText="1"/>
    </xf>
    <xf numFmtId="0" fontId="19" fillId="3" borderId="14" xfId="0" applyNumberFormat="1" applyFont="1" applyFill="1" applyBorder="1" applyAlignment="1">
      <alignment horizontal="center" vertical="center" wrapText="1"/>
    </xf>
    <xf numFmtId="1" fontId="19" fillId="3" borderId="14" xfId="22" applyNumberFormat="1" applyFont="1" applyFill="1" applyBorder="1" applyAlignment="1">
      <alignment horizontal="center" vertical="center" wrapText="1"/>
    </xf>
    <xf numFmtId="0" fontId="1" fillId="0" borderId="19" xfId="23" applyFont="1" applyFill="1" applyBorder="1" applyAlignment="1" applyProtection="1">
      <alignment horizontal="center" vertical="center" wrapText="1"/>
      <protection hidden="1"/>
    </xf>
    <xf numFmtId="9" fontId="19" fillId="3" borderId="14" xfId="22" applyFont="1" applyFill="1" applyBorder="1" applyAlignment="1">
      <alignment horizontal="center" vertical="center" wrapText="1"/>
    </xf>
    <xf numFmtId="0" fontId="1" fillId="4" borderId="20" xfId="23" applyFont="1" applyFill="1" applyBorder="1" applyAlignment="1" applyProtection="1">
      <alignment horizontal="center" vertical="center" wrapText="1"/>
      <protection hidden="1"/>
    </xf>
    <xf numFmtId="0" fontId="15" fillId="7" borderId="1" xfId="0" applyFont="1" applyFill="1" applyBorder="1" applyAlignment="1">
      <alignment horizontal="center" vertical="center" wrapText="1"/>
    </xf>
    <xf numFmtId="0" fontId="1" fillId="4" borderId="16" xfId="23" applyFont="1" applyFill="1" applyBorder="1" applyAlignment="1" applyProtection="1">
      <alignment horizontal="center" vertical="center" wrapText="1"/>
      <protection hidden="1"/>
    </xf>
    <xf numFmtId="0" fontId="1" fillId="4" borderId="28" xfId="0" applyFont="1" applyFill="1" applyBorder="1" applyAlignment="1">
      <alignment horizontal="center" vertical="center" wrapText="1"/>
    </xf>
    <xf numFmtId="0" fontId="1" fillId="4" borderId="14" xfId="23" applyFont="1" applyFill="1" applyBorder="1" applyAlignment="1" applyProtection="1">
      <alignment horizontal="center" vertical="center" wrapText="1"/>
      <protection hidden="1"/>
    </xf>
    <xf numFmtId="10" fontId="1" fillId="4" borderId="16" xfId="22" applyNumberFormat="1"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3" borderId="14" xfId="23" applyFont="1" applyFill="1" applyBorder="1" applyAlignment="1" applyProtection="1">
      <alignment horizontal="center" vertical="center" wrapText="1"/>
      <protection hidden="1"/>
    </xf>
    <xf numFmtId="3" fontId="19" fillId="3" borderId="14" xfId="0" applyNumberFormat="1" applyFont="1" applyFill="1" applyBorder="1" applyAlignment="1">
      <alignment horizontal="center" vertical="center" wrapText="1"/>
    </xf>
    <xf numFmtId="1" fontId="19" fillId="0" borderId="14" xfId="20" applyNumberFormat="1" applyFont="1" applyBorder="1" applyAlignment="1">
      <alignment horizontal="center" vertical="center" wrapText="1"/>
    </xf>
    <xf numFmtId="166" fontId="1" fillId="4" borderId="14" xfId="23" applyNumberFormat="1" applyFont="1" applyFill="1" applyBorder="1" applyAlignment="1" applyProtection="1">
      <alignment horizontal="center" vertical="center" wrapText="1"/>
      <protection hidden="1"/>
    </xf>
    <xf numFmtId="0" fontId="1" fillId="4" borderId="30" xfId="0" applyFont="1" applyFill="1" applyBorder="1" applyAlignment="1">
      <alignment horizontal="center" vertical="center" wrapText="1"/>
    </xf>
    <xf numFmtId="0" fontId="19" fillId="4" borderId="9" xfId="23" applyFont="1" applyFill="1" applyBorder="1" applyAlignment="1" applyProtection="1">
      <alignment horizontal="center" vertical="center" wrapText="1"/>
      <protection hidden="1"/>
    </xf>
    <xf numFmtId="0" fontId="19" fillId="0" borderId="16" xfId="0" applyFont="1" applyBorder="1" applyAlignment="1">
      <alignment horizontal="center" vertical="center" wrapText="1"/>
    </xf>
    <xf numFmtId="0" fontId="19" fillId="4" borderId="11" xfId="23" applyFont="1" applyFill="1" applyBorder="1" applyAlignment="1" applyProtection="1">
      <alignment horizontal="center" vertical="center" wrapText="1"/>
      <protection hidden="1"/>
    </xf>
    <xf numFmtId="14" fontId="19" fillId="4" borderId="11" xfId="23" applyNumberFormat="1" applyFont="1" applyFill="1" applyBorder="1" applyAlignment="1" applyProtection="1">
      <alignment horizontal="center" vertical="center" wrapText="1"/>
      <protection hidden="1"/>
    </xf>
    <xf numFmtId="0" fontId="19" fillId="3" borderId="11" xfId="23" applyFont="1" applyFill="1" applyBorder="1" applyAlignment="1" applyProtection="1">
      <alignment horizontal="center" vertical="center" wrapText="1"/>
      <protection hidden="1"/>
    </xf>
    <xf numFmtId="3" fontId="19" fillId="3" borderId="11" xfId="0" applyNumberFormat="1" applyFont="1" applyFill="1" applyBorder="1" applyAlignment="1">
      <alignment horizontal="center" vertical="center" wrapText="1"/>
    </xf>
    <xf numFmtId="166" fontId="19" fillId="4" borderId="21" xfId="23" applyNumberFormat="1" applyFont="1" applyFill="1" applyBorder="1" applyAlignment="1" applyProtection="1">
      <alignment horizontal="center" vertical="center" wrapText="1"/>
      <protection hidden="1"/>
    </xf>
    <xf numFmtId="0" fontId="1" fillId="4" borderId="9" xfId="23" applyFont="1" applyFill="1" applyBorder="1" applyAlignment="1" applyProtection="1">
      <alignment horizontal="center" vertical="center" wrapText="1"/>
      <protection hidden="1"/>
    </xf>
    <xf numFmtId="1" fontId="1" fillId="0" borderId="9" xfId="22" applyNumberFormat="1" applyFont="1" applyBorder="1" applyAlignment="1">
      <alignment horizontal="center" vertical="center" wrapText="1"/>
    </xf>
    <xf numFmtId="1" fontId="1" fillId="3" borderId="11" xfId="23" applyNumberFormat="1" applyFont="1" applyFill="1" applyBorder="1" applyAlignment="1" applyProtection="1">
      <alignment horizontal="center" vertical="center" wrapText="1"/>
      <protection hidden="1"/>
    </xf>
    <xf numFmtId="0" fontId="19" fillId="0" borderId="12" xfId="23" applyFont="1" applyFill="1" applyBorder="1" applyAlignment="1" applyProtection="1">
      <alignment horizontal="center" vertical="center" wrapText="1"/>
      <protection hidden="1"/>
    </xf>
    <xf numFmtId="0" fontId="1" fillId="4" borderId="25" xfId="23" applyFont="1" applyFill="1" applyBorder="1" applyAlignment="1" applyProtection="1">
      <alignment horizontal="center" vertical="center" wrapText="1"/>
      <protection hidden="1"/>
    </xf>
    <xf numFmtId="14" fontId="1" fillId="4" borderId="10" xfId="24" applyNumberFormat="1" applyFont="1" applyFill="1" applyBorder="1" applyAlignment="1">
      <alignment horizontal="center" vertical="center" wrapText="1"/>
    </xf>
    <xf numFmtId="0" fontId="19" fillId="3" borderId="14" xfId="23" applyFont="1" applyFill="1" applyBorder="1" applyAlignment="1" applyProtection="1">
      <alignment horizontal="center" vertical="center" wrapText="1"/>
      <protection hidden="1"/>
    </xf>
    <xf numFmtId="10" fontId="17" fillId="5" borderId="20" xfId="0" applyNumberFormat="1" applyFont="1" applyFill="1" applyBorder="1" applyAlignment="1">
      <alignment horizontal="center" vertical="center" wrapText="1"/>
    </xf>
    <xf numFmtId="0" fontId="22" fillId="2" borderId="20" xfId="0" applyFont="1" applyFill="1" applyBorder="1" applyAlignment="1">
      <alignment horizontal="center" vertical="center" wrapText="1"/>
    </xf>
    <xf numFmtId="10" fontId="13" fillId="2" borderId="20" xfId="0" applyNumberFormat="1" applyFont="1" applyFill="1" applyBorder="1" applyAlignment="1">
      <alignment horizontal="center" vertical="center" wrapText="1"/>
    </xf>
    <xf numFmtId="1" fontId="13" fillId="2" borderId="20" xfId="0" applyNumberFormat="1" applyFont="1" applyFill="1" applyBorder="1" applyAlignment="1">
      <alignment horizontal="center" vertical="center" wrapText="1"/>
    </xf>
    <xf numFmtId="166" fontId="13" fillId="2" borderId="10" xfId="0" applyNumberFormat="1" applyFont="1" applyFill="1" applyBorder="1" applyAlignment="1">
      <alignment horizontal="center" vertical="center" wrapText="1"/>
    </xf>
    <xf numFmtId="0" fontId="13" fillId="2" borderId="27"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9" fillId="8" borderId="15" xfId="0" applyFont="1" applyFill="1" applyBorder="1" applyAlignment="1">
      <alignment horizontal="center" vertical="center" wrapText="1"/>
    </xf>
    <xf numFmtId="1" fontId="6" fillId="8" borderId="15" xfId="20" applyNumberFormat="1" applyFont="1" applyFill="1" applyBorder="1" applyAlignment="1">
      <alignment horizontal="center" vertical="center" wrapText="1"/>
    </xf>
    <xf numFmtId="0" fontId="10" fillId="8" borderId="15" xfId="0" applyFont="1" applyFill="1" applyBorder="1" applyAlignment="1">
      <alignment horizontal="center" vertical="center" wrapText="1"/>
    </xf>
    <xf numFmtId="9" fontId="6" fillId="8" borderId="15" xfId="0" applyNumberFormat="1" applyFont="1" applyFill="1" applyBorder="1" applyAlignment="1">
      <alignment horizontal="center" vertical="center" wrapText="1"/>
    </xf>
    <xf numFmtId="165" fontId="6" fillId="8" borderId="15" xfId="0" applyNumberFormat="1" applyFont="1" applyFill="1" applyBorder="1" applyAlignment="1">
      <alignment horizontal="center" vertical="center" wrapText="1"/>
    </xf>
    <xf numFmtId="1" fontId="6" fillId="8" borderId="15" xfId="0" applyNumberFormat="1" applyFont="1" applyFill="1" applyBorder="1" applyAlignment="1">
      <alignment horizontal="center" vertical="center" wrapText="1"/>
    </xf>
    <xf numFmtId="166" fontId="6" fillId="8" borderId="15" xfId="0" applyNumberFormat="1" applyFont="1" applyFill="1" applyBorder="1" applyAlignment="1">
      <alignment horizontal="center" vertical="center" wrapText="1"/>
    </xf>
    <xf numFmtId="0" fontId="0" fillId="0" borderId="0" xfId="0" applyFont="1" applyAlignment="1">
      <alignment horizontal="center" vertical="center"/>
    </xf>
    <xf numFmtId="0" fontId="24" fillId="0" borderId="0" xfId="0" applyFont="1" applyAlignment="1">
      <alignment horizontal="center" vertical="center"/>
    </xf>
    <xf numFmtId="1"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17" fillId="5" borderId="8"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8" fillId="3" borderId="6" xfId="23" applyFont="1" applyFill="1" applyBorder="1" applyAlignment="1" applyProtection="1">
      <alignment horizontal="center" vertical="center" wrapText="1"/>
      <protection hidden="1"/>
    </xf>
    <xf numFmtId="0" fontId="18" fillId="4" borderId="6" xfId="23" applyFont="1" applyFill="1" applyBorder="1" applyAlignment="1" applyProtection="1">
      <alignment horizontal="center" vertical="center" wrapText="1"/>
      <protection hidden="1"/>
    </xf>
    <xf numFmtId="0" fontId="19" fillId="0" borderId="0" xfId="0" applyFont="1" applyAlignment="1">
      <alignment horizontal="center" vertical="center"/>
    </xf>
    <xf numFmtId="0" fontId="19" fillId="0" borderId="0" xfId="0" applyFont="1" applyAlignment="1">
      <alignment horizontal="center" vertical="center" wrapText="1"/>
    </xf>
    <xf numFmtId="0" fontId="17" fillId="0" borderId="0" xfId="0" applyFont="1" applyAlignment="1">
      <alignment horizontal="center" vertical="center" wrapText="1"/>
    </xf>
    <xf numFmtId="1" fontId="19" fillId="0" borderId="0" xfId="20" applyNumberFormat="1" applyFont="1" applyAlignment="1">
      <alignment horizontal="center" vertical="center" wrapText="1"/>
    </xf>
    <xf numFmtId="9" fontId="19"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64" fontId="19" fillId="0" borderId="0" xfId="0" applyNumberFormat="1" applyFont="1" applyAlignment="1">
      <alignment horizontal="center" vertical="center" wrapText="1"/>
    </xf>
    <xf numFmtId="0" fontId="19" fillId="0" borderId="0" xfId="0" applyFont="1" applyBorder="1" applyAlignment="1">
      <alignment horizontal="center" vertical="center" wrapText="1"/>
    </xf>
    <xf numFmtId="0" fontId="17" fillId="0" borderId="0" xfId="0" applyFont="1" applyBorder="1" applyAlignment="1">
      <alignment horizontal="center" vertical="center" wrapText="1"/>
    </xf>
    <xf numFmtId="1" fontId="19" fillId="0" borderId="0" xfId="20" applyNumberFormat="1" applyFont="1" applyBorder="1" applyAlignment="1">
      <alignment horizontal="center" vertical="center" wrapText="1"/>
    </xf>
    <xf numFmtId="9" fontId="19" fillId="0" borderId="0" xfId="0" applyNumberFormat="1" applyFont="1" applyBorder="1" applyAlignment="1">
      <alignment horizontal="center" vertical="center" wrapText="1"/>
    </xf>
    <xf numFmtId="165" fontId="19" fillId="0" borderId="0"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164" fontId="19" fillId="0" borderId="0" xfId="0" applyNumberFormat="1" applyFont="1" applyBorder="1" applyAlignment="1">
      <alignment horizontal="center" vertical="center" wrapText="1"/>
    </xf>
    <xf numFmtId="0" fontId="13" fillId="2" borderId="32" xfId="23" applyFont="1" applyFill="1" applyBorder="1" applyAlignment="1" applyProtection="1">
      <alignment horizontal="center" vertical="center" wrapText="1"/>
      <protection hidden="1"/>
    </xf>
    <xf numFmtId="0" fontId="13" fillId="2" borderId="33" xfId="23" applyFont="1" applyFill="1" applyBorder="1" applyAlignment="1" applyProtection="1">
      <alignment horizontal="center" vertical="center" wrapText="1"/>
      <protection hidden="1"/>
    </xf>
    <xf numFmtId="9" fontId="13" fillId="2" borderId="3" xfId="23" applyNumberFormat="1" applyFont="1" applyFill="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18" xfId="0" applyFont="1" applyBorder="1" applyAlignment="1">
      <alignment horizontal="center" vertical="center" wrapText="1"/>
    </xf>
    <xf numFmtId="0" fontId="1" fillId="4" borderId="5" xfId="23" applyFont="1" applyFill="1" applyBorder="1" applyAlignment="1" applyProtection="1">
      <alignment horizontal="center" vertical="center" wrapText="1"/>
      <protection hidden="1"/>
    </xf>
    <xf numFmtId="0" fontId="1" fillId="4" borderId="0" xfId="0" applyFont="1" applyFill="1" applyAlignment="1">
      <alignment horizontal="center" vertical="center" wrapText="1"/>
    </xf>
    <xf numFmtId="0" fontId="19" fillId="0" borderId="6" xfId="0" applyFont="1" applyFill="1" applyBorder="1" applyAlignment="1">
      <alignment horizontal="center" vertical="center" wrapText="1"/>
    </xf>
    <xf numFmtId="9" fontId="1" fillId="0" borderId="3" xfId="22" applyFont="1" applyBorder="1" applyAlignment="1">
      <alignment horizontal="center" vertical="center" wrapText="1"/>
    </xf>
    <xf numFmtId="0" fontId="1" fillId="4" borderId="22" xfId="23" applyFont="1" applyFill="1" applyBorder="1" applyAlignment="1" applyProtection="1">
      <alignment horizontal="center" vertical="center" wrapText="1"/>
      <protection hidden="1"/>
    </xf>
    <xf numFmtId="0" fontId="19" fillId="0" borderId="10" xfId="0" applyFont="1" applyBorder="1" applyAlignment="1">
      <alignment horizontal="center" vertical="center" wrapText="1"/>
    </xf>
    <xf numFmtId="0" fontId="1" fillId="4" borderId="27" xfId="23" applyFont="1" applyFill="1" applyBorder="1" applyAlignment="1" applyProtection="1">
      <alignment horizontal="center" vertical="center" wrapText="1"/>
      <protection hidden="1"/>
    </xf>
    <xf numFmtId="168" fontId="17" fillId="5" borderId="20" xfId="0" applyNumberFormat="1" applyFont="1" applyFill="1" applyBorder="1" applyAlignment="1">
      <alignment horizontal="center" vertical="center" wrapText="1"/>
    </xf>
    <xf numFmtId="0" fontId="13" fillId="2" borderId="20" xfId="0" applyFont="1" applyFill="1" applyBorder="1" applyAlignment="1">
      <alignment vertical="center" wrapText="1"/>
    </xf>
    <xf numFmtId="0" fontId="13" fillId="2" borderId="15" xfId="0" applyFont="1" applyFill="1" applyBorder="1" applyAlignment="1">
      <alignment horizontal="center" vertical="center" wrapText="1"/>
    </xf>
    <xf numFmtId="9" fontId="13" fillId="2" borderId="15" xfId="22" applyFont="1" applyFill="1" applyBorder="1" applyAlignment="1">
      <alignment horizontal="center" vertical="center" wrapText="1"/>
    </xf>
    <xf numFmtId="1" fontId="13" fillId="2" borderId="15" xfId="0" applyNumberFormat="1" applyFont="1" applyFill="1" applyBorder="1" applyAlignment="1">
      <alignment horizontal="center" vertical="center" wrapText="1"/>
    </xf>
    <xf numFmtId="166" fontId="13" fillId="2" borderId="15" xfId="0" applyNumberFormat="1"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9" fillId="8" borderId="31" xfId="0" applyFont="1" applyFill="1" applyBorder="1" applyAlignment="1">
      <alignment horizontal="center" vertical="center" wrapText="1"/>
    </xf>
    <xf numFmtId="0" fontId="17" fillId="8" borderId="15" xfId="0" applyFont="1" applyFill="1" applyBorder="1" applyAlignment="1">
      <alignment horizontal="center" vertical="center" wrapText="1"/>
    </xf>
    <xf numFmtId="0" fontId="19" fillId="8" borderId="15" xfId="0" applyFont="1" applyFill="1" applyBorder="1" applyAlignment="1">
      <alignment horizontal="center" vertical="center" wrapText="1"/>
    </xf>
    <xf numFmtId="1" fontId="19" fillId="8" borderId="15" xfId="20" applyNumberFormat="1" applyFont="1" applyFill="1" applyBorder="1" applyAlignment="1">
      <alignment horizontal="center" vertical="center" wrapText="1"/>
    </xf>
    <xf numFmtId="9" fontId="19" fillId="8" borderId="15" xfId="0" applyNumberFormat="1" applyFont="1" applyFill="1" applyBorder="1" applyAlignment="1">
      <alignment horizontal="center" vertical="center" wrapText="1"/>
    </xf>
    <xf numFmtId="165" fontId="19" fillId="8" borderId="15" xfId="0" applyNumberFormat="1" applyFont="1" applyFill="1" applyBorder="1" applyAlignment="1">
      <alignment horizontal="center" vertical="center" wrapText="1"/>
    </xf>
    <xf numFmtId="1" fontId="19" fillId="8" borderId="15" xfId="0" applyNumberFormat="1" applyFont="1" applyFill="1" applyBorder="1" applyAlignment="1">
      <alignment horizontal="center" vertical="center" wrapText="1"/>
    </xf>
    <xf numFmtId="164" fontId="19" fillId="8" borderId="15" xfId="0" applyNumberFormat="1" applyFont="1" applyFill="1" applyBorder="1" applyAlignment="1">
      <alignment horizontal="center" vertical="center" wrapText="1"/>
    </xf>
    <xf numFmtId="0" fontId="17" fillId="0" borderId="0" xfId="0" applyFont="1" applyAlignment="1">
      <alignment horizontal="center" vertical="center"/>
    </xf>
    <xf numFmtId="1" fontId="19" fillId="0" borderId="0" xfId="0" applyNumberFormat="1" applyFont="1" applyAlignment="1">
      <alignment horizontal="center" vertical="center"/>
    </xf>
    <xf numFmtId="1" fontId="9" fillId="0" borderId="0" xfId="20" applyNumberFormat="1" applyFont="1" applyAlignment="1">
      <alignment horizontal="center" vertical="center" wrapText="1"/>
    </xf>
    <xf numFmtId="9"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1" fontId="9" fillId="0" borderId="0" xfId="2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165" fontId="9" fillId="0" borderId="0" xfId="0" applyNumberFormat="1" applyFont="1" applyBorder="1" applyAlignment="1">
      <alignment horizontal="center" vertical="center" wrapText="1"/>
    </xf>
    <xf numFmtId="1"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3" fillId="2" borderId="6" xfId="23" applyFont="1" applyFill="1" applyBorder="1" applyAlignment="1" applyProtection="1">
      <alignment horizontal="center" vertical="center" wrapText="1"/>
      <protection hidden="1"/>
    </xf>
    <xf numFmtId="0" fontId="1" fillId="4" borderId="1" xfId="23" applyFont="1" applyFill="1" applyBorder="1" applyAlignment="1" applyProtection="1">
      <alignment horizontal="center" vertical="center" wrapText="1"/>
      <protection hidden="1"/>
    </xf>
    <xf numFmtId="9" fontId="1" fillId="4" borderId="11" xfId="22" applyFont="1" applyFill="1" applyBorder="1" applyAlignment="1" applyProtection="1">
      <alignment horizontal="center" vertical="center" wrapText="1"/>
      <protection hidden="1"/>
    </xf>
    <xf numFmtId="14" fontId="1" fillId="0" borderId="36" xfId="24" applyNumberFormat="1" applyFont="1" applyFill="1" applyBorder="1" applyAlignment="1">
      <alignment horizontal="center" vertical="center" wrapText="1"/>
    </xf>
    <xf numFmtId="0" fontId="1" fillId="4" borderId="37" xfId="23" applyFont="1" applyFill="1" applyBorder="1" applyAlignment="1" applyProtection="1">
      <alignment horizontal="center" vertical="center" wrapText="1"/>
      <protection hidden="1"/>
    </xf>
    <xf numFmtId="0" fontId="1" fillId="4" borderId="1" xfId="0" applyFont="1" applyFill="1" applyBorder="1" applyAlignment="1">
      <alignment horizontal="center" vertical="center" wrapText="1"/>
    </xf>
    <xf numFmtId="0" fontId="1" fillId="0" borderId="9" xfId="0" applyFont="1" applyBorder="1" applyAlignment="1">
      <alignment horizontal="center" vertical="center" wrapText="1"/>
    </xf>
    <xf numFmtId="14" fontId="1" fillId="4" borderId="11" xfId="23" applyNumberFormat="1" applyFont="1" applyFill="1" applyBorder="1" applyAlignment="1" applyProtection="1">
      <alignment horizontal="center" vertical="center" wrapText="1"/>
      <protection hidden="1"/>
    </xf>
    <xf numFmtId="3" fontId="1" fillId="3" borderId="11" xfId="0" applyNumberFormat="1" applyFont="1" applyFill="1" applyBorder="1" applyAlignment="1">
      <alignment horizontal="center" vertical="center" wrapText="1"/>
    </xf>
    <xf numFmtId="0" fontId="1" fillId="0" borderId="28" xfId="0" applyFont="1" applyBorder="1" applyAlignment="1">
      <alignment horizontal="center" vertical="center" wrapText="1"/>
    </xf>
    <xf numFmtId="14" fontId="1" fillId="4" borderId="22" xfId="24" applyNumberFormat="1" applyFont="1" applyFill="1" applyBorder="1" applyAlignment="1">
      <alignment horizontal="center" vertical="center" wrapText="1"/>
    </xf>
    <xf numFmtId="0" fontId="1" fillId="3" borderId="10" xfId="23" applyFont="1" applyFill="1" applyBorder="1" applyAlignment="1" applyProtection="1">
      <alignment horizontal="center" vertical="center" wrapText="1"/>
      <protection hidden="1"/>
    </xf>
    <xf numFmtId="0" fontId="1" fillId="4" borderId="3" xfId="23" applyFont="1" applyFill="1" applyBorder="1" applyAlignment="1" applyProtection="1">
      <alignment horizontal="center" vertical="center" wrapText="1"/>
      <protection hidden="1"/>
    </xf>
    <xf numFmtId="0" fontId="1" fillId="4" borderId="4" xfId="23" applyFont="1" applyFill="1" applyBorder="1" applyAlignment="1" applyProtection="1">
      <alignment horizontal="center" vertical="center" wrapText="1"/>
      <protection hidden="1"/>
    </xf>
    <xf numFmtId="0" fontId="1" fillId="4" borderId="12" xfId="23" applyFont="1" applyFill="1" applyBorder="1" applyAlignment="1" applyProtection="1">
      <alignment horizontal="center" vertical="center" wrapText="1"/>
      <protection hidden="1"/>
    </xf>
    <xf numFmtId="0" fontId="1" fillId="4" borderId="13" xfId="23" applyFont="1" applyFill="1" applyBorder="1" applyAlignment="1" applyProtection="1">
      <alignment horizontal="center" vertical="center" wrapText="1"/>
      <protection hidden="1"/>
    </xf>
    <xf numFmtId="0" fontId="1" fillId="4" borderId="38" xfId="23" applyFont="1" applyFill="1" applyBorder="1" applyAlignment="1" applyProtection="1">
      <alignment horizontal="center" vertical="center" wrapText="1"/>
      <protection hidden="1"/>
    </xf>
    <xf numFmtId="0" fontId="19" fillId="5" borderId="20" xfId="0" applyFont="1" applyFill="1" applyBorder="1" applyAlignment="1">
      <alignment horizontal="center" vertical="center" wrapText="1"/>
    </xf>
    <xf numFmtId="1" fontId="9" fillId="8" borderId="15" xfId="20" applyNumberFormat="1" applyFont="1" applyFill="1" applyBorder="1" applyAlignment="1">
      <alignment horizontal="center" vertical="center" wrapText="1"/>
    </xf>
    <xf numFmtId="9" fontId="9" fillId="8" borderId="15" xfId="0" applyNumberFormat="1" applyFont="1" applyFill="1" applyBorder="1" applyAlignment="1">
      <alignment horizontal="center" vertical="center" wrapText="1"/>
    </xf>
    <xf numFmtId="165" fontId="9" fillId="8" borderId="15" xfId="0" applyNumberFormat="1" applyFont="1" applyFill="1" applyBorder="1" applyAlignment="1">
      <alignment horizontal="center" vertical="center" wrapText="1"/>
    </xf>
    <xf numFmtId="1" fontId="9" fillId="8" borderId="15" xfId="0" applyNumberFormat="1" applyFont="1" applyFill="1" applyBorder="1" applyAlignment="1">
      <alignment horizontal="center" vertical="center" wrapText="1"/>
    </xf>
    <xf numFmtId="164" fontId="9" fillId="8" borderId="15" xfId="0" applyNumberFormat="1" applyFont="1" applyFill="1" applyBorder="1" applyAlignment="1">
      <alignment horizontal="center" vertical="center" wrapText="1"/>
    </xf>
    <xf numFmtId="1" fontId="0" fillId="0" borderId="0" xfId="0" applyNumberFormat="1" applyAlignment="1">
      <alignment horizontal="center" vertical="center"/>
    </xf>
    <xf numFmtId="166" fontId="9" fillId="0" borderId="0" xfId="21" applyNumberFormat="1" applyFont="1" applyAlignment="1">
      <alignment horizontal="center" vertical="center" wrapText="1"/>
    </xf>
    <xf numFmtId="166" fontId="9" fillId="0" borderId="0" xfId="21" applyNumberFormat="1" applyFont="1" applyBorder="1" applyAlignment="1">
      <alignment horizontal="center" vertical="center" wrapText="1"/>
    </xf>
    <xf numFmtId="166" fontId="13" fillId="2" borderId="4" xfId="21" applyNumberFormat="1" applyFont="1" applyFill="1" applyBorder="1" applyAlignment="1" applyProtection="1">
      <alignment horizontal="center" vertical="center" wrapText="1"/>
      <protection hidden="1"/>
    </xf>
    <xf numFmtId="1" fontId="19" fillId="0" borderId="10" xfId="20" applyNumberFormat="1" applyFont="1" applyBorder="1" applyAlignment="1">
      <alignment horizontal="center" vertical="center" wrapText="1"/>
    </xf>
    <xf numFmtId="166" fontId="1" fillId="4" borderId="11" xfId="21" applyNumberFormat="1" applyFont="1" applyFill="1" applyBorder="1" applyAlignment="1" applyProtection="1">
      <alignment horizontal="center" vertical="center" wrapText="1"/>
      <protection hidden="1"/>
    </xf>
    <xf numFmtId="44" fontId="23" fillId="4" borderId="21" xfId="21" applyFont="1" applyFill="1" applyBorder="1" applyAlignment="1" applyProtection="1">
      <alignment horizontal="center" vertical="center" wrapText="1"/>
      <protection hidden="1"/>
    </xf>
    <xf numFmtId="166" fontId="1" fillId="4" borderId="14" xfId="21" applyNumberFormat="1" applyFont="1" applyFill="1" applyBorder="1" applyAlignment="1" applyProtection="1">
      <alignment horizontal="center" vertical="center" wrapText="1"/>
      <protection hidden="1"/>
    </xf>
    <xf numFmtId="0" fontId="19" fillId="3" borderId="11" xfId="0" applyFont="1" applyFill="1" applyBorder="1" applyAlignment="1">
      <alignment horizontal="center" vertical="center" wrapText="1"/>
    </xf>
    <xf numFmtId="0" fontId="19" fillId="3" borderId="39" xfId="0" applyFont="1" applyFill="1" applyBorder="1" applyAlignment="1">
      <alignment horizontal="center" vertical="center" wrapText="1"/>
    </xf>
    <xf numFmtId="1" fontId="19" fillId="3" borderId="40" xfId="22" applyNumberFormat="1" applyFont="1" applyFill="1" applyBorder="1" applyAlignment="1">
      <alignment horizontal="center" vertical="center" wrapText="1"/>
    </xf>
    <xf numFmtId="0" fontId="1" fillId="4" borderId="36" xfId="23" applyFont="1" applyFill="1" applyBorder="1" applyAlignment="1" applyProtection="1">
      <alignment horizontal="center" vertical="center" wrapText="1"/>
      <protection hidden="1"/>
    </xf>
    <xf numFmtId="0" fontId="19" fillId="3" borderId="36" xfId="0" applyFont="1" applyFill="1" applyBorder="1" applyAlignment="1">
      <alignment horizontal="center" vertical="center" wrapText="1"/>
    </xf>
    <xf numFmtId="0" fontId="19" fillId="3" borderId="41" xfId="0" applyFont="1" applyFill="1" applyBorder="1" applyAlignment="1">
      <alignment horizontal="center" vertical="center" wrapText="1"/>
    </xf>
    <xf numFmtId="1" fontId="19" fillId="3" borderId="42" xfId="22" applyNumberFormat="1" applyFont="1" applyFill="1" applyBorder="1" applyAlignment="1">
      <alignment horizontal="center" vertical="center" wrapText="1"/>
    </xf>
    <xf numFmtId="1" fontId="19" fillId="3" borderId="36" xfId="22" applyNumberFormat="1" applyFont="1" applyFill="1" applyBorder="1" applyAlignment="1">
      <alignment horizontal="center" vertical="center" wrapText="1"/>
    </xf>
    <xf numFmtId="0" fontId="1" fillId="4" borderId="19" xfId="23" applyFont="1" applyFill="1" applyBorder="1" applyAlignment="1" applyProtection="1">
      <alignment horizontal="center" vertical="center" wrapText="1"/>
      <protection hidden="1"/>
    </xf>
    <xf numFmtId="0" fontId="1" fillId="4" borderId="23" xfId="23" applyFont="1" applyFill="1" applyBorder="1" applyAlignment="1" applyProtection="1">
      <alignment horizontal="center" vertical="center" wrapText="1"/>
      <protection hidden="1"/>
    </xf>
    <xf numFmtId="9" fontId="19" fillId="3" borderId="11" xfId="22" applyFont="1" applyFill="1" applyBorder="1" applyAlignment="1">
      <alignment horizontal="center" vertical="center" wrapText="1"/>
    </xf>
    <xf numFmtId="9" fontId="19" fillId="0" borderId="10" xfId="22" applyFont="1" applyBorder="1" applyAlignment="1">
      <alignment horizontal="center" vertical="center" wrapText="1"/>
    </xf>
    <xf numFmtId="0" fontId="1" fillId="4" borderId="6" xfId="23" applyFont="1" applyFill="1" applyBorder="1" applyAlignment="1" applyProtection="1">
      <alignment horizontal="center" vertical="center" wrapText="1"/>
      <protection hidden="1"/>
    </xf>
    <xf numFmtId="166" fontId="17" fillId="5" borderId="20" xfId="21" applyNumberFormat="1" applyFont="1" applyFill="1" applyBorder="1" applyAlignment="1">
      <alignment horizontal="center" vertical="center" wrapText="1"/>
    </xf>
    <xf numFmtId="0" fontId="9" fillId="0" borderId="20" xfId="0" applyFont="1" applyBorder="1" applyAlignment="1">
      <alignment horizontal="center" vertical="center" wrapText="1"/>
    </xf>
    <xf numFmtId="1" fontId="9" fillId="0" borderId="20" xfId="20" applyNumberFormat="1" applyFont="1" applyBorder="1" applyAlignment="1">
      <alignment horizontal="center" vertical="center" wrapText="1"/>
    </xf>
    <xf numFmtId="0" fontId="19" fillId="3" borderId="10" xfId="0" applyFont="1" applyFill="1" applyBorder="1" applyAlignment="1">
      <alignment horizontal="center" vertical="center" wrapText="1"/>
    </xf>
    <xf numFmtId="1" fontId="19" fillId="3" borderId="22" xfId="22" applyNumberFormat="1" applyFont="1" applyFill="1" applyBorder="1" applyAlignment="1">
      <alignment horizontal="center" vertical="center" wrapText="1"/>
    </xf>
    <xf numFmtId="0" fontId="19" fillId="4" borderId="12" xfId="23" applyFont="1" applyFill="1" applyBorder="1" applyAlignment="1" applyProtection="1">
      <alignment horizontal="center" vertical="center" wrapText="1"/>
      <protection hidden="1"/>
    </xf>
    <xf numFmtId="166" fontId="1" fillId="4" borderId="4" xfId="21" applyNumberFormat="1" applyFont="1" applyFill="1" applyBorder="1" applyAlignment="1" applyProtection="1">
      <alignment horizontal="center" vertical="center" wrapText="1"/>
      <protection hidden="1"/>
    </xf>
    <xf numFmtId="9" fontId="13" fillId="2" borderId="20" xfId="22"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166" fontId="9" fillId="8" borderId="15" xfId="0" applyNumberFormat="1" applyFont="1" applyFill="1" applyBorder="1" applyAlignment="1">
      <alignment horizontal="center" vertical="center" wrapText="1"/>
    </xf>
    <xf numFmtId="166" fontId="0" fillId="0" borderId="0" xfId="21" applyNumberFormat="1" applyFont="1" applyAlignment="1">
      <alignment horizontal="center" vertical="center"/>
    </xf>
    <xf numFmtId="0" fontId="1" fillId="0" borderId="11" xfId="23" applyFont="1" applyFill="1" applyBorder="1" applyAlignment="1" applyProtection="1">
      <alignment horizontal="center" vertical="center" wrapText="1"/>
      <protection hidden="1"/>
    </xf>
    <xf numFmtId="10" fontId="1" fillId="0" borderId="11" xfId="22" applyNumberFormat="1" applyFont="1" applyFill="1" applyBorder="1" applyAlignment="1" applyProtection="1">
      <alignment horizontal="center" vertical="center" wrapText="1"/>
      <protection hidden="1"/>
    </xf>
    <xf numFmtId="1" fontId="19" fillId="0" borderId="11" xfId="0" applyNumberFormat="1" applyFont="1" applyBorder="1" applyAlignment="1">
      <alignment horizontal="center" vertical="center" wrapText="1"/>
    </xf>
    <xf numFmtId="10" fontId="13" fillId="2" borderId="15"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3" fillId="2" borderId="8" xfId="23" applyFont="1" applyFill="1" applyBorder="1" applyAlignment="1" applyProtection="1">
      <alignment horizontal="center" vertical="center" wrapText="1"/>
      <protection hidden="1"/>
    </xf>
    <xf numFmtId="0" fontId="13" fillId="2" borderId="10" xfId="23" applyFont="1" applyFill="1" applyBorder="1" applyAlignment="1" applyProtection="1">
      <alignment horizontal="center" vertical="center" wrapText="1"/>
      <protection hidden="1"/>
    </xf>
    <xf numFmtId="1" fontId="13" fillId="2" borderId="11" xfId="20" applyNumberFormat="1" applyFont="1" applyFill="1" applyBorder="1" applyAlignment="1" applyProtection="1">
      <alignment horizontal="center" vertical="center" wrapText="1"/>
      <protection hidden="1"/>
    </xf>
    <xf numFmtId="0" fontId="13" fillId="2" borderId="11" xfId="23" applyFont="1" applyFill="1" applyBorder="1" applyAlignment="1" applyProtection="1">
      <alignment horizontal="center" vertical="center" wrapText="1"/>
      <protection hidden="1"/>
    </xf>
    <xf numFmtId="9" fontId="13" fillId="2" borderId="11" xfId="23" applyNumberFormat="1" applyFont="1" applyFill="1" applyBorder="1" applyAlignment="1" applyProtection="1">
      <alignment horizontal="center" vertical="center" wrapText="1"/>
      <protection hidden="1"/>
    </xf>
    <xf numFmtId="0" fontId="13" fillId="2" borderId="11" xfId="23" applyFont="1" applyFill="1" applyBorder="1" applyAlignment="1" applyProtection="1">
      <alignment horizontal="center" vertical="center" textRotation="90" wrapText="1"/>
      <protection hidden="1"/>
    </xf>
    <xf numFmtId="1" fontId="13" fillId="2" borderId="11" xfId="23" applyNumberFormat="1" applyFont="1" applyFill="1" applyBorder="1" applyAlignment="1" applyProtection="1">
      <alignment horizontal="center" vertical="center" wrapText="1"/>
      <protection hidden="1"/>
    </xf>
    <xf numFmtId="0" fontId="13" fillId="2" borderId="21" xfId="23" applyFont="1" applyFill="1" applyBorder="1" applyAlignment="1" applyProtection="1">
      <alignment horizontal="center" vertical="center" wrapText="1"/>
      <protection hidden="1"/>
    </xf>
    <xf numFmtId="0" fontId="1" fillId="0" borderId="23" xfId="23" applyFont="1" applyFill="1" applyBorder="1" applyAlignment="1" applyProtection="1">
      <alignment horizontal="center" vertical="center" wrapText="1"/>
      <protection hidden="1"/>
    </xf>
    <xf numFmtId="0" fontId="1" fillId="0" borderId="43" xfId="23" applyFont="1" applyFill="1" applyBorder="1" applyAlignment="1" applyProtection="1">
      <alignment horizontal="center" vertical="center" wrapText="1"/>
      <protection hidden="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1" xfId="23" applyFont="1" applyFill="1" applyBorder="1" applyAlignment="1" applyProtection="1">
      <alignment horizontal="center" vertical="center" wrapText="1"/>
      <protection hidden="1"/>
    </xf>
    <xf numFmtId="10" fontId="1" fillId="0" borderId="30" xfId="22" applyNumberFormat="1" applyFont="1" applyFill="1" applyBorder="1" applyAlignment="1" applyProtection="1">
      <alignment horizontal="center" vertical="center" wrapText="1"/>
      <protection hidden="1"/>
    </xf>
    <xf numFmtId="0" fontId="1" fillId="0" borderId="45" xfId="23" applyFont="1" applyFill="1" applyBorder="1" applyAlignment="1" applyProtection="1">
      <alignment horizontal="center" vertical="center" wrapText="1"/>
      <protection hidden="1"/>
    </xf>
    <xf numFmtId="0" fontId="1" fillId="3" borderId="36" xfId="23" applyFont="1" applyFill="1" applyBorder="1" applyAlignment="1" applyProtection="1">
      <alignment horizontal="center" vertical="center" wrapText="1"/>
      <protection hidden="1"/>
    </xf>
    <xf numFmtId="3" fontId="19" fillId="3" borderId="36" xfId="0" applyNumberFormat="1" applyFont="1" applyFill="1" applyBorder="1" applyAlignment="1">
      <alignment horizontal="center" vertical="center" wrapText="1"/>
    </xf>
    <xf numFmtId="0" fontId="1" fillId="0" borderId="46" xfId="23" applyFont="1" applyFill="1" applyBorder="1" applyAlignment="1" applyProtection="1">
      <alignment horizontal="center" vertical="center" wrapText="1"/>
      <protection hidden="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23" applyFont="1" applyFill="1" applyBorder="1" applyAlignment="1" applyProtection="1">
      <alignment horizontal="center" vertical="center" wrapText="1"/>
      <protection hidden="1"/>
    </xf>
    <xf numFmtId="0" fontId="1" fillId="0" borderId="10" xfId="23" applyFont="1" applyFill="1" applyBorder="1" applyAlignment="1" applyProtection="1">
      <alignment horizontal="center" vertical="center" wrapText="1"/>
      <protection hidden="1"/>
    </xf>
    <xf numFmtId="0" fontId="1" fillId="0" borderId="1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6" xfId="23" applyFont="1" applyFill="1" applyBorder="1" applyAlignment="1" applyProtection="1">
      <alignment horizontal="center" vertical="center" wrapText="1"/>
      <protection hidden="1"/>
    </xf>
    <xf numFmtId="0" fontId="1" fillId="0" borderId="47" xfId="23" applyFont="1" applyFill="1" applyBorder="1" applyAlignment="1" applyProtection="1">
      <alignment horizontal="center" vertical="center" wrapText="1"/>
      <protection hidden="1"/>
    </xf>
    <xf numFmtId="0" fontId="1" fillId="0" borderId="30" xfId="0" applyFont="1" applyFill="1" applyBorder="1" applyAlignment="1">
      <alignment horizontal="center" vertical="center" wrapText="1"/>
    </xf>
    <xf numFmtId="10" fontId="1" fillId="0" borderId="36" xfId="22" applyNumberFormat="1" applyFont="1" applyFill="1" applyBorder="1" applyAlignment="1" applyProtection="1">
      <alignment horizontal="center" vertical="center" wrapText="1"/>
      <protection hidden="1"/>
    </xf>
    <xf numFmtId="0" fontId="19" fillId="3" borderId="40" xfId="23" applyFont="1" applyFill="1" applyBorder="1" applyAlignment="1" applyProtection="1">
      <alignment horizontal="center" vertical="center" wrapText="1"/>
      <protection hidden="1"/>
    </xf>
    <xf numFmtId="0" fontId="19" fillId="0" borderId="10" xfId="23" applyFont="1" applyFill="1" applyBorder="1" applyAlignment="1" applyProtection="1">
      <alignment horizontal="center" vertical="center" wrapText="1"/>
      <protection hidden="1"/>
    </xf>
    <xf numFmtId="0" fontId="19" fillId="3" borderId="38" xfId="23" applyFont="1" applyFill="1" applyBorder="1" applyAlignment="1" applyProtection="1">
      <alignment horizontal="center" vertical="center" wrapText="1"/>
      <protection hidden="1"/>
    </xf>
    <xf numFmtId="3" fontId="19" fillId="3" borderId="13" xfId="0" applyNumberFormat="1" applyFont="1" applyFill="1" applyBorder="1" applyAlignment="1">
      <alignment horizontal="center" vertical="center" wrapText="1"/>
    </xf>
    <xf numFmtId="0" fontId="19" fillId="0" borderId="9" xfId="23" applyFont="1" applyFill="1" applyBorder="1" applyAlignment="1" applyProtection="1">
      <alignment horizontal="center" vertical="center" wrapText="1"/>
      <protection hidden="1"/>
    </xf>
    <xf numFmtId="0" fontId="19" fillId="0" borderId="9" xfId="0" applyFont="1" applyFill="1" applyBorder="1" applyAlignment="1">
      <alignment horizontal="center" vertical="center" wrapText="1"/>
    </xf>
    <xf numFmtId="10" fontId="19" fillId="0" borderId="11" xfId="22" applyNumberFormat="1" applyFont="1" applyFill="1" applyBorder="1" applyAlignment="1" applyProtection="1">
      <alignment horizontal="center" vertical="center" wrapText="1"/>
      <protection hidden="1"/>
    </xf>
    <xf numFmtId="0" fontId="19" fillId="0" borderId="11" xfId="23" applyFont="1" applyFill="1" applyBorder="1" applyAlignment="1" applyProtection="1">
      <alignment horizontal="center" vertical="center" wrapText="1"/>
      <protection hidden="1"/>
    </xf>
    <xf numFmtId="10" fontId="17" fillId="5" borderId="20" xfId="22" applyNumberFormat="1" applyFont="1" applyFill="1" applyBorder="1" applyAlignment="1">
      <alignment horizontal="center" vertical="center" wrapText="1"/>
    </xf>
    <xf numFmtId="0" fontId="1" fillId="0" borderId="44" xfId="23" applyFont="1" applyFill="1" applyBorder="1" applyAlignment="1" applyProtection="1">
      <alignment horizontal="center" vertical="center" wrapText="1"/>
      <protection hidden="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23" applyFont="1" applyFill="1" applyBorder="1" applyAlignment="1" applyProtection="1">
      <alignment horizontal="center" vertical="center" wrapText="1"/>
      <protection hidden="1"/>
    </xf>
    <xf numFmtId="14" fontId="1" fillId="0" borderId="50" xfId="24" applyNumberFormat="1" applyFont="1" applyFill="1" applyBorder="1" applyAlignment="1">
      <alignment horizontal="center" vertical="center" wrapText="1"/>
    </xf>
    <xf numFmtId="0" fontId="1" fillId="3" borderId="50" xfId="23" applyFont="1" applyFill="1" applyBorder="1" applyAlignment="1" applyProtection="1">
      <alignment horizontal="center" vertical="center" wrapText="1"/>
      <protection hidden="1"/>
    </xf>
    <xf numFmtId="3" fontId="19" fillId="3" borderId="50" xfId="0" applyNumberFormat="1" applyFont="1" applyFill="1" applyBorder="1" applyAlignment="1">
      <alignment horizontal="center" vertical="center" wrapText="1"/>
    </xf>
    <xf numFmtId="0" fontId="1" fillId="0" borderId="9" xfId="23" applyFont="1" applyFill="1" applyBorder="1" applyAlignment="1" applyProtection="1">
      <alignment horizontal="center" vertical="center" wrapText="1"/>
      <protection hidden="1"/>
    </xf>
    <xf numFmtId="14" fontId="19" fillId="0" borderId="11" xfId="23" applyNumberFormat="1" applyFont="1" applyFill="1" applyBorder="1" applyAlignment="1" applyProtection="1">
      <alignment horizontal="center" vertical="center" wrapText="1"/>
      <protection hidden="1"/>
    </xf>
    <xf numFmtId="0" fontId="19" fillId="0" borderId="16" xfId="23" applyFont="1" applyFill="1" applyBorder="1" applyAlignment="1" applyProtection="1">
      <alignment horizontal="center" vertical="center" wrapText="1"/>
      <protection hidden="1"/>
    </xf>
    <xf numFmtId="0" fontId="19" fillId="0" borderId="16"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23" applyFont="1" applyFill="1" applyBorder="1" applyAlignment="1" applyProtection="1">
      <alignment horizontal="center" vertical="center" wrapText="1"/>
      <protection hidden="1"/>
    </xf>
    <xf numFmtId="14" fontId="19" fillId="0" borderId="14" xfId="23" applyNumberFormat="1" applyFont="1" applyFill="1" applyBorder="1" applyAlignment="1" applyProtection="1">
      <alignment horizontal="center" vertical="center" wrapText="1"/>
      <protection hidden="1"/>
    </xf>
    <xf numFmtId="1" fontId="19" fillId="0" borderId="14" xfId="0" applyNumberFormat="1" applyFont="1" applyBorder="1" applyAlignment="1">
      <alignment horizontal="center" vertical="center" wrapText="1"/>
    </xf>
    <xf numFmtId="0" fontId="1" fillId="0" borderId="28" xfId="0" applyFont="1" applyFill="1" applyBorder="1" applyAlignment="1">
      <alignment horizontal="center" vertical="center" wrapText="1"/>
    </xf>
    <xf numFmtId="14" fontId="1" fillId="0" borderId="9" xfId="23" applyNumberFormat="1" applyFont="1" applyFill="1" applyBorder="1" applyAlignment="1" applyProtection="1">
      <alignment horizontal="center" vertical="center" wrapText="1"/>
      <protection hidden="1"/>
    </xf>
    <xf numFmtId="14" fontId="1" fillId="0" borderId="20" xfId="23" applyNumberFormat="1" applyFont="1" applyFill="1" applyBorder="1" applyAlignment="1" applyProtection="1">
      <alignment horizontal="center" vertical="center" wrapText="1"/>
      <protection hidden="1"/>
    </xf>
    <xf numFmtId="0" fontId="1" fillId="3" borderId="51" xfId="23" applyFont="1" applyFill="1" applyBorder="1" applyAlignment="1" applyProtection="1">
      <alignment horizontal="center" vertical="center" wrapText="1"/>
      <protection hidden="1"/>
    </xf>
    <xf numFmtId="0" fontId="1" fillId="3" borderId="28" xfId="23" applyFont="1" applyFill="1" applyBorder="1" applyAlignment="1" applyProtection="1">
      <alignment horizontal="center" vertical="center" wrapText="1"/>
      <protection hidden="1"/>
    </xf>
    <xf numFmtId="0" fontId="1" fillId="3" borderId="9" xfId="23" applyFont="1" applyFill="1" applyBorder="1" applyAlignment="1" applyProtection="1">
      <alignment horizontal="center" vertical="center" wrapText="1"/>
      <protection hidden="1"/>
    </xf>
    <xf numFmtId="0" fontId="1" fillId="3" borderId="20" xfId="23" applyFont="1" applyFill="1" applyBorder="1" applyAlignment="1" applyProtection="1">
      <alignment horizontal="center" vertical="center" wrapText="1"/>
      <protection hidden="1"/>
    </xf>
    <xf numFmtId="3" fontId="19" fillId="3" borderId="28" xfId="0" applyNumberFormat="1" applyFont="1" applyFill="1" applyBorder="1" applyAlignment="1">
      <alignment horizontal="center" vertical="center" wrapText="1"/>
    </xf>
    <xf numFmtId="3" fontId="19" fillId="3" borderId="20" xfId="0" applyNumberFormat="1" applyFont="1" applyFill="1" applyBorder="1" applyAlignment="1">
      <alignment horizontal="center" vertical="center" wrapText="1"/>
    </xf>
    <xf numFmtId="3" fontId="19" fillId="3" borderId="9" xfId="0" applyNumberFormat="1" applyFont="1" applyFill="1" applyBorder="1" applyAlignment="1">
      <alignment horizontal="center" vertical="center" wrapText="1"/>
    </xf>
    <xf numFmtId="1" fontId="19" fillId="0" borderId="9" xfId="20" applyNumberFormat="1" applyFont="1" applyBorder="1" applyAlignment="1">
      <alignment horizontal="center" vertical="center" wrapText="1"/>
    </xf>
    <xf numFmtId="0" fontId="19" fillId="0" borderId="6" xfId="23" applyFont="1" applyFill="1" applyBorder="1" applyAlignment="1" applyProtection="1">
      <alignment horizontal="center" vertical="center" wrapText="1"/>
      <protection hidden="1"/>
    </xf>
    <xf numFmtId="0" fontId="19" fillId="4" borderId="25" xfId="23" applyFont="1" applyFill="1" applyBorder="1" applyAlignment="1" applyProtection="1">
      <alignment horizontal="center" vertical="center" wrapText="1"/>
      <protection hidden="1"/>
    </xf>
    <xf numFmtId="0" fontId="1" fillId="4" borderId="9" xfId="0" applyFont="1" applyFill="1" applyBorder="1" applyAlignment="1">
      <alignment horizontal="center" vertical="center" wrapText="1"/>
    </xf>
    <xf numFmtId="0" fontId="19" fillId="4" borderId="6" xfId="23" applyFont="1" applyFill="1" applyBorder="1" applyAlignment="1" applyProtection="1">
      <alignment horizontal="center" vertical="center" wrapText="1"/>
      <protection hidden="1"/>
    </xf>
    <xf numFmtId="0" fontId="19" fillId="4" borderId="13" xfId="23" applyFont="1" applyFill="1" applyBorder="1" applyAlignment="1" applyProtection="1">
      <alignment horizontal="center" vertical="center" wrapText="1"/>
      <protection hidden="1"/>
    </xf>
    <xf numFmtId="9" fontId="1" fillId="4" borderId="14" xfId="22" applyFont="1" applyFill="1" applyBorder="1" applyAlignment="1" applyProtection="1">
      <alignment horizontal="center" vertical="center" wrapText="1"/>
      <protection hidden="1"/>
    </xf>
    <xf numFmtId="14" fontId="19" fillId="4" borderId="52" xfId="23" applyNumberFormat="1" applyFont="1" applyFill="1" applyBorder="1" applyAlignment="1" applyProtection="1">
      <alignment horizontal="center" vertical="center" wrapText="1"/>
      <protection hidden="1"/>
    </xf>
    <xf numFmtId="0" fontId="19" fillId="4" borderId="1" xfId="23" applyFont="1" applyFill="1" applyBorder="1" applyAlignment="1" applyProtection="1">
      <alignment horizontal="center" vertical="center" wrapText="1"/>
      <protection hidden="1"/>
    </xf>
    <xf numFmtId="9" fontId="19" fillId="4" borderId="11" xfId="22" applyFont="1" applyFill="1" applyBorder="1" applyAlignment="1" applyProtection="1">
      <alignment horizontal="center" vertical="center" wrapText="1"/>
      <protection hidden="1"/>
    </xf>
    <xf numFmtId="1" fontId="19" fillId="0" borderId="11" xfId="20" applyNumberFormat="1" applyFont="1" applyFill="1" applyBorder="1" applyAlignment="1">
      <alignment horizontal="center" vertical="center" wrapText="1"/>
    </xf>
    <xf numFmtId="166" fontId="9" fillId="0" borderId="0" xfId="0" applyNumberFormat="1" applyFont="1" applyBorder="1" applyAlignment="1">
      <alignment horizontal="center" vertical="center" wrapText="1"/>
    </xf>
    <xf numFmtId="0" fontId="1" fillId="4" borderId="43" xfId="0" applyFont="1" applyFill="1" applyBorder="1" applyAlignment="1">
      <alignment horizontal="center" vertical="center" wrapText="1"/>
    </xf>
    <xf numFmtId="9" fontId="1" fillId="0" borderId="50" xfId="22" applyFont="1" applyFill="1" applyBorder="1" applyAlignment="1" applyProtection="1">
      <alignment horizontal="center" vertical="center" wrapText="1"/>
      <protection hidden="1"/>
    </xf>
    <xf numFmtId="166" fontId="1" fillId="4" borderId="50" xfId="21" applyNumberFormat="1" applyFont="1" applyFill="1" applyBorder="1" applyAlignment="1" applyProtection="1">
      <alignment horizontal="center" vertical="center" wrapText="1"/>
      <protection hidden="1"/>
    </xf>
    <xf numFmtId="0" fontId="19" fillId="0" borderId="0" xfId="0" applyFont="1" applyFill="1" applyBorder="1" applyAlignment="1">
      <alignment horizontal="center" vertical="center" wrapText="1"/>
    </xf>
    <xf numFmtId="166" fontId="1" fillId="4" borderId="28" xfId="23" applyNumberFormat="1" applyFont="1" applyFill="1" applyBorder="1" applyAlignment="1" applyProtection="1">
      <alignment horizontal="center" vertical="center" wrapText="1"/>
      <protection hidden="1"/>
    </xf>
    <xf numFmtId="0" fontId="25" fillId="0" borderId="0" xfId="0" applyFont="1" applyFill="1" applyBorder="1" applyAlignment="1">
      <alignment horizontal="center" vertical="center" wrapText="1"/>
    </xf>
    <xf numFmtId="0" fontId="13" fillId="2" borderId="20" xfId="23" applyFont="1" applyFill="1" applyBorder="1" applyAlignment="1" applyProtection="1">
      <alignment horizontal="center" vertical="center" wrapText="1"/>
      <protection hidden="1"/>
    </xf>
    <xf numFmtId="0" fontId="13" fillId="2" borderId="19" xfId="23" applyFont="1" applyFill="1" applyBorder="1" applyAlignment="1" applyProtection="1">
      <alignment horizontal="center" vertical="center" wrapText="1"/>
      <protection hidden="1"/>
    </xf>
    <xf numFmtId="9" fontId="1" fillId="0" borderId="16" xfId="22" applyFont="1" applyFill="1" applyBorder="1" applyAlignment="1">
      <alignment horizontal="center" vertical="center" wrapText="1"/>
    </xf>
    <xf numFmtId="0" fontId="1" fillId="0" borderId="11" xfId="0" applyFont="1" applyFill="1" applyBorder="1" applyAlignment="1">
      <alignment horizontal="center" vertical="center" wrapText="1"/>
    </xf>
    <xf numFmtId="1" fontId="19" fillId="0" borderId="7" xfId="20" applyNumberFormat="1" applyFont="1" applyBorder="1" applyAlignment="1">
      <alignment horizontal="center" vertical="center" wrapText="1"/>
    </xf>
    <xf numFmtId="0" fontId="1" fillId="0" borderId="7" xfId="23" applyFont="1" applyFill="1" applyBorder="1" applyAlignment="1" applyProtection="1">
      <alignment horizontal="center" vertical="center" wrapText="1"/>
      <protection hidden="1"/>
    </xf>
    <xf numFmtId="0" fontId="1" fillId="0" borderId="26" xfId="0" applyFont="1" applyFill="1" applyBorder="1" applyAlignment="1">
      <alignment horizontal="center" vertical="center" wrapText="1"/>
    </xf>
    <xf numFmtId="14" fontId="1" fillId="0" borderId="2" xfId="23" applyNumberFormat="1" applyFont="1" applyFill="1" applyBorder="1" applyAlignment="1" applyProtection="1">
      <alignment horizontal="center" vertical="center" wrapText="1"/>
      <protection hidden="1"/>
    </xf>
    <xf numFmtId="9" fontId="1" fillId="4" borderId="22" xfId="23" applyNumberFormat="1" applyFont="1" applyFill="1" applyBorder="1" applyAlignment="1" applyProtection="1">
      <alignment horizontal="center" vertical="center" wrapText="1"/>
      <protection hidden="1"/>
    </xf>
    <xf numFmtId="0" fontId="19" fillId="0" borderId="4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166" fontId="1" fillId="4" borderId="26" xfId="23" applyNumberFormat="1" applyFont="1" applyFill="1" applyBorder="1" applyAlignment="1" applyProtection="1">
      <alignment horizontal="center" vertical="center" wrapText="1"/>
      <protection hidden="1"/>
    </xf>
    <xf numFmtId="1" fontId="19" fillId="0" borderId="22" xfId="0" applyNumberFormat="1" applyFont="1" applyFill="1" applyBorder="1" applyAlignment="1">
      <alignment horizontal="center" vertical="center" wrapText="1"/>
    </xf>
    <xf numFmtId="9" fontId="1" fillId="3" borderId="11" xfId="23" applyNumberFormat="1" applyFont="1" applyFill="1" applyBorder="1" applyAlignment="1" applyProtection="1">
      <alignment horizontal="center" vertical="center" wrapText="1"/>
      <protection hidden="1"/>
    </xf>
    <xf numFmtId="1" fontId="1" fillId="3" borderId="4" xfId="23" applyNumberFormat="1" applyFont="1" applyFill="1" applyBorder="1" applyAlignment="1" applyProtection="1">
      <alignment horizontal="center" vertical="center" wrapText="1"/>
      <protection hidden="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9" fontId="1" fillId="0" borderId="28" xfId="0" applyNumberFormat="1" applyFont="1" applyFill="1" applyBorder="1" applyAlignment="1">
      <alignment horizontal="center" vertical="center" wrapText="1"/>
    </xf>
    <xf numFmtId="0" fontId="1" fillId="4" borderId="2" xfId="23" applyFont="1" applyFill="1" applyBorder="1" applyAlignment="1" applyProtection="1">
      <alignment horizontal="center" vertical="center" wrapText="1"/>
      <protection hidden="1"/>
    </xf>
    <xf numFmtId="0" fontId="1" fillId="0" borderId="2" xfId="0" applyFont="1" applyBorder="1" applyAlignment="1">
      <alignment horizontal="center" vertical="center" wrapText="1"/>
    </xf>
    <xf numFmtId="9" fontId="1" fillId="0" borderId="28" xfId="0" applyNumberFormat="1" applyFont="1" applyBorder="1" applyAlignment="1">
      <alignment horizontal="center" vertical="center" wrapText="1"/>
    </xf>
    <xf numFmtId="9" fontId="1" fillId="3" borderId="4" xfId="23" applyNumberFormat="1" applyFont="1" applyFill="1" applyBorder="1" applyAlignment="1" applyProtection="1">
      <alignment horizontal="center" vertical="center" wrapText="1"/>
      <protection hidden="1"/>
    </xf>
    <xf numFmtId="0" fontId="1" fillId="3" borderId="3" xfId="23" applyFont="1" applyFill="1" applyBorder="1" applyAlignment="1" applyProtection="1">
      <alignment horizontal="center" vertical="center" wrapText="1"/>
      <protection hidden="1"/>
    </xf>
    <xf numFmtId="14" fontId="1" fillId="4" borderId="17" xfId="24"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2" xfId="0" applyNumberFormat="1" applyFont="1" applyBorder="1" applyAlignment="1">
      <alignment horizontal="center" vertical="center" wrapText="1"/>
    </xf>
    <xf numFmtId="0" fontId="17" fillId="5" borderId="20" xfId="0" applyFont="1" applyFill="1" applyBorder="1" applyAlignment="1">
      <alignment vertical="center" wrapText="1"/>
    </xf>
    <xf numFmtId="3" fontId="17" fillId="5" borderId="20" xfId="0" applyNumberFormat="1" applyFont="1" applyFill="1" applyBorder="1" applyAlignment="1">
      <alignment horizontal="center" vertical="center" wrapText="1"/>
    </xf>
    <xf numFmtId="164" fontId="17" fillId="5" borderId="2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0" fontId="1" fillId="4" borderId="44" xfId="23" applyFont="1" applyFill="1" applyBorder="1" applyAlignment="1" applyProtection="1">
      <alignment horizontal="center" vertical="center" wrapText="1"/>
      <protection hidden="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9" fontId="1" fillId="4" borderId="50" xfId="22" applyFont="1" applyFill="1" applyBorder="1" applyAlignment="1" applyProtection="1">
      <alignment horizontal="center" vertical="center" wrapText="1"/>
      <protection hidden="1"/>
    </xf>
    <xf numFmtId="0" fontId="1" fillId="4" borderId="50" xfId="23" applyFont="1" applyFill="1" applyBorder="1" applyAlignment="1" applyProtection="1">
      <alignment horizontal="center" vertical="center" wrapText="1"/>
      <protection hidden="1"/>
    </xf>
    <xf numFmtId="14" fontId="1" fillId="4" borderId="50" xfId="24" applyNumberFormat="1" applyFont="1" applyFill="1" applyBorder="1" applyAlignment="1">
      <alignment horizontal="center" vertical="center" wrapText="1"/>
    </xf>
    <xf numFmtId="9" fontId="1" fillId="0" borderId="9" xfId="0" applyNumberFormat="1" applyFont="1" applyBorder="1" applyAlignment="1">
      <alignment horizontal="center" vertical="center" wrapText="1"/>
    </xf>
    <xf numFmtId="1" fontId="19" fillId="0" borderId="11" xfId="22" applyNumberFormat="1" applyFont="1" applyBorder="1" applyAlignment="1">
      <alignment horizontal="center" vertical="center" wrapText="1"/>
    </xf>
    <xf numFmtId="0" fontId="1" fillId="4" borderId="47" xfId="23" applyFont="1" applyFill="1" applyBorder="1" applyAlignment="1" applyProtection="1">
      <alignment horizontal="center" vertical="center" wrapText="1"/>
      <protection hidden="1"/>
    </xf>
    <xf numFmtId="0" fontId="19" fillId="4" borderId="14" xfId="23" applyFont="1" applyFill="1" applyBorder="1" applyAlignment="1" applyProtection="1">
      <alignment horizontal="center" vertical="center" wrapText="1"/>
      <protection hidden="1"/>
    </xf>
    <xf numFmtId="14" fontId="19" fillId="4" borderId="14" xfId="23" applyNumberFormat="1" applyFont="1" applyFill="1" applyBorder="1" applyAlignment="1" applyProtection="1">
      <alignment horizontal="center" vertical="center" wrapText="1"/>
      <protection hidden="1"/>
    </xf>
    <xf numFmtId="0" fontId="1" fillId="4" borderId="46" xfId="23" applyFont="1" applyFill="1" applyBorder="1" applyAlignment="1" applyProtection="1">
      <alignment horizontal="center" vertical="center" wrapText="1"/>
      <protection hidden="1"/>
    </xf>
    <xf numFmtId="0" fontId="19" fillId="4" borderId="28" xfId="23" applyFont="1" applyFill="1" applyBorder="1" applyAlignment="1" applyProtection="1">
      <alignment horizontal="center" vertical="center" wrapText="1"/>
      <protection hidden="1"/>
    </xf>
    <xf numFmtId="0" fontId="1" fillId="4" borderId="28" xfId="23" applyFont="1" applyFill="1" applyBorder="1" applyAlignment="1" applyProtection="1">
      <alignment horizontal="center" vertical="center" wrapText="1"/>
      <protection hidden="1"/>
    </xf>
    <xf numFmtId="14" fontId="1" fillId="4" borderId="9" xfId="23" applyNumberFormat="1" applyFont="1" applyFill="1" applyBorder="1" applyAlignment="1" applyProtection="1">
      <alignment horizontal="center" vertical="center" wrapText="1"/>
      <protection hidden="1"/>
    </xf>
    <xf numFmtId="1" fontId="19" fillId="0" borderId="40" xfId="20" applyNumberFormat="1" applyFont="1" applyBorder="1" applyAlignment="1">
      <alignment horizontal="center" vertical="center" wrapText="1"/>
    </xf>
    <xf numFmtId="0" fontId="1" fillId="3" borderId="53" xfId="23" applyFont="1" applyFill="1" applyBorder="1" applyAlignment="1" applyProtection="1">
      <alignment horizontal="center" vertical="center" wrapText="1"/>
      <protection hidden="1"/>
    </xf>
    <xf numFmtId="14" fontId="1" fillId="4" borderId="20" xfId="23" applyNumberFormat="1" applyFont="1" applyFill="1" applyBorder="1" applyAlignment="1" applyProtection="1">
      <alignment horizontal="center" vertical="center" wrapText="1"/>
      <protection hidden="1"/>
    </xf>
    <xf numFmtId="14" fontId="1" fillId="4" borderId="28" xfId="23" applyNumberFormat="1" applyFont="1" applyFill="1" applyBorder="1" applyAlignment="1" applyProtection="1">
      <alignment horizontal="center" vertical="center" wrapText="1"/>
      <protection hidden="1"/>
    </xf>
    <xf numFmtId="0" fontId="24" fillId="0" borderId="0" xfId="0" applyFont="1" applyAlignment="1">
      <alignment horizontal="center" vertical="center" wrapText="1"/>
    </xf>
    <xf numFmtId="0" fontId="19" fillId="0" borderId="0" xfId="0" applyFont="1" applyFill="1" applyAlignment="1">
      <alignment horizontal="center" vertical="center" wrapText="1"/>
    </xf>
    <xf numFmtId="0" fontId="26" fillId="0" borderId="0" xfId="0" applyFont="1"/>
    <xf numFmtId="0" fontId="17" fillId="0" borderId="0" xfId="0" applyFont="1" applyFill="1" applyAlignment="1">
      <alignment horizontal="center" vertical="center" wrapText="1"/>
    </xf>
    <xf numFmtId="1" fontId="13" fillId="2" borderId="1" xfId="20" applyNumberFormat="1" applyFont="1" applyFill="1" applyBorder="1" applyAlignment="1" applyProtection="1">
      <alignment horizontal="center" vertical="center" wrapText="1"/>
      <protection hidden="1"/>
    </xf>
    <xf numFmtId="9" fontId="1" fillId="4" borderId="10" xfId="22" applyFont="1" applyFill="1" applyBorder="1" applyAlignment="1">
      <alignment horizontal="center" vertical="center" wrapText="1"/>
    </xf>
    <xf numFmtId="166" fontId="1" fillId="4" borderId="1" xfId="21" applyNumberFormat="1" applyFont="1" applyFill="1" applyBorder="1" applyAlignment="1" applyProtection="1">
      <alignment horizontal="center" vertical="center" wrapText="1"/>
      <protection hidden="1"/>
    </xf>
    <xf numFmtId="0" fontId="1" fillId="0" borderId="0" xfId="0" applyFont="1" applyFill="1" applyAlignment="1">
      <alignment horizontal="center" vertical="center" wrapText="1"/>
    </xf>
    <xf numFmtId="0" fontId="1" fillId="9" borderId="0" xfId="0" applyFont="1" applyFill="1" applyAlignment="1">
      <alignment horizontal="center" vertical="center" wrapText="1"/>
    </xf>
    <xf numFmtId="166" fontId="1" fillId="4" borderId="19" xfId="21" applyNumberFormat="1" applyFont="1" applyFill="1" applyBorder="1" applyAlignment="1" applyProtection="1">
      <alignment horizontal="center" vertical="center" wrapText="1"/>
      <protection hidden="1"/>
    </xf>
    <xf numFmtId="166" fontId="1" fillId="4" borderId="10" xfId="23" applyNumberFormat="1" applyFont="1" applyFill="1" applyBorder="1" applyAlignment="1" applyProtection="1">
      <alignment horizontal="center" vertical="center" wrapText="1"/>
      <protection hidden="1"/>
    </xf>
    <xf numFmtId="0" fontId="13"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9"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7" fillId="5" borderId="20"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8" fillId="3" borderId="6" xfId="23" applyFont="1" applyFill="1" applyBorder="1" applyAlignment="1" applyProtection="1">
      <alignment horizontal="center" vertical="center" wrapText="1"/>
      <protection hidden="1"/>
    </xf>
    <xf numFmtId="0" fontId="18" fillId="4" borderId="6" xfId="23" applyFont="1" applyFill="1" applyBorder="1" applyAlignment="1" applyProtection="1">
      <alignment horizontal="center" vertical="center" wrapText="1"/>
      <protection hidden="1"/>
    </xf>
    <xf numFmtId="0" fontId="0" fillId="0" borderId="0" xfId="0" applyBorder="1" applyAlignment="1">
      <alignment horizontal="center" vertical="center"/>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8" fillId="3" borderId="54" xfId="23" applyFont="1" applyFill="1" applyBorder="1" applyAlignment="1" applyProtection="1">
      <alignment horizontal="center" vertical="center" wrapText="1"/>
      <protection hidden="1"/>
    </xf>
    <xf numFmtId="0" fontId="19" fillId="0" borderId="0" xfId="0" applyFont="1" applyBorder="1" applyAlignment="1">
      <alignment horizontal="center" vertical="center" wrapText="1"/>
    </xf>
    <xf numFmtId="0" fontId="18" fillId="3" borderId="1" xfId="23" applyFont="1" applyFill="1" applyBorder="1" applyAlignment="1" applyProtection="1">
      <alignment horizontal="center" vertical="center" wrapText="1"/>
      <protection hidden="1"/>
    </xf>
    <xf numFmtId="0" fontId="18" fillId="3" borderId="1" xfId="0" applyFont="1" applyFill="1" applyBorder="1" applyAlignment="1">
      <alignment horizontal="center" vertical="center" wrapText="1"/>
    </xf>
    <xf numFmtId="0" fontId="13" fillId="2" borderId="21" xfId="23" applyFont="1" applyFill="1" applyBorder="1" applyAlignment="1" applyProtection="1">
      <alignment horizontal="center" vertical="center" textRotation="90" wrapText="1"/>
      <protection hidden="1"/>
    </xf>
    <xf numFmtId="166" fontId="13" fillId="2" borderId="21" xfId="23" applyNumberFormat="1" applyFont="1" applyFill="1" applyBorder="1" applyAlignment="1" applyProtection="1">
      <alignment horizontal="center" vertical="center" wrapText="1"/>
      <protection hidden="1"/>
    </xf>
    <xf numFmtId="10" fontId="1" fillId="4" borderId="4" xfId="22" applyNumberFormat="1" applyFont="1" applyFill="1" applyBorder="1" applyAlignment="1" applyProtection="1">
      <alignment horizontal="center" vertical="center" wrapText="1"/>
      <protection hidden="1"/>
    </xf>
    <xf numFmtId="1" fontId="1" fillId="3" borderId="11" xfId="0" applyNumberFormat="1" applyFont="1" applyFill="1" applyBorder="1" applyAlignment="1">
      <alignment horizontal="center" vertical="center" wrapText="1"/>
    </xf>
    <xf numFmtId="166" fontId="1" fillId="4" borderId="29" xfId="23" applyNumberFormat="1" applyFont="1" applyFill="1" applyBorder="1" applyAlignment="1" applyProtection="1">
      <alignment horizontal="center" vertical="center" wrapText="1"/>
      <protection hidden="1"/>
    </xf>
    <xf numFmtId="166" fontId="17" fillId="5" borderId="9" xfId="0" applyNumberFormat="1" applyFont="1" applyFill="1" applyBorder="1" applyAlignment="1">
      <alignment horizontal="center" vertical="center" wrapText="1"/>
    </xf>
    <xf numFmtId="0" fontId="18" fillId="4" borderId="19" xfId="23" applyFont="1" applyFill="1" applyBorder="1" applyAlignment="1" applyProtection="1">
      <alignment horizontal="center" vertical="center" wrapText="1"/>
      <protection hidden="1"/>
    </xf>
    <xf numFmtId="0" fontId="18" fillId="4" borderId="5" xfId="23" applyFont="1" applyFill="1" applyBorder="1" applyAlignment="1" applyProtection="1" quotePrefix="1">
      <alignment horizontal="center" vertical="center" wrapText="1"/>
      <protection hidden="1"/>
    </xf>
    <xf numFmtId="0" fontId="18" fillId="4" borderId="21" xfId="23" applyFont="1" applyFill="1" applyBorder="1" applyAlignment="1" applyProtection="1" quotePrefix="1">
      <alignment horizontal="center" vertical="center" wrapText="1"/>
      <protection hidden="1"/>
    </xf>
    <xf numFmtId="44" fontId="19" fillId="4" borderId="21" xfId="21" applyFont="1" applyFill="1" applyBorder="1" applyAlignment="1" applyProtection="1">
      <alignment horizontal="center" vertical="center" wrapText="1"/>
      <protection hidden="1"/>
    </xf>
    <xf numFmtId="10" fontId="28" fillId="3" borderId="11" xfId="23" applyNumberFormat="1" applyFont="1" applyFill="1" applyBorder="1" applyAlignment="1" applyProtection="1">
      <alignment horizontal="center" vertical="center" wrapText="1"/>
      <protection hidden="1"/>
    </xf>
    <xf numFmtId="9" fontId="1" fillId="4" borderId="3" xfId="22" applyFont="1" applyFill="1" applyBorder="1" applyAlignment="1">
      <alignment horizontal="center" vertical="center" wrapText="1"/>
    </xf>
    <xf numFmtId="3" fontId="19" fillId="0" borderId="6" xfId="0" applyNumberFormat="1" applyFont="1" applyBorder="1" applyAlignment="1">
      <alignment horizontal="center" vertical="center" wrapText="1"/>
    </xf>
    <xf numFmtId="166" fontId="1" fillId="4" borderId="6" xfId="21" applyNumberFormat="1" applyFont="1" applyFill="1" applyBorder="1" applyAlignment="1" applyProtection="1">
      <alignment horizontal="center" vertical="center" wrapText="1"/>
      <protection hidden="1"/>
    </xf>
    <xf numFmtId="0" fontId="26" fillId="0" borderId="0" xfId="0" applyFont="1" applyBorder="1" applyAlignment="1">
      <alignment horizontal="center" vertical="center"/>
    </xf>
    <xf numFmtId="0" fontId="17" fillId="5" borderId="8" xfId="0" applyFont="1" applyFill="1" applyBorder="1" applyAlignment="1">
      <alignment vertical="center" wrapText="1"/>
    </xf>
    <xf numFmtId="3" fontId="13" fillId="2" borderId="20" xfId="0" applyNumberFormat="1" applyFont="1" applyFill="1" applyBorder="1" applyAlignment="1">
      <alignment horizontal="center" vertical="center" wrapText="1"/>
    </xf>
    <xf numFmtId="164" fontId="13" fillId="2" borderId="20" xfId="0" applyNumberFormat="1" applyFont="1" applyFill="1" applyBorder="1" applyAlignment="1">
      <alignment horizontal="center" vertical="center" wrapText="1"/>
    </xf>
    <xf numFmtId="3" fontId="13" fillId="2" borderId="15" xfId="0" applyNumberFormat="1" applyFont="1" applyFill="1" applyBorder="1" applyAlignment="1">
      <alignment horizontal="center" vertical="center" wrapText="1"/>
    </xf>
    <xf numFmtId="164" fontId="13" fillId="2" borderId="15" xfId="0" applyNumberFormat="1" applyFont="1" applyFill="1" applyBorder="1" applyAlignment="1">
      <alignment horizontal="center" vertical="center" wrapText="1"/>
    </xf>
    <xf numFmtId="0" fontId="18" fillId="3" borderId="55" xfId="0" applyFont="1" applyFill="1" applyBorder="1" applyAlignment="1">
      <alignment horizontal="center" vertical="center" wrapText="1"/>
    </xf>
    <xf numFmtId="14" fontId="1" fillId="0" borderId="11"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0" fontId="1" fillId="0" borderId="55" xfId="0" applyFont="1" applyFill="1" applyBorder="1" applyAlignment="1">
      <alignment horizontal="center" vertical="center" wrapText="1"/>
    </xf>
    <xf numFmtId="0" fontId="19" fillId="0" borderId="55" xfId="0" applyFont="1" applyFill="1" applyBorder="1" applyAlignment="1">
      <alignment horizontal="center" vertical="center" wrapText="1"/>
    </xf>
    <xf numFmtId="3" fontId="19" fillId="0" borderId="4" xfId="0" applyNumberFormat="1" applyFont="1" applyBorder="1" applyAlignment="1">
      <alignment horizontal="center" vertical="center" wrapText="1"/>
    </xf>
    <xf numFmtId="0" fontId="19" fillId="0" borderId="22"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56" xfId="0" applyFont="1" applyFill="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14" fontId="1" fillId="4" borderId="60" xfId="24" applyNumberFormat="1" applyFont="1" applyFill="1" applyBorder="1" applyAlignment="1">
      <alignment horizontal="center" vertical="center" wrapText="1"/>
    </xf>
    <xf numFmtId="0" fontId="1" fillId="3" borderId="59" xfId="23" applyFont="1" applyFill="1" applyBorder="1" applyAlignment="1" applyProtection="1">
      <alignment horizontal="center" vertical="center" wrapText="1"/>
      <protection hidden="1"/>
    </xf>
    <xf numFmtId="3" fontId="19" fillId="0" borderId="59" xfId="0" applyNumberFormat="1" applyFont="1" applyBorder="1" applyAlignment="1">
      <alignment horizontal="center" vertical="center" wrapText="1"/>
    </xf>
    <xf numFmtId="0" fontId="19" fillId="0" borderId="19" xfId="0" applyFont="1" applyFill="1" applyBorder="1" applyAlignment="1">
      <alignment horizontal="center" vertical="center" wrapText="1"/>
    </xf>
    <xf numFmtId="0" fontId="19" fillId="0" borderId="35" xfId="0" applyFont="1" applyFill="1" applyBorder="1" applyAlignment="1">
      <alignment horizontal="center" vertical="center" wrapText="1"/>
    </xf>
    <xf numFmtId="9" fontId="9" fillId="0" borderId="0" xfId="22" applyFont="1" applyAlignment="1">
      <alignment horizontal="center" vertical="center" wrapText="1"/>
    </xf>
    <xf numFmtId="166" fontId="9" fillId="0" borderId="0" xfId="0" applyNumberFormat="1" applyFont="1" applyAlignment="1">
      <alignment horizontal="center" vertical="center" wrapText="1"/>
    </xf>
    <xf numFmtId="9" fontId="9" fillId="0" borderId="0" xfId="22" applyFont="1" applyBorder="1" applyAlignment="1">
      <alignment horizontal="center" vertical="center" wrapText="1"/>
    </xf>
    <xf numFmtId="9" fontId="19" fillId="0" borderId="0" xfId="22" applyFont="1" applyBorder="1" applyAlignment="1">
      <alignment horizontal="center" vertical="center" wrapText="1"/>
    </xf>
    <xf numFmtId="166" fontId="19" fillId="0" borderId="0" xfId="0" applyNumberFormat="1" applyFont="1" applyBorder="1" applyAlignment="1">
      <alignment horizontal="center" vertical="center" wrapText="1"/>
    </xf>
    <xf numFmtId="9" fontId="13" fillId="2" borderId="11" xfId="22" applyFont="1" applyFill="1" applyBorder="1" applyAlignment="1" applyProtection="1">
      <alignment horizontal="center" vertical="center" wrapText="1"/>
      <protection hidden="1"/>
    </xf>
    <xf numFmtId="1" fontId="13" fillId="2" borderId="11" xfId="23" applyNumberFormat="1" applyFont="1" applyFill="1" applyBorder="1" applyAlignment="1" applyProtection="1">
      <alignment horizontal="center" vertical="center" textRotation="90" wrapText="1"/>
      <protection hidden="1"/>
    </xf>
    <xf numFmtId="166" fontId="13" fillId="2" borderId="11" xfId="23" applyNumberFormat="1" applyFont="1" applyFill="1" applyBorder="1" applyAlignment="1" applyProtection="1">
      <alignment horizontal="center" vertical="center" wrapText="1"/>
      <protection hidden="1"/>
    </xf>
    <xf numFmtId="0" fontId="1" fillId="0" borderId="3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3" borderId="30" xfId="23" applyFont="1" applyFill="1" applyBorder="1" applyAlignment="1" applyProtection="1">
      <alignment horizontal="center" vertical="center" wrapText="1"/>
      <protection hidden="1"/>
    </xf>
    <xf numFmtId="1" fontId="19" fillId="3" borderId="9"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3" fontId="1" fillId="3" borderId="14" xfId="0" applyNumberFormat="1" applyFont="1" applyFill="1" applyBorder="1" applyAlignment="1">
      <alignment horizontal="center" vertical="center" wrapText="1"/>
    </xf>
    <xf numFmtId="1" fontId="1" fillId="3" borderId="14" xfId="0" applyNumberFormat="1" applyFont="1" applyFill="1" applyBorder="1" applyAlignment="1">
      <alignment horizontal="center" vertical="center" wrapText="1"/>
    </xf>
    <xf numFmtId="1" fontId="1" fillId="0" borderId="14" xfId="20" applyNumberFormat="1" applyFont="1" applyBorder="1" applyAlignment="1">
      <alignment horizontal="center" vertical="center" wrapText="1"/>
    </xf>
    <xf numFmtId="9" fontId="19" fillId="0" borderId="11" xfId="22" applyFont="1" applyBorder="1" applyAlignment="1">
      <alignment horizontal="center" vertical="center" wrapText="1"/>
    </xf>
    <xf numFmtId="9" fontId="13" fillId="2" borderId="4" xfId="22" applyFont="1" applyFill="1" applyBorder="1" applyAlignment="1" applyProtection="1">
      <alignment horizontal="center" vertical="center" wrapText="1"/>
      <protection hidden="1"/>
    </xf>
    <xf numFmtId="1" fontId="13" fillId="2" borderId="4" xfId="23" applyNumberFormat="1" applyFont="1" applyFill="1" applyBorder="1" applyAlignment="1" applyProtection="1">
      <alignment horizontal="center" vertical="center" textRotation="90" wrapText="1"/>
      <protection hidden="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52" xfId="0" applyFont="1" applyFill="1" applyBorder="1" applyAlignment="1">
      <alignment horizontal="center" vertical="center" wrapText="1"/>
    </xf>
    <xf numFmtId="1" fontId="1" fillId="3" borderId="29" xfId="22" applyNumberFormat="1" applyFont="1" applyFill="1" applyBorder="1" applyAlignment="1">
      <alignment horizontal="center" vertical="center" wrapText="1"/>
    </xf>
    <xf numFmtId="1" fontId="1" fillId="0" borderId="38" xfId="20" applyNumberFormat="1" applyFont="1" applyBorder="1" applyAlignment="1">
      <alignment horizontal="center" vertical="center" wrapText="1"/>
    </xf>
    <xf numFmtId="14" fontId="19" fillId="4" borderId="39" xfId="23" applyNumberFormat="1" applyFont="1" applyFill="1" applyBorder="1" applyAlignment="1" applyProtection="1">
      <alignment horizontal="center" vertical="center" wrapText="1"/>
      <protection hidden="1"/>
    </xf>
    <xf numFmtId="1" fontId="19" fillId="3" borderId="14" xfId="0" applyNumberFormat="1" applyFont="1" applyFill="1" applyBorder="1" applyAlignment="1">
      <alignment horizontal="center" vertical="center" wrapText="1"/>
    </xf>
    <xf numFmtId="1" fontId="19" fillId="0" borderId="52" xfId="20" applyNumberFormat="1" applyFont="1" applyBorder="1" applyAlignment="1">
      <alignment horizontal="center" vertical="center" wrapText="1"/>
    </xf>
    <xf numFmtId="0" fontId="19" fillId="4" borderId="3" xfId="23" applyFont="1" applyFill="1" applyBorder="1" applyAlignment="1" applyProtection="1">
      <alignment horizontal="center" vertical="center" wrapText="1"/>
      <protection hidden="1"/>
    </xf>
    <xf numFmtId="0" fontId="19" fillId="3" borderId="36" xfId="23" applyFont="1" applyFill="1" applyBorder="1" applyAlignment="1" applyProtection="1">
      <alignment horizontal="center" vertical="center" wrapText="1"/>
      <protection hidden="1"/>
    </xf>
    <xf numFmtId="0" fontId="19" fillId="3" borderId="41" xfId="23" applyFont="1" applyFill="1" applyBorder="1" applyAlignment="1" applyProtection="1">
      <alignment horizontal="center" vertical="center" wrapText="1"/>
      <protection hidden="1"/>
    </xf>
    <xf numFmtId="1" fontId="19" fillId="3" borderId="36" xfId="0" applyNumberFormat="1" applyFont="1" applyFill="1" applyBorder="1" applyAlignment="1">
      <alignment horizontal="center" vertical="center" wrapText="1"/>
    </xf>
    <xf numFmtId="1" fontId="19" fillId="0" borderId="41" xfId="20" applyNumberFormat="1" applyFont="1" applyBorder="1" applyAlignment="1">
      <alignment horizontal="center" vertical="center" wrapText="1"/>
    </xf>
    <xf numFmtId="14" fontId="1" fillId="4" borderId="4" xfId="23" applyNumberFormat="1" applyFont="1" applyFill="1" applyBorder="1" applyAlignment="1" applyProtection="1">
      <alignment horizontal="center" vertical="center" wrapText="1"/>
      <protection hidden="1"/>
    </xf>
    <xf numFmtId="1" fontId="1" fillId="0" borderId="4" xfId="20" applyNumberFormat="1" applyFont="1" applyBorder="1" applyAlignment="1">
      <alignment horizontal="center" vertical="center" wrapText="1"/>
    </xf>
    <xf numFmtId="9" fontId="13" fillId="2" borderId="21" xfId="22" applyFont="1" applyFill="1" applyBorder="1" applyAlignment="1" applyProtection="1">
      <alignment horizontal="center" vertical="center" wrapText="1"/>
      <protection hidden="1"/>
    </xf>
    <xf numFmtId="1" fontId="13" fillId="2" borderId="21" xfId="23" applyNumberFormat="1" applyFont="1" applyFill="1" applyBorder="1" applyAlignment="1" applyProtection="1">
      <alignment horizontal="center" vertical="center" textRotation="90" wrapText="1"/>
      <protection hidden="1"/>
    </xf>
    <xf numFmtId="1" fontId="13" fillId="2" borderId="21" xfId="23" applyNumberFormat="1" applyFont="1" applyFill="1" applyBorder="1" applyAlignment="1" applyProtection="1">
      <alignment horizontal="center" vertical="center" wrapText="1"/>
      <protection hidden="1"/>
    </xf>
    <xf numFmtId="9" fontId="9" fillId="8" borderId="15" xfId="22" applyFont="1" applyFill="1" applyBorder="1" applyAlignment="1">
      <alignment horizontal="center" vertical="center" wrapText="1"/>
    </xf>
    <xf numFmtId="9" fontId="0" fillId="0" borderId="0" xfId="22" applyFont="1" applyAlignment="1">
      <alignment horizontal="center" vertical="center"/>
    </xf>
    <xf numFmtId="166" fontId="0" fillId="0" borderId="0" xfId="0" applyNumberFormat="1" applyAlignment="1">
      <alignment horizontal="center" vertical="center"/>
    </xf>
    <xf numFmtId="9" fontId="1" fillId="3" borderId="4" xfId="22" applyFont="1" applyFill="1" applyBorder="1" applyAlignment="1" applyProtection="1">
      <alignment horizontal="center" vertical="center" wrapText="1"/>
      <protection hidden="1"/>
    </xf>
    <xf numFmtId="9" fontId="28" fillId="3" borderId="4" xfId="22" applyFont="1" applyFill="1" applyBorder="1" applyAlignment="1" applyProtection="1">
      <alignment horizontal="center" vertical="center" wrapText="1"/>
      <protection hidden="1"/>
    </xf>
    <xf numFmtId="0" fontId="28" fillId="3" borderId="4" xfId="23" applyNumberFormat="1" applyFont="1" applyFill="1" applyBorder="1" applyAlignment="1" applyProtection="1">
      <alignment horizontal="center" vertical="center" wrapText="1"/>
      <protection hidden="1"/>
    </xf>
    <xf numFmtId="9" fontId="1" fillId="3" borderId="11" xfId="22" applyFont="1" applyFill="1" applyBorder="1" applyAlignment="1" applyProtection="1">
      <alignment horizontal="center" vertical="center" wrapText="1"/>
      <protection hidden="1"/>
    </xf>
    <xf numFmtId="0" fontId="19" fillId="3" borderId="14" xfId="22" applyNumberFormat="1" applyFont="1" applyFill="1" applyBorder="1" applyAlignment="1">
      <alignment horizontal="center" vertical="center" wrapText="1"/>
    </xf>
    <xf numFmtId="9" fontId="30" fillId="3" borderId="14" xfId="22" applyFont="1" applyFill="1" applyBorder="1" applyAlignment="1">
      <alignment horizontal="center" vertical="center" wrapText="1"/>
    </xf>
    <xf numFmtId="1" fontId="19" fillId="3" borderId="17" xfId="22" applyNumberFormat="1" applyFont="1" applyFill="1" applyBorder="1" applyAlignment="1">
      <alignment horizontal="center" vertical="center" wrapText="1"/>
    </xf>
    <xf numFmtId="9" fontId="19" fillId="3" borderId="4" xfId="22" applyFont="1" applyFill="1" applyBorder="1" applyAlignment="1">
      <alignment horizontal="center" vertical="center" wrapText="1"/>
    </xf>
    <xf numFmtId="9" fontId="19" fillId="3" borderId="17" xfId="22" applyFont="1" applyFill="1" applyBorder="1" applyAlignment="1">
      <alignment horizontal="center" vertical="center" wrapText="1"/>
    </xf>
    <xf numFmtId="9" fontId="19" fillId="3" borderId="18" xfId="22" applyFont="1" applyFill="1" applyBorder="1" applyAlignment="1">
      <alignment horizontal="center" vertical="center" wrapText="1"/>
    </xf>
    <xf numFmtId="9" fontId="19" fillId="3" borderId="4" xfId="22" applyFont="1" applyFill="1" applyBorder="1" applyAlignment="1" applyProtection="1">
      <alignment horizontal="center" vertical="center" wrapText="1"/>
      <protection hidden="1"/>
    </xf>
    <xf numFmtId="9" fontId="31" fillId="0" borderId="11" xfId="22" applyFont="1" applyBorder="1" applyAlignment="1">
      <alignment horizontal="center" vertical="center" wrapText="1"/>
    </xf>
    <xf numFmtId="14" fontId="19" fillId="0" borderId="4" xfId="0" applyNumberFormat="1" applyFont="1" applyBorder="1" applyAlignment="1">
      <alignment horizontal="center" vertical="center" wrapText="1"/>
    </xf>
    <xf numFmtId="9" fontId="27" fillId="3" borderId="4" xfId="22" applyFont="1" applyFill="1" applyBorder="1" applyAlignment="1" applyProtection="1">
      <alignment horizontal="center" vertical="center" wrapText="1"/>
      <protection hidden="1"/>
    </xf>
    <xf numFmtId="14" fontId="19" fillId="0" borderId="11" xfId="0" applyNumberFormat="1" applyFont="1" applyBorder="1" applyAlignment="1">
      <alignment horizontal="center" vertical="center" wrapText="1"/>
    </xf>
    <xf numFmtId="0" fontId="1" fillId="3" borderId="11" xfId="23" applyNumberFormat="1" applyFont="1" applyFill="1" applyBorder="1" applyAlignment="1" applyProtection="1">
      <alignment horizontal="center" vertical="center" wrapText="1"/>
      <protection hidden="1"/>
    </xf>
    <xf numFmtId="0" fontId="1" fillId="4" borderId="45" xfId="23" applyFont="1" applyFill="1" applyBorder="1" applyAlignment="1" applyProtection="1">
      <alignment horizontal="center" vertical="center" wrapText="1"/>
      <protection hidden="1"/>
    </xf>
    <xf numFmtId="1" fontId="1" fillId="4" borderId="61" xfId="20" applyNumberFormat="1" applyFont="1" applyFill="1" applyBorder="1" applyAlignment="1" applyProtection="1">
      <alignment horizontal="center" vertical="center" wrapText="1"/>
      <protection hidden="1"/>
    </xf>
    <xf numFmtId="14" fontId="1" fillId="4" borderId="36" xfId="23" applyNumberFormat="1" applyFont="1" applyFill="1" applyBorder="1" applyAlignment="1" applyProtection="1">
      <alignment horizontal="center" vertical="center" wrapText="1"/>
      <protection hidden="1"/>
    </xf>
    <xf numFmtId="14" fontId="1" fillId="4" borderId="36" xfId="24" applyNumberFormat="1" applyFont="1" applyFill="1" applyBorder="1" applyAlignment="1">
      <alignment horizontal="center" vertical="center" wrapText="1"/>
    </xf>
    <xf numFmtId="9" fontId="1" fillId="3" borderId="36" xfId="22" applyFont="1" applyFill="1" applyBorder="1" applyAlignment="1" applyProtection="1">
      <alignment horizontal="center" vertical="center" wrapText="1"/>
      <protection hidden="1"/>
    </xf>
    <xf numFmtId="0" fontId="1" fillId="0" borderId="51" xfId="0" applyFont="1" applyBorder="1" applyAlignment="1">
      <alignment horizontal="center" vertical="center" wrapText="1"/>
    </xf>
    <xf numFmtId="166" fontId="1" fillId="4" borderId="36" xfId="23" applyNumberFormat="1" applyFont="1" applyFill="1" applyBorder="1" applyAlignment="1" applyProtection="1">
      <alignment horizontal="center" vertical="center" wrapText="1"/>
      <protection hidden="1"/>
    </xf>
    <xf numFmtId="14" fontId="1" fillId="4" borderId="14" xfId="23" applyNumberFormat="1" applyFont="1" applyFill="1" applyBorder="1" applyAlignment="1" applyProtection="1">
      <alignment horizontal="center" vertical="center" wrapText="1"/>
      <protection hidden="1"/>
    </xf>
    <xf numFmtId="9" fontId="1" fillId="3" borderId="14" xfId="22" applyFont="1" applyFill="1" applyBorder="1" applyAlignment="1" applyProtection="1">
      <alignment horizontal="center" vertical="center" wrapText="1"/>
      <protection hidden="1"/>
    </xf>
    <xf numFmtId="0" fontId="1" fillId="4" borderId="35" xfId="23" applyFont="1" applyFill="1" applyBorder="1" applyAlignment="1" applyProtection="1">
      <alignment horizontal="center" vertical="center" wrapText="1"/>
      <protection hidden="1"/>
    </xf>
    <xf numFmtId="0" fontId="19" fillId="4" borderId="16" xfId="23" applyFont="1" applyFill="1" applyBorder="1" applyAlignment="1" applyProtection="1">
      <alignment horizontal="center" vertical="center" wrapText="1"/>
      <protection hidden="1"/>
    </xf>
    <xf numFmtId="0" fontId="4" fillId="0" borderId="0" xfId="0" applyFont="1" applyBorder="1" applyAlignment="1">
      <alignment vertical="center"/>
    </xf>
    <xf numFmtId="0" fontId="6" fillId="0" borderId="0" xfId="0" applyFont="1" applyBorder="1" applyAlignment="1">
      <alignment vertical="center"/>
    </xf>
    <xf numFmtId="0" fontId="0" fillId="0" borderId="62" xfId="0" applyBorder="1"/>
    <xf numFmtId="0" fontId="0" fillId="0" borderId="0" xfId="0" applyBorder="1"/>
    <xf numFmtId="0" fontId="0" fillId="0" borderId="54" xfId="0" applyBorder="1"/>
    <xf numFmtId="0" fontId="0" fillId="0" borderId="63" xfId="0" applyBorder="1"/>
    <xf numFmtId="44" fontId="0" fillId="0" borderId="63" xfId="21" applyFont="1" applyBorder="1"/>
    <xf numFmtId="44" fontId="0" fillId="0" borderId="64" xfId="21" applyFont="1" applyBorder="1"/>
    <xf numFmtId="0" fontId="0" fillId="0" borderId="31" xfId="0" applyBorder="1"/>
    <xf numFmtId="0" fontId="0" fillId="0" borderId="15" xfId="0" applyBorder="1"/>
    <xf numFmtId="0" fontId="0" fillId="0" borderId="35" xfId="0" applyBorder="1"/>
    <xf numFmtId="0" fontId="2" fillId="2" borderId="0" xfId="0" applyFont="1" applyFill="1" applyBorder="1" applyAlignment="1">
      <alignment horizontal="center" vertical="center" wrapText="1"/>
    </xf>
    <xf numFmtId="0" fontId="2" fillId="2" borderId="54" xfId="0" applyFont="1" applyFill="1" applyBorder="1" applyAlignment="1">
      <alignment horizontal="center" vertical="center" wrapText="1"/>
    </xf>
    <xf numFmtId="44" fontId="0" fillId="0" borderId="63" xfId="21" applyFont="1" applyBorder="1"/>
    <xf numFmtId="44" fontId="0" fillId="0" borderId="63" xfId="21" applyFont="1" applyBorder="1" applyAlignment="1">
      <alignment horizontal="center"/>
    </xf>
    <xf numFmtId="44" fontId="0" fillId="0" borderId="65" xfId="21" applyFont="1" applyBorder="1"/>
    <xf numFmtId="0" fontId="18" fillId="3" borderId="19" xfId="23" applyFont="1" applyFill="1" applyBorder="1" applyAlignment="1" applyProtection="1">
      <alignment horizontal="center" vertical="center" wrapText="1"/>
      <protection hidden="1"/>
    </xf>
    <xf numFmtId="0" fontId="15" fillId="0" borderId="0" xfId="0" applyFont="1" applyAlignment="1">
      <alignment horizontal="center" vertical="center" wrapText="1"/>
    </xf>
    <xf numFmtId="0" fontId="18" fillId="3" borderId="55" xfId="23" applyFont="1" applyFill="1" applyBorder="1" applyAlignment="1" applyProtection="1" quotePrefix="1">
      <alignment horizontal="center" vertical="center" wrapText="1"/>
      <protection hidden="1"/>
    </xf>
    <xf numFmtId="166" fontId="1" fillId="4" borderId="4" xfId="23" applyNumberFormat="1" applyFont="1" applyFill="1" applyBorder="1" applyAlignment="1" applyProtection="1">
      <alignment horizontal="center" vertical="center" wrapText="1"/>
      <protection hidden="1"/>
    </xf>
    <xf numFmtId="166" fontId="1" fillId="4" borderId="14" xfId="23" applyNumberFormat="1" applyFont="1" applyFill="1" applyBorder="1" applyAlignment="1" applyProtection="1">
      <alignment horizontal="center" vertical="center" wrapText="1"/>
      <protection hidden="1"/>
    </xf>
    <xf numFmtId="0" fontId="1" fillId="4" borderId="5" xfId="23" applyFont="1" applyFill="1" applyBorder="1" applyAlignment="1" applyProtection="1">
      <alignment horizontal="center" vertical="center" wrapText="1"/>
      <protection hidden="1"/>
    </xf>
    <xf numFmtId="0" fontId="1" fillId="4" borderId="27" xfId="23" applyFont="1" applyFill="1" applyBorder="1" applyAlignment="1" applyProtection="1">
      <alignment horizontal="center" vertical="center" wrapText="1"/>
      <protection hidden="1"/>
    </xf>
    <xf numFmtId="0" fontId="1" fillId="0" borderId="6"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1" xfId="0"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19" fillId="10" borderId="55"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wrapText="1"/>
    </xf>
    <xf numFmtId="9" fontId="23" fillId="3" borderId="14" xfId="22" applyFont="1" applyFill="1" applyBorder="1" applyAlignment="1">
      <alignment horizontal="center" vertical="center" wrapText="1"/>
    </xf>
    <xf numFmtId="9" fontId="1" fillId="3" borderId="14" xfId="22" applyFont="1" applyFill="1" applyBorder="1" applyAlignment="1">
      <alignment horizontal="center" vertical="center" wrapText="1"/>
    </xf>
    <xf numFmtId="44" fontId="23" fillId="4" borderId="27" xfId="21" applyFont="1" applyFill="1" applyBorder="1" applyAlignment="1" applyProtection="1">
      <alignment horizontal="center" vertical="center" wrapText="1"/>
      <protection hidden="1"/>
    </xf>
    <xf numFmtId="166" fontId="19" fillId="7" borderId="11" xfId="23" applyNumberFormat="1" applyFont="1" applyFill="1" applyBorder="1" applyAlignment="1" applyProtection="1">
      <alignment horizontal="center" vertical="center" wrapText="1"/>
      <protection hidden="1"/>
    </xf>
    <xf numFmtId="0" fontId="37" fillId="7" borderId="1" xfId="0" applyFont="1" applyFill="1" applyBorder="1" applyAlignment="1">
      <alignment horizontal="center" vertical="center" wrapText="1"/>
    </xf>
    <xf numFmtId="0" fontId="37" fillId="7" borderId="1" xfId="0" applyFont="1" applyFill="1" applyBorder="1" applyAlignment="1" applyProtection="1">
      <alignment horizontal="center" vertical="center" wrapText="1"/>
      <protection locked="0"/>
    </xf>
    <xf numFmtId="14" fontId="1" fillId="0" borderId="11" xfId="23" applyNumberFormat="1" applyFont="1" applyFill="1" applyBorder="1" applyAlignment="1" applyProtection="1">
      <alignment horizontal="center" vertical="center" wrapText="1"/>
      <protection hidden="1"/>
    </xf>
    <xf numFmtId="1" fontId="1" fillId="0" borderId="24" xfId="20" applyNumberFormat="1" applyFont="1" applyFill="1" applyBorder="1" applyAlignment="1" applyProtection="1">
      <alignment horizontal="center" vertical="center" wrapText="1"/>
      <protection hidden="1"/>
    </xf>
    <xf numFmtId="0" fontId="1" fillId="3" borderId="14" xfId="22" applyNumberFormat="1" applyFont="1" applyFill="1" applyBorder="1" applyAlignment="1" applyProtection="1">
      <alignment horizontal="center" vertical="center" wrapText="1"/>
      <protection hidden="1"/>
    </xf>
    <xf numFmtId="0" fontId="1" fillId="4" borderId="66" xfId="23" applyFont="1" applyFill="1" applyBorder="1" applyAlignment="1" applyProtection="1">
      <alignment horizontal="center" vertical="center" wrapText="1"/>
      <protection hidden="1"/>
    </xf>
    <xf numFmtId="0" fontId="19" fillId="0" borderId="49" xfId="22" applyNumberFormat="1" applyFont="1" applyBorder="1" applyAlignment="1">
      <alignment horizontal="center" vertical="center" wrapText="1"/>
    </xf>
    <xf numFmtId="0" fontId="18" fillId="11" borderId="67" xfId="23" applyFont="1" applyFill="1" applyBorder="1" applyAlignment="1" applyProtection="1">
      <alignment horizontal="center" vertical="center" wrapText="1"/>
      <protection hidden="1"/>
    </xf>
    <xf numFmtId="0" fontId="18" fillId="12" borderId="67" xfId="23" applyFont="1" applyFill="1" applyBorder="1" applyAlignment="1" applyProtection="1">
      <alignment horizontal="center" vertical="center" wrapText="1"/>
      <protection hidden="1"/>
    </xf>
    <xf numFmtId="0" fontId="32" fillId="10" borderId="68" xfId="23" applyFont="1" applyFill="1" applyBorder="1" applyAlignment="1" applyProtection="1">
      <alignment horizontal="center" vertical="center" wrapText="1"/>
      <protection hidden="1"/>
    </xf>
    <xf numFmtId="0" fontId="32" fillId="0" borderId="69" xfId="23" applyFont="1" applyFill="1" applyBorder="1" applyAlignment="1" applyProtection="1">
      <alignment horizontal="center" vertical="center" wrapText="1"/>
      <protection hidden="1"/>
    </xf>
    <xf numFmtId="0" fontId="32" fillId="0" borderId="69" xfId="28" applyFont="1" applyFill="1" applyBorder="1" applyAlignment="1">
      <alignment horizontal="center" vertical="center" wrapText="1"/>
      <protection/>
    </xf>
    <xf numFmtId="0" fontId="32" fillId="0" borderId="70" xfId="23" applyFont="1" applyFill="1" applyBorder="1" applyAlignment="1" applyProtection="1">
      <alignment horizontal="center" vertical="center" wrapText="1"/>
      <protection hidden="1"/>
    </xf>
    <xf numFmtId="0" fontId="1" fillId="11" borderId="71" xfId="23" applyFont="1" applyFill="1" applyBorder="1" applyAlignment="1" applyProtection="1">
      <alignment horizontal="center" vertical="center" wrapText="1"/>
      <protection hidden="1"/>
    </xf>
    <xf numFmtId="9" fontId="32" fillId="11" borderId="71" xfId="22" applyFont="1" applyFill="1" applyBorder="1" applyAlignment="1" applyProtection="1">
      <alignment horizontal="center" vertical="center" wrapText="1"/>
      <protection hidden="1"/>
    </xf>
    <xf numFmtId="0" fontId="32" fillId="11" borderId="71" xfId="23" applyFont="1" applyFill="1" applyBorder="1" applyAlignment="1" applyProtection="1">
      <alignment horizontal="center" vertical="center" wrapText="1"/>
      <protection hidden="1"/>
    </xf>
    <xf numFmtId="14" fontId="32" fillId="11" borderId="71" xfId="23" applyNumberFormat="1" applyFont="1" applyFill="1" applyBorder="1" applyAlignment="1" applyProtection="1">
      <alignment horizontal="center" vertical="center" wrapText="1"/>
      <protection hidden="1"/>
    </xf>
    <xf numFmtId="0" fontId="32" fillId="12" borderId="71" xfId="23" applyFont="1" applyFill="1" applyBorder="1" applyAlignment="1" applyProtection="1">
      <alignment horizontal="center" vertical="center" wrapText="1"/>
      <protection hidden="1"/>
    </xf>
    <xf numFmtId="3" fontId="32" fillId="12" borderId="71" xfId="28" applyNumberFormat="1" applyFont="1" applyFill="1" applyBorder="1" applyAlignment="1">
      <alignment horizontal="center" vertical="center" wrapText="1"/>
      <protection/>
    </xf>
    <xf numFmtId="1" fontId="32" fillId="0" borderId="71" xfId="20" applyNumberFormat="1" applyFont="1" applyFill="1" applyBorder="1" applyAlignment="1" applyProtection="1">
      <alignment horizontal="center" vertical="center" wrapText="1"/>
      <protection/>
    </xf>
    <xf numFmtId="169" fontId="1" fillId="11" borderId="71" xfId="23" applyNumberFormat="1" applyFont="1" applyFill="1" applyBorder="1" applyAlignment="1" applyProtection="1">
      <alignment horizontal="center" vertical="center" wrapText="1"/>
      <protection hidden="1"/>
    </xf>
    <xf numFmtId="0" fontId="1" fillId="11" borderId="72" xfId="23" applyFont="1" applyFill="1" applyBorder="1" applyAlignment="1" applyProtection="1">
      <alignment horizontal="center" vertical="center" wrapText="1"/>
      <protection hidden="1"/>
    </xf>
    <xf numFmtId="0" fontId="21" fillId="11" borderId="0" xfId="28" applyFont="1" applyFill="1" applyAlignment="1">
      <alignment horizontal="center" vertical="center" wrapText="1"/>
      <protection/>
    </xf>
    <xf numFmtId="0" fontId="32" fillId="10" borderId="67" xfId="28" applyFont="1" applyFill="1" applyBorder="1" applyAlignment="1">
      <alignment horizontal="center" vertical="center" wrapText="1"/>
      <protection/>
    </xf>
    <xf numFmtId="0" fontId="32" fillId="0" borderId="73" xfId="28" applyFont="1" applyFill="1" applyBorder="1" applyAlignment="1">
      <alignment horizontal="center" vertical="center" wrapText="1"/>
      <protection/>
    </xf>
    <xf numFmtId="0" fontId="32" fillId="0" borderId="74" xfId="28" applyFont="1" applyFill="1" applyBorder="1" applyAlignment="1">
      <alignment horizontal="center" vertical="center" wrapText="1"/>
      <protection/>
    </xf>
    <xf numFmtId="0" fontId="32" fillId="0" borderId="75" xfId="28" applyFont="1" applyFill="1" applyBorder="1" applyAlignment="1">
      <alignment horizontal="center" vertical="center" wrapText="1"/>
      <protection/>
    </xf>
    <xf numFmtId="9" fontId="1" fillId="0" borderId="76" xfId="22" applyFont="1" applyFill="1" applyBorder="1" applyAlignment="1" applyProtection="1">
      <alignment horizontal="center" vertical="center" wrapText="1"/>
      <protection/>
    </xf>
    <xf numFmtId="0" fontId="32" fillId="0" borderId="76" xfId="28" applyFont="1" applyBorder="1" applyAlignment="1">
      <alignment horizontal="center" vertical="center" wrapText="1"/>
      <protection/>
    </xf>
    <xf numFmtId="14" fontId="1" fillId="11" borderId="76" xfId="24" applyNumberFormat="1" applyFont="1" applyFill="1" applyBorder="1" applyAlignment="1" applyProtection="1">
      <alignment horizontal="center" vertical="center" wrapText="1"/>
      <protection/>
    </xf>
    <xf numFmtId="0" fontId="1" fillId="12" borderId="76" xfId="23" applyFont="1" applyFill="1" applyBorder="1" applyAlignment="1" applyProtection="1">
      <alignment horizontal="center" vertical="center" wrapText="1"/>
      <protection hidden="1"/>
    </xf>
    <xf numFmtId="0" fontId="32" fillId="10" borderId="68" xfId="28" applyFont="1" applyFill="1" applyBorder="1" applyAlignment="1">
      <alignment horizontal="center" vertical="center" wrapText="1"/>
      <protection/>
    </xf>
    <xf numFmtId="0" fontId="32" fillId="4" borderId="70" xfId="28" applyFont="1" applyFill="1" applyBorder="1" applyAlignment="1">
      <alignment horizontal="center" vertical="center" wrapText="1"/>
      <protection/>
    </xf>
    <xf numFmtId="0" fontId="1" fillId="13" borderId="77" xfId="23" applyFont="1" applyFill="1" applyBorder="1" applyAlignment="1" applyProtection="1">
      <alignment horizontal="center" vertical="center" wrapText="1"/>
      <protection hidden="1"/>
    </xf>
    <xf numFmtId="0" fontId="32" fillId="0" borderId="71" xfId="28" applyFont="1" applyBorder="1" applyAlignment="1">
      <alignment horizontal="center" vertical="center" wrapText="1"/>
      <protection/>
    </xf>
    <xf numFmtId="14" fontId="1" fillId="11" borderId="71" xfId="24" applyNumberFormat="1" applyFont="1" applyFill="1" applyBorder="1" applyAlignment="1" applyProtection="1">
      <alignment horizontal="center" vertical="center" wrapText="1"/>
      <protection/>
    </xf>
    <xf numFmtId="0" fontId="1" fillId="12" borderId="71" xfId="23" applyFont="1" applyFill="1" applyBorder="1" applyAlignment="1" applyProtection="1">
      <alignment horizontal="center" vertical="center" wrapText="1"/>
      <protection hidden="1"/>
    </xf>
    <xf numFmtId="1" fontId="1" fillId="11" borderId="71" xfId="23" applyNumberFormat="1" applyFont="1" applyFill="1" applyBorder="1" applyAlignment="1" applyProtection="1">
      <alignment horizontal="center" vertical="center" wrapText="1"/>
      <protection hidden="1"/>
    </xf>
    <xf numFmtId="0" fontId="32" fillId="10" borderId="78" xfId="28" applyFont="1" applyFill="1" applyBorder="1" applyAlignment="1">
      <alignment horizontal="center" vertical="center" wrapText="1"/>
      <protection/>
    </xf>
    <xf numFmtId="0" fontId="32" fillId="4" borderId="79" xfId="28" applyFont="1" applyFill="1" applyBorder="1" applyAlignment="1">
      <alignment horizontal="center" vertical="center" wrapText="1"/>
      <protection/>
    </xf>
    <xf numFmtId="1" fontId="1" fillId="13" borderId="80" xfId="20" applyNumberFormat="1" applyFont="1" applyFill="1" applyBorder="1" applyAlignment="1" applyProtection="1">
      <alignment horizontal="center" vertical="center" wrapText="1"/>
      <protection hidden="1"/>
    </xf>
    <xf numFmtId="1" fontId="1" fillId="11" borderId="76" xfId="23" applyNumberFormat="1" applyFont="1" applyFill="1" applyBorder="1" applyAlignment="1" applyProtection="1">
      <alignment horizontal="center" vertical="center" wrapText="1"/>
      <protection hidden="1"/>
    </xf>
    <xf numFmtId="0" fontId="32" fillId="10" borderId="81" xfId="28" applyFont="1" applyFill="1" applyBorder="1" applyAlignment="1">
      <alignment horizontal="center" vertical="center" wrapText="1"/>
      <protection/>
    </xf>
    <xf numFmtId="0" fontId="32" fillId="4" borderId="82" xfId="28" applyFont="1" applyFill="1" applyBorder="1" applyAlignment="1">
      <alignment horizontal="center" vertical="center" wrapText="1"/>
      <protection/>
    </xf>
    <xf numFmtId="1" fontId="1" fillId="13" borderId="77" xfId="20" applyNumberFormat="1" applyFont="1" applyFill="1" applyBorder="1" applyAlignment="1" applyProtection="1">
      <alignment horizontal="center" vertical="center" wrapText="1"/>
      <protection hidden="1"/>
    </xf>
    <xf numFmtId="0" fontId="1" fillId="13" borderId="70" xfId="23" applyFont="1" applyFill="1" applyBorder="1" applyAlignment="1" applyProtection="1">
      <alignment horizontal="center" vertical="center" wrapText="1"/>
      <protection hidden="1"/>
    </xf>
    <xf numFmtId="0" fontId="32" fillId="4" borderId="73" xfId="28" applyFont="1" applyFill="1" applyBorder="1" applyAlignment="1">
      <alignment horizontal="center" vertical="center" wrapText="1"/>
      <protection/>
    </xf>
    <xf numFmtId="1" fontId="1" fillId="13" borderId="73" xfId="20" applyNumberFormat="1" applyFont="1" applyFill="1" applyBorder="1" applyAlignment="1" applyProtection="1">
      <alignment horizontal="center" vertical="center" wrapText="1"/>
      <protection hidden="1"/>
    </xf>
    <xf numFmtId="0" fontId="32" fillId="4" borderId="74" xfId="28" applyFont="1" applyFill="1" applyBorder="1" applyAlignment="1">
      <alignment horizontal="center" vertical="center" wrapText="1"/>
      <protection/>
    </xf>
    <xf numFmtId="0" fontId="32" fillId="0" borderId="80" xfId="28" applyFont="1" applyBorder="1" applyAlignment="1">
      <alignment horizontal="center" vertical="center" wrapText="1"/>
      <protection/>
    </xf>
    <xf numFmtId="14" fontId="1" fillId="11" borderId="79" xfId="24" applyNumberFormat="1" applyFont="1" applyFill="1" applyBorder="1" applyAlignment="1" applyProtection="1">
      <alignment horizontal="center" vertical="center" wrapText="1"/>
      <protection/>
    </xf>
    <xf numFmtId="0" fontId="32" fillId="4" borderId="69" xfId="28" applyFont="1" applyFill="1" applyBorder="1" applyAlignment="1">
      <alignment horizontal="center" vertical="center" wrapText="1"/>
      <protection/>
    </xf>
    <xf numFmtId="0" fontId="38" fillId="8" borderId="1" xfId="23" applyFont="1" applyFill="1" applyBorder="1" applyAlignment="1" applyProtection="1">
      <alignment horizontal="center" vertical="center" wrapText="1"/>
      <protection hidden="1"/>
    </xf>
    <xf numFmtId="0" fontId="36" fillId="0" borderId="0" xfId="28" applyAlignment="1">
      <alignment horizontal="center" vertical="center"/>
      <protection/>
    </xf>
    <xf numFmtId="0" fontId="40" fillId="0" borderId="0" xfId="28" applyFont="1" applyAlignment="1">
      <alignment horizontal="center" vertical="center"/>
      <protection/>
    </xf>
    <xf numFmtId="169" fontId="36" fillId="0" borderId="0" xfId="28" applyNumberFormat="1" applyAlignment="1">
      <alignment horizontal="center" vertical="center"/>
      <protection/>
    </xf>
    <xf numFmtId="0" fontId="41" fillId="0" borderId="0" xfId="28" applyFont="1" applyAlignment="1">
      <alignment horizontal="center" vertical="center" wrapText="1"/>
      <protection/>
    </xf>
    <xf numFmtId="0" fontId="20" fillId="14" borderId="68" xfId="29" applyFont="1" applyFill="1" applyBorder="1" applyAlignment="1" applyProtection="1">
      <alignment horizontal="center" vertical="center" wrapText="1"/>
      <protection hidden="1"/>
    </xf>
    <xf numFmtId="0" fontId="41" fillId="14" borderId="83" xfId="28" applyFont="1" applyFill="1" applyBorder="1" applyAlignment="1">
      <alignment horizontal="center" vertical="center" wrapText="1"/>
      <protection/>
    </xf>
    <xf numFmtId="169" fontId="41" fillId="14" borderId="83" xfId="28" applyNumberFormat="1" applyFont="1" applyFill="1" applyBorder="1" applyAlignment="1">
      <alignment horizontal="center" vertical="center" wrapText="1"/>
      <protection/>
    </xf>
    <xf numFmtId="165" fontId="41" fillId="14" borderId="83" xfId="28" applyNumberFormat="1" applyFont="1" applyFill="1" applyBorder="1" applyAlignment="1">
      <alignment horizontal="center" vertical="center" wrapText="1"/>
      <protection/>
    </xf>
    <xf numFmtId="9" fontId="41" fillId="14" borderId="83" xfId="28" applyNumberFormat="1" applyFont="1" applyFill="1" applyBorder="1" applyAlignment="1">
      <alignment horizontal="center" vertical="center" wrapText="1"/>
      <protection/>
    </xf>
    <xf numFmtId="1" fontId="41" fillId="14" borderId="83" xfId="30" applyNumberFormat="1" applyFont="1" applyFill="1" applyBorder="1" applyAlignment="1" applyProtection="1">
      <alignment horizontal="center" vertical="center" wrapText="1"/>
      <protection/>
    </xf>
    <xf numFmtId="0" fontId="42" fillId="14" borderId="83" xfId="28" applyFont="1" applyFill="1" applyBorder="1" applyAlignment="1">
      <alignment horizontal="center" vertical="center" wrapText="1"/>
      <protection/>
    </xf>
    <xf numFmtId="0" fontId="41" fillId="14" borderId="84" xfId="28" applyFont="1" applyFill="1" applyBorder="1" applyAlignment="1">
      <alignment horizontal="center" vertical="center" wrapText="1"/>
      <protection/>
    </xf>
    <xf numFmtId="0" fontId="43" fillId="0" borderId="0" xfId="28" applyFont="1" applyAlignment="1">
      <alignment horizontal="center" vertical="center" wrapText="1"/>
      <protection/>
    </xf>
    <xf numFmtId="0" fontId="44" fillId="15" borderId="68" xfId="28" applyFont="1" applyFill="1" applyBorder="1" applyAlignment="1">
      <alignment horizontal="center" vertical="center" wrapText="1"/>
      <protection/>
    </xf>
    <xf numFmtId="0" fontId="43" fillId="16" borderId="68" xfId="28" applyFont="1" applyFill="1" applyBorder="1" applyAlignment="1">
      <alignment horizontal="center" vertical="center" wrapText="1"/>
      <protection/>
    </xf>
    <xf numFmtId="0" fontId="29" fillId="16" borderId="81" xfId="28" applyFont="1" applyFill="1" applyBorder="1" applyAlignment="1">
      <alignment horizontal="center" vertical="center" wrapText="1"/>
      <protection/>
    </xf>
    <xf numFmtId="169" fontId="29" fillId="16" borderId="85" xfId="28" applyNumberFormat="1" applyFont="1" applyFill="1" applyBorder="1" applyAlignment="1">
      <alignment horizontal="center" vertical="center" wrapText="1"/>
      <protection/>
    </xf>
    <xf numFmtId="0" fontId="29" fillId="16" borderId="85" xfId="28" applyFont="1" applyFill="1" applyBorder="1" applyAlignment="1">
      <alignment horizontal="center" vertical="center" wrapText="1"/>
      <protection/>
    </xf>
    <xf numFmtId="9" fontId="29" fillId="16" borderId="85" xfId="28" applyNumberFormat="1" applyFont="1" applyFill="1" applyBorder="1" applyAlignment="1">
      <alignment horizontal="center" vertical="center" wrapText="1"/>
      <protection/>
    </xf>
    <xf numFmtId="0" fontId="1" fillId="11" borderId="72" xfId="29" applyFont="1" applyFill="1" applyBorder="1" applyAlignment="1" applyProtection="1">
      <alignment horizontal="center" vertical="center" wrapText="1"/>
      <protection hidden="1"/>
    </xf>
    <xf numFmtId="169" fontId="32" fillId="11" borderId="71" xfId="29" applyNumberFormat="1" applyFont="1" applyFill="1" applyBorder="1" applyAlignment="1" applyProtection="1">
      <alignment horizontal="center" vertical="center" wrapText="1"/>
      <protection hidden="1"/>
    </xf>
    <xf numFmtId="1" fontId="32" fillId="0" borderId="71" xfId="30" applyNumberFormat="1" applyFont="1" applyFill="1" applyBorder="1" applyAlignment="1" applyProtection="1">
      <alignment horizontal="center" vertical="center" wrapText="1"/>
      <protection/>
    </xf>
    <xf numFmtId="0" fontId="32" fillId="12" borderId="71" xfId="29" applyFont="1" applyFill="1" applyBorder="1" applyAlignment="1" applyProtection="1">
      <alignment horizontal="center" vertical="center" wrapText="1"/>
      <protection hidden="1"/>
    </xf>
    <xf numFmtId="14" fontId="32" fillId="11" borderId="71" xfId="29" applyNumberFormat="1" applyFont="1" applyFill="1" applyBorder="1" applyAlignment="1" applyProtection="1">
      <alignment horizontal="center" vertical="center" wrapText="1"/>
      <protection hidden="1"/>
    </xf>
    <xf numFmtId="0" fontId="32" fillId="11" borderId="71" xfId="29" applyFont="1" applyFill="1" applyBorder="1" applyAlignment="1" applyProtection="1">
      <alignment horizontal="center" vertical="center" wrapText="1"/>
      <protection hidden="1"/>
    </xf>
    <xf numFmtId="9" fontId="32" fillId="11" borderId="71" xfId="31" applyFont="1" applyFill="1" applyBorder="1" applyAlignment="1" applyProtection="1">
      <alignment horizontal="center" vertical="center" wrapText="1"/>
      <protection hidden="1"/>
    </xf>
    <xf numFmtId="0" fontId="1" fillId="0" borderId="71" xfId="28" applyFont="1" applyBorder="1" applyAlignment="1">
      <alignment horizontal="center" vertical="center" wrapText="1"/>
      <protection/>
    </xf>
    <xf numFmtId="0" fontId="32" fillId="11" borderId="70" xfId="29" applyFont="1" applyFill="1" applyBorder="1" applyAlignment="1" applyProtection="1">
      <alignment horizontal="center" vertical="center" wrapText="1"/>
      <protection hidden="1"/>
    </xf>
    <xf numFmtId="0" fontId="32" fillId="0" borderId="69" xfId="28" applyFont="1" applyBorder="1" applyAlignment="1">
      <alignment horizontal="center" vertical="center" wrapText="1"/>
      <protection/>
    </xf>
    <xf numFmtId="0" fontId="32" fillId="11" borderId="69" xfId="29" applyFont="1" applyFill="1" applyBorder="1" applyAlignment="1" applyProtection="1">
      <alignment horizontal="center" vertical="center" wrapText="1"/>
      <protection hidden="1"/>
    </xf>
    <xf numFmtId="0" fontId="32" fillId="11" borderId="68" xfId="29" applyFont="1" applyFill="1" applyBorder="1" applyAlignment="1" applyProtection="1">
      <alignment horizontal="center" vertical="center" wrapText="1"/>
      <protection hidden="1"/>
    </xf>
    <xf numFmtId="0" fontId="18" fillId="12" borderId="67" xfId="29" applyFont="1" applyFill="1" applyBorder="1" applyAlignment="1" applyProtection="1">
      <alignment horizontal="center" vertical="center" wrapText="1"/>
      <protection hidden="1"/>
    </xf>
    <xf numFmtId="0" fontId="18" fillId="11" borderId="67" xfId="29" applyFont="1" applyFill="1" applyBorder="1" applyAlignment="1" applyProtection="1">
      <alignment horizontal="center" vertical="center" wrapText="1"/>
      <protection hidden="1"/>
    </xf>
    <xf numFmtId="171" fontId="29" fillId="16" borderId="85" xfId="28" applyNumberFormat="1" applyFont="1" applyFill="1" applyBorder="1" applyAlignment="1">
      <alignment horizontal="center" vertical="center" wrapText="1"/>
      <protection/>
    </xf>
    <xf numFmtId="1" fontId="29" fillId="16" borderId="85" xfId="28" applyNumberFormat="1" applyFont="1" applyFill="1" applyBorder="1" applyAlignment="1">
      <alignment horizontal="center" vertical="center" wrapText="1"/>
      <protection/>
    </xf>
    <xf numFmtId="9" fontId="29" fillId="16" borderId="85" xfId="31" applyFont="1" applyFill="1" applyBorder="1" applyAlignment="1" applyProtection="1">
      <alignment horizontal="center" vertical="center" wrapText="1"/>
      <protection/>
    </xf>
    <xf numFmtId="0" fontId="32" fillId="16" borderId="85" xfId="28" applyFont="1" applyFill="1" applyBorder="1" applyAlignment="1">
      <alignment horizontal="center" vertical="center" wrapText="1"/>
      <protection/>
    </xf>
    <xf numFmtId="169" fontId="1" fillId="11" borderId="71" xfId="29" applyNumberFormat="1" applyFont="1" applyFill="1" applyBorder="1" applyAlignment="1" applyProtection="1">
      <alignment horizontal="center" vertical="center" wrapText="1"/>
      <protection hidden="1"/>
    </xf>
    <xf numFmtId="1" fontId="1" fillId="11" borderId="71" xfId="29" applyNumberFormat="1" applyFont="1" applyFill="1" applyBorder="1" applyAlignment="1" applyProtection="1">
      <alignment horizontal="center" vertical="center" wrapText="1"/>
      <protection hidden="1"/>
    </xf>
    <xf numFmtId="0" fontId="1" fillId="12" borderId="71" xfId="29" applyFont="1" applyFill="1" applyBorder="1" applyAlignment="1" applyProtection="1">
      <alignment horizontal="center" vertical="center" wrapText="1"/>
      <protection hidden="1"/>
    </xf>
    <xf numFmtId="14" fontId="1" fillId="11" borderId="71" xfId="32" applyNumberFormat="1" applyFont="1" applyFill="1" applyBorder="1" applyAlignment="1" applyProtection="1">
      <alignment horizontal="center" vertical="center" wrapText="1"/>
      <protection/>
    </xf>
    <xf numFmtId="9" fontId="1" fillId="0" borderId="76" xfId="31" applyFont="1" applyFill="1" applyBorder="1" applyAlignment="1" applyProtection="1">
      <alignment horizontal="center" vertical="center" wrapText="1"/>
      <protection/>
    </xf>
    <xf numFmtId="0" fontId="1" fillId="11" borderId="70" xfId="29" applyFont="1" applyFill="1" applyBorder="1" applyAlignment="1" applyProtection="1">
      <alignment horizontal="center" vertical="center" wrapText="1"/>
      <protection hidden="1"/>
    </xf>
    <xf numFmtId="0" fontId="32" fillId="0" borderId="68" xfId="28" applyFont="1" applyFill="1" applyBorder="1" applyAlignment="1">
      <alignment horizontal="center" vertical="center" wrapText="1"/>
      <protection/>
    </xf>
    <xf numFmtId="1" fontId="1" fillId="11" borderId="76" xfId="29" applyNumberFormat="1" applyFont="1" applyFill="1" applyBorder="1" applyAlignment="1" applyProtection="1">
      <alignment horizontal="center" vertical="center" wrapText="1"/>
      <protection hidden="1"/>
    </xf>
    <xf numFmtId="0" fontId="1" fillId="12" borderId="76" xfId="29" applyFont="1" applyFill="1" applyBorder="1" applyAlignment="1" applyProtection="1">
      <alignment horizontal="center" vertical="center" wrapText="1"/>
      <protection hidden="1"/>
    </xf>
    <xf numFmtId="14" fontId="1" fillId="11" borderId="76" xfId="32" applyNumberFormat="1" applyFont="1" applyFill="1" applyBorder="1" applyAlignment="1" applyProtection="1">
      <alignment horizontal="center" vertical="center" wrapText="1"/>
      <protection/>
    </xf>
    <xf numFmtId="14" fontId="1" fillId="11" borderId="79" xfId="32" applyNumberFormat="1" applyFont="1" applyFill="1" applyBorder="1" applyAlignment="1" applyProtection="1">
      <alignment horizontal="center" vertical="center" wrapText="1"/>
      <protection/>
    </xf>
    <xf numFmtId="0" fontId="32" fillId="0" borderId="74" xfId="28" applyFont="1" applyBorder="1" applyAlignment="1">
      <alignment horizontal="center" vertical="center" wrapText="1"/>
      <protection/>
    </xf>
    <xf numFmtId="1" fontId="1" fillId="11" borderId="73" xfId="30" applyNumberFormat="1" applyFont="1" applyFill="1" applyBorder="1" applyAlignment="1" applyProtection="1">
      <alignment horizontal="center" vertical="center" wrapText="1"/>
      <protection hidden="1"/>
    </xf>
    <xf numFmtId="0" fontId="32" fillId="0" borderId="73" xfId="28" applyFont="1" applyBorder="1" applyAlignment="1">
      <alignment horizontal="center" vertical="center" wrapText="1"/>
      <protection/>
    </xf>
    <xf numFmtId="0" fontId="32" fillId="0" borderId="86" xfId="28" applyFont="1" applyFill="1" applyBorder="1" applyAlignment="1">
      <alignment horizontal="center" vertical="center" wrapText="1"/>
      <protection/>
    </xf>
    <xf numFmtId="1" fontId="1" fillId="11" borderId="77" xfId="30" applyNumberFormat="1" applyFont="1" applyFill="1" applyBorder="1" applyAlignment="1" applyProtection="1">
      <alignment horizontal="center" vertical="center" wrapText="1"/>
      <protection hidden="1"/>
    </xf>
    <xf numFmtId="0" fontId="32" fillId="0" borderId="82" xfId="28" applyFont="1" applyBorder="1" applyAlignment="1">
      <alignment horizontal="center" vertical="center" wrapText="1"/>
      <protection/>
    </xf>
    <xf numFmtId="0" fontId="32" fillId="0" borderId="79" xfId="28" applyFont="1" applyBorder="1" applyAlignment="1">
      <alignment horizontal="center" vertical="center" wrapText="1"/>
      <protection/>
    </xf>
    <xf numFmtId="1" fontId="1" fillId="11" borderId="80" xfId="30" applyNumberFormat="1" applyFont="1" applyFill="1" applyBorder="1" applyAlignment="1" applyProtection="1">
      <alignment horizontal="center" vertical="center" wrapText="1"/>
      <protection hidden="1"/>
    </xf>
    <xf numFmtId="0" fontId="32" fillId="0" borderId="70" xfId="28" applyFont="1" applyBorder="1" applyAlignment="1">
      <alignment horizontal="center" vertical="center" wrapText="1"/>
      <protection/>
    </xf>
    <xf numFmtId="0" fontId="1" fillId="11" borderId="77" xfId="29" applyFont="1" applyFill="1" applyBorder="1" applyAlignment="1" applyProtection="1">
      <alignment horizontal="center" vertical="center" wrapText="1"/>
      <protection hidden="1"/>
    </xf>
    <xf numFmtId="0" fontId="1" fillId="11" borderId="71" xfId="29" applyFont="1" applyFill="1" applyBorder="1" applyAlignment="1" applyProtection="1">
      <alignment horizontal="center" vertical="center" wrapText="1"/>
      <protection hidden="1"/>
    </xf>
    <xf numFmtId="0" fontId="32" fillId="0" borderId="75" xfId="28" applyFont="1" applyBorder="1" applyAlignment="1">
      <alignment horizontal="center" vertical="center" wrapText="1"/>
      <protection/>
    </xf>
    <xf numFmtId="0" fontId="32" fillId="0" borderId="67" xfId="28" applyFont="1" applyFill="1" applyBorder="1" applyAlignment="1">
      <alignment horizontal="center" vertical="center" wrapText="1"/>
      <protection/>
    </xf>
    <xf numFmtId="0" fontId="46" fillId="0" borderId="0" xfId="28" applyFont="1" applyAlignment="1">
      <alignment horizontal="center" vertical="center" wrapText="1"/>
      <protection/>
    </xf>
    <xf numFmtId="0" fontId="41" fillId="0" borderId="0" xfId="28" applyFont="1" applyBorder="1" applyAlignment="1">
      <alignment horizontal="center" vertical="center" wrapText="1"/>
      <protection/>
    </xf>
    <xf numFmtId="0" fontId="32" fillId="0" borderId="0" xfId="28" applyFont="1" applyFill="1" applyBorder="1" applyAlignment="1">
      <alignment horizontal="center" vertical="center" wrapText="1"/>
      <protection/>
    </xf>
    <xf numFmtId="0" fontId="42" fillId="0" borderId="0" xfId="28" applyFont="1" applyAlignment="1">
      <alignment horizontal="center" vertical="center" wrapText="1"/>
      <protection/>
    </xf>
    <xf numFmtId="0" fontId="46" fillId="0" borderId="0" xfId="28" applyFont="1" applyBorder="1" applyAlignment="1">
      <alignment horizontal="center" vertical="center" wrapText="1"/>
      <protection/>
    </xf>
    <xf numFmtId="169" fontId="32" fillId="11" borderId="76" xfId="29" applyNumberFormat="1" applyFont="1" applyFill="1" applyBorder="1" applyAlignment="1" applyProtection="1">
      <alignment horizontal="center" vertical="center" wrapText="1"/>
      <protection hidden="1"/>
    </xf>
    <xf numFmtId="3" fontId="32" fillId="12" borderId="69" xfId="28" applyNumberFormat="1" applyFont="1" applyFill="1" applyBorder="1" applyAlignment="1">
      <alignment horizontal="center" vertical="center" wrapText="1"/>
      <protection/>
    </xf>
    <xf numFmtId="3" fontId="32" fillId="12" borderId="87" xfId="28" applyNumberFormat="1" applyFont="1" applyFill="1" applyBorder="1" applyAlignment="1">
      <alignment horizontal="center" vertical="center" wrapText="1"/>
      <protection/>
    </xf>
    <xf numFmtId="3" fontId="32" fillId="12" borderId="85" xfId="28" applyNumberFormat="1" applyFont="1" applyFill="1" applyBorder="1" applyAlignment="1">
      <alignment horizontal="center" vertical="center" wrapText="1"/>
      <protection/>
    </xf>
    <xf numFmtId="0" fontId="1" fillId="12" borderId="69" xfId="29" applyFont="1" applyFill="1" applyBorder="1" applyAlignment="1" applyProtection="1">
      <alignment horizontal="center" vertical="center" wrapText="1"/>
      <protection hidden="1"/>
    </xf>
    <xf numFmtId="0" fontId="1" fillId="12" borderId="87" xfId="29" applyFont="1" applyFill="1" applyBorder="1" applyAlignment="1" applyProtection="1">
      <alignment horizontal="center" vertical="center" wrapText="1"/>
      <protection hidden="1"/>
    </xf>
    <xf numFmtId="0" fontId="1" fillId="12" borderId="85" xfId="29" applyFont="1" applyFill="1" applyBorder="1" applyAlignment="1" applyProtection="1">
      <alignment horizontal="center" vertical="center" wrapText="1"/>
      <protection hidden="1"/>
    </xf>
    <xf numFmtId="0" fontId="1" fillId="12" borderId="88" xfId="29" applyFont="1" applyFill="1" applyBorder="1" applyAlignment="1" applyProtection="1">
      <alignment horizontal="center" vertical="center" wrapText="1"/>
      <protection hidden="1"/>
    </xf>
    <xf numFmtId="14" fontId="1" fillId="0" borderId="71" xfId="32" applyNumberFormat="1" applyFont="1" applyFill="1" applyBorder="1" applyAlignment="1" applyProtection="1">
      <alignment horizontal="center" vertical="center" wrapText="1"/>
      <protection/>
    </xf>
    <xf numFmtId="0" fontId="1" fillId="11" borderId="69" xfId="29" applyFont="1" applyFill="1" applyBorder="1" applyAlignment="1" applyProtection="1">
      <alignment horizontal="center" vertical="center" wrapText="1"/>
      <protection hidden="1"/>
    </xf>
    <xf numFmtId="9" fontId="1" fillId="11" borderId="69" xfId="29" applyNumberFormat="1" applyFont="1" applyFill="1" applyBorder="1" applyAlignment="1" applyProtection="1">
      <alignment horizontal="center" vertical="center" wrapText="1"/>
      <protection hidden="1"/>
    </xf>
    <xf numFmtId="0" fontId="1" fillId="0" borderId="87" xfId="28" applyFont="1" applyBorder="1" applyAlignment="1">
      <alignment horizontal="center" vertical="center" wrapText="1"/>
      <protection/>
    </xf>
    <xf numFmtId="0" fontId="1" fillId="0" borderId="69" xfId="28" applyFont="1" applyBorder="1" applyAlignment="1">
      <alignment horizontal="center" vertical="center" wrapText="1"/>
      <protection/>
    </xf>
    <xf numFmtId="0" fontId="32" fillId="11" borderId="89" xfId="29" applyFont="1" applyFill="1" applyBorder="1" applyAlignment="1" applyProtection="1">
      <alignment horizontal="center" vertical="center" wrapText="1"/>
      <protection hidden="1"/>
    </xf>
    <xf numFmtId="0" fontId="1" fillId="11" borderId="68" xfId="29" applyFont="1" applyFill="1" applyBorder="1" applyAlignment="1" applyProtection="1">
      <alignment horizontal="center" vertical="center" wrapText="1"/>
      <protection hidden="1"/>
    </xf>
    <xf numFmtId="169" fontId="1" fillId="11" borderId="76" xfId="29" applyNumberFormat="1" applyFont="1" applyFill="1" applyBorder="1" applyAlignment="1" applyProtection="1">
      <alignment horizontal="center" vertical="center" wrapText="1"/>
      <protection hidden="1"/>
    </xf>
    <xf numFmtId="1" fontId="1" fillId="0" borderId="71" xfId="30" applyNumberFormat="1" applyFont="1" applyFill="1" applyBorder="1" applyAlignment="1" applyProtection="1">
      <alignment horizontal="center" vertical="center" wrapText="1"/>
      <protection/>
    </xf>
    <xf numFmtId="3" fontId="1" fillId="12" borderId="73" xfId="28" applyNumberFormat="1" applyFont="1" applyFill="1" applyBorder="1" applyAlignment="1">
      <alignment horizontal="center" vertical="center" wrapText="1"/>
      <protection/>
    </xf>
    <xf numFmtId="3" fontId="1" fillId="12" borderId="74" xfId="28" applyNumberFormat="1" applyFont="1" applyFill="1" applyBorder="1" applyAlignment="1">
      <alignment horizontal="center" vertical="center" wrapText="1"/>
      <protection/>
    </xf>
    <xf numFmtId="3" fontId="1" fillId="12" borderId="90" xfId="28" applyNumberFormat="1" applyFont="1" applyFill="1" applyBorder="1" applyAlignment="1">
      <alignment horizontal="center" vertical="center" wrapText="1"/>
      <protection/>
    </xf>
    <xf numFmtId="0" fontId="1" fillId="12" borderId="73" xfId="29" applyFont="1" applyFill="1" applyBorder="1" applyAlignment="1" applyProtection="1">
      <alignment horizontal="center" vertical="center" wrapText="1"/>
      <protection hidden="1"/>
    </xf>
    <xf numFmtId="0" fontId="1" fillId="12" borderId="74" xfId="29" applyFont="1" applyFill="1" applyBorder="1" applyAlignment="1" applyProtection="1">
      <alignment horizontal="center" vertical="center" wrapText="1"/>
      <protection hidden="1"/>
    </xf>
    <xf numFmtId="0" fontId="1" fillId="12" borderId="90" xfId="29" applyFont="1" applyFill="1" applyBorder="1" applyAlignment="1" applyProtection="1">
      <alignment horizontal="center" vertical="center" wrapText="1"/>
      <protection hidden="1"/>
    </xf>
    <xf numFmtId="0" fontId="1" fillId="12" borderId="91" xfId="29" applyFont="1" applyFill="1" applyBorder="1" applyAlignment="1" applyProtection="1">
      <alignment horizontal="center" vertical="center" wrapText="1"/>
      <protection hidden="1"/>
    </xf>
    <xf numFmtId="0" fontId="19" fillId="11" borderId="69" xfId="29" applyFont="1" applyFill="1" applyBorder="1" applyAlignment="1" applyProtection="1">
      <alignment horizontal="center" vertical="center" wrapText="1"/>
      <protection hidden="1"/>
    </xf>
    <xf numFmtId="9" fontId="1" fillId="0" borderId="71" xfId="29" applyNumberFormat="1" applyFont="1" applyFill="1" applyBorder="1" applyAlignment="1" applyProtection="1">
      <alignment horizontal="center" vertical="center" wrapText="1"/>
      <protection hidden="1"/>
    </xf>
    <xf numFmtId="0" fontId="19" fillId="0" borderId="73" xfId="28" applyFont="1" applyBorder="1" applyAlignment="1">
      <alignment horizontal="center" vertical="center" wrapText="1"/>
      <protection/>
    </xf>
    <xf numFmtId="0" fontId="1" fillId="11" borderId="89" xfId="29" applyFont="1" applyFill="1" applyBorder="1" applyAlignment="1" applyProtection="1">
      <alignment horizontal="center" vertical="center" wrapText="1"/>
      <protection hidden="1"/>
    </xf>
    <xf numFmtId="0" fontId="1" fillId="11" borderId="67" xfId="29" applyFont="1" applyFill="1" applyBorder="1" applyAlignment="1" applyProtection="1">
      <alignment horizontal="center" vertical="center" wrapText="1"/>
      <protection hidden="1"/>
    </xf>
    <xf numFmtId="3" fontId="1" fillId="12" borderId="92" xfId="28" applyNumberFormat="1" applyFont="1" applyFill="1" applyBorder="1" applyAlignment="1">
      <alignment horizontal="center" vertical="center" wrapText="1"/>
      <protection/>
    </xf>
    <xf numFmtId="0" fontId="1" fillId="12" borderId="92" xfId="29" applyFont="1" applyFill="1" applyBorder="1" applyAlignment="1" applyProtection="1">
      <alignment horizontal="center" vertical="center" wrapText="1"/>
      <protection hidden="1"/>
    </xf>
    <xf numFmtId="0" fontId="1" fillId="0" borderId="83" xfId="28" applyFont="1" applyBorder="1" applyAlignment="1">
      <alignment horizontal="center" vertical="center" wrapText="1"/>
      <protection/>
    </xf>
    <xf numFmtId="0" fontId="19" fillId="0" borderId="83" xfId="28" applyFont="1" applyBorder="1" applyAlignment="1">
      <alignment horizontal="center" vertical="center" wrapText="1"/>
      <protection/>
    </xf>
    <xf numFmtId="0" fontId="1" fillId="0" borderId="93" xfId="28" applyFont="1" applyBorder="1" applyAlignment="1">
      <alignment horizontal="center" vertical="center" wrapText="1"/>
      <protection/>
    </xf>
    <xf numFmtId="0" fontId="19" fillId="0" borderId="93" xfId="28" applyFont="1" applyBorder="1" applyAlignment="1">
      <alignment horizontal="center" vertical="center" wrapText="1"/>
      <protection/>
    </xf>
    <xf numFmtId="14" fontId="1" fillId="0" borderId="92" xfId="32" applyNumberFormat="1" applyFont="1" applyFill="1" applyBorder="1" applyAlignment="1" applyProtection="1">
      <alignment horizontal="center" vertical="center" wrapText="1"/>
      <protection/>
    </xf>
    <xf numFmtId="0" fontId="1" fillId="11" borderId="92" xfId="29" applyFont="1" applyFill="1" applyBorder="1" applyAlignment="1" applyProtection="1">
      <alignment horizontal="center" vertical="center" wrapText="1"/>
      <protection hidden="1"/>
    </xf>
    <xf numFmtId="9" fontId="1" fillId="0" borderId="92" xfId="29" applyNumberFormat="1" applyFont="1" applyFill="1" applyBorder="1" applyAlignment="1" applyProtection="1">
      <alignment horizontal="center" vertical="center" wrapText="1"/>
      <protection hidden="1"/>
    </xf>
    <xf numFmtId="0" fontId="19" fillId="11" borderId="94" xfId="29" applyFont="1" applyFill="1" applyBorder="1" applyAlignment="1" applyProtection="1">
      <alignment horizontal="center" vertical="center" wrapText="1"/>
      <protection hidden="1"/>
    </xf>
    <xf numFmtId="169" fontId="1" fillId="11" borderId="92" xfId="29" applyNumberFormat="1" applyFont="1" applyFill="1" applyBorder="1" applyAlignment="1" applyProtection="1">
      <alignment horizontal="center" vertical="center" wrapText="1"/>
      <protection hidden="1"/>
    </xf>
    <xf numFmtId="169" fontId="1" fillId="11" borderId="95" xfId="33" applyNumberFormat="1" applyFont="1" applyFill="1" applyBorder="1" applyAlignment="1" applyProtection="1">
      <alignment horizontal="center" vertical="center" wrapText="1"/>
      <protection hidden="1"/>
    </xf>
    <xf numFmtId="3" fontId="1" fillId="17" borderId="71" xfId="28" applyNumberFormat="1" applyFont="1" applyFill="1" applyBorder="1" applyAlignment="1">
      <alignment horizontal="center" vertical="center" wrapText="1"/>
      <protection/>
    </xf>
    <xf numFmtId="0" fontId="1" fillId="17" borderId="71" xfId="29" applyFont="1" applyFill="1" applyBorder="1" applyAlignment="1" applyProtection="1">
      <alignment horizontal="center" vertical="center" wrapText="1"/>
      <protection hidden="1"/>
    </xf>
    <xf numFmtId="0" fontId="1" fillId="11" borderId="94" xfId="29" applyFont="1" applyFill="1" applyBorder="1" applyAlignment="1" applyProtection="1">
      <alignment horizontal="center" vertical="center" wrapText="1"/>
      <protection hidden="1"/>
    </xf>
    <xf numFmtId="0" fontId="1" fillId="11" borderId="96" xfId="29" applyFont="1" applyFill="1" applyBorder="1" applyAlignment="1" applyProtection="1">
      <alignment horizontal="center" vertical="center" wrapText="1"/>
      <protection hidden="1"/>
    </xf>
    <xf numFmtId="3" fontId="1" fillId="0" borderId="92" xfId="28" applyNumberFormat="1" applyFont="1" applyFill="1" applyBorder="1" applyAlignment="1">
      <alignment horizontal="center" vertical="center" wrapText="1"/>
      <protection/>
    </xf>
    <xf numFmtId="0" fontId="21" fillId="0" borderId="15" xfId="28" applyFont="1" applyFill="1" applyBorder="1" applyAlignment="1">
      <alignment horizontal="center" vertical="center" wrapText="1"/>
      <protection/>
    </xf>
    <xf numFmtId="3" fontId="1" fillId="12" borderId="97" xfId="28" applyNumberFormat="1" applyFont="1" applyFill="1" applyBorder="1" applyAlignment="1">
      <alignment horizontal="center" vertical="center" wrapText="1"/>
      <protection/>
    </xf>
    <xf numFmtId="0" fontId="1" fillId="12" borderId="97" xfId="29" applyFont="1" applyFill="1" applyBorder="1" applyAlignment="1" applyProtection="1">
      <alignment horizontal="center" vertical="center" wrapText="1"/>
      <protection hidden="1"/>
    </xf>
    <xf numFmtId="14" fontId="1" fillId="0" borderId="76" xfId="32" applyNumberFormat="1" applyFont="1" applyFill="1" applyBorder="1" applyAlignment="1" applyProtection="1">
      <alignment horizontal="center" vertical="center" wrapText="1"/>
      <protection/>
    </xf>
    <xf numFmtId="0" fontId="1" fillId="11" borderId="89" xfId="28" applyFont="1" applyFill="1" applyBorder="1" applyAlignment="1">
      <alignment horizontal="center" vertical="center" wrapText="1"/>
      <protection/>
    </xf>
    <xf numFmtId="0" fontId="32" fillId="11" borderId="94" xfId="29" applyFont="1" applyFill="1" applyBorder="1" applyAlignment="1" applyProtection="1">
      <alignment horizontal="center" vertical="center" wrapText="1"/>
      <protection hidden="1"/>
    </xf>
    <xf numFmtId="0" fontId="1" fillId="11" borderId="98" xfId="29" applyFont="1" applyFill="1" applyBorder="1" applyAlignment="1" applyProtection="1">
      <alignment horizontal="center" vertical="center" wrapText="1"/>
      <protection hidden="1"/>
    </xf>
    <xf numFmtId="169" fontId="1" fillId="0" borderId="99" xfId="33" applyNumberFormat="1" applyFont="1" applyFill="1" applyBorder="1" applyAlignment="1" applyProtection="1">
      <alignment horizontal="center" vertical="center" wrapText="1"/>
      <protection hidden="1"/>
    </xf>
    <xf numFmtId="3" fontId="1" fillId="12" borderId="100" xfId="28" applyNumberFormat="1" applyFont="1" applyFill="1" applyBorder="1" applyAlignment="1">
      <alignment horizontal="center" vertical="center" wrapText="1"/>
      <protection/>
    </xf>
    <xf numFmtId="0" fontId="1" fillId="12" borderId="100" xfId="29" applyFont="1" applyFill="1" applyBorder="1" applyAlignment="1" applyProtection="1">
      <alignment horizontal="center" vertical="center" wrapText="1"/>
      <protection hidden="1"/>
    </xf>
    <xf numFmtId="169" fontId="1" fillId="11" borderId="101" xfId="33" applyNumberFormat="1" applyFont="1" applyFill="1" applyBorder="1" applyAlignment="1" applyProtection="1">
      <alignment horizontal="center" vertical="center" wrapText="1"/>
      <protection hidden="1"/>
    </xf>
    <xf numFmtId="3" fontId="1" fillId="0" borderId="101" xfId="28" applyNumberFormat="1" applyFont="1" applyBorder="1" applyAlignment="1">
      <alignment horizontal="center" vertical="center" wrapText="1"/>
      <protection/>
    </xf>
    <xf numFmtId="3" fontId="1" fillId="12" borderId="101" xfId="28" applyNumberFormat="1" applyFont="1" applyFill="1" applyBorder="1" applyAlignment="1">
      <alignment horizontal="center" vertical="center" wrapText="1"/>
      <protection/>
    </xf>
    <xf numFmtId="0" fontId="1" fillId="12" borderId="101" xfId="29" applyFont="1" applyFill="1" applyBorder="1" applyAlignment="1" applyProtection="1">
      <alignment horizontal="center" vertical="center" wrapText="1"/>
      <protection hidden="1"/>
    </xf>
    <xf numFmtId="3" fontId="32" fillId="0" borderId="71" xfId="28" applyNumberFormat="1" applyFont="1" applyBorder="1" applyAlignment="1">
      <alignment horizontal="center" vertical="center" wrapText="1"/>
      <protection/>
    </xf>
    <xf numFmtId="1" fontId="32" fillId="12" borderId="92" xfId="31" applyNumberFormat="1" applyFont="1" applyFill="1" applyBorder="1" applyAlignment="1" applyProtection="1">
      <alignment horizontal="center" vertical="center" wrapText="1"/>
      <protection/>
    </xf>
    <xf numFmtId="1" fontId="32" fillId="12" borderId="102" xfId="31" applyNumberFormat="1" applyFont="1" applyFill="1" applyBorder="1" applyAlignment="1" applyProtection="1">
      <alignment horizontal="center" vertical="center" wrapText="1"/>
      <protection/>
    </xf>
    <xf numFmtId="0" fontId="32" fillId="12" borderId="103" xfId="28" applyFont="1" applyFill="1" applyBorder="1" applyAlignment="1">
      <alignment horizontal="center" vertical="center" wrapText="1"/>
      <protection/>
    </xf>
    <xf numFmtId="0" fontId="32" fillId="12" borderId="92" xfId="28" applyFont="1" applyFill="1" applyBorder="1" applyAlignment="1">
      <alignment horizontal="center" vertical="center" wrapText="1"/>
      <protection/>
    </xf>
    <xf numFmtId="0" fontId="32" fillId="12" borderId="93" xfId="28" applyFont="1" applyFill="1" applyBorder="1" applyAlignment="1">
      <alignment horizontal="center" vertical="center" wrapText="1"/>
      <protection/>
    </xf>
    <xf numFmtId="0" fontId="1" fillId="11" borderId="94" xfId="28" applyFont="1" applyFill="1" applyBorder="1" applyAlignment="1">
      <alignment horizontal="center" vertical="center" wrapText="1"/>
      <protection/>
    </xf>
    <xf numFmtId="169" fontId="1" fillId="0" borderId="71" xfId="29" applyNumberFormat="1" applyFont="1" applyFill="1" applyBorder="1" applyAlignment="1" applyProtection="1">
      <alignment horizontal="center" vertical="center" wrapText="1"/>
      <protection hidden="1"/>
    </xf>
    <xf numFmtId="3" fontId="32" fillId="0" borderId="71" xfId="28" applyNumberFormat="1" applyFont="1" applyFill="1" applyBorder="1" applyAlignment="1">
      <alignment horizontal="center" vertical="center" wrapText="1"/>
      <protection/>
    </xf>
    <xf numFmtId="0" fontId="32" fillId="12" borderId="83" xfId="28" applyFont="1" applyFill="1" applyBorder="1" applyAlignment="1">
      <alignment horizontal="center" vertical="center" wrapText="1"/>
      <protection/>
    </xf>
    <xf numFmtId="0" fontId="1" fillId="0" borderId="71" xfId="29" applyFont="1" applyFill="1" applyBorder="1" applyAlignment="1" applyProtection="1">
      <alignment horizontal="center" vertical="center" wrapText="1"/>
      <protection hidden="1"/>
    </xf>
    <xf numFmtId="0" fontId="32" fillId="12" borderId="70" xfId="28" applyFont="1" applyFill="1" applyBorder="1" applyAlignment="1">
      <alignment horizontal="center" vertical="center" wrapText="1"/>
      <protection/>
    </xf>
    <xf numFmtId="0" fontId="32" fillId="12" borderId="71" xfId="28" applyFont="1" applyFill="1" applyBorder="1" applyAlignment="1">
      <alignment horizontal="center" vertical="center" wrapText="1"/>
      <protection/>
    </xf>
    <xf numFmtId="9" fontId="32" fillId="12" borderId="79" xfId="28" applyNumberFormat="1" applyFont="1" applyFill="1" applyBorder="1" applyAlignment="1">
      <alignment horizontal="center" vertical="center" wrapText="1"/>
      <protection/>
    </xf>
    <xf numFmtId="9" fontId="1" fillId="11" borderId="89" xfId="28" applyNumberFormat="1" applyFont="1" applyFill="1" applyBorder="1" applyAlignment="1">
      <alignment horizontal="center" vertical="center" wrapText="1"/>
      <protection/>
    </xf>
    <xf numFmtId="0" fontId="1" fillId="11" borderId="68" xfId="28" applyFont="1" applyFill="1" applyBorder="1" applyAlignment="1">
      <alignment horizontal="center" vertical="center" wrapText="1"/>
      <protection/>
    </xf>
    <xf numFmtId="0" fontId="32" fillId="12" borderId="79" xfId="28" applyFont="1" applyFill="1" applyBorder="1" applyAlignment="1">
      <alignment horizontal="center" vertical="center" wrapText="1"/>
      <protection/>
    </xf>
    <xf numFmtId="0" fontId="1" fillId="0" borderId="89" xfId="28" applyFont="1" applyFill="1" applyBorder="1" applyAlignment="1">
      <alignment horizontal="center" vertical="center" wrapText="1"/>
      <protection/>
    </xf>
    <xf numFmtId="0" fontId="1" fillId="0" borderId="68" xfId="28" applyFont="1" applyFill="1" applyBorder="1" applyAlignment="1">
      <alignment horizontal="center" vertical="center" wrapText="1"/>
      <protection/>
    </xf>
    <xf numFmtId="173" fontId="32" fillId="0" borderId="76" xfId="30" applyNumberFormat="1" applyFont="1" applyFill="1" applyBorder="1" applyAlignment="1" applyProtection="1">
      <alignment horizontal="center" vertical="center" wrapText="1"/>
      <protection/>
    </xf>
    <xf numFmtId="1" fontId="32" fillId="12" borderId="76" xfId="31" applyNumberFormat="1" applyFont="1" applyFill="1" applyBorder="1" applyAlignment="1" applyProtection="1">
      <alignment horizontal="center" vertical="center" wrapText="1"/>
      <protection/>
    </xf>
    <xf numFmtId="1" fontId="32" fillId="12" borderId="75" xfId="31" applyNumberFormat="1" applyFont="1" applyFill="1" applyBorder="1" applyAlignment="1" applyProtection="1">
      <alignment horizontal="center" vertical="center" wrapText="1"/>
      <protection/>
    </xf>
    <xf numFmtId="0" fontId="32" fillId="12" borderId="104" xfId="28" applyFont="1" applyFill="1" applyBorder="1" applyAlignment="1">
      <alignment horizontal="center" vertical="center" wrapText="1"/>
      <protection/>
    </xf>
    <xf numFmtId="0" fontId="32" fillId="12" borderId="76" xfId="28" applyFont="1" applyFill="1" applyBorder="1" applyAlignment="1">
      <alignment horizontal="center" vertical="center" wrapText="1"/>
      <protection/>
    </xf>
    <xf numFmtId="0" fontId="43" fillId="18" borderId="68" xfId="28" applyFont="1" applyFill="1" applyBorder="1" applyAlignment="1">
      <alignment horizontal="center" vertical="center" wrapText="1"/>
      <protection/>
    </xf>
    <xf numFmtId="1" fontId="32" fillId="12" borderId="77" xfId="31" applyNumberFormat="1" applyFont="1" applyFill="1" applyBorder="1" applyAlignment="1" applyProtection="1">
      <alignment horizontal="center" vertical="center" wrapText="1"/>
      <protection/>
    </xf>
    <xf numFmtId="1" fontId="32" fillId="12" borderId="71" xfId="31" applyNumberFormat="1" applyFont="1" applyFill="1" applyBorder="1" applyAlignment="1" applyProtection="1">
      <alignment horizontal="center" vertical="center" wrapText="1"/>
      <protection/>
    </xf>
    <xf numFmtId="1" fontId="32" fillId="12" borderId="105" xfId="31" applyNumberFormat="1" applyFont="1" applyFill="1" applyBorder="1" applyAlignment="1" applyProtection="1">
      <alignment horizontal="center" vertical="center" wrapText="1"/>
      <protection/>
    </xf>
    <xf numFmtId="0" fontId="32" fillId="12" borderId="95" xfId="28" applyFont="1" applyFill="1" applyBorder="1" applyAlignment="1">
      <alignment horizontal="center" vertical="center" wrapText="1"/>
      <protection/>
    </xf>
    <xf numFmtId="9" fontId="1" fillId="11" borderId="71" xfId="29" applyNumberFormat="1" applyFont="1" applyFill="1" applyBorder="1" applyAlignment="1" applyProtection="1">
      <alignment horizontal="center" vertical="center" wrapText="1"/>
      <protection hidden="1"/>
    </xf>
    <xf numFmtId="0" fontId="19" fillId="11" borderId="68" xfId="29" applyFont="1" applyFill="1" applyBorder="1" applyAlignment="1" applyProtection="1">
      <alignment horizontal="center" vertical="center" wrapText="1"/>
      <protection hidden="1"/>
    </xf>
    <xf numFmtId="0" fontId="1" fillId="0" borderId="68" xfId="29" applyFont="1" applyFill="1" applyBorder="1" applyAlignment="1" applyProtection="1">
      <alignment horizontal="center" vertical="center" wrapText="1"/>
      <protection hidden="1"/>
    </xf>
    <xf numFmtId="3" fontId="32" fillId="0" borderId="76" xfId="28" applyNumberFormat="1" applyFont="1" applyBorder="1" applyAlignment="1">
      <alignment horizontal="center" vertical="center" wrapText="1"/>
      <protection/>
    </xf>
    <xf numFmtId="0" fontId="32" fillId="0" borderId="92" xfId="28" applyFont="1" applyFill="1" applyBorder="1" applyAlignment="1">
      <alignment horizontal="center" vertical="center" wrapText="1"/>
      <protection/>
    </xf>
    <xf numFmtId="0" fontId="1" fillId="0" borderId="76" xfId="28" applyFont="1" applyFill="1" applyBorder="1" applyAlignment="1">
      <alignment horizontal="center" vertical="center" wrapText="1"/>
      <protection/>
    </xf>
    <xf numFmtId="0" fontId="32" fillId="0" borderId="93" xfId="28" applyFont="1" applyFill="1" applyBorder="1" applyAlignment="1">
      <alignment horizontal="center" vertical="center" wrapText="1"/>
      <protection/>
    </xf>
    <xf numFmtId="0" fontId="32" fillId="0" borderId="106" xfId="28" applyFont="1" applyFill="1" applyBorder="1" applyAlignment="1">
      <alignment horizontal="center" vertical="center" wrapText="1"/>
      <protection/>
    </xf>
    <xf numFmtId="0" fontId="32" fillId="0" borderId="107" xfId="28" applyFont="1" applyFill="1" applyBorder="1" applyAlignment="1">
      <alignment horizontal="center" vertical="center" wrapText="1"/>
      <protection/>
    </xf>
    <xf numFmtId="169" fontId="1" fillId="0" borderId="87" xfId="29" applyNumberFormat="1" applyFont="1" applyFill="1" applyBorder="1" applyAlignment="1" applyProtection="1">
      <alignment horizontal="center" vertical="center" wrapText="1"/>
      <protection hidden="1"/>
    </xf>
    <xf numFmtId="3" fontId="1" fillId="0" borderId="71" xfId="28" applyNumberFormat="1" applyFont="1" applyBorder="1" applyAlignment="1">
      <alignment horizontal="center" vertical="center" wrapText="1"/>
      <protection/>
    </xf>
    <xf numFmtId="14" fontId="1" fillId="11" borderId="92" xfId="32" applyNumberFormat="1" applyFont="1" applyFill="1" applyBorder="1" applyAlignment="1" applyProtection="1">
      <alignment horizontal="center" vertical="center" wrapText="1"/>
      <protection/>
    </xf>
    <xf numFmtId="0" fontId="1" fillId="0" borderId="92" xfId="28" applyFont="1" applyBorder="1" applyAlignment="1">
      <alignment horizontal="center" vertical="center" wrapText="1"/>
      <protection/>
    </xf>
    <xf numFmtId="0" fontId="1" fillId="0" borderId="76" xfId="28" applyFont="1" applyBorder="1" applyAlignment="1">
      <alignment horizontal="center" vertical="center" wrapText="1"/>
      <protection/>
    </xf>
    <xf numFmtId="0" fontId="1" fillId="0" borderId="106" xfId="28" applyFont="1" applyBorder="1" applyAlignment="1">
      <alignment horizontal="center" vertical="center" wrapText="1"/>
      <protection/>
    </xf>
    <xf numFmtId="169" fontId="41" fillId="0" borderId="0" xfId="28" applyNumberFormat="1" applyFont="1" applyBorder="1" applyAlignment="1">
      <alignment horizontal="center" vertical="center" wrapText="1"/>
      <protection/>
    </xf>
    <xf numFmtId="165" fontId="41" fillId="0" borderId="0" xfId="28" applyNumberFormat="1" applyFont="1" applyBorder="1" applyAlignment="1">
      <alignment horizontal="center" vertical="center" wrapText="1"/>
      <protection/>
    </xf>
    <xf numFmtId="9" fontId="41" fillId="0" borderId="0" xfId="28" applyNumberFormat="1" applyFont="1" applyBorder="1" applyAlignment="1">
      <alignment horizontal="center" vertical="center" wrapText="1"/>
      <protection/>
    </xf>
    <xf numFmtId="1" fontId="41" fillId="0" borderId="0" xfId="30" applyNumberFormat="1" applyFont="1" applyFill="1" applyBorder="1" applyAlignment="1" applyProtection="1">
      <alignment horizontal="center" vertical="center" wrapText="1"/>
      <protection/>
    </xf>
    <xf numFmtId="0" fontId="42" fillId="0" borderId="0" xfId="28" applyFont="1" applyBorder="1" applyAlignment="1">
      <alignment horizontal="center" vertical="center" wrapText="1"/>
      <protection/>
    </xf>
    <xf numFmtId="169" fontId="29" fillId="16" borderId="69" xfId="28" applyNumberFormat="1" applyFont="1" applyFill="1" applyBorder="1" applyAlignment="1">
      <alignment horizontal="center" vertical="center" wrapText="1"/>
      <protection/>
    </xf>
    <xf numFmtId="0" fontId="32" fillId="0" borderId="92" xfId="28" applyFont="1" applyBorder="1" applyAlignment="1">
      <alignment horizontal="center" vertical="center" wrapText="1"/>
      <protection/>
    </xf>
    <xf numFmtId="9" fontId="1" fillId="11" borderId="76" xfId="31" applyFont="1" applyFill="1" applyBorder="1" applyAlignment="1" applyProtection="1">
      <alignment horizontal="center" vertical="center" wrapText="1"/>
      <protection hidden="1"/>
    </xf>
    <xf numFmtId="0" fontId="32" fillId="0" borderId="93" xfId="28" applyFont="1" applyBorder="1" applyAlignment="1">
      <alignment horizontal="center" vertical="center" wrapText="1"/>
      <protection/>
    </xf>
    <xf numFmtId="0" fontId="32" fillId="0" borderId="106" xfId="28" applyFont="1" applyBorder="1" applyAlignment="1">
      <alignment horizontal="center" vertical="center" wrapText="1"/>
      <protection/>
    </xf>
    <xf numFmtId="0" fontId="18" fillId="0" borderId="106" xfId="28" applyFont="1" applyBorder="1" applyAlignment="1">
      <alignment horizontal="center" vertical="center" wrapText="1"/>
      <protection/>
    </xf>
    <xf numFmtId="0" fontId="1" fillId="0" borderId="107" xfId="28" applyFont="1" applyFill="1" applyBorder="1" applyAlignment="1">
      <alignment horizontal="center" vertical="center" wrapText="1"/>
      <protection/>
    </xf>
    <xf numFmtId="0" fontId="1" fillId="0" borderId="106" xfId="28" applyFont="1" applyBorder="1" applyAlignment="1">
      <alignment horizontal="center" vertical="center" wrapText="1"/>
      <protection/>
    </xf>
    <xf numFmtId="0" fontId="1" fillId="0" borderId="92" xfId="29" applyFont="1" applyFill="1" applyBorder="1" applyAlignment="1" applyProtection="1">
      <alignment horizontal="center" vertical="center" wrapText="1"/>
      <protection hidden="1"/>
    </xf>
    <xf numFmtId="0" fontId="1" fillId="0" borderId="97" xfId="28" applyFont="1" applyFill="1" applyBorder="1" applyAlignment="1">
      <alignment horizontal="center" vertical="center" wrapText="1"/>
      <protection/>
    </xf>
    <xf numFmtId="0" fontId="1" fillId="0" borderId="93" xfId="29" applyFont="1" applyFill="1" applyBorder="1" applyAlignment="1" applyProtection="1">
      <alignment horizontal="center" vertical="center" wrapText="1"/>
      <protection hidden="1"/>
    </xf>
    <xf numFmtId="0" fontId="1" fillId="0" borderId="107" xfId="29" applyFont="1" applyFill="1" applyBorder="1" applyAlignment="1" applyProtection="1">
      <alignment horizontal="center" vertical="center" wrapText="1"/>
      <protection hidden="1"/>
    </xf>
    <xf numFmtId="169" fontId="1" fillId="0" borderId="76" xfId="29" applyNumberFormat="1" applyFont="1" applyFill="1" applyBorder="1" applyAlignment="1" applyProtection="1">
      <alignment horizontal="center" vertical="center" wrapText="1"/>
      <protection hidden="1"/>
    </xf>
    <xf numFmtId="3" fontId="32" fillId="0" borderId="97" xfId="28" applyNumberFormat="1" applyFont="1" applyBorder="1" applyAlignment="1">
      <alignment horizontal="center" vertical="center" wrapText="1"/>
      <protection/>
    </xf>
    <xf numFmtId="0" fontId="32" fillId="0" borderId="100" xfId="28" applyFont="1" applyBorder="1" applyAlignment="1">
      <alignment horizontal="center" vertical="center" wrapText="1"/>
      <protection/>
    </xf>
    <xf numFmtId="9" fontId="1" fillId="11" borderId="101" xfId="31" applyFont="1" applyFill="1" applyBorder="1" applyAlignment="1" applyProtection="1">
      <alignment horizontal="center" vertical="center" wrapText="1"/>
      <protection hidden="1"/>
    </xf>
    <xf numFmtId="0" fontId="1" fillId="0" borderId="101" xfId="28" applyFont="1" applyBorder="1" applyAlignment="1">
      <alignment horizontal="center" vertical="center" wrapText="1"/>
      <protection/>
    </xf>
    <xf numFmtId="0" fontId="32" fillId="0" borderId="108" xfId="28" applyFont="1" applyBorder="1" applyAlignment="1">
      <alignment horizontal="center" vertical="center" wrapText="1"/>
      <protection/>
    </xf>
    <xf numFmtId="0" fontId="32" fillId="0" borderId="109" xfId="28" applyFont="1" applyBorder="1" applyAlignment="1">
      <alignment horizontal="center" vertical="center" wrapText="1"/>
      <protection/>
    </xf>
    <xf numFmtId="3" fontId="32" fillId="0" borderId="101" xfId="28" applyNumberFormat="1" applyFont="1" applyBorder="1" applyAlignment="1">
      <alignment horizontal="center" vertical="center" wrapText="1"/>
      <protection/>
    </xf>
    <xf numFmtId="14" fontId="1" fillId="11" borderId="101" xfId="32" applyNumberFormat="1" applyFont="1" applyFill="1" applyBorder="1" applyAlignment="1" applyProtection="1">
      <alignment horizontal="center" vertical="center" wrapText="1"/>
      <protection/>
    </xf>
    <xf numFmtId="0" fontId="32" fillId="0" borderId="101" xfId="28" applyFont="1" applyBorder="1" applyAlignment="1">
      <alignment horizontal="center" vertical="center" wrapText="1"/>
      <protection/>
    </xf>
    <xf numFmtId="0" fontId="32" fillId="0" borderId="110" xfId="28" applyFont="1" applyBorder="1" applyAlignment="1">
      <alignment horizontal="center" vertical="center" wrapText="1"/>
      <protection/>
    </xf>
    <xf numFmtId="0" fontId="32" fillId="0" borderId="111" xfId="28" applyFont="1" applyBorder="1" applyAlignment="1">
      <alignment horizontal="center" vertical="center" wrapText="1"/>
      <protection/>
    </xf>
    <xf numFmtId="0" fontId="32" fillId="0" borderId="112" xfId="28" applyFont="1" applyBorder="1" applyAlignment="1">
      <alignment horizontal="center" vertical="center" wrapText="1"/>
      <protection/>
    </xf>
    <xf numFmtId="0" fontId="32" fillId="0" borderId="1" xfId="28" applyFont="1" applyFill="1" applyBorder="1" applyAlignment="1">
      <alignment horizontal="center" vertical="center" wrapText="1"/>
      <protection/>
    </xf>
    <xf numFmtId="0" fontId="1" fillId="4" borderId="27" xfId="29" applyFont="1" applyFill="1" applyBorder="1" applyAlignment="1" applyProtection="1">
      <alignment horizontal="center" vertical="center" wrapText="1"/>
      <protection hidden="1"/>
    </xf>
    <xf numFmtId="166" fontId="1" fillId="4" borderId="14" xfId="29" applyNumberFormat="1" applyFont="1" applyFill="1" applyBorder="1" applyAlignment="1" applyProtection="1">
      <alignment horizontal="center" vertical="center" wrapText="1"/>
      <protection hidden="1"/>
    </xf>
    <xf numFmtId="9" fontId="19" fillId="0" borderId="11" xfId="31" applyFont="1" applyBorder="1" applyAlignment="1">
      <alignment horizontal="center" vertical="center" wrapText="1"/>
      <protection/>
    </xf>
    <xf numFmtId="9" fontId="1" fillId="3" borderId="14" xfId="31" applyFont="1" applyFill="1" applyBorder="1" applyAlignment="1" applyProtection="1">
      <alignment horizontal="center" vertical="center" wrapText="1"/>
      <protection hidden="1"/>
    </xf>
    <xf numFmtId="14" fontId="1" fillId="4" borderId="60" xfId="32" applyNumberFormat="1" applyFont="1" applyFill="1" applyBorder="1" applyAlignment="1">
      <alignment horizontal="center" vertical="center" wrapText="1"/>
      <protection/>
    </xf>
    <xf numFmtId="0" fontId="19" fillId="0" borderId="14" xfId="23" applyFont="1" applyBorder="1" applyAlignment="1">
      <alignment horizontal="center" vertical="center" wrapText="1"/>
      <protection/>
    </xf>
    <xf numFmtId="0" fontId="1" fillId="0" borderId="4" xfId="23" applyFont="1" applyBorder="1" applyAlignment="1">
      <alignment horizontal="center" vertical="center" wrapText="1"/>
      <protection/>
    </xf>
    <xf numFmtId="0" fontId="19" fillId="0" borderId="13" xfId="23" applyFont="1" applyBorder="1" applyAlignment="1">
      <alignment horizontal="center" vertical="center" wrapText="1"/>
      <protection/>
    </xf>
    <xf numFmtId="0" fontId="19" fillId="0" borderId="38" xfId="23" applyFont="1" applyBorder="1" applyAlignment="1">
      <alignment horizontal="center" vertical="center" wrapText="1"/>
      <protection/>
    </xf>
    <xf numFmtId="0" fontId="19" fillId="10" borderId="55" xfId="23" applyFont="1" applyFill="1" applyBorder="1" applyAlignment="1">
      <alignment horizontal="center" vertical="center" wrapText="1"/>
      <protection/>
    </xf>
    <xf numFmtId="0" fontId="32" fillId="0" borderId="77" xfId="28" applyFont="1" applyBorder="1" applyAlignment="1">
      <alignment horizontal="center" vertical="center" wrapText="1"/>
      <protection/>
    </xf>
    <xf numFmtId="0" fontId="32" fillId="0" borderId="113" xfId="28" applyFont="1" applyFill="1" applyBorder="1" applyAlignment="1">
      <alignment horizontal="center" vertical="center" wrapText="1"/>
      <protection/>
    </xf>
    <xf numFmtId="0" fontId="18" fillId="12" borderId="67" xfId="28" applyFont="1" applyFill="1" applyBorder="1" applyAlignment="1">
      <alignment horizontal="center" vertical="center" wrapText="1"/>
      <protection/>
    </xf>
    <xf numFmtId="0" fontId="32" fillId="12" borderId="92" xfId="28" applyNumberFormat="1" applyFont="1" applyFill="1" applyBorder="1" applyAlignment="1">
      <alignment horizontal="center" vertical="center" wrapText="1"/>
      <protection/>
    </xf>
    <xf numFmtId="0" fontId="1" fillId="11" borderId="76" xfId="29" applyFont="1" applyFill="1" applyBorder="1" applyAlignment="1" applyProtection="1">
      <alignment horizontal="center" vertical="center" wrapText="1"/>
      <protection hidden="1"/>
    </xf>
    <xf numFmtId="0" fontId="1" fillId="11" borderId="95" xfId="29" applyFont="1" applyFill="1" applyBorder="1" applyAlignment="1" applyProtection="1">
      <alignment horizontal="center" vertical="center" wrapText="1"/>
      <protection hidden="1"/>
    </xf>
    <xf numFmtId="0" fontId="1" fillId="11" borderId="82" xfId="29" applyFont="1" applyFill="1" applyBorder="1" applyAlignment="1" applyProtection="1">
      <alignment horizontal="center" vertical="center" wrapText="1"/>
      <protection hidden="1"/>
    </xf>
    <xf numFmtId="0" fontId="1" fillId="11" borderId="114" xfId="29" applyFont="1" applyFill="1" applyBorder="1" applyAlignment="1" applyProtection="1">
      <alignment horizontal="center" vertical="center" wrapText="1"/>
      <protection hidden="1"/>
    </xf>
    <xf numFmtId="3" fontId="32" fillId="0" borderId="92" xfId="28" applyNumberFormat="1" applyFont="1" applyBorder="1" applyAlignment="1">
      <alignment horizontal="center" vertical="center" wrapText="1"/>
      <protection/>
    </xf>
    <xf numFmtId="0" fontId="1" fillId="0" borderId="97" xfId="28" applyFont="1" applyBorder="1" applyAlignment="1">
      <alignment horizontal="center" vertical="center" wrapText="1"/>
      <protection/>
    </xf>
    <xf numFmtId="14" fontId="1" fillId="0" borderId="71" xfId="28" applyNumberFormat="1" applyFont="1" applyFill="1" applyBorder="1" applyAlignment="1">
      <alignment horizontal="center" vertical="center" wrapText="1"/>
      <protection/>
    </xf>
    <xf numFmtId="0" fontId="32" fillId="0" borderId="71" xfId="28" applyFont="1" applyFill="1" applyBorder="1" applyAlignment="1">
      <alignment horizontal="center" vertical="center" wrapText="1"/>
      <protection/>
    </xf>
    <xf numFmtId="0" fontId="1" fillId="0" borderId="71" xfId="28" applyFont="1" applyFill="1" applyBorder="1" applyAlignment="1">
      <alignment horizontal="center" vertical="center" wrapText="1"/>
      <protection/>
    </xf>
    <xf numFmtId="0" fontId="32" fillId="0" borderId="70" xfId="28" applyFont="1" applyFill="1" applyBorder="1" applyAlignment="1">
      <alignment horizontal="center" vertical="center" wrapText="1"/>
      <protection/>
    </xf>
    <xf numFmtId="0" fontId="32" fillId="0" borderId="77" xfId="28" applyFont="1" applyFill="1" applyBorder="1" applyAlignment="1">
      <alignment horizontal="center" vertical="center" wrapText="1"/>
      <protection/>
    </xf>
    <xf numFmtId="0" fontId="32" fillId="0" borderId="82" xfId="28" applyFont="1" applyFill="1" applyBorder="1" applyAlignment="1">
      <alignment horizontal="center" vertical="center" wrapText="1"/>
      <protection/>
    </xf>
    <xf numFmtId="0" fontId="32" fillId="0" borderId="115" xfId="28" applyFont="1" applyFill="1" applyBorder="1" applyAlignment="1">
      <alignment horizontal="center" vertical="center" wrapText="1"/>
      <protection/>
    </xf>
    <xf numFmtId="0" fontId="1" fillId="17" borderId="76" xfId="29" applyFont="1" applyFill="1" applyBorder="1" applyAlignment="1" applyProtection="1">
      <alignment horizontal="center" vertical="center" wrapText="1"/>
      <protection hidden="1"/>
    </xf>
    <xf numFmtId="0" fontId="32" fillId="4" borderId="76" xfId="28" applyFont="1" applyFill="1" applyBorder="1" applyAlignment="1">
      <alignment horizontal="center" vertical="center" wrapText="1"/>
      <protection/>
    </xf>
    <xf numFmtId="0" fontId="1" fillId="4" borderId="76" xfId="28" applyFont="1" applyFill="1" applyBorder="1" applyAlignment="1">
      <alignment horizontal="center" vertical="center" wrapText="1"/>
      <protection/>
    </xf>
    <xf numFmtId="0" fontId="32" fillId="4" borderId="80" xfId="28" applyFont="1" applyFill="1" applyBorder="1" applyAlignment="1">
      <alignment horizontal="center" vertical="center" wrapText="1"/>
      <protection/>
    </xf>
    <xf numFmtId="14" fontId="1" fillId="0" borderId="71" xfId="28" applyNumberFormat="1" applyFont="1" applyBorder="1" applyAlignment="1">
      <alignment horizontal="center" vertical="center" wrapText="1"/>
      <protection/>
    </xf>
    <xf numFmtId="9" fontId="1" fillId="0" borderId="71" xfId="31" applyFont="1" applyFill="1" applyBorder="1" applyAlignment="1" applyProtection="1">
      <alignment horizontal="center" vertical="center" wrapText="1"/>
      <protection/>
    </xf>
    <xf numFmtId="0" fontId="32" fillId="0" borderId="76" xfId="28" applyFont="1" applyFill="1" applyBorder="1" applyAlignment="1">
      <alignment horizontal="center" vertical="center" wrapText="1"/>
      <protection/>
    </xf>
    <xf numFmtId="0" fontId="32" fillId="0" borderId="79" xfId="28" applyFont="1" applyFill="1" applyBorder="1" applyAlignment="1">
      <alignment horizontal="center" vertical="center" wrapText="1"/>
      <protection/>
    </xf>
    <xf numFmtId="0" fontId="32" fillId="0" borderId="80" xfId="28" applyFont="1" applyFill="1" applyBorder="1" applyAlignment="1">
      <alignment horizontal="center" vertical="center" wrapText="1"/>
      <protection/>
    </xf>
    <xf numFmtId="0" fontId="1" fillId="4" borderId="1" xfId="28" applyFont="1" applyFill="1" applyBorder="1" applyAlignment="1">
      <alignment horizontal="center" vertical="center" wrapText="1"/>
      <protection/>
    </xf>
    <xf numFmtId="0" fontId="1" fillId="4" borderId="115" xfId="28" applyFont="1" applyFill="1" applyBorder="1" applyAlignment="1">
      <alignment horizontal="center" vertical="center" wrapText="1"/>
      <protection/>
    </xf>
    <xf numFmtId="14" fontId="1" fillId="13" borderId="76" xfId="32" applyNumberFormat="1" applyFont="1" applyFill="1" applyBorder="1" applyAlignment="1" applyProtection="1">
      <alignment horizontal="center" vertical="center" wrapText="1"/>
      <protection/>
    </xf>
    <xf numFmtId="9" fontId="1" fillId="4" borderId="71" xfId="31" applyFont="1" applyFill="1" applyBorder="1" applyAlignment="1" applyProtection="1">
      <alignment horizontal="center" vertical="center" wrapText="1"/>
      <protection/>
    </xf>
    <xf numFmtId="0" fontId="1" fillId="0" borderId="79" xfId="28" applyFont="1" applyBorder="1" applyAlignment="1">
      <alignment horizontal="center" vertical="center" wrapText="1"/>
      <protection/>
    </xf>
    <xf numFmtId="0" fontId="1" fillId="0" borderId="68" xfId="28" applyFont="1" applyBorder="1" applyAlignment="1">
      <alignment horizontal="center" vertical="center" wrapText="1"/>
      <protection/>
    </xf>
    <xf numFmtId="0" fontId="1" fillId="0" borderId="67" xfId="28" applyFont="1" applyBorder="1" applyAlignment="1">
      <alignment horizontal="center" vertical="center" wrapText="1"/>
      <protection/>
    </xf>
    <xf numFmtId="174" fontId="41" fillId="0" borderId="0" xfId="28" applyNumberFormat="1" applyFont="1" applyBorder="1" applyAlignment="1">
      <alignment horizontal="center" vertical="center" wrapText="1"/>
      <protection/>
    </xf>
    <xf numFmtId="174" fontId="41" fillId="0" borderId="0" xfId="28" applyNumberFormat="1" applyFont="1" applyAlignment="1">
      <alignment horizontal="center" vertical="center" wrapText="1"/>
      <protection/>
    </xf>
    <xf numFmtId="165" fontId="41" fillId="0" borderId="0" xfId="28" applyNumberFormat="1" applyFont="1" applyAlignment="1">
      <alignment horizontal="center" vertical="center" wrapText="1"/>
      <protection/>
    </xf>
    <xf numFmtId="9" fontId="41" fillId="0" borderId="0" xfId="28" applyNumberFormat="1" applyFont="1" applyAlignment="1">
      <alignment horizontal="center" vertical="center" wrapText="1"/>
      <protection/>
    </xf>
    <xf numFmtId="1" fontId="41" fillId="0" borderId="0" xfId="32" applyNumberFormat="1" applyFont="1" applyFill="1" applyBorder="1" applyAlignment="1" applyProtection="1">
      <alignment horizontal="center" vertical="center" wrapText="1"/>
      <protection/>
    </xf>
    <xf numFmtId="0" fontId="45" fillId="19" borderId="116" xfId="28" applyFont="1" applyFill="1" applyBorder="1" applyAlignment="1">
      <alignment horizontal="center" vertical="center" wrapText="1"/>
      <protection/>
    </xf>
    <xf numFmtId="0" fontId="45" fillId="19" borderId="85" xfId="28" applyFont="1" applyFill="1" applyBorder="1" applyAlignment="1">
      <alignment horizontal="center" vertical="center" wrapText="1"/>
      <protection/>
    </xf>
    <xf numFmtId="169" fontId="45" fillId="19" borderId="70" xfId="28" applyNumberFormat="1" applyFont="1" applyFill="1" applyBorder="1" applyAlignment="1">
      <alignment horizontal="center" vertical="center" wrapText="1"/>
      <protection/>
    </xf>
    <xf numFmtId="0" fontId="45" fillId="19" borderId="96" xfId="28" applyFont="1" applyFill="1" applyBorder="1" applyAlignment="1">
      <alignment horizontal="center" vertical="center" wrapText="1"/>
      <protection/>
    </xf>
    <xf numFmtId="0" fontId="45" fillId="19" borderId="68" xfId="29" applyFont="1" applyFill="1" applyBorder="1" applyAlignment="1" applyProtection="1">
      <alignment horizontal="center" vertical="center" wrapText="1"/>
      <protection hidden="1"/>
    </xf>
    <xf numFmtId="0" fontId="45" fillId="19" borderId="90" xfId="29" applyFont="1" applyFill="1" applyBorder="1" applyAlignment="1" applyProtection="1">
      <alignment horizontal="center" vertical="center" wrapText="1"/>
      <protection hidden="1"/>
    </xf>
    <xf numFmtId="0" fontId="45" fillId="19" borderId="67" xfId="29" applyFont="1" applyFill="1" applyBorder="1" applyAlignment="1" applyProtection="1">
      <alignment horizontal="center" vertical="center" wrapText="1"/>
      <protection hidden="1"/>
    </xf>
    <xf numFmtId="0" fontId="45" fillId="19" borderId="79" xfId="29" applyFont="1" applyFill="1" applyBorder="1" applyAlignment="1" applyProtection="1">
      <alignment horizontal="center" vertical="center" wrapText="1"/>
      <protection hidden="1"/>
    </xf>
    <xf numFmtId="1" fontId="45" fillId="19" borderId="76" xfId="32" applyNumberFormat="1" applyFont="1" applyFill="1" applyBorder="1" applyAlignment="1" applyProtection="1">
      <alignment horizontal="center" vertical="center" wrapText="1"/>
      <protection hidden="1"/>
    </xf>
    <xf numFmtId="0" fontId="45" fillId="19" borderId="76" xfId="29" applyFont="1" applyFill="1" applyBorder="1" applyAlignment="1" applyProtection="1">
      <alignment horizontal="center" vertical="center" wrapText="1"/>
      <protection hidden="1"/>
    </xf>
    <xf numFmtId="9" fontId="45" fillId="19" borderId="76" xfId="29" applyNumberFormat="1" applyFont="1" applyFill="1" applyBorder="1" applyAlignment="1" applyProtection="1">
      <alignment horizontal="center" vertical="center" wrapText="1"/>
      <protection hidden="1"/>
    </xf>
    <xf numFmtId="0" fontId="45" fillId="19" borderId="76" xfId="29" applyFont="1" applyFill="1" applyBorder="1" applyAlignment="1" applyProtection="1">
      <alignment horizontal="center" vertical="center" textRotation="90" wrapText="1"/>
      <protection hidden="1"/>
    </xf>
    <xf numFmtId="169" fontId="45" fillId="19" borderId="76" xfId="29" applyNumberFormat="1" applyFont="1" applyFill="1" applyBorder="1" applyAlignment="1" applyProtection="1">
      <alignment horizontal="center" vertical="center" wrapText="1"/>
      <protection hidden="1"/>
    </xf>
    <xf numFmtId="0" fontId="45" fillId="19" borderId="117" xfId="29" applyFont="1" applyFill="1" applyBorder="1" applyAlignment="1" applyProtection="1">
      <alignment horizontal="center" vertical="center" wrapText="1"/>
      <protection hidden="1"/>
    </xf>
    <xf numFmtId="0" fontId="45" fillId="19" borderId="85" xfId="28" applyFont="1" applyFill="1" applyBorder="1" applyAlignment="1">
      <alignment vertical="center" wrapText="1"/>
      <protection/>
    </xf>
    <xf numFmtId="0" fontId="45" fillId="19" borderId="83" xfId="28" applyFont="1" applyFill="1" applyBorder="1" applyAlignment="1">
      <alignment horizontal="center" vertical="center" wrapText="1"/>
      <protection/>
    </xf>
    <xf numFmtId="169" fontId="45" fillId="19" borderId="83" xfId="28" applyNumberFormat="1" applyFont="1" applyFill="1" applyBorder="1" applyAlignment="1">
      <alignment horizontal="center" vertical="center" wrapText="1"/>
      <protection/>
    </xf>
    <xf numFmtId="0" fontId="45" fillId="19" borderId="107" xfId="28" applyFont="1" applyFill="1" applyBorder="1" applyAlignment="1">
      <alignment horizontal="center" vertical="center" wrapText="1"/>
      <protection/>
    </xf>
    <xf numFmtId="0" fontId="32" fillId="20" borderId="81" xfId="28" applyFont="1" applyFill="1" applyBorder="1" applyAlignment="1">
      <alignment horizontal="center" vertical="center" wrapText="1"/>
      <protection/>
    </xf>
    <xf numFmtId="0" fontId="32" fillId="20" borderId="70" xfId="28" applyFont="1" applyFill="1" applyBorder="1" applyAlignment="1">
      <alignment horizontal="center" vertical="center" wrapText="1"/>
      <protection/>
    </xf>
    <xf numFmtId="0" fontId="32" fillId="20" borderId="77" xfId="28" applyFont="1" applyFill="1" applyBorder="1" applyAlignment="1">
      <alignment horizontal="center" vertical="center" wrapText="1"/>
      <protection/>
    </xf>
    <xf numFmtId="0" fontId="1" fillId="20" borderId="71" xfId="28" applyFont="1" applyFill="1" applyBorder="1" applyAlignment="1">
      <alignment horizontal="center" vertical="center" wrapText="1"/>
      <protection/>
    </xf>
    <xf numFmtId="0" fontId="1" fillId="20" borderId="71" xfId="29" applyFont="1" applyFill="1" applyBorder="1" applyAlignment="1" applyProtection="1">
      <alignment horizontal="center" vertical="center" wrapText="1"/>
      <protection hidden="1"/>
    </xf>
    <xf numFmtId="0" fontId="32" fillId="20" borderId="71" xfId="28" applyFont="1" applyFill="1" applyBorder="1" applyAlignment="1">
      <alignment horizontal="center" vertical="center" wrapText="1"/>
      <protection/>
    </xf>
    <xf numFmtId="14" fontId="1" fillId="20" borderId="71" xfId="32" applyNumberFormat="1" applyFont="1" applyFill="1" applyBorder="1" applyAlignment="1" applyProtection="1">
      <alignment horizontal="center" vertical="center" wrapText="1"/>
      <protection/>
    </xf>
    <xf numFmtId="14" fontId="1" fillId="20" borderId="92" xfId="32" applyNumberFormat="1" applyFont="1" applyFill="1" applyBorder="1" applyAlignment="1" applyProtection="1">
      <alignment horizontal="center" vertical="center" wrapText="1"/>
      <protection/>
    </xf>
    <xf numFmtId="3" fontId="32" fillId="20" borderId="71" xfId="28" applyNumberFormat="1" applyFont="1" applyFill="1" applyBorder="1" applyAlignment="1">
      <alignment horizontal="center" vertical="center" wrapText="1"/>
      <protection/>
    </xf>
    <xf numFmtId="169" fontId="1" fillId="20" borderId="71" xfId="29" applyNumberFormat="1" applyFont="1" applyFill="1" applyBorder="1" applyAlignment="1" applyProtection="1">
      <alignment horizontal="center" vertical="center" wrapText="1"/>
      <protection hidden="1"/>
    </xf>
    <xf numFmtId="0" fontId="1" fillId="20" borderId="72" xfId="29" applyFont="1" applyFill="1" applyBorder="1" applyAlignment="1" applyProtection="1">
      <alignment horizontal="center" vertical="center" wrapText="1"/>
      <protection hidden="1"/>
    </xf>
    <xf numFmtId="0" fontId="32" fillId="20" borderId="107" xfId="28" applyFont="1" applyFill="1" applyBorder="1" applyAlignment="1">
      <alignment horizontal="center" vertical="center" wrapText="1"/>
      <protection/>
    </xf>
    <xf numFmtId="0" fontId="32" fillId="20" borderId="93" xfId="28" applyFont="1" applyFill="1" applyBorder="1" applyAlignment="1">
      <alignment horizontal="center" vertical="center" wrapText="1"/>
      <protection/>
    </xf>
    <xf numFmtId="0" fontId="1" fillId="20" borderId="92" xfId="29" applyFont="1" applyFill="1" applyBorder="1" applyAlignment="1" applyProtection="1">
      <alignment horizontal="center" vertical="center" wrapText="1"/>
      <protection hidden="1"/>
    </xf>
    <xf numFmtId="0" fontId="32" fillId="20" borderId="92" xfId="28" applyFont="1" applyFill="1" applyBorder="1" applyAlignment="1">
      <alignment horizontal="center" vertical="center" wrapText="1"/>
      <protection/>
    </xf>
    <xf numFmtId="169" fontId="1" fillId="20" borderId="92" xfId="29" applyNumberFormat="1" applyFont="1" applyFill="1" applyBorder="1" applyAlignment="1" applyProtection="1">
      <alignment horizontal="center" vertical="center" wrapText="1"/>
      <protection hidden="1"/>
    </xf>
    <xf numFmtId="0" fontId="32" fillId="20" borderId="106" xfId="28" applyFont="1" applyFill="1" applyBorder="1" applyAlignment="1">
      <alignment horizontal="center" vertical="center" wrapText="1"/>
      <protection/>
    </xf>
    <xf numFmtId="0" fontId="18" fillId="12" borderId="78" xfId="28" applyFont="1" applyFill="1" applyBorder="1" applyAlignment="1">
      <alignment horizontal="center" vertical="center" wrapText="1"/>
      <protection/>
    </xf>
    <xf numFmtId="0" fontId="1" fillId="20" borderId="107" xfId="28" applyFont="1" applyFill="1" applyBorder="1" applyAlignment="1">
      <alignment horizontal="center" vertical="center" wrapText="1"/>
      <protection/>
    </xf>
    <xf numFmtId="0" fontId="1" fillId="20" borderId="97" xfId="28" applyFont="1" applyFill="1" applyBorder="1" applyAlignment="1">
      <alignment horizontal="center" vertical="center" wrapText="1"/>
      <protection/>
    </xf>
    <xf numFmtId="0" fontId="1" fillId="20" borderId="96" xfId="29" applyFont="1" applyFill="1" applyBorder="1" applyAlignment="1" applyProtection="1">
      <alignment horizontal="center" vertical="center" wrapText="1"/>
      <protection hidden="1"/>
    </xf>
    <xf numFmtId="0" fontId="32" fillId="20" borderId="68" xfId="28" applyFont="1" applyFill="1" applyBorder="1" applyAlignment="1">
      <alignment horizontal="center" vertical="center" wrapText="1"/>
      <protection/>
    </xf>
    <xf numFmtId="0" fontId="1" fillId="20" borderId="76" xfId="28" applyFont="1" applyFill="1" applyBorder="1" applyAlignment="1">
      <alignment horizontal="center" vertical="center" wrapText="1"/>
      <protection/>
    </xf>
    <xf numFmtId="174" fontId="1" fillId="20" borderId="71" xfId="29" applyNumberFormat="1" applyFont="1" applyFill="1" applyBorder="1" applyAlignment="1" applyProtection="1">
      <alignment horizontal="center" vertical="center" wrapText="1"/>
      <protection hidden="1"/>
    </xf>
    <xf numFmtId="0" fontId="32" fillId="20" borderId="67" xfId="28" applyFont="1" applyFill="1" applyBorder="1" applyAlignment="1">
      <alignment horizontal="center" vertical="center" wrapText="1"/>
      <protection/>
    </xf>
    <xf numFmtId="0" fontId="32" fillId="20" borderId="79" xfId="28" applyFont="1" applyFill="1" applyBorder="1" applyAlignment="1">
      <alignment horizontal="center" vertical="center" wrapText="1"/>
      <protection/>
    </xf>
    <xf numFmtId="0" fontId="32" fillId="20" borderId="104" xfId="28" applyFont="1" applyFill="1" applyBorder="1" applyAlignment="1">
      <alignment horizontal="center" vertical="center" wrapText="1"/>
      <protection/>
    </xf>
    <xf numFmtId="0" fontId="18" fillId="12" borderId="115" xfId="28" applyFont="1" applyFill="1" applyBorder="1" applyAlignment="1">
      <alignment horizontal="center" vertical="center" wrapText="1"/>
      <protection/>
    </xf>
    <xf numFmtId="0" fontId="32" fillId="0" borderId="104" xfId="28" applyFont="1" applyFill="1" applyBorder="1" applyAlignment="1">
      <alignment horizontal="center" vertical="center" wrapText="1"/>
      <protection/>
    </xf>
    <xf numFmtId="10" fontId="1" fillId="0" borderId="71" xfId="28" applyNumberFormat="1" applyFont="1" applyBorder="1" applyAlignment="1">
      <alignment horizontal="center" vertical="center" wrapText="1"/>
      <protection/>
    </xf>
    <xf numFmtId="174" fontId="1" fillId="0" borderId="71" xfId="29" applyNumberFormat="1" applyFont="1" applyFill="1" applyBorder="1" applyAlignment="1" applyProtection="1">
      <alignment horizontal="center" vertical="center" wrapText="1"/>
      <protection hidden="1"/>
    </xf>
    <xf numFmtId="0" fontId="1" fillId="0" borderId="72" xfId="29" applyFont="1" applyFill="1" applyBorder="1" applyAlignment="1" applyProtection="1">
      <alignment horizontal="center" vertical="center" wrapText="1"/>
      <protection hidden="1"/>
    </xf>
    <xf numFmtId="0" fontId="1" fillId="0" borderId="115" xfId="28" applyFont="1" applyFill="1" applyBorder="1" applyAlignment="1">
      <alignment horizontal="center" vertical="center" wrapText="1"/>
      <protection/>
    </xf>
    <xf numFmtId="0" fontId="1" fillId="11" borderId="117" xfId="29" applyFont="1" applyFill="1" applyBorder="1" applyAlignment="1" applyProtection="1">
      <alignment horizontal="center" vertical="center" wrapText="1"/>
      <protection hidden="1"/>
    </xf>
    <xf numFmtId="10" fontId="29" fillId="16" borderId="85" xfId="28" applyNumberFormat="1" applyFont="1" applyFill="1" applyBorder="1" applyAlignment="1">
      <alignment horizontal="center" vertical="center" wrapText="1"/>
      <protection/>
    </xf>
    <xf numFmtId="10" fontId="1" fillId="11" borderId="76" xfId="31" applyNumberFormat="1" applyFont="1" applyFill="1" applyBorder="1" applyAlignment="1" applyProtection="1">
      <alignment horizontal="center" vertical="center" wrapText="1"/>
      <protection hidden="1"/>
    </xf>
    <xf numFmtId="0" fontId="1" fillId="11" borderId="81" xfId="29" applyFont="1" applyFill="1" applyBorder="1" applyAlignment="1" applyProtection="1">
      <alignment horizontal="center" vertical="center" wrapText="1"/>
      <protection hidden="1"/>
    </xf>
    <xf numFmtId="0" fontId="1" fillId="0" borderId="70" xfId="28" applyFont="1" applyBorder="1" applyAlignment="1">
      <alignment horizontal="center" vertical="center" wrapText="1"/>
      <protection/>
    </xf>
    <xf numFmtId="3" fontId="1" fillId="12" borderId="71" xfId="28" applyNumberFormat="1" applyFont="1" applyFill="1" applyBorder="1" applyAlignment="1">
      <alignment horizontal="center" vertical="center" wrapText="1"/>
      <protection/>
    </xf>
    <xf numFmtId="1" fontId="1" fillId="12" borderId="71" xfId="28" applyNumberFormat="1" applyFont="1" applyFill="1" applyBorder="1" applyAlignment="1">
      <alignment horizontal="center" vertical="center" wrapText="1"/>
      <protection/>
    </xf>
    <xf numFmtId="1" fontId="1" fillId="0" borderId="71" xfId="32" applyNumberFormat="1" applyFont="1" applyFill="1" applyBorder="1" applyAlignment="1" applyProtection="1">
      <alignment horizontal="center" vertical="center" wrapText="1"/>
      <protection/>
    </xf>
    <xf numFmtId="169" fontId="1" fillId="11" borderId="102" xfId="29" applyNumberFormat="1" applyFont="1" applyFill="1" applyBorder="1" applyAlignment="1" applyProtection="1">
      <alignment horizontal="center" vertical="center" wrapText="1"/>
      <protection hidden="1"/>
    </xf>
    <xf numFmtId="0" fontId="1" fillId="0" borderId="81" xfId="29" applyFont="1" applyFill="1" applyBorder="1" applyAlignment="1" applyProtection="1">
      <alignment horizontal="center" vertical="center" wrapText="1"/>
      <protection hidden="1"/>
    </xf>
    <xf numFmtId="0" fontId="32" fillId="0" borderId="118" xfId="28" applyFont="1" applyFill="1" applyBorder="1" applyAlignment="1">
      <alignment horizontal="center" vertical="center" wrapText="1"/>
      <protection/>
    </xf>
    <xf numFmtId="169" fontId="1" fillId="0" borderId="92" xfId="29" applyNumberFormat="1" applyFont="1" applyFill="1" applyBorder="1" applyAlignment="1" applyProtection="1">
      <alignment horizontal="center" vertical="center" wrapText="1"/>
      <protection hidden="1"/>
    </xf>
    <xf numFmtId="0" fontId="1" fillId="0" borderId="96" xfId="29" applyFont="1" applyFill="1" applyBorder="1" applyAlignment="1" applyProtection="1">
      <alignment horizontal="center" vertical="center" wrapText="1"/>
      <protection hidden="1"/>
    </xf>
    <xf numFmtId="0" fontId="29" fillId="21" borderId="67" xfId="28" applyFont="1" applyFill="1" applyBorder="1" applyAlignment="1">
      <alignment horizontal="center" vertical="center" wrapText="1"/>
      <protection/>
    </xf>
    <xf numFmtId="0" fontId="32" fillId="0" borderId="81" xfId="28" applyFont="1" applyFill="1" applyBorder="1" applyAlignment="1">
      <alignment horizontal="center" vertical="center" wrapText="1"/>
      <protection/>
    </xf>
    <xf numFmtId="9" fontId="1" fillId="0" borderId="71" xfId="31" applyNumberFormat="1" applyFont="1" applyFill="1" applyBorder="1" applyAlignment="1" applyProtection="1">
      <alignment horizontal="center" vertical="center" wrapText="1"/>
      <protection hidden="1"/>
    </xf>
    <xf numFmtId="3" fontId="32" fillId="0" borderId="92" xfId="28" applyNumberFormat="1" applyFont="1" applyFill="1" applyBorder="1" applyAlignment="1">
      <alignment horizontal="center" vertical="center" wrapText="1"/>
      <protection/>
    </xf>
    <xf numFmtId="0" fontId="43" fillId="4" borderId="0" xfId="28" applyFont="1" applyFill="1" applyAlignment="1">
      <alignment horizontal="center" vertical="center" wrapText="1"/>
      <protection/>
    </xf>
    <xf numFmtId="0" fontId="1" fillId="0" borderId="117" xfId="29" applyFont="1" applyFill="1" applyBorder="1" applyAlignment="1" applyProtection="1">
      <alignment horizontal="center" vertical="center" wrapText="1"/>
      <protection hidden="1"/>
    </xf>
    <xf numFmtId="0" fontId="21" fillId="0" borderId="0" xfId="28" applyFont="1" applyFill="1" applyAlignment="1">
      <alignment horizontal="center" vertical="center" wrapText="1"/>
      <protection/>
    </xf>
    <xf numFmtId="0" fontId="1" fillId="0" borderId="77" xfId="29" applyFont="1" applyFill="1" applyBorder="1" applyAlignment="1" applyProtection="1">
      <alignment horizontal="center" vertical="center" wrapText="1"/>
      <protection hidden="1"/>
    </xf>
    <xf numFmtId="1" fontId="1" fillId="0" borderId="71" xfId="29" applyNumberFormat="1" applyFont="1" applyFill="1" applyBorder="1" applyAlignment="1" applyProtection="1">
      <alignment horizontal="center" vertical="center" wrapText="1"/>
      <protection hidden="1"/>
    </xf>
    <xf numFmtId="1" fontId="1" fillId="0" borderId="80" xfId="32" applyNumberFormat="1" applyFont="1" applyFill="1" applyBorder="1" applyAlignment="1" applyProtection="1">
      <alignment horizontal="center" vertical="center" wrapText="1"/>
      <protection hidden="1"/>
    </xf>
    <xf numFmtId="1" fontId="1" fillId="0" borderId="76" xfId="29" applyNumberFormat="1" applyFont="1" applyFill="1" applyBorder="1" applyAlignment="1" applyProtection="1">
      <alignment horizontal="center" vertical="center" wrapText="1"/>
      <protection hidden="1"/>
    </xf>
    <xf numFmtId="1" fontId="1" fillId="0" borderId="77" xfId="32" applyNumberFormat="1" applyFont="1" applyFill="1" applyBorder="1" applyAlignment="1" applyProtection="1">
      <alignment horizontal="center" vertical="center" wrapText="1"/>
      <protection hidden="1"/>
    </xf>
    <xf numFmtId="0" fontId="1" fillId="0" borderId="70" xfId="29" applyFont="1" applyFill="1" applyBorder="1" applyAlignment="1" applyProtection="1">
      <alignment horizontal="center" vertical="center" wrapText="1"/>
      <protection hidden="1"/>
    </xf>
    <xf numFmtId="1" fontId="1" fillId="0" borderId="73" xfId="32" applyNumberFormat="1" applyFont="1" applyFill="1" applyBorder="1" applyAlignment="1" applyProtection="1">
      <alignment horizontal="center" vertical="center" wrapText="1"/>
      <protection hidden="1"/>
    </xf>
    <xf numFmtId="14" fontId="1" fillId="0" borderId="79" xfId="32" applyNumberFormat="1" applyFont="1" applyFill="1" applyBorder="1" applyAlignment="1" applyProtection="1">
      <alignment horizontal="center" vertical="center" wrapText="1"/>
      <protection/>
    </xf>
    <xf numFmtId="0" fontId="29" fillId="5" borderId="85" xfId="28" applyFont="1" applyFill="1" applyBorder="1" applyAlignment="1">
      <alignment horizontal="center" vertical="center" wrapText="1"/>
      <protection/>
    </xf>
    <xf numFmtId="0" fontId="32" fillId="5" borderId="85" xfId="28" applyFont="1" applyFill="1" applyBorder="1" applyAlignment="1">
      <alignment horizontal="center" vertical="center" wrapText="1"/>
      <protection/>
    </xf>
    <xf numFmtId="9" fontId="29" fillId="5" borderId="85" xfId="31" applyFont="1" applyFill="1" applyBorder="1" applyAlignment="1" applyProtection="1">
      <alignment horizontal="center" vertical="center" wrapText="1"/>
      <protection/>
    </xf>
    <xf numFmtId="1" fontId="29" fillId="5" borderId="85" xfId="28" applyNumberFormat="1" applyFont="1" applyFill="1" applyBorder="1" applyAlignment="1">
      <alignment horizontal="center" vertical="center" wrapText="1"/>
      <protection/>
    </xf>
    <xf numFmtId="171" fontId="29" fillId="5" borderId="85" xfId="28" applyNumberFormat="1" applyFont="1" applyFill="1" applyBorder="1" applyAlignment="1">
      <alignment horizontal="center" vertical="center" wrapText="1"/>
      <protection/>
    </xf>
    <xf numFmtId="0" fontId="29" fillId="5" borderId="81" xfId="28" applyFont="1" applyFill="1" applyBorder="1" applyAlignment="1">
      <alignment horizontal="center" vertical="center" wrapText="1"/>
      <protection/>
    </xf>
    <xf numFmtId="0" fontId="43" fillId="0" borderId="0" xfId="28" applyFont="1" applyFill="1" applyAlignment="1">
      <alignment horizontal="center" vertical="center" wrapText="1"/>
      <protection/>
    </xf>
    <xf numFmtId="0" fontId="32" fillId="0" borderId="68" xfId="29" applyFont="1" applyFill="1" applyBorder="1" applyAlignment="1" applyProtection="1">
      <alignment horizontal="center" vertical="center" wrapText="1"/>
      <protection hidden="1"/>
    </xf>
    <xf numFmtId="0" fontId="32" fillId="0" borderId="69" xfId="29" applyFont="1" applyFill="1" applyBorder="1" applyAlignment="1" applyProtection="1">
      <alignment horizontal="center" vertical="center" wrapText="1"/>
      <protection hidden="1"/>
    </xf>
    <xf numFmtId="14" fontId="32" fillId="0" borderId="71" xfId="29" applyNumberFormat="1" applyFont="1" applyFill="1" applyBorder="1" applyAlignment="1" applyProtection="1">
      <alignment horizontal="center" vertical="center" wrapText="1"/>
      <protection hidden="1"/>
    </xf>
    <xf numFmtId="1" fontId="32" fillId="0" borderId="71" xfId="32" applyNumberFormat="1" applyFont="1" applyFill="1" applyBorder="1" applyAlignment="1" applyProtection="1">
      <alignment horizontal="center" vertical="center" wrapText="1"/>
      <protection/>
    </xf>
    <xf numFmtId="169" fontId="32" fillId="0" borderId="71" xfId="29" applyNumberFormat="1" applyFont="1" applyFill="1" applyBorder="1" applyAlignment="1" applyProtection="1">
      <alignment horizontal="center" vertical="center" wrapText="1"/>
      <protection hidden="1"/>
    </xf>
    <xf numFmtId="0" fontId="29" fillId="0" borderId="0" xfId="28" applyFont="1" applyAlignment="1">
      <alignment horizontal="center" vertical="center" wrapText="1"/>
      <protection/>
    </xf>
    <xf numFmtId="1" fontId="41" fillId="14" borderId="83" xfId="32" applyNumberFormat="1" applyFont="1" applyFill="1" applyBorder="1" applyAlignment="1" applyProtection="1">
      <alignment horizontal="center" vertical="center" wrapText="1"/>
      <protection/>
    </xf>
    <xf numFmtId="0" fontId="45" fillId="19" borderId="85" xfId="29" applyFont="1" applyFill="1" applyBorder="1" applyAlignment="1" applyProtection="1">
      <alignment horizontal="center" vertical="center" wrapText="1"/>
      <protection hidden="1"/>
    </xf>
    <xf numFmtId="0" fontId="45" fillId="19" borderId="72" xfId="29" applyFont="1" applyFill="1" applyBorder="1" applyAlignment="1" applyProtection="1">
      <alignment horizontal="center" vertical="center" wrapText="1"/>
      <protection hidden="1"/>
    </xf>
    <xf numFmtId="0" fontId="45" fillId="19" borderId="72" xfId="29" applyFont="1" applyFill="1" applyBorder="1" applyAlignment="1" applyProtection="1">
      <alignment horizontal="center" vertical="center" textRotation="90" wrapText="1"/>
      <protection hidden="1"/>
    </xf>
    <xf numFmtId="169" fontId="45" fillId="19" borderId="72" xfId="29" applyNumberFormat="1" applyFont="1" applyFill="1" applyBorder="1" applyAlignment="1" applyProtection="1">
      <alignment horizontal="center" vertical="center" wrapText="1"/>
      <protection hidden="1"/>
    </xf>
    <xf numFmtId="0" fontId="32" fillId="0" borderId="119" xfId="28" applyFont="1" applyFill="1" applyBorder="1" applyAlignment="1">
      <alignment horizontal="center" vertical="center" wrapText="1"/>
      <protection/>
    </xf>
    <xf numFmtId="0" fontId="19" fillId="10" borderId="1" xfId="23" applyFont="1" applyFill="1" applyBorder="1" applyAlignment="1">
      <alignment horizontal="center" vertical="center" wrapText="1"/>
      <protection/>
    </xf>
    <xf numFmtId="0" fontId="17" fillId="5" borderId="20"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8" fillId="3" borderId="55" xfId="23" applyFont="1" applyFill="1" applyBorder="1" applyAlignment="1" applyProtection="1">
      <alignment horizontal="center" vertical="center" wrapText="1"/>
      <protection hidden="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 fillId="4" borderId="12" xfId="23" applyFont="1" applyFill="1" applyBorder="1" applyAlignment="1" applyProtection="1">
      <alignment horizontal="center" vertical="center" wrapText="1"/>
      <protection hidden="1"/>
    </xf>
    <xf numFmtId="0" fontId="18" fillId="3" borderId="5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 fillId="3" borderId="20" xfId="23" applyFont="1" applyFill="1" applyBorder="1" applyAlignment="1" applyProtection="1">
      <alignment horizontal="center" vertical="center" wrapText="1"/>
      <protection hidden="1"/>
    </xf>
    <xf numFmtId="0" fontId="1" fillId="4" borderId="6" xfId="0" applyFont="1" applyFill="1" applyBorder="1" applyAlignment="1">
      <alignment horizontal="center" vertical="center" wrapText="1"/>
    </xf>
    <xf numFmtId="0" fontId="0" fillId="0" borderId="0" xfId="0" applyAlignment="1">
      <alignment horizontal="center" vertical="center"/>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 fillId="0" borderId="6" xfId="23" applyFont="1" applyFill="1" applyBorder="1" applyAlignment="1" applyProtection="1">
      <alignment horizontal="center" vertical="center" wrapText="1"/>
      <protection hidden="1"/>
    </xf>
    <xf numFmtId="166" fontId="1" fillId="22" borderId="11" xfId="23" applyNumberFormat="1" applyFont="1" applyFill="1" applyBorder="1" applyAlignment="1" applyProtection="1">
      <alignment horizontal="center" vertical="center" wrapText="1"/>
      <protection hidden="1"/>
    </xf>
    <xf numFmtId="44" fontId="1" fillId="23" borderId="27" xfId="21" applyFont="1" applyFill="1" applyBorder="1" applyAlignment="1" applyProtection="1">
      <alignment horizontal="center" vertical="center" wrapText="1"/>
      <protection hidden="1"/>
    </xf>
    <xf numFmtId="1" fontId="1" fillId="3" borderId="36" xfId="23" applyNumberFormat="1" applyFont="1" applyFill="1" applyBorder="1" applyAlignment="1" applyProtection="1">
      <alignment horizontal="center" vertical="center" wrapText="1"/>
      <protection hidden="1"/>
    </xf>
    <xf numFmtId="1" fontId="1" fillId="3" borderId="36" xfId="22" applyNumberFormat="1" applyFont="1" applyFill="1" applyBorder="1" applyAlignment="1" applyProtection="1">
      <alignment horizontal="center" vertical="center" wrapText="1"/>
      <protection hidden="1"/>
    </xf>
    <xf numFmtId="0" fontId="1" fillId="4" borderId="41" xfId="23" applyFont="1" applyFill="1" applyBorder="1" applyAlignment="1" applyProtection="1">
      <alignment horizontal="center" vertical="center" wrapText="1"/>
      <protection hidden="1"/>
    </xf>
    <xf numFmtId="0" fontId="1" fillId="4" borderId="39" xfId="23" applyFont="1" applyFill="1" applyBorder="1" applyAlignment="1" applyProtection="1">
      <alignment horizontal="center" vertical="center" wrapText="1"/>
      <protection hidden="1"/>
    </xf>
    <xf numFmtId="9" fontId="37" fillId="5" borderId="1" xfId="0" applyNumberFormat="1" applyFont="1" applyFill="1" applyBorder="1" applyAlignment="1">
      <alignment horizontal="center" vertical="center" wrapText="1"/>
    </xf>
    <xf numFmtId="9" fontId="37" fillId="5" borderId="1" xfId="0" applyNumberFormat="1" applyFont="1" applyFill="1" applyBorder="1" applyAlignment="1" applyProtection="1">
      <alignment horizontal="center" vertical="center" wrapText="1"/>
      <protection locked="0"/>
    </xf>
    <xf numFmtId="9" fontId="19" fillId="3" borderId="39" xfId="0" applyNumberFormat="1" applyFont="1" applyFill="1" applyBorder="1" applyAlignment="1">
      <alignment vertical="center" wrapText="1"/>
    </xf>
    <xf numFmtId="9" fontId="35" fillId="2" borderId="1" xfId="0" applyNumberFormat="1" applyFont="1" applyFill="1" applyBorder="1" applyAlignment="1">
      <alignment horizontal="center" vertical="center" wrapText="1"/>
    </xf>
    <xf numFmtId="1" fontId="36" fillId="0" borderId="0" xfId="28" applyNumberFormat="1" applyAlignment="1">
      <alignment horizontal="center" vertical="center"/>
      <protection/>
    </xf>
    <xf numFmtId="9" fontId="1" fillId="4" borderId="4" xfId="22" applyFont="1" applyFill="1" applyBorder="1" applyAlignment="1" applyProtection="1">
      <alignment horizontal="center" vertical="center" wrapText="1"/>
      <protection hidden="1"/>
    </xf>
    <xf numFmtId="9" fontId="14" fillId="2" borderId="1" xfId="22" applyFont="1" applyFill="1" applyBorder="1" applyAlignment="1">
      <alignment horizontal="center" vertical="center" wrapText="1"/>
    </xf>
    <xf numFmtId="9" fontId="13" fillId="2" borderId="1" xfId="22" applyFont="1" applyFill="1" applyBorder="1" applyAlignment="1">
      <alignment horizontal="center" vertical="center" wrapText="1"/>
    </xf>
    <xf numFmtId="0" fontId="15"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8" borderId="1" xfId="23" applyFont="1" applyFill="1" applyBorder="1" applyAlignment="1" applyProtection="1">
      <alignment horizontal="center" vertical="center" wrapText="1"/>
      <protection hidden="1"/>
    </xf>
    <xf numFmtId="0" fontId="18" fillId="8" borderId="1" xfId="23" applyFont="1" applyFill="1" applyBorder="1" applyAlignment="1" applyProtection="1">
      <alignment horizontal="center" vertical="center" wrapText="1"/>
      <protection hidden="1"/>
    </xf>
    <xf numFmtId="1" fontId="0" fillId="0" borderId="0" xfId="0" applyNumberFormat="1" applyAlignment="1">
      <alignment horizontal="center" vertical="center"/>
    </xf>
    <xf numFmtId="9" fontId="13" fillId="2" borderId="1" xfId="0" applyNumberFormat="1" applyFont="1" applyFill="1" applyBorder="1" applyAlignment="1">
      <alignment horizontal="center" vertical="center" wrapText="1"/>
    </xf>
    <xf numFmtId="0" fontId="19" fillId="0" borderId="17" xfId="0" applyFont="1" applyBorder="1" applyAlignment="1">
      <alignment horizontal="center" vertical="center" wrapText="1"/>
    </xf>
    <xf numFmtId="0" fontId="18" fillId="11" borderId="67" xfId="29" applyFont="1" applyFill="1" applyBorder="1" applyAlignment="1" applyProtection="1">
      <alignment horizontal="center" vertical="center" wrapText="1"/>
      <protection hidden="1"/>
    </xf>
    <xf numFmtId="0" fontId="1" fillId="11" borderId="68" xfId="29" applyFont="1" applyFill="1" applyBorder="1" applyAlignment="1" applyProtection="1">
      <alignment horizontal="center" vertical="center" wrapText="1"/>
      <protection hidden="1"/>
    </xf>
    <xf numFmtId="0" fontId="18" fillId="12" borderId="67" xfId="29" applyFont="1" applyFill="1" applyBorder="1" applyAlignment="1" applyProtection="1">
      <alignment horizontal="center" vertical="center" wrapText="1"/>
      <protection hidden="1"/>
    </xf>
    <xf numFmtId="14" fontId="1" fillId="0" borderId="92" xfId="32" applyNumberFormat="1" applyFont="1" applyFill="1" applyBorder="1" applyAlignment="1" applyProtection="1">
      <alignment horizontal="center" vertical="center" wrapText="1"/>
      <protection/>
    </xf>
    <xf numFmtId="0" fontId="1" fillId="11" borderId="76" xfId="29" applyFont="1" applyFill="1" applyBorder="1" applyAlignment="1" applyProtection="1">
      <alignment horizontal="center" vertical="center" wrapText="1"/>
      <protection hidden="1"/>
    </xf>
    <xf numFmtId="0" fontId="1" fillId="11" borderId="92" xfId="29" applyFont="1" applyFill="1" applyBorder="1" applyAlignment="1" applyProtection="1">
      <alignment horizontal="center" vertical="center" wrapText="1"/>
      <protection hidden="1"/>
    </xf>
    <xf numFmtId="1" fontId="41" fillId="0" borderId="0" xfId="20" applyNumberFormat="1" applyFont="1" applyFill="1" applyBorder="1" applyAlignment="1" applyProtection="1">
      <alignment horizontal="center" vertical="center" wrapText="1"/>
      <protection/>
    </xf>
    <xf numFmtId="1" fontId="41" fillId="0" borderId="0" xfId="28" applyNumberFormat="1" applyFont="1" applyAlignment="1">
      <alignment horizontal="center" vertical="center" wrapText="1"/>
      <protection/>
    </xf>
    <xf numFmtId="1" fontId="41" fillId="0" borderId="0" xfId="28" applyNumberFormat="1" applyFont="1" applyBorder="1" applyAlignment="1">
      <alignment horizontal="center" vertical="center" wrapText="1"/>
      <protection/>
    </xf>
    <xf numFmtId="0" fontId="45" fillId="15" borderId="68" xfId="29" applyFont="1" applyFill="1" applyBorder="1" applyAlignment="1" applyProtection="1">
      <alignment horizontal="center" vertical="center" wrapText="1"/>
      <protection hidden="1"/>
    </xf>
    <xf numFmtId="0" fontId="45" fillId="15" borderId="90" xfId="29" applyFont="1" applyFill="1" applyBorder="1" applyAlignment="1" applyProtection="1">
      <alignment horizontal="center" vertical="center" wrapText="1"/>
      <protection hidden="1"/>
    </xf>
    <xf numFmtId="0" fontId="45" fillId="15" borderId="67" xfId="29" applyFont="1" applyFill="1" applyBorder="1" applyAlignment="1" applyProtection="1">
      <alignment horizontal="center" vertical="center" wrapText="1"/>
      <protection hidden="1"/>
    </xf>
    <xf numFmtId="0" fontId="45" fillId="15" borderId="79" xfId="29" applyFont="1" applyFill="1" applyBorder="1" applyAlignment="1" applyProtection="1">
      <alignment horizontal="center" vertical="center" wrapText="1"/>
      <protection hidden="1"/>
    </xf>
    <xf numFmtId="1" fontId="45" fillId="15" borderId="76" xfId="20" applyNumberFormat="1" applyFont="1" applyFill="1" applyBorder="1" applyAlignment="1" applyProtection="1">
      <alignment horizontal="center" vertical="center" wrapText="1"/>
      <protection hidden="1"/>
    </xf>
    <xf numFmtId="0" fontId="45" fillId="15" borderId="76" xfId="29" applyFont="1" applyFill="1" applyBorder="1" applyAlignment="1" applyProtection="1">
      <alignment horizontal="center" vertical="center" wrapText="1"/>
      <protection hidden="1"/>
    </xf>
    <xf numFmtId="9" fontId="45" fillId="15" borderId="76" xfId="29" applyNumberFormat="1" applyFont="1" applyFill="1" applyBorder="1" applyAlignment="1" applyProtection="1">
      <alignment horizontal="center" vertical="center" wrapText="1"/>
      <protection hidden="1"/>
    </xf>
    <xf numFmtId="0" fontId="45" fillId="15" borderId="76" xfId="29" applyFont="1" applyFill="1" applyBorder="1" applyAlignment="1" applyProtection="1">
      <alignment horizontal="center" vertical="center" textRotation="90" wrapText="1"/>
      <protection hidden="1"/>
    </xf>
    <xf numFmtId="1" fontId="45" fillId="15" borderId="76" xfId="29" applyNumberFormat="1" applyFont="1" applyFill="1" applyBorder="1" applyAlignment="1" applyProtection="1">
      <alignment horizontal="center" vertical="center" wrapText="1"/>
      <protection hidden="1"/>
    </xf>
    <xf numFmtId="0" fontId="45" fillId="15" borderId="117" xfId="29" applyFont="1" applyFill="1" applyBorder="1" applyAlignment="1" applyProtection="1">
      <alignment horizontal="center" vertical="center" wrapText="1"/>
      <protection hidden="1"/>
    </xf>
    <xf numFmtId="167" fontId="1" fillId="11" borderId="71" xfId="22" applyNumberFormat="1" applyFont="1" applyFill="1" applyBorder="1" applyAlignment="1" applyProtection="1">
      <alignment horizontal="center" vertical="center" wrapText="1"/>
      <protection hidden="1"/>
    </xf>
    <xf numFmtId="0" fontId="1" fillId="12" borderId="71" xfId="28" applyNumberFormat="1" applyFont="1" applyFill="1" applyBorder="1" applyAlignment="1">
      <alignment horizontal="center" vertical="center" wrapText="1"/>
      <protection/>
    </xf>
    <xf numFmtId="1" fontId="1" fillId="12" borderId="71" xfId="22" applyNumberFormat="1" applyFont="1" applyFill="1" applyBorder="1" applyAlignment="1" applyProtection="1">
      <alignment horizontal="center" vertical="center" wrapText="1"/>
      <protection/>
    </xf>
    <xf numFmtId="1" fontId="1" fillId="0" borderId="71" xfId="20" applyNumberFormat="1" applyFont="1" applyFill="1" applyBorder="1" applyAlignment="1" applyProtection="1">
      <alignment horizontal="center" vertical="center" wrapText="1"/>
      <protection/>
    </xf>
    <xf numFmtId="0" fontId="1" fillId="12" borderId="92" xfId="28" applyNumberFormat="1" applyFont="1" applyFill="1" applyBorder="1" applyAlignment="1">
      <alignment horizontal="center" vertical="center" wrapText="1"/>
      <protection/>
    </xf>
    <xf numFmtId="1" fontId="1" fillId="12" borderId="92" xfId="22" applyNumberFormat="1" applyFont="1" applyFill="1" applyBorder="1" applyAlignment="1" applyProtection="1">
      <alignment horizontal="center" vertical="center" wrapText="1"/>
      <protection/>
    </xf>
    <xf numFmtId="0" fontId="1" fillId="12" borderId="71" xfId="28" applyFont="1" applyFill="1" applyBorder="1" applyAlignment="1">
      <alignment horizontal="center" vertical="center" wrapText="1"/>
      <protection/>
    </xf>
    <xf numFmtId="0" fontId="1" fillId="12" borderId="95" xfId="28" applyFont="1" applyFill="1" applyBorder="1" applyAlignment="1">
      <alignment horizontal="center" vertical="center" wrapText="1"/>
      <protection/>
    </xf>
    <xf numFmtId="1" fontId="1" fillId="12" borderId="105" xfId="22" applyNumberFormat="1" applyFont="1" applyFill="1" applyBorder="1" applyAlignment="1" applyProtection="1">
      <alignment horizontal="center" vertical="center" wrapText="1"/>
      <protection/>
    </xf>
    <xf numFmtId="0" fontId="18" fillId="16" borderId="85" xfId="28" applyFont="1" applyFill="1" applyBorder="1" applyAlignment="1">
      <alignment horizontal="center" vertical="center" wrapText="1"/>
      <protection/>
    </xf>
    <xf numFmtId="9" fontId="18" fillId="16" borderId="85" xfId="22" applyFont="1" applyFill="1" applyBorder="1" applyAlignment="1" applyProtection="1">
      <alignment horizontal="center" vertical="center" wrapText="1"/>
      <protection/>
    </xf>
    <xf numFmtId="1" fontId="18" fillId="16" borderId="85" xfId="28" applyNumberFormat="1" applyFont="1" applyFill="1" applyBorder="1" applyAlignment="1">
      <alignment horizontal="center" vertical="center" wrapText="1"/>
      <protection/>
    </xf>
    <xf numFmtId="169" fontId="18" fillId="16" borderId="85" xfId="28" applyNumberFormat="1" applyFont="1" applyFill="1" applyBorder="1" applyAlignment="1">
      <alignment horizontal="center" vertical="center" wrapText="1"/>
      <protection/>
    </xf>
    <xf numFmtId="0" fontId="18" fillId="16" borderId="81" xfId="28" applyFont="1" applyFill="1" applyBorder="1" applyAlignment="1">
      <alignment horizontal="center" vertical="center" wrapText="1"/>
      <protection/>
    </xf>
    <xf numFmtId="0" fontId="20" fillId="18" borderId="68" xfId="28" applyFont="1" applyFill="1" applyBorder="1" applyAlignment="1">
      <alignment horizontal="center" vertical="center" wrapText="1"/>
      <protection/>
    </xf>
    <xf numFmtId="0" fontId="20" fillId="0" borderId="0" xfId="28" applyFont="1" applyAlignment="1">
      <alignment horizontal="center" vertical="center" wrapText="1"/>
      <protection/>
    </xf>
    <xf numFmtId="9" fontId="1" fillId="11" borderId="71" xfId="22" applyFont="1" applyFill="1" applyBorder="1" applyAlignment="1" applyProtection="1">
      <alignment horizontal="center" vertical="center" wrapText="1"/>
      <protection hidden="1"/>
    </xf>
    <xf numFmtId="14" fontId="1" fillId="11" borderId="71" xfId="29" applyNumberFormat="1" applyFont="1" applyFill="1" applyBorder="1" applyAlignment="1" applyProtection="1">
      <alignment horizontal="center" vertical="center" wrapText="1"/>
      <protection hidden="1"/>
    </xf>
    <xf numFmtId="0" fontId="20" fillId="16" borderId="68" xfId="28" applyFont="1" applyFill="1" applyBorder="1" applyAlignment="1">
      <alignment horizontal="center" vertical="center" wrapText="1"/>
      <protection/>
    </xf>
    <xf numFmtId="1" fontId="1" fillId="11" borderId="77" xfId="20" applyNumberFormat="1" applyFont="1" applyFill="1" applyBorder="1" applyAlignment="1" applyProtection="1">
      <alignment horizontal="center" vertical="center" wrapText="1"/>
      <protection hidden="1"/>
    </xf>
    <xf numFmtId="171" fontId="1" fillId="11" borderId="71" xfId="29" applyNumberFormat="1" applyFont="1" applyFill="1" applyBorder="1" applyAlignment="1" applyProtection="1">
      <alignment horizontal="center" vertical="center" wrapText="1"/>
      <protection hidden="1"/>
    </xf>
    <xf numFmtId="14" fontId="1" fillId="11" borderId="70" xfId="32" applyNumberFormat="1" applyFont="1" applyFill="1" applyBorder="1" applyAlignment="1" applyProtection="1">
      <alignment horizontal="center" vertical="center" wrapText="1"/>
      <protection/>
    </xf>
    <xf numFmtId="14" fontId="1" fillId="11" borderId="77" xfId="32" applyNumberFormat="1" applyFont="1" applyFill="1" applyBorder="1" applyAlignment="1" applyProtection="1">
      <alignment horizontal="center" vertical="center" wrapText="1"/>
      <protection/>
    </xf>
    <xf numFmtId="0" fontId="1" fillId="12" borderId="70" xfId="29" applyFont="1" applyFill="1" applyBorder="1" applyAlignment="1" applyProtection="1">
      <alignment horizontal="center" vertical="center" wrapText="1"/>
      <protection hidden="1"/>
    </xf>
    <xf numFmtId="0" fontId="1" fillId="11" borderId="79" xfId="29" applyFont="1" applyFill="1" applyBorder="1" applyAlignment="1" applyProtection="1">
      <alignment horizontal="center" vertical="center" wrapText="1"/>
      <protection hidden="1"/>
    </xf>
    <xf numFmtId="1" fontId="1" fillId="11" borderId="80" xfId="20" applyNumberFormat="1" applyFont="1" applyFill="1" applyBorder="1" applyAlignment="1" applyProtection="1">
      <alignment horizontal="center" vertical="center" wrapText="1"/>
      <protection hidden="1"/>
    </xf>
    <xf numFmtId="0" fontId="1" fillId="11" borderId="93" xfId="29" applyFont="1" applyFill="1" applyBorder="1" applyAlignment="1" applyProtection="1">
      <alignment horizontal="center" vertical="center" wrapText="1"/>
      <protection hidden="1"/>
    </xf>
    <xf numFmtId="0" fontId="1" fillId="11" borderId="106" xfId="29" applyFont="1" applyFill="1" applyBorder="1" applyAlignment="1" applyProtection="1">
      <alignment horizontal="center" vertical="center" wrapText="1"/>
      <protection hidden="1"/>
    </xf>
    <xf numFmtId="1" fontId="1" fillId="11" borderId="92" xfId="29" applyNumberFormat="1" applyFont="1" applyFill="1" applyBorder="1" applyAlignment="1" applyProtection="1">
      <alignment horizontal="center" vertical="center" wrapText="1"/>
      <protection hidden="1"/>
    </xf>
    <xf numFmtId="9" fontId="29" fillId="16" borderId="85" xfId="22" applyFont="1" applyFill="1" applyBorder="1" applyAlignment="1" applyProtection="1">
      <alignment horizontal="center" vertical="center" wrapText="1"/>
      <protection/>
    </xf>
    <xf numFmtId="0" fontId="45" fillId="15" borderId="85" xfId="28" applyFont="1" applyFill="1" applyBorder="1" applyAlignment="1">
      <alignment vertical="center" wrapText="1"/>
      <protection/>
    </xf>
    <xf numFmtId="0" fontId="45" fillId="15" borderId="83" xfId="28" applyFont="1" applyFill="1" applyBorder="1" applyAlignment="1">
      <alignment horizontal="center" vertical="center" wrapText="1"/>
      <protection/>
    </xf>
    <xf numFmtId="9" fontId="45" fillId="15" borderId="83" xfId="22" applyFont="1" applyFill="1" applyBorder="1" applyAlignment="1" applyProtection="1">
      <alignment horizontal="center" vertical="center" wrapText="1"/>
      <protection/>
    </xf>
    <xf numFmtId="1" fontId="45" fillId="15" borderId="83" xfId="28" applyNumberFormat="1" applyFont="1" applyFill="1" applyBorder="1" applyAlignment="1">
      <alignment horizontal="center" vertical="center" wrapText="1"/>
      <protection/>
    </xf>
    <xf numFmtId="169" fontId="45" fillId="15" borderId="83" xfId="28" applyNumberFormat="1" applyFont="1" applyFill="1" applyBorder="1" applyAlignment="1">
      <alignment horizontal="center" vertical="center" wrapText="1"/>
      <protection/>
    </xf>
    <xf numFmtId="0" fontId="45" fillId="15" borderId="107" xfId="28" applyFont="1" applyFill="1" applyBorder="1" applyAlignment="1">
      <alignment horizontal="center" vertical="center" wrapText="1"/>
      <protection/>
    </xf>
    <xf numFmtId="1" fontId="41" fillId="14" borderId="83" xfId="20" applyNumberFormat="1" applyFont="1" applyFill="1" applyBorder="1" applyAlignment="1" applyProtection="1">
      <alignment horizontal="center" vertical="center" wrapText="1"/>
      <protection/>
    </xf>
    <xf numFmtId="1" fontId="41" fillId="14" borderId="83" xfId="28" applyNumberFormat="1" applyFont="1" applyFill="1" applyBorder="1" applyAlignment="1">
      <alignment horizontal="center" vertical="center" wrapText="1"/>
      <protection/>
    </xf>
    <xf numFmtId="174" fontId="41" fillId="14" borderId="83" xfId="28" applyNumberFormat="1" applyFont="1" applyFill="1" applyBorder="1" applyAlignment="1">
      <alignment horizontal="center" vertical="center" wrapText="1"/>
      <protection/>
    </xf>
    <xf numFmtId="0" fontId="51" fillId="14" borderId="68" xfId="29" applyFont="1" applyFill="1" applyBorder="1" applyAlignment="1" applyProtection="1">
      <alignment horizontal="center" vertical="center" wrapText="1"/>
      <protection hidden="1"/>
    </xf>
    <xf numFmtId="9" fontId="51" fillId="14" borderId="68" xfId="29" applyNumberFormat="1" applyFont="1" applyFill="1" applyBorder="1" applyAlignment="1" applyProtection="1">
      <alignment horizontal="center" vertical="center" wrapText="1"/>
      <protection hidden="1"/>
    </xf>
    <xf numFmtId="0" fontId="51" fillId="14" borderId="68" xfId="29" applyFont="1" applyFill="1" applyBorder="1" applyAlignment="1" applyProtection="1">
      <alignment horizontal="center" vertical="center" wrapText="1"/>
      <protection hidden="1"/>
    </xf>
    <xf numFmtId="9" fontId="5" fillId="5" borderId="1" xfId="22" applyFont="1" applyFill="1" applyBorder="1" applyAlignment="1">
      <alignment horizontal="center" vertical="center" wrapText="1"/>
    </xf>
    <xf numFmtId="0" fontId="5" fillId="5" borderId="1" xfId="0" applyFont="1" applyFill="1" applyBorder="1" applyAlignment="1">
      <alignment horizontal="center" vertical="center" wrapText="1"/>
    </xf>
    <xf numFmtId="175" fontId="5" fillId="5" borderId="1" xfId="20" applyNumberFormat="1" applyFont="1" applyFill="1" applyBorder="1" applyAlignment="1">
      <alignment horizontal="center" vertical="center" wrapText="1"/>
    </xf>
    <xf numFmtId="9" fontId="52" fillId="2" borderId="1" xfId="22" applyFont="1" applyFill="1" applyBorder="1" applyAlignment="1">
      <alignment horizontal="center" vertical="center" wrapText="1"/>
    </xf>
    <xf numFmtId="0" fontId="52" fillId="2" borderId="1" xfId="0" applyFont="1" applyFill="1" applyBorder="1" applyAlignment="1">
      <alignment horizontal="center" vertical="center" wrapText="1"/>
    </xf>
    <xf numFmtId="9" fontId="51" fillId="8" borderId="1" xfId="22" applyFont="1" applyFill="1" applyBorder="1" applyAlignment="1" applyProtection="1">
      <alignment horizontal="center" vertical="center" wrapText="1"/>
      <protection hidden="1"/>
    </xf>
    <xf numFmtId="9" fontId="51" fillId="14" borderId="68" xfId="22" applyFont="1" applyFill="1" applyBorder="1" applyAlignment="1" applyProtection="1">
      <alignment horizontal="center" vertical="center" wrapText="1"/>
      <protection hidden="1"/>
    </xf>
    <xf numFmtId="9" fontId="52" fillId="2" borderId="1" xfId="0" applyNumberFormat="1" applyFont="1" applyFill="1" applyBorder="1" applyAlignment="1">
      <alignment horizontal="center" vertical="center" wrapText="1"/>
    </xf>
    <xf numFmtId="0" fontId="51" fillId="8" borderId="1" xfId="23" applyFont="1" applyFill="1" applyBorder="1" applyAlignment="1" applyProtection="1">
      <alignment horizontal="center" vertical="center" wrapText="1"/>
      <protection hidden="1"/>
    </xf>
    <xf numFmtId="9" fontId="51" fillId="8" borderId="1" xfId="23" applyNumberFormat="1" applyFont="1" applyFill="1" applyBorder="1" applyAlignment="1" applyProtection="1">
      <alignment horizontal="center" vertical="center" wrapText="1"/>
      <protection hidden="1"/>
    </xf>
    <xf numFmtId="9" fontId="5" fillId="5" borderId="1" xfId="0" applyNumberFormat="1" applyFont="1" applyFill="1" applyBorder="1" applyAlignment="1">
      <alignment horizontal="center" vertical="center" wrapText="1"/>
    </xf>
    <xf numFmtId="0" fontId="17" fillId="5" borderId="63" xfId="0" applyFont="1" applyFill="1" applyBorder="1" applyAlignment="1">
      <alignment horizontal="center" vertical="center" wrapText="1"/>
    </xf>
    <xf numFmtId="0" fontId="13" fillId="2" borderId="63" xfId="0" applyFont="1" applyFill="1" applyBorder="1" applyAlignment="1">
      <alignment horizontal="center" vertical="center" wrapText="1"/>
    </xf>
    <xf numFmtId="9" fontId="51" fillId="8" borderId="63" xfId="22" applyFont="1" applyFill="1" applyBorder="1" applyAlignment="1" applyProtection="1">
      <alignment horizontal="center" vertical="center" wrapText="1"/>
      <protection hidden="1"/>
    </xf>
    <xf numFmtId="9" fontId="1" fillId="3" borderId="28" xfId="22" applyFont="1" applyFill="1" applyBorder="1" applyAlignment="1" applyProtection="1">
      <alignment horizontal="center" vertical="center" wrapText="1"/>
      <protection hidden="1"/>
    </xf>
    <xf numFmtId="9" fontId="1" fillId="3" borderId="53" xfId="22" applyFont="1" applyFill="1" applyBorder="1" applyAlignment="1" applyProtection="1">
      <alignment horizontal="center" vertical="center" wrapText="1"/>
      <protection hidden="1"/>
    </xf>
    <xf numFmtId="9" fontId="1" fillId="4" borderId="28" xfId="22" applyFont="1" applyFill="1" applyBorder="1" applyAlignment="1" applyProtection="1">
      <alignment horizontal="center" vertical="center" wrapText="1"/>
      <protection hidden="1"/>
    </xf>
    <xf numFmtId="9" fontId="1" fillId="4" borderId="53" xfId="22" applyFont="1" applyFill="1" applyBorder="1" applyAlignment="1" applyProtection="1">
      <alignment horizontal="center" vertical="center" wrapText="1"/>
      <protection hidden="1"/>
    </xf>
    <xf numFmtId="0" fontId="18" fillId="4" borderId="6" xfId="23" applyFont="1" applyFill="1" applyBorder="1" applyAlignment="1" applyProtection="1">
      <alignment horizontal="center" vertical="center" wrapText="1"/>
      <protection hidden="1"/>
    </xf>
    <xf numFmtId="0" fontId="18" fillId="3" borderId="55" xfId="23" applyFont="1" applyFill="1" applyBorder="1" applyAlignment="1" applyProtection="1">
      <alignment horizontal="center" vertical="center" wrapText="1"/>
      <protection hidden="1"/>
    </xf>
    <xf numFmtId="0" fontId="18" fillId="3" borderId="6" xfId="23" applyFont="1" applyFill="1" applyBorder="1" applyAlignment="1" applyProtection="1">
      <alignment horizontal="center" vertical="center" wrapText="1"/>
      <protection hidden="1"/>
    </xf>
    <xf numFmtId="0" fontId="18" fillId="3" borderId="6" xfId="23" applyFont="1" applyFill="1" applyBorder="1" applyAlignment="1" applyProtection="1" quotePrefix="1">
      <alignment horizontal="center" vertical="center" wrapText="1"/>
      <protection hidden="1"/>
    </xf>
    <xf numFmtId="0" fontId="1" fillId="4" borderId="12" xfId="23" applyFont="1" applyFill="1" applyBorder="1" applyAlignment="1" applyProtection="1">
      <alignment horizontal="center" vertical="center" wrapText="1"/>
      <protection hidden="1"/>
    </xf>
    <xf numFmtId="0" fontId="1" fillId="11" borderId="68" xfId="29" applyFont="1" applyFill="1" applyBorder="1" applyAlignment="1" applyProtection="1">
      <alignment horizontal="center" vertical="center" wrapText="1"/>
      <protection hidden="1"/>
    </xf>
    <xf numFmtId="0" fontId="1" fillId="4" borderId="36" xfId="0" applyFont="1" applyFill="1" applyBorder="1" applyAlignment="1">
      <alignment horizontal="center" vertical="center" wrapText="1"/>
    </xf>
    <xf numFmtId="0" fontId="1" fillId="0" borderId="120" xfId="28" applyFont="1" applyFill="1" applyBorder="1" applyAlignment="1">
      <alignment horizontal="center" vertical="center" wrapText="1"/>
      <protection/>
    </xf>
    <xf numFmtId="0" fontId="1" fillId="0" borderId="76" xfId="28" applyFont="1" applyBorder="1" applyAlignment="1">
      <alignment horizontal="center" vertical="center" wrapText="1"/>
      <protection/>
    </xf>
    <xf numFmtId="0" fontId="1" fillId="4" borderId="10" xfId="0" applyFont="1" applyFill="1" applyBorder="1" applyAlignment="1">
      <alignment horizontal="center" vertical="center" wrapText="1"/>
    </xf>
    <xf numFmtId="0" fontId="1" fillId="11" borderId="67" xfId="28" applyFont="1" applyFill="1" applyBorder="1" applyAlignment="1">
      <alignment horizontal="center" vertical="center" wrapText="1"/>
      <protection/>
    </xf>
    <xf numFmtId="0" fontId="1" fillId="11" borderId="1" xfId="28" applyFont="1" applyFill="1" applyBorder="1" applyAlignment="1">
      <alignment horizontal="center" vertical="center" wrapText="1"/>
      <protection/>
    </xf>
    <xf numFmtId="0" fontId="19" fillId="4" borderId="40" xfId="23" applyFont="1" applyFill="1" applyBorder="1" applyAlignment="1" applyProtection="1">
      <alignment horizontal="center" vertical="center" wrapText="1"/>
      <protection hidden="1"/>
    </xf>
    <xf numFmtId="0" fontId="32" fillId="11" borderId="121" xfId="29" applyFont="1" applyFill="1" applyBorder="1" applyAlignment="1" applyProtection="1">
      <alignment horizontal="center" vertical="center" wrapText="1"/>
      <protection hidden="1"/>
    </xf>
    <xf numFmtId="0" fontId="1" fillId="13" borderId="68" xfId="29" applyFont="1" applyFill="1" applyBorder="1" applyAlignment="1" applyProtection="1">
      <alignment horizontal="center" vertical="center" wrapText="1"/>
      <protection hidden="1"/>
    </xf>
    <xf numFmtId="0" fontId="1" fillId="11" borderId="84" xfId="28" applyFont="1" applyFill="1" applyBorder="1" applyAlignment="1">
      <alignment horizontal="center" vertical="center" wrapText="1"/>
      <protection/>
    </xf>
    <xf numFmtId="0" fontId="1" fillId="11" borderId="122" xfId="28" applyFont="1" applyFill="1" applyBorder="1" applyAlignment="1">
      <alignment horizontal="center" vertical="center" wrapText="1"/>
      <protection/>
    </xf>
    <xf numFmtId="0" fontId="1" fillId="11" borderId="30" xfId="28" applyFont="1" applyFill="1" applyBorder="1" applyAlignment="1">
      <alignment horizontal="center" vertical="center" wrapText="1"/>
      <protection/>
    </xf>
    <xf numFmtId="0" fontId="54" fillId="11" borderId="68" xfId="29" applyFont="1" applyFill="1" applyBorder="1" applyAlignment="1" applyProtection="1">
      <alignment horizontal="center" wrapText="1"/>
      <protection hidden="1"/>
    </xf>
    <xf numFmtId="0" fontId="1" fillId="13" borderId="94" xfId="28" applyFont="1" applyFill="1" applyBorder="1" applyAlignment="1">
      <alignment horizontal="center" vertical="center" wrapText="1"/>
      <protection/>
    </xf>
    <xf numFmtId="0" fontId="1" fillId="13" borderId="89" xfId="28" applyFont="1" applyFill="1" applyBorder="1" applyAlignment="1">
      <alignment horizontal="center" vertical="center" wrapText="1"/>
      <protection/>
    </xf>
    <xf numFmtId="0" fontId="1" fillId="13" borderId="71" xfId="29" applyFont="1" applyFill="1" applyBorder="1" applyAlignment="1" applyProtection="1">
      <alignment horizontal="center" vertical="center" wrapText="1"/>
      <protection hidden="1"/>
    </xf>
    <xf numFmtId="0" fontId="1" fillId="13" borderId="94" xfId="28" applyFont="1" applyFill="1" applyBorder="1" applyAlignment="1">
      <alignment horizontal="center" vertical="center" wrapText="1"/>
      <protection/>
    </xf>
    <xf numFmtId="0" fontId="1" fillId="11" borderId="68" xfId="28" applyFont="1" applyFill="1" applyBorder="1" applyAlignment="1">
      <alignment horizontal="center" vertical="center" wrapText="1"/>
      <protection/>
    </xf>
    <xf numFmtId="0" fontId="1" fillId="11" borderId="70" xfId="29" applyFont="1" applyFill="1" applyBorder="1" applyAlignment="1" applyProtection="1">
      <alignment horizontal="center" vertical="center" wrapText="1"/>
      <protection hidden="1"/>
    </xf>
    <xf numFmtId="0" fontId="1" fillId="11" borderId="79" xfId="29" applyFont="1" applyFill="1" applyBorder="1" applyAlignment="1" applyProtection="1">
      <alignment horizontal="center" vertical="center" wrapText="1"/>
      <protection hidden="1"/>
    </xf>
    <xf numFmtId="0" fontId="22" fillId="3" borderId="11" xfId="23" applyFont="1" applyFill="1" applyBorder="1" applyAlignment="1" applyProtection="1">
      <alignment horizontal="center" vertical="center" wrapText="1"/>
      <protection hidden="1"/>
    </xf>
    <xf numFmtId="3" fontId="22" fillId="3" borderId="11" xfId="0" applyNumberFormat="1" applyFont="1" applyFill="1" applyBorder="1" applyAlignment="1">
      <alignment horizontal="center" vertical="center" wrapText="1"/>
    </xf>
    <xf numFmtId="1" fontId="1" fillId="0" borderId="22" xfId="20" applyNumberFormat="1" applyFont="1" applyBorder="1" applyAlignment="1">
      <alignment horizontal="center" vertical="center" wrapText="1"/>
    </xf>
    <xf numFmtId="0" fontId="1" fillId="4" borderId="6" xfId="23" applyFont="1" applyFill="1" applyBorder="1" applyAlignment="1" applyProtection="1">
      <alignment vertical="center" wrapText="1"/>
      <protection hidden="1"/>
    </xf>
    <xf numFmtId="175" fontId="19" fillId="0" borderId="11" xfId="20" applyNumberFormat="1" applyFont="1" applyBorder="1" applyAlignment="1">
      <alignment horizontal="center" vertical="center" wrapText="1"/>
    </xf>
    <xf numFmtId="9" fontId="37" fillId="5" borderId="1" xfId="22" applyFont="1" applyFill="1" applyBorder="1" applyAlignment="1" applyProtection="1">
      <alignment horizontal="center" vertical="center" wrapText="1"/>
      <protection locked="0"/>
    </xf>
    <xf numFmtId="9" fontId="37" fillId="5" borderId="1" xfId="22" applyFont="1" applyFill="1" applyBorder="1" applyAlignment="1">
      <alignment horizontal="center" vertical="center" wrapText="1"/>
    </xf>
    <xf numFmtId="9" fontId="37" fillId="7" borderId="1" xfId="0" applyNumberFormat="1" applyFont="1" applyFill="1" applyBorder="1" applyAlignment="1">
      <alignment horizontal="center" vertical="center" wrapText="1"/>
    </xf>
    <xf numFmtId="9" fontId="37" fillId="7" borderId="1" xfId="0" applyNumberFormat="1" applyFont="1" applyFill="1" applyBorder="1" applyAlignment="1" applyProtection="1">
      <alignment horizontal="center" vertical="center" wrapText="1"/>
      <protection locked="0"/>
    </xf>
    <xf numFmtId="0" fontId="17" fillId="5" borderId="8"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8" fillId="3" borderId="6" xfId="23" applyFont="1" applyFill="1" applyBorder="1" applyAlignment="1" applyProtection="1">
      <alignment horizontal="center" vertical="center" wrapText="1"/>
      <protection hidden="1"/>
    </xf>
    <xf numFmtId="0" fontId="18" fillId="4" borderId="6" xfId="23" applyFont="1" applyFill="1" applyBorder="1" applyAlignment="1" applyProtection="1">
      <alignment horizontal="center" vertical="center" wrapText="1"/>
      <protection hidden="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9" fillId="0" borderId="0" xfId="0" applyFont="1" applyBorder="1" applyAlignment="1">
      <alignment horizontal="center" vertical="center" wrapText="1"/>
    </xf>
    <xf numFmtId="0" fontId="18" fillId="3" borderId="6" xfId="23" applyFont="1" applyFill="1" applyBorder="1" applyAlignment="1" applyProtection="1" quotePrefix="1">
      <alignment horizontal="center" vertical="center" wrapText="1"/>
      <protection hidden="1"/>
    </xf>
    <xf numFmtId="0" fontId="0" fillId="0" borderId="0" xfId="0" applyAlignment="1">
      <alignment horizontal="center" vertical="center"/>
    </xf>
    <xf numFmtId="0" fontId="1" fillId="4" borderId="12" xfId="0" applyFont="1" applyFill="1" applyBorder="1" applyAlignment="1">
      <alignment horizontal="center" vertical="center" wrapText="1"/>
    </xf>
    <xf numFmtId="0" fontId="1" fillId="4" borderId="6" xfId="23" applyFont="1" applyFill="1" applyBorder="1" applyAlignment="1" applyProtection="1">
      <alignment horizontal="center" vertical="center" wrapText="1"/>
      <protection hidden="1"/>
    </xf>
    <xf numFmtId="0" fontId="18" fillId="3"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 fillId="11" borderId="68" xfId="29" applyFont="1" applyFill="1" applyBorder="1" applyAlignment="1" applyProtection="1">
      <alignment horizontal="center" vertical="center" wrapText="1"/>
      <protection hidden="1"/>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 fillId="0" borderId="12" xfId="23" applyFont="1" applyFill="1" applyBorder="1" applyAlignment="1" applyProtection="1">
      <alignment horizontal="center" vertical="center" wrapText="1"/>
      <protection hidden="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8" fillId="3" borderId="6" xfId="23" applyFont="1" applyFill="1" applyBorder="1" applyAlignment="1" applyProtection="1">
      <alignment horizontal="center" vertical="center" wrapText="1"/>
      <protection hidden="1"/>
    </xf>
    <xf numFmtId="0" fontId="17" fillId="5" borderId="8"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8" fillId="4" borderId="6" xfId="23" applyFont="1" applyFill="1" applyBorder="1" applyAlignment="1" applyProtection="1">
      <alignment horizontal="center" vertical="center" wrapText="1"/>
      <protection hidden="1"/>
    </xf>
    <xf numFmtId="0" fontId="0" fillId="0" borderId="0" xfId="0" applyAlignment="1">
      <alignment horizontal="center" vertical="center"/>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 fillId="0" borderId="6" xfId="23" applyFont="1" applyFill="1" applyBorder="1" applyAlignment="1" applyProtection="1">
      <alignment horizontal="center" vertical="center" wrapText="1"/>
      <protection hidden="1"/>
    </xf>
    <xf numFmtId="0" fontId="13" fillId="2" borderId="1" xfId="29" applyFont="1" applyFill="1" applyBorder="1" applyAlignment="1" applyProtection="1">
      <alignment horizontal="center" vertical="center" wrapText="1"/>
      <protection hidden="1"/>
    </xf>
    <xf numFmtId="9" fontId="13" fillId="2" borderId="1" xfId="29" applyNumberFormat="1" applyFont="1" applyFill="1" applyBorder="1" applyAlignment="1" applyProtection="1">
      <alignment horizontal="center" vertical="center" wrapText="1"/>
      <protection hidden="1"/>
    </xf>
    <xf numFmtId="0" fontId="1" fillId="4" borderId="1" xfId="29" applyFont="1" applyFill="1" applyBorder="1" applyAlignment="1" applyProtection="1">
      <alignment horizontal="center" vertical="center" wrapText="1"/>
      <protection hidden="1"/>
    </xf>
    <xf numFmtId="0" fontId="1" fillId="4" borderId="9" xfId="29" applyFont="1" applyFill="1" applyBorder="1" applyAlignment="1" applyProtection="1">
      <alignment horizontal="center" vertical="center" wrapText="1"/>
      <protection hidden="1"/>
    </xf>
    <xf numFmtId="1" fontId="1" fillId="4" borderId="10" xfId="32" applyNumberFormat="1" applyFont="1" applyFill="1" applyBorder="1" applyAlignment="1">
      <alignment horizontal="center" vertical="center" wrapText="1"/>
      <protection/>
    </xf>
    <xf numFmtId="14" fontId="1" fillId="4" borderId="22" xfId="32" applyNumberFormat="1" applyFont="1" applyFill="1" applyBorder="1" applyAlignment="1">
      <alignment horizontal="center" vertical="center" wrapText="1"/>
      <protection/>
    </xf>
    <xf numFmtId="14" fontId="1" fillId="4" borderId="10" xfId="32" applyNumberFormat="1" applyFont="1" applyFill="1" applyBorder="1" applyAlignment="1">
      <alignment horizontal="center" vertical="center" wrapText="1"/>
      <protection/>
    </xf>
    <xf numFmtId="1" fontId="1" fillId="3" borderId="3" xfId="29" applyNumberFormat="1" applyFont="1" applyFill="1" applyBorder="1" applyAlignment="1" applyProtection="1">
      <alignment horizontal="center" vertical="center" wrapText="1"/>
      <protection hidden="1"/>
    </xf>
    <xf numFmtId="1" fontId="1" fillId="4" borderId="1" xfId="29" applyNumberFormat="1" applyFont="1" applyFill="1" applyBorder="1" applyAlignment="1" applyProtection="1">
      <alignment horizontal="center" vertical="center" wrapText="1"/>
      <protection hidden="1"/>
    </xf>
    <xf numFmtId="0" fontId="1" fillId="3" borderId="3" xfId="29" applyFont="1" applyFill="1" applyBorder="1" applyAlignment="1" applyProtection="1">
      <alignment horizontal="center" vertical="center" wrapText="1"/>
      <protection hidden="1"/>
    </xf>
    <xf numFmtId="0" fontId="1" fillId="0" borderId="69" xfId="29" applyFont="1" applyFill="1" applyBorder="1" applyAlignment="1" applyProtection="1">
      <alignment horizontal="center" vertical="center" wrapText="1"/>
      <protection hidden="1"/>
    </xf>
    <xf numFmtId="0" fontId="19" fillId="4" borderId="1" xfId="29" applyFont="1" applyFill="1" applyBorder="1" applyAlignment="1" applyProtection="1">
      <alignment horizontal="center" vertical="center" wrapText="1"/>
      <protection hidden="1"/>
    </xf>
    <xf numFmtId="0" fontId="19" fillId="0" borderId="1" xfId="29" applyFont="1" applyFill="1" applyBorder="1" applyAlignment="1" applyProtection="1">
      <alignment horizontal="center" vertical="center" wrapText="1"/>
      <protection hidden="1"/>
    </xf>
    <xf numFmtId="0" fontId="1" fillId="0" borderId="1" xfId="29" applyFont="1" applyFill="1" applyBorder="1" applyAlignment="1" applyProtection="1">
      <alignment horizontal="center" vertical="center" wrapText="1"/>
      <protection hidden="1"/>
    </xf>
    <xf numFmtId="0" fontId="0" fillId="0" borderId="1" xfId="29" applyFont="1" applyFill="1" applyBorder="1" applyAlignment="1" applyProtection="1">
      <alignment horizontal="center" vertical="center" wrapText="1"/>
      <protection hidden="1"/>
    </xf>
    <xf numFmtId="1" fontId="1" fillId="11" borderId="70" xfId="32" applyNumberFormat="1" applyFont="1" applyFill="1" applyBorder="1" applyAlignment="1" applyProtection="1">
      <alignment horizontal="center" vertical="center" wrapText="1"/>
      <protection/>
    </xf>
    <xf numFmtId="14" fontId="1" fillId="0" borderId="77" xfId="32" applyNumberFormat="1" applyFont="1" applyFill="1" applyBorder="1" applyAlignment="1" applyProtection="1">
      <alignment horizontal="center" vertical="center" wrapText="1"/>
      <protection/>
    </xf>
    <xf numFmtId="9" fontId="1" fillId="0" borderId="70" xfId="22" applyFont="1" applyFill="1" applyBorder="1" applyAlignment="1" applyProtection="1">
      <alignment horizontal="center" vertical="center" wrapText="1"/>
      <protection/>
    </xf>
    <xf numFmtId="0" fontId="1" fillId="12" borderId="79" xfId="29" applyFont="1" applyFill="1" applyBorder="1" applyAlignment="1" applyProtection="1">
      <alignment horizontal="center" vertical="center" wrapText="1"/>
      <protection hidden="1"/>
    </xf>
    <xf numFmtId="169" fontId="1" fillId="11" borderId="68" xfId="33" applyNumberFormat="1" applyFont="1" applyFill="1" applyBorder="1" applyAlignment="1" applyProtection="1">
      <alignment horizontal="center" vertical="center" wrapText="1"/>
      <protection hidden="1"/>
    </xf>
    <xf numFmtId="0" fontId="1" fillId="0" borderId="0" xfId="28" applyFont="1" applyFill="1" applyAlignment="1">
      <alignment horizontal="center" vertical="center" wrapText="1"/>
      <protection/>
    </xf>
    <xf numFmtId="0" fontId="1" fillId="3" borderId="2" xfId="29" applyFont="1" applyFill="1" applyBorder="1" applyAlignment="1" applyProtection="1">
      <alignment horizontal="center" vertical="center" wrapText="1"/>
      <protection hidden="1"/>
    </xf>
    <xf numFmtId="14" fontId="1" fillId="4" borderId="4" xfId="32" applyNumberFormat="1" applyFont="1" applyFill="1" applyBorder="1" applyAlignment="1">
      <alignment horizontal="center" vertical="center" wrapText="1"/>
      <protection/>
    </xf>
    <xf numFmtId="0" fontId="1" fillId="3" borderId="4" xfId="29" applyFont="1" applyFill="1" applyBorder="1" applyAlignment="1" applyProtection="1">
      <alignment horizontal="center" vertical="center" wrapText="1"/>
      <protection hidden="1"/>
    </xf>
    <xf numFmtId="0" fontId="1" fillId="3" borderId="17" xfId="29" applyFont="1" applyFill="1" applyBorder="1" applyAlignment="1" applyProtection="1">
      <alignment horizontal="center" vertical="center" wrapText="1"/>
      <protection hidden="1"/>
    </xf>
    <xf numFmtId="1" fontId="1" fillId="4" borderId="6" xfId="29" applyNumberFormat="1" applyFont="1" applyFill="1" applyBorder="1" applyAlignment="1" applyProtection="1">
      <alignment horizontal="center" vertical="center" wrapText="1"/>
      <protection hidden="1"/>
    </xf>
    <xf numFmtId="166" fontId="1" fillId="4" borderId="10" xfId="29" applyNumberFormat="1" applyFont="1" applyFill="1" applyBorder="1" applyAlignment="1" applyProtection="1">
      <alignment horizontal="center" vertical="center" wrapText="1"/>
      <protection hidden="1"/>
    </xf>
    <xf numFmtId="0" fontId="1" fillId="4" borderId="10" xfId="29" applyFont="1" applyFill="1" applyBorder="1" applyAlignment="1" applyProtection="1">
      <alignment horizontal="center" vertical="center" wrapText="1"/>
      <protection hidden="1"/>
    </xf>
    <xf numFmtId="14" fontId="1" fillId="4" borderId="11" xfId="32" applyNumberFormat="1" applyFont="1" applyFill="1" applyBorder="1" applyAlignment="1">
      <alignment horizontal="center" vertical="center" wrapText="1"/>
      <protection/>
    </xf>
    <xf numFmtId="0" fontId="1" fillId="3" borderId="11" xfId="29" applyFont="1" applyFill="1" applyBorder="1" applyAlignment="1" applyProtection="1">
      <alignment horizontal="center" vertical="center" wrapText="1"/>
      <protection hidden="1"/>
    </xf>
    <xf numFmtId="0" fontId="1" fillId="3" borderId="39" xfId="29" applyFont="1" applyFill="1" applyBorder="1" applyAlignment="1" applyProtection="1">
      <alignment horizontal="center" vertical="center" wrapText="1"/>
      <protection hidden="1"/>
    </xf>
    <xf numFmtId="14" fontId="1" fillId="4" borderId="3" xfId="32" applyNumberFormat="1" applyFont="1" applyFill="1" applyBorder="1" applyAlignment="1">
      <alignment horizontal="center" vertical="center" wrapText="1"/>
      <protection/>
    </xf>
    <xf numFmtId="166" fontId="1" fillId="4" borderId="3" xfId="29" applyNumberFormat="1" applyFont="1" applyFill="1" applyBorder="1" applyAlignment="1" applyProtection="1">
      <alignment horizontal="center" vertical="center" wrapText="1"/>
      <protection hidden="1"/>
    </xf>
    <xf numFmtId="0" fontId="1" fillId="4" borderId="6" xfId="29" applyFont="1" applyFill="1" applyBorder="1" applyAlignment="1" applyProtection="1">
      <alignment horizontal="center" vertical="center" wrapText="1"/>
      <protection hidden="1"/>
    </xf>
    <xf numFmtId="0" fontId="1" fillId="4" borderId="7" xfId="29" applyFont="1" applyFill="1" applyBorder="1" applyAlignment="1" applyProtection="1">
      <alignment horizontal="center" vertical="center" wrapText="1"/>
      <protection hidden="1"/>
    </xf>
    <xf numFmtId="14" fontId="1" fillId="4" borderId="24" xfId="32" applyNumberFormat="1" applyFont="1" applyFill="1" applyBorder="1" applyAlignment="1">
      <alignment horizontal="center" vertical="center" wrapText="1"/>
      <protection/>
    </xf>
    <xf numFmtId="0" fontId="18" fillId="8" borderId="20" xfId="29" applyFont="1" applyFill="1" applyBorder="1" applyAlignment="1" applyProtection="1">
      <alignment horizontal="center" vertical="center" wrapText="1"/>
      <protection hidden="1"/>
    </xf>
    <xf numFmtId="9" fontId="18" fillId="8" borderId="20" xfId="29" applyNumberFormat="1" applyFont="1" applyFill="1" applyBorder="1" applyAlignment="1" applyProtection="1">
      <alignment horizontal="center" vertical="center" wrapText="1"/>
      <protection hidden="1"/>
    </xf>
    <xf numFmtId="2" fontId="18" fillId="8" borderId="20" xfId="29" applyNumberFormat="1" applyFont="1" applyFill="1" applyBorder="1" applyAlignment="1" applyProtection="1">
      <alignment horizontal="center" vertical="center" wrapText="1"/>
      <protection hidden="1"/>
    </xf>
    <xf numFmtId="164" fontId="18" fillId="8" borderId="20" xfId="29" applyNumberFormat="1" applyFont="1" applyFill="1" applyBorder="1" applyAlignment="1" applyProtection="1">
      <alignment horizontal="center" vertical="center" wrapText="1"/>
      <protection hidden="1"/>
    </xf>
    <xf numFmtId="0" fontId="51" fillId="8" borderId="63" xfId="29" applyFont="1" applyFill="1" applyBorder="1" applyAlignment="1" applyProtection="1">
      <alignment horizontal="center" vertical="center" wrapText="1"/>
      <protection hidden="1"/>
    </xf>
    <xf numFmtId="9" fontId="51" fillId="8" borderId="63" xfId="29" applyNumberFormat="1" applyFont="1" applyFill="1" applyBorder="1" applyAlignment="1" applyProtection="1">
      <alignment horizontal="center" vertical="center" wrapText="1"/>
      <protection hidden="1"/>
    </xf>
    <xf numFmtId="0" fontId="18" fillId="8" borderId="63" xfId="29" applyFont="1" applyFill="1" applyBorder="1" applyAlignment="1" applyProtection="1">
      <alignment horizontal="center" vertical="center" wrapText="1"/>
      <protection hidden="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3"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9" fillId="4" borderId="11" xfId="22" applyFont="1" applyFill="1" applyBorder="1" applyAlignment="1">
      <alignment horizontal="center" vertical="center" wrapText="1"/>
    </xf>
    <xf numFmtId="9" fontId="1" fillId="4" borderId="9" xfId="0" applyNumberFormat="1" applyFont="1" applyFill="1" applyBorder="1" applyAlignment="1">
      <alignment horizontal="center" vertical="center" wrapText="1"/>
    </xf>
    <xf numFmtId="9" fontId="19" fillId="4" borderId="40" xfId="22" applyFont="1" applyFill="1" applyBorder="1" applyAlignment="1">
      <alignment horizontal="center" vertical="center" wrapText="1"/>
    </xf>
    <xf numFmtId="9" fontId="1" fillId="3" borderId="9" xfId="23" applyNumberFormat="1" applyFont="1" applyFill="1" applyBorder="1" applyAlignment="1" applyProtection="1">
      <alignment horizontal="center" vertical="center" wrapText="1"/>
      <protection hidden="1"/>
    </xf>
    <xf numFmtId="9" fontId="1" fillId="3" borderId="20" xfId="23" applyNumberFormat="1" applyFont="1" applyFill="1" applyBorder="1" applyAlignment="1" applyProtection="1">
      <alignment horizontal="center" vertical="center" wrapText="1"/>
      <protection hidden="1"/>
    </xf>
    <xf numFmtId="9" fontId="1" fillId="3" borderId="9" xfId="22" applyFont="1" applyFill="1" applyBorder="1" applyAlignment="1" applyProtection="1">
      <alignment horizontal="center" vertical="center" wrapText="1"/>
      <protection hidden="1"/>
    </xf>
    <xf numFmtId="9" fontId="19" fillId="3" borderId="20" xfId="22" applyFont="1" applyFill="1" applyBorder="1" applyAlignment="1">
      <alignment horizontal="center" vertical="center" wrapText="1"/>
    </xf>
    <xf numFmtId="9" fontId="19" fillId="3" borderId="9" xfId="22" applyFont="1" applyFill="1" applyBorder="1" applyAlignment="1">
      <alignment horizontal="center" vertical="center" wrapText="1"/>
    </xf>
    <xf numFmtId="10" fontId="1" fillId="3" borderId="14" xfId="23" applyNumberFormat="1" applyFont="1" applyFill="1" applyBorder="1" applyAlignment="1" applyProtection="1">
      <alignment horizontal="center" vertical="center" wrapText="1"/>
      <protection hidden="1"/>
    </xf>
    <xf numFmtId="9" fontId="1" fillId="3" borderId="14" xfId="23" applyNumberFormat="1" applyFont="1" applyFill="1" applyBorder="1" applyAlignment="1" applyProtection="1">
      <alignment horizontal="center" vertical="center" wrapText="1"/>
      <protection hidden="1"/>
    </xf>
    <xf numFmtId="1" fontId="23" fillId="3" borderId="11" xfId="22" applyNumberFormat="1" applyFont="1" applyFill="1" applyBorder="1" applyAlignment="1">
      <alignment horizontal="center" vertical="center" wrapText="1"/>
    </xf>
    <xf numFmtId="9" fontId="15" fillId="7" borderId="1" xfId="22" applyFont="1" applyFill="1" applyBorder="1" applyAlignment="1">
      <alignment horizontal="center" vertical="center" wrapText="1"/>
    </xf>
    <xf numFmtId="0" fontId="22" fillId="3" borderId="14" xfId="23" applyFont="1" applyFill="1" applyBorder="1" applyAlignment="1" applyProtection="1">
      <alignment horizontal="center" vertical="center" wrapText="1"/>
      <protection hidden="1"/>
    </xf>
    <xf numFmtId="175" fontId="15" fillId="5" borderId="1" xfId="20" applyNumberFormat="1" applyFont="1" applyFill="1" applyBorder="1" applyAlignment="1">
      <alignment horizontal="center" vertical="center" wrapText="1"/>
    </xf>
    <xf numFmtId="175" fontId="15" fillId="7" borderId="1" xfId="20" applyNumberFormat="1" applyFont="1" applyFill="1" applyBorder="1" applyAlignment="1">
      <alignment horizontal="center" vertical="center" wrapText="1"/>
    </xf>
    <xf numFmtId="44" fontId="15" fillId="5" borderId="1" xfId="21" applyFont="1" applyFill="1" applyBorder="1" applyAlignment="1">
      <alignment horizontal="center" vertical="center" wrapText="1"/>
    </xf>
    <xf numFmtId="44" fontId="15" fillId="7" borderId="1" xfId="21" applyFont="1" applyFill="1" applyBorder="1" applyAlignment="1">
      <alignment horizontal="center" vertical="center" wrapText="1"/>
    </xf>
    <xf numFmtId="9" fontId="15" fillId="5" borderId="1" xfId="22" applyFont="1" applyFill="1" applyBorder="1" applyAlignment="1">
      <alignment horizontal="center" vertical="center" wrapText="1"/>
    </xf>
    <xf numFmtId="9" fontId="15" fillId="7" borderId="1" xfId="0" applyNumberFormat="1" applyFont="1" applyFill="1" applyBorder="1" applyAlignment="1">
      <alignment horizontal="center" vertical="center" wrapText="1"/>
    </xf>
    <xf numFmtId="9" fontId="15" fillId="5" borderId="1" xfId="0" applyNumberFormat="1" applyFont="1" applyFill="1" applyBorder="1" applyAlignment="1">
      <alignment horizontal="center" vertical="center" wrapText="1"/>
    </xf>
    <xf numFmtId="9" fontId="17" fillId="5" borderId="1" xfId="22" applyFont="1" applyFill="1" applyBorder="1" applyAlignment="1">
      <alignment horizontal="center" vertical="center" wrapText="1"/>
    </xf>
    <xf numFmtId="9" fontId="17" fillId="5" borderId="1" xfId="0" applyNumberFormat="1" applyFont="1" applyFill="1" applyBorder="1" applyAlignment="1">
      <alignment horizontal="center" vertical="center" wrapText="1"/>
    </xf>
    <xf numFmtId="9" fontId="56" fillId="8" borderId="1" xfId="23" applyNumberFormat="1" applyFont="1" applyFill="1" applyBorder="1" applyAlignment="1" applyProtection="1">
      <alignment horizontal="center" vertical="center" wrapText="1"/>
      <protection hidden="1"/>
    </xf>
    <xf numFmtId="0" fontId="56" fillId="8" borderId="1" xfId="23" applyFont="1" applyFill="1" applyBorder="1" applyAlignment="1" applyProtection="1">
      <alignment horizontal="center" vertical="center" wrapText="1"/>
      <protection hidden="1"/>
    </xf>
    <xf numFmtId="9" fontId="17" fillId="5" borderId="5" xfId="22" applyFont="1" applyFill="1" applyBorder="1" applyAlignment="1">
      <alignment horizontal="center" vertical="center" wrapText="1"/>
    </xf>
    <xf numFmtId="0" fontId="1" fillId="4" borderId="69" xfId="29" applyFont="1" applyFill="1" applyBorder="1" applyAlignment="1" applyProtection="1">
      <alignment horizontal="center" vertical="center" wrapText="1"/>
      <protection hidden="1"/>
    </xf>
    <xf numFmtId="0" fontId="1" fillId="13" borderId="69" xfId="29" applyFont="1" applyFill="1" applyBorder="1" applyAlignment="1" applyProtection="1">
      <alignment horizontal="center" vertical="center" wrapText="1"/>
      <protection hidden="1"/>
    </xf>
    <xf numFmtId="0" fontId="43" fillId="5" borderId="68" xfId="28" applyFont="1" applyFill="1" applyBorder="1" applyAlignment="1">
      <alignment horizontal="center" vertical="center" wrapText="1"/>
      <protection/>
    </xf>
    <xf numFmtId="0" fontId="19" fillId="4" borderId="30" xfId="23" applyFont="1" applyFill="1" applyBorder="1" applyAlignment="1" applyProtection="1">
      <alignment horizontal="center" vertical="center" wrapText="1"/>
      <protection hidden="1"/>
    </xf>
    <xf numFmtId="9" fontId="17" fillId="5" borderId="5"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43" fillId="16" borderId="94" xfId="28" applyFont="1" applyFill="1" applyBorder="1" applyAlignment="1">
      <alignment horizontal="center" vertical="center" wrapText="1"/>
      <protection/>
    </xf>
    <xf numFmtId="0" fontId="44" fillId="24" borderId="63" xfId="29" applyFont="1" applyFill="1" applyBorder="1" applyAlignment="1" applyProtection="1">
      <alignment horizontal="center" vertical="center" wrapText="1"/>
      <protection hidden="1"/>
    </xf>
    <xf numFmtId="0" fontId="18" fillId="3" borderId="0" xfId="23" applyFont="1" applyFill="1" applyBorder="1" applyAlignment="1" applyProtection="1">
      <alignment horizontal="center" vertical="center" wrapText="1"/>
      <protection hidden="1"/>
    </xf>
    <xf numFmtId="0" fontId="23" fillId="0" borderId="2" xfId="23" applyFont="1" applyFill="1" applyBorder="1" applyAlignment="1" applyProtection="1">
      <alignment horizontal="center" vertical="center" wrapText="1"/>
      <protection hidden="1"/>
    </xf>
    <xf numFmtId="0" fontId="23" fillId="4" borderId="123" xfId="23" applyFont="1" applyFill="1" applyBorder="1" applyAlignment="1" applyProtection="1">
      <alignment horizontal="center" vertical="center" wrapText="1"/>
      <protection hidden="1"/>
    </xf>
    <xf numFmtId="1" fontId="23" fillId="0" borderId="2" xfId="22" applyNumberFormat="1" applyFont="1" applyBorder="1" applyAlignment="1">
      <alignment horizontal="center" vertical="center" wrapText="1"/>
    </xf>
    <xf numFmtId="0" fontId="23" fillId="0" borderId="2" xfId="0" applyFont="1" applyBorder="1" applyAlignment="1">
      <alignment horizontal="center" vertical="center" wrapText="1"/>
    </xf>
    <xf numFmtId="0" fontId="23" fillId="4" borderId="17" xfId="23" applyFont="1" applyFill="1" applyBorder="1" applyAlignment="1" applyProtection="1">
      <alignment horizontal="center" vertical="center" wrapText="1"/>
      <protection hidden="1"/>
    </xf>
    <xf numFmtId="14" fontId="23" fillId="4" borderId="123" xfId="24" applyNumberFormat="1" applyFont="1" applyFill="1" applyBorder="1" applyAlignment="1">
      <alignment horizontal="center" vertical="center" wrapText="1"/>
    </xf>
    <xf numFmtId="0" fontId="1" fillId="12" borderId="63" xfId="29" applyFont="1" applyFill="1" applyBorder="1" applyAlignment="1" applyProtection="1">
      <alignment horizontal="center" vertical="center" wrapText="1"/>
      <protection hidden="1"/>
    </xf>
    <xf numFmtId="0" fontId="23" fillId="12" borderId="63" xfId="29" applyFont="1" applyFill="1" applyBorder="1" applyAlignment="1" applyProtection="1">
      <alignment horizontal="center" vertical="center" wrapText="1"/>
      <protection hidden="1"/>
    </xf>
    <xf numFmtId="3" fontId="23" fillId="12" borderId="63" xfId="28" applyNumberFormat="1" applyFont="1" applyFill="1" applyBorder="1" applyAlignment="1">
      <alignment horizontal="center" vertical="center" wrapText="1"/>
      <protection/>
    </xf>
    <xf numFmtId="1" fontId="23" fillId="12" borderId="63" xfId="28" applyNumberFormat="1" applyFont="1" applyFill="1" applyBorder="1" applyAlignment="1">
      <alignment horizontal="center" vertical="center" wrapText="1"/>
      <protection/>
    </xf>
    <xf numFmtId="1" fontId="23" fillId="0" borderId="63" xfId="32" applyNumberFormat="1" applyFont="1" applyFill="1" applyBorder="1" applyAlignment="1" applyProtection="1">
      <alignment horizontal="center" vertical="center" wrapText="1"/>
      <protection/>
    </xf>
    <xf numFmtId="169" fontId="32" fillId="0" borderId="63" xfId="29" applyNumberFormat="1" applyFont="1" applyFill="1" applyBorder="1" applyAlignment="1" applyProtection="1">
      <alignment horizontal="center" vertical="center" wrapText="1"/>
      <protection hidden="1"/>
    </xf>
    <xf numFmtId="0" fontId="1" fillId="0" borderId="63" xfId="29" applyFont="1" applyFill="1" applyBorder="1" applyAlignment="1" applyProtection="1">
      <alignment horizontal="center" vertical="center" wrapText="1"/>
      <protection hidden="1"/>
    </xf>
    <xf numFmtId="0" fontId="23" fillId="4" borderId="63" xfId="23" applyFont="1" applyFill="1" applyBorder="1" applyAlignment="1" applyProtection="1">
      <alignment horizontal="center" vertical="center" wrapText="1"/>
      <protection hidden="1"/>
    </xf>
    <xf numFmtId="1" fontId="23" fillId="0" borderId="63" xfId="22" applyNumberFormat="1" applyFont="1" applyBorder="1" applyAlignment="1">
      <alignment horizontal="center" vertical="center" wrapText="1"/>
    </xf>
    <xf numFmtId="0" fontId="23" fillId="0" borderId="63" xfId="0" applyFont="1" applyBorder="1" applyAlignment="1">
      <alignment horizontal="center" vertical="center" wrapText="1"/>
    </xf>
    <xf numFmtId="14" fontId="23" fillId="4" borderId="63" xfId="24" applyNumberFormat="1" applyFont="1" applyFill="1" applyBorder="1" applyAlignment="1">
      <alignment horizontal="center" vertical="center" wrapText="1"/>
    </xf>
    <xf numFmtId="1" fontId="32" fillId="0" borderId="63" xfId="32" applyNumberFormat="1" applyFont="1" applyFill="1" applyBorder="1" applyAlignment="1" applyProtection="1">
      <alignment horizontal="center" vertical="center" wrapText="1"/>
      <protection/>
    </xf>
    <xf numFmtId="0" fontId="23" fillId="4" borderId="19" xfId="23" applyFont="1" applyFill="1" applyBorder="1" applyAlignment="1" applyProtection="1">
      <alignment horizontal="center" vertical="center" wrapText="1"/>
      <protection hidden="1"/>
    </xf>
    <xf numFmtId="0" fontId="23" fillId="0" borderId="11" xfId="0" applyFont="1" applyBorder="1" applyAlignment="1">
      <alignment horizontal="center" vertical="center" wrapText="1"/>
    </xf>
    <xf numFmtId="0" fontId="23" fillId="3" borderId="4" xfId="23" applyFont="1" applyFill="1" applyBorder="1" applyAlignment="1" applyProtection="1">
      <alignment horizontal="center" vertical="center" wrapText="1"/>
      <protection hidden="1"/>
    </xf>
    <xf numFmtId="0" fontId="17" fillId="4" borderId="62"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23" fillId="0" borderId="20" xfId="0" applyFont="1" applyBorder="1" applyAlignment="1">
      <alignment horizontal="center" vertical="center" wrapText="1"/>
    </xf>
    <xf numFmtId="0" fontId="1" fillId="3" borderId="2" xfId="23" applyFont="1" applyFill="1" applyBorder="1" applyAlignment="1" applyProtection="1">
      <alignment horizontal="center" vertical="center" wrapText="1"/>
      <protection hidden="1"/>
    </xf>
    <xf numFmtId="166" fontId="1" fillId="4" borderId="20" xfId="23" applyNumberFormat="1" applyFont="1" applyFill="1" applyBorder="1" applyAlignment="1" applyProtection="1">
      <alignment horizontal="center" vertical="center" wrapText="1"/>
      <protection hidden="1"/>
    </xf>
    <xf numFmtId="0" fontId="23" fillId="4" borderId="3" xfId="23" applyFont="1" applyFill="1" applyBorder="1" applyAlignment="1" applyProtection="1">
      <alignment horizontal="center" vertical="center" wrapText="1"/>
      <protection hidden="1"/>
    </xf>
    <xf numFmtId="1" fontId="23" fillId="4" borderId="24" xfId="20" applyNumberFormat="1" applyFont="1" applyFill="1" applyBorder="1" applyAlignment="1" applyProtection="1">
      <alignment horizontal="center" vertical="center" wrapText="1"/>
      <protection hidden="1"/>
    </xf>
    <xf numFmtId="0" fontId="23" fillId="4" borderId="2" xfId="23" applyFont="1" applyFill="1" applyBorder="1" applyAlignment="1" applyProtection="1">
      <alignment horizontal="center" vertical="center" wrapText="1"/>
      <protection hidden="1"/>
    </xf>
    <xf numFmtId="9" fontId="23" fillId="0" borderId="4" xfId="22" applyFont="1" applyBorder="1" applyAlignment="1">
      <alignment horizontal="center" vertical="center" wrapText="1"/>
    </xf>
    <xf numFmtId="14" fontId="23" fillId="4" borderId="2" xfId="24" applyNumberFormat="1" applyFont="1" applyFill="1" applyBorder="1" applyAlignment="1">
      <alignment horizontal="center" vertical="center" wrapText="1"/>
    </xf>
    <xf numFmtId="14" fontId="23" fillId="4" borderId="17" xfId="24" applyNumberFormat="1" applyFont="1" applyFill="1" applyBorder="1" applyAlignment="1">
      <alignment horizontal="center" vertical="center" wrapText="1"/>
    </xf>
    <xf numFmtId="0" fontId="23" fillId="4" borderId="12" xfId="23" applyFont="1" applyFill="1" applyBorder="1" applyAlignment="1" applyProtection="1">
      <alignment horizontal="center" vertical="center" wrapText="1"/>
      <protection hidden="1"/>
    </xf>
    <xf numFmtId="0" fontId="1" fillId="4" borderId="15" xfId="23" applyFont="1" applyFill="1" applyBorder="1" applyAlignment="1" applyProtection="1">
      <alignment horizontal="center" vertical="center" wrapText="1"/>
      <protection hidden="1"/>
    </xf>
    <xf numFmtId="1" fontId="1" fillId="4" borderId="16" xfId="20" applyNumberFormat="1" applyFont="1" applyFill="1" applyBorder="1" applyAlignment="1" applyProtection="1">
      <alignment horizontal="center" vertical="center" wrapText="1"/>
      <protection hidden="1"/>
    </xf>
    <xf numFmtId="0" fontId="23" fillId="4" borderId="13" xfId="23" applyFont="1" applyFill="1" applyBorder="1" applyAlignment="1" applyProtection="1">
      <alignment horizontal="center" vertical="center" wrapText="1"/>
      <protection hidden="1"/>
    </xf>
    <xf numFmtId="14" fontId="23" fillId="4" borderId="13" xfId="24" applyNumberFormat="1" applyFont="1" applyFill="1" applyBorder="1" applyAlignment="1">
      <alignment horizontal="center" vertical="center" wrapText="1"/>
    </xf>
    <xf numFmtId="14" fontId="23" fillId="4" borderId="14" xfId="24" applyNumberFormat="1" applyFont="1" applyFill="1" applyBorder="1" applyAlignment="1">
      <alignment horizontal="center" vertical="center" wrapText="1"/>
    </xf>
    <xf numFmtId="0" fontId="23" fillId="0" borderId="12" xfId="23" applyFont="1" applyFill="1" applyBorder="1" applyAlignment="1" applyProtection="1">
      <alignment horizontal="center" vertical="center" wrapText="1"/>
      <protection hidden="1"/>
    </xf>
    <xf numFmtId="0" fontId="18" fillId="4" borderId="31" xfId="23" applyFont="1" applyFill="1" applyBorder="1" applyAlignment="1" applyProtection="1">
      <alignment horizontal="center" vertical="center" wrapText="1"/>
      <protection hidden="1"/>
    </xf>
    <xf numFmtId="0" fontId="18" fillId="4" borderId="15" xfId="23" applyFont="1" applyFill="1" applyBorder="1" applyAlignment="1" applyProtection="1">
      <alignment horizontal="center" vertical="center" wrapText="1"/>
      <protection hidden="1"/>
    </xf>
    <xf numFmtId="0" fontId="18" fillId="3" borderId="15" xfId="23" applyFont="1" applyFill="1" applyBorder="1" applyAlignment="1" applyProtection="1">
      <alignment horizontal="center" vertical="center" wrapText="1"/>
      <protection hidden="1"/>
    </xf>
    <xf numFmtId="44" fontId="1" fillId="4" borderId="35" xfId="21" applyFont="1" applyFill="1" applyBorder="1" applyAlignment="1" applyProtection="1">
      <alignment horizontal="center" vertical="center" wrapText="1"/>
      <protection hidden="1"/>
    </xf>
    <xf numFmtId="0" fontId="23" fillId="0" borderId="8" xfId="23" applyFont="1" applyFill="1" applyBorder="1" applyAlignment="1" applyProtection="1">
      <alignment horizontal="center" vertical="center" wrapText="1"/>
      <protection hidden="1"/>
    </xf>
    <xf numFmtId="1" fontId="23" fillId="0" borderId="20" xfId="22" applyNumberFormat="1" applyFont="1" applyBorder="1" applyAlignment="1">
      <alignment horizontal="center" vertical="center" wrapText="1"/>
    </xf>
    <xf numFmtId="0" fontId="23" fillId="4" borderId="39" xfId="23" applyFont="1" applyFill="1" applyBorder="1" applyAlignment="1" applyProtection="1">
      <alignment horizontal="center" vertical="center" wrapText="1"/>
      <protection hidden="1"/>
    </xf>
    <xf numFmtId="0" fontId="23" fillId="3" borderId="123" xfId="23" applyFont="1" applyFill="1" applyBorder="1" applyAlignment="1" applyProtection="1">
      <alignment horizontal="center" vertical="center" wrapText="1"/>
      <protection hidden="1"/>
    </xf>
    <xf numFmtId="1" fontId="23" fillId="4" borderId="123" xfId="20" applyNumberFormat="1" applyFont="1" applyFill="1" applyBorder="1" applyAlignment="1" applyProtection="1">
      <alignment horizontal="center" vertical="center" wrapText="1"/>
      <protection hidden="1"/>
    </xf>
    <xf numFmtId="166" fontId="23" fillId="4" borderId="2" xfId="23" applyNumberFormat="1" applyFont="1" applyFill="1" applyBorder="1" applyAlignment="1" applyProtection="1">
      <alignment horizontal="center" vertical="center" wrapText="1"/>
      <protection hidden="1"/>
    </xf>
    <xf numFmtId="0" fontId="23" fillId="0" borderId="62" xfId="23" applyFont="1" applyFill="1" applyBorder="1" applyAlignment="1" applyProtection="1">
      <alignment horizontal="center" vertical="center" wrapText="1"/>
      <protection hidden="1"/>
    </xf>
    <xf numFmtId="0" fontId="19" fillId="3" borderId="123" xfId="23" applyFont="1" applyFill="1" applyBorder="1" applyAlignment="1" applyProtection="1">
      <alignment horizontal="center" vertical="center" wrapText="1"/>
      <protection hidden="1"/>
    </xf>
    <xf numFmtId="166" fontId="23" fillId="4" borderId="123" xfId="23" applyNumberFormat="1" applyFont="1" applyFill="1" applyBorder="1" applyAlignment="1" applyProtection="1">
      <alignment horizontal="center" vertical="center" wrapText="1"/>
      <protection hidden="1"/>
    </xf>
    <xf numFmtId="44" fontId="1" fillId="4" borderId="123" xfId="21" applyFont="1" applyFill="1" applyBorder="1" applyAlignment="1" applyProtection="1">
      <alignment horizontal="center" vertical="center" wrapText="1"/>
      <protection hidden="1"/>
    </xf>
    <xf numFmtId="1" fontId="23" fillId="0" borderId="123" xfId="22" applyNumberFormat="1" applyFont="1" applyBorder="1" applyAlignment="1">
      <alignment horizontal="center" vertical="center" wrapText="1"/>
    </xf>
    <xf numFmtId="0" fontId="23" fillId="0" borderId="123" xfId="0" applyFont="1" applyBorder="1" applyAlignment="1">
      <alignment horizontal="center" vertical="center" wrapText="1"/>
    </xf>
    <xf numFmtId="0" fontId="23" fillId="0" borderId="63" xfId="23" applyFont="1" applyFill="1" applyBorder="1" applyAlignment="1" applyProtection="1">
      <alignment horizontal="center" vertical="center" wrapText="1"/>
      <protection hidden="1"/>
    </xf>
    <xf numFmtId="0" fontId="19" fillId="3" borderId="63" xfId="23" applyFont="1" applyFill="1" applyBorder="1" applyAlignment="1" applyProtection="1">
      <alignment horizontal="center" vertical="center" wrapText="1"/>
      <protection hidden="1"/>
    </xf>
    <xf numFmtId="0" fontId="23" fillId="3" borderId="63" xfId="23" applyFont="1" applyFill="1" applyBorder="1" applyAlignment="1" applyProtection="1">
      <alignment horizontal="center" vertical="center" wrapText="1"/>
      <protection hidden="1"/>
    </xf>
    <xf numFmtId="1" fontId="23" fillId="4" borderId="63" xfId="20" applyNumberFormat="1" applyFont="1" applyFill="1" applyBorder="1" applyAlignment="1" applyProtection="1">
      <alignment horizontal="center" vertical="center" wrapText="1"/>
      <protection hidden="1"/>
    </xf>
    <xf numFmtId="166" fontId="23" fillId="4" borderId="63" xfId="23" applyNumberFormat="1" applyFont="1" applyFill="1" applyBorder="1" applyAlignment="1" applyProtection="1">
      <alignment horizontal="center" vertical="center" wrapText="1"/>
      <protection hidden="1"/>
    </xf>
    <xf numFmtId="44" fontId="1" fillId="4" borderId="63" xfId="21" applyFont="1" applyFill="1" applyBorder="1" applyAlignment="1" applyProtection="1">
      <alignment horizontal="center" vertical="center" wrapText="1"/>
      <protection hidden="1"/>
    </xf>
    <xf numFmtId="0" fontId="21" fillId="4" borderId="63" xfId="0" applyFont="1" applyFill="1" applyBorder="1" applyAlignment="1">
      <alignment horizontal="center" vertical="center" wrapText="1"/>
    </xf>
    <xf numFmtId="0" fontId="23" fillId="0" borderId="124" xfId="0" applyFont="1" applyBorder="1" applyAlignment="1">
      <alignment horizontal="center" vertical="center" wrapText="1"/>
    </xf>
    <xf numFmtId="14" fontId="23" fillId="4" borderId="124" xfId="24" applyNumberFormat="1" applyFont="1" applyFill="1" applyBorder="1" applyAlignment="1">
      <alignment horizontal="center" vertical="center" wrapText="1"/>
    </xf>
    <xf numFmtId="0" fontId="19" fillId="3" borderId="124" xfId="23" applyFont="1" applyFill="1" applyBorder="1" applyAlignment="1" applyProtection="1">
      <alignment horizontal="center" vertical="center" wrapText="1"/>
      <protection hidden="1"/>
    </xf>
    <xf numFmtId="0" fontId="23" fillId="3" borderId="124" xfId="23" applyFont="1" applyFill="1" applyBorder="1" applyAlignment="1" applyProtection="1">
      <alignment horizontal="center" vertical="center" wrapText="1"/>
      <protection hidden="1"/>
    </xf>
    <xf numFmtId="1" fontId="23" fillId="4" borderId="124" xfId="20" applyNumberFormat="1" applyFont="1" applyFill="1" applyBorder="1" applyAlignment="1" applyProtection="1">
      <alignment horizontal="center" vertical="center" wrapText="1"/>
      <protection hidden="1"/>
    </xf>
    <xf numFmtId="0" fontId="21" fillId="3" borderId="63" xfId="0" applyFont="1" applyFill="1" applyBorder="1" applyAlignment="1">
      <alignment horizontal="center" vertical="center" wrapText="1"/>
    </xf>
    <xf numFmtId="0" fontId="14" fillId="25" borderId="1" xfId="23" applyFont="1" applyFill="1" applyBorder="1" applyAlignment="1" applyProtection="1">
      <alignment horizontal="center" vertical="center" wrapText="1"/>
      <protection hidden="1"/>
    </xf>
    <xf numFmtId="0" fontId="23" fillId="0" borderId="47" xfId="23" applyFont="1" applyFill="1" applyBorder="1" applyAlignment="1" applyProtection="1">
      <alignment horizontal="center" vertical="center" wrapText="1"/>
      <protection hidden="1"/>
    </xf>
    <xf numFmtId="0" fontId="23" fillId="0" borderId="30" xfId="0" applyFont="1" applyFill="1" applyBorder="1" applyAlignment="1">
      <alignment horizontal="center" vertical="center" wrapText="1"/>
    </xf>
    <xf numFmtId="0" fontId="23" fillId="3" borderId="14" xfId="23" applyFont="1" applyFill="1" applyBorder="1" applyAlignment="1" applyProtection="1">
      <alignment horizontal="center" vertical="center" wrapText="1"/>
      <protection hidden="1"/>
    </xf>
    <xf numFmtId="0" fontId="23" fillId="3" borderId="11" xfId="23" applyFont="1" applyFill="1" applyBorder="1" applyAlignment="1" applyProtection="1">
      <alignment horizontal="center" vertical="center" wrapText="1"/>
      <protection hidden="1"/>
    </xf>
    <xf numFmtId="3" fontId="23" fillId="3" borderId="11" xfId="0" applyNumberFormat="1" applyFont="1" applyFill="1" applyBorder="1" applyAlignment="1">
      <alignment horizontal="center" vertical="center" wrapText="1"/>
    </xf>
    <xf numFmtId="9" fontId="1" fillId="0" borderId="30" xfId="0" applyNumberFormat="1" applyFont="1" applyFill="1" applyBorder="1" applyAlignment="1">
      <alignment horizontal="center" vertical="center" wrapText="1"/>
    </xf>
    <xf numFmtId="9" fontId="23" fillId="0" borderId="30"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9" fontId="23" fillId="3" borderId="14" xfId="23" applyNumberFormat="1" applyFont="1" applyFill="1" applyBorder="1" applyAlignment="1" applyProtection="1">
      <alignment horizontal="center" vertical="center" wrapText="1"/>
      <protection hidden="1"/>
    </xf>
    <xf numFmtId="1" fontId="23" fillId="0" borderId="11" xfId="20" applyNumberFormat="1" applyFont="1" applyBorder="1" applyAlignment="1">
      <alignment horizontal="center" vertical="center" wrapText="1"/>
    </xf>
    <xf numFmtId="0" fontId="23" fillId="4" borderId="16" xfId="0" applyFont="1" applyFill="1" applyBorder="1" applyAlignment="1">
      <alignment horizontal="center" vertical="center" wrapText="1"/>
    </xf>
    <xf numFmtId="0" fontId="23" fillId="0" borderId="1" xfId="23" applyFont="1" applyFill="1" applyBorder="1" applyAlignment="1" applyProtection="1">
      <alignment horizontal="center" vertical="center" wrapText="1"/>
      <protection hidden="1"/>
    </xf>
    <xf numFmtId="0" fontId="23" fillId="0" borderId="11" xfId="23" applyFont="1" applyFill="1" applyBorder="1" applyAlignment="1" applyProtection="1">
      <alignment horizontal="center" vertical="center" wrapText="1"/>
      <protection hidden="1"/>
    </xf>
    <xf numFmtId="0" fontId="23" fillId="0" borderId="7" xfId="0" applyFont="1" applyFill="1" applyBorder="1" applyAlignment="1">
      <alignment horizontal="center" vertical="center" wrapText="1"/>
    </xf>
    <xf numFmtId="1" fontId="23" fillId="0" borderId="7" xfId="20" applyNumberFormat="1" applyFont="1" applyBorder="1" applyAlignment="1">
      <alignment horizontal="center" vertical="center" wrapText="1"/>
    </xf>
    <xf numFmtId="0" fontId="23" fillId="4" borderId="28" xfId="23" applyFont="1" applyFill="1" applyBorder="1" applyAlignment="1" applyProtection="1">
      <alignment horizontal="center" vertical="center" wrapText="1"/>
      <protection hidden="1"/>
    </xf>
    <xf numFmtId="0" fontId="23" fillId="0" borderId="53" xfId="0" applyFont="1" applyFill="1" applyBorder="1" applyAlignment="1">
      <alignment horizontal="center" vertical="center" wrapText="1"/>
    </xf>
    <xf numFmtId="1" fontId="23" fillId="4" borderId="4" xfId="22" applyNumberFormat="1" applyFont="1" applyFill="1" applyBorder="1" applyAlignment="1" applyProtection="1">
      <alignment horizontal="center" vertical="center" wrapText="1"/>
      <protection hidden="1"/>
    </xf>
    <xf numFmtId="0" fontId="23" fillId="0" borderId="1" xfId="0" applyFont="1" applyFill="1" applyBorder="1" applyAlignment="1">
      <alignment horizontal="center" vertical="center" wrapText="1"/>
    </xf>
    <xf numFmtId="0" fontId="23" fillId="0" borderId="25" xfId="0" applyFont="1" applyFill="1" applyBorder="1" applyAlignment="1">
      <alignment horizontal="center" vertical="center" wrapText="1"/>
    </xf>
    <xf numFmtId="1" fontId="23" fillId="0" borderId="22"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14" fontId="23" fillId="0" borderId="11" xfId="24" applyNumberFormat="1" applyFont="1" applyFill="1" applyBorder="1" applyAlignment="1">
      <alignment horizontal="center" vertical="center" wrapText="1"/>
    </xf>
    <xf numFmtId="9" fontId="23" fillId="3" borderId="11" xfId="23" applyNumberFormat="1" applyFont="1" applyFill="1" applyBorder="1" applyAlignment="1" applyProtection="1">
      <alignment horizontal="center" vertical="center" wrapText="1"/>
      <protection hidden="1"/>
    </xf>
    <xf numFmtId="1" fontId="23" fillId="4" borderId="11" xfId="23" applyNumberFormat="1" applyFont="1" applyFill="1" applyBorder="1" applyAlignment="1" applyProtection="1">
      <alignment horizontal="center" vertical="center" wrapText="1"/>
      <protection hidden="1"/>
    </xf>
    <xf numFmtId="166" fontId="23" fillId="4" borderId="28" xfId="23" applyNumberFormat="1" applyFont="1" applyFill="1" applyBorder="1" applyAlignment="1" applyProtection="1">
      <alignment horizontal="center" vertical="center" wrapText="1"/>
      <protection hidden="1"/>
    </xf>
    <xf numFmtId="0" fontId="23" fillId="4" borderId="27" xfId="23" applyFont="1" applyFill="1" applyBorder="1" applyAlignment="1" applyProtection="1">
      <alignment horizontal="center" vertical="center" wrapText="1"/>
      <protection hidden="1"/>
    </xf>
    <xf numFmtId="0" fontId="60" fillId="4" borderId="0" xfId="0" applyFont="1" applyFill="1" applyAlignment="1">
      <alignment horizontal="center" vertical="center" wrapText="1"/>
    </xf>
    <xf numFmtId="0" fontId="23" fillId="0" borderId="4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6" xfId="0" applyFont="1" applyFill="1" applyBorder="1" applyAlignment="1">
      <alignment horizontal="center" vertical="center" wrapText="1"/>
    </xf>
    <xf numFmtId="9" fontId="23" fillId="3" borderId="36" xfId="23" applyNumberFormat="1" applyFont="1" applyFill="1" applyBorder="1" applyAlignment="1" applyProtection="1">
      <alignment horizontal="center" vertical="center" wrapText="1"/>
      <protection hidden="1"/>
    </xf>
    <xf numFmtId="1" fontId="23" fillId="3" borderId="4" xfId="23" applyNumberFormat="1" applyFont="1" applyFill="1" applyBorder="1" applyAlignment="1" applyProtection="1">
      <alignment horizontal="center" vertical="center" wrapText="1"/>
      <protection hidden="1"/>
    </xf>
    <xf numFmtId="1" fontId="23" fillId="4" borderId="36" xfId="23" applyNumberFormat="1" applyFont="1" applyFill="1" applyBorder="1" applyAlignment="1" applyProtection="1">
      <alignment horizontal="center" vertical="center" wrapText="1"/>
      <protection hidden="1"/>
    </xf>
    <xf numFmtId="1" fontId="23" fillId="4" borderId="22" xfId="20" applyNumberFormat="1" applyFont="1" applyFill="1" applyBorder="1" applyAlignment="1" applyProtection="1">
      <alignment horizontal="center" vertical="center" wrapText="1"/>
      <protection hidden="1"/>
    </xf>
    <xf numFmtId="0" fontId="23" fillId="0" borderId="28" xfId="0" applyFont="1" applyBorder="1" applyAlignment="1">
      <alignment horizontal="center" vertical="center" wrapText="1"/>
    </xf>
    <xf numFmtId="9" fontId="23" fillId="3" borderId="4" xfId="23" applyNumberFormat="1" applyFont="1" applyFill="1" applyBorder="1" applyAlignment="1" applyProtection="1">
      <alignment horizontal="center" vertical="center" wrapText="1"/>
      <protection hidden="1"/>
    </xf>
    <xf numFmtId="9" fontId="1" fillId="4" borderId="24" xfId="22" applyFont="1" applyFill="1" applyBorder="1" applyAlignment="1" applyProtection="1">
      <alignment horizontal="center" vertical="center" wrapText="1"/>
      <protection hidden="1"/>
    </xf>
    <xf numFmtId="9" fontId="23" fillId="4" borderId="24" xfId="22" applyFont="1" applyFill="1" applyBorder="1" applyAlignment="1" applyProtection="1">
      <alignment horizontal="center" vertical="center" wrapText="1"/>
      <protection hidden="1"/>
    </xf>
    <xf numFmtId="9" fontId="23" fillId="3" borderId="11" xfId="22" applyFont="1" applyFill="1" applyBorder="1" applyAlignment="1">
      <alignment horizontal="center" vertical="center" wrapText="1"/>
    </xf>
    <xf numFmtId="0" fontId="23" fillId="4" borderId="11" xfId="23" applyFont="1" applyFill="1" applyBorder="1" applyAlignment="1" applyProtection="1">
      <alignment horizontal="center" vertical="center" wrapText="1"/>
      <protection hidden="1"/>
    </xf>
    <xf numFmtId="0" fontId="23" fillId="4" borderId="10" xfId="23" applyFont="1" applyFill="1" applyBorder="1" applyAlignment="1" applyProtection="1">
      <alignment horizontal="center" vertical="center" wrapText="1"/>
      <protection hidden="1"/>
    </xf>
    <xf numFmtId="0" fontId="23" fillId="4" borderId="15" xfId="23" applyFont="1" applyFill="1" applyBorder="1" applyAlignment="1" applyProtection="1">
      <alignment horizontal="center" vertical="center" wrapText="1"/>
      <protection hidden="1"/>
    </xf>
    <xf numFmtId="0" fontId="23" fillId="4" borderId="1" xfId="23" applyFont="1" applyFill="1" applyBorder="1" applyAlignment="1" applyProtection="1">
      <alignment horizontal="center" vertical="center" wrapText="1"/>
      <protection hidden="1"/>
    </xf>
    <xf numFmtId="9" fontId="23" fillId="4" borderId="11" xfId="22" applyFont="1" applyFill="1" applyBorder="1" applyAlignment="1" applyProtection="1">
      <alignment horizontal="center" vertical="center" wrapText="1"/>
      <protection hidden="1"/>
    </xf>
    <xf numFmtId="166" fontId="23" fillId="4" borderId="11" xfId="23" applyNumberFormat="1" applyFont="1" applyFill="1" applyBorder="1" applyAlignment="1" applyProtection="1">
      <alignment horizontal="center" vertical="center" wrapText="1"/>
      <protection hidden="1"/>
    </xf>
    <xf numFmtId="0" fontId="23" fillId="3" borderId="28" xfId="23" applyFont="1" applyFill="1" applyBorder="1" applyAlignment="1" applyProtection="1">
      <alignment horizontal="center" vertical="center" wrapText="1"/>
      <protection hidden="1"/>
    </xf>
    <xf numFmtId="0" fontId="53" fillId="4" borderId="1" xfId="23" applyFont="1" applyFill="1" applyBorder="1" applyAlignment="1" applyProtection="1">
      <alignment horizontal="center" vertical="center" wrapText="1"/>
      <protection hidden="1"/>
    </xf>
    <xf numFmtId="0" fontId="53" fillId="4" borderId="9" xfId="23" applyFont="1" applyFill="1" applyBorder="1" applyAlignment="1" applyProtection="1">
      <alignment horizontal="center" vertical="center" wrapText="1"/>
      <protection hidden="1"/>
    </xf>
    <xf numFmtId="0" fontId="53" fillId="4" borderId="28" xfId="23" applyFont="1" applyFill="1" applyBorder="1" applyAlignment="1" applyProtection="1">
      <alignment horizontal="center" vertical="center" wrapText="1"/>
      <protection hidden="1"/>
    </xf>
    <xf numFmtId="9" fontId="53" fillId="4" borderId="50" xfId="22" applyFont="1" applyFill="1" applyBorder="1" applyAlignment="1" applyProtection="1">
      <alignment horizontal="center" vertical="center" wrapText="1"/>
      <protection hidden="1"/>
    </xf>
    <xf numFmtId="14" fontId="53" fillId="4" borderId="9" xfId="23" applyNumberFormat="1" applyFont="1" applyFill="1" applyBorder="1" applyAlignment="1" applyProtection="1">
      <alignment horizontal="center" vertical="center" wrapText="1"/>
      <protection hidden="1"/>
    </xf>
    <xf numFmtId="14" fontId="53" fillId="4" borderId="20" xfId="23" applyNumberFormat="1" applyFont="1" applyFill="1" applyBorder="1" applyAlignment="1" applyProtection="1">
      <alignment horizontal="center" vertical="center" wrapText="1"/>
      <protection hidden="1"/>
    </xf>
    <xf numFmtId="0" fontId="53" fillId="3" borderId="28" xfId="23" applyFont="1" applyFill="1" applyBorder="1" applyAlignment="1" applyProtection="1">
      <alignment horizontal="center" vertical="center" wrapText="1"/>
      <protection hidden="1"/>
    </xf>
    <xf numFmtId="1" fontId="53" fillId="0" borderId="40" xfId="20" applyNumberFormat="1" applyFont="1" applyBorder="1" applyAlignment="1">
      <alignment horizontal="center" vertical="center" wrapText="1"/>
    </xf>
    <xf numFmtId="166" fontId="53" fillId="4" borderId="28" xfId="23" applyNumberFormat="1" applyFont="1" applyFill="1" applyBorder="1" applyAlignment="1" applyProtection="1">
      <alignment horizontal="center" vertical="center" wrapText="1"/>
      <protection hidden="1"/>
    </xf>
    <xf numFmtId="0" fontId="53" fillId="4" borderId="21" xfId="23" applyFont="1" applyFill="1" applyBorder="1" applyAlignment="1" applyProtection="1">
      <alignment horizontal="center" vertical="center" wrapText="1"/>
      <protection hidden="1"/>
    </xf>
    <xf numFmtId="0" fontId="61" fillId="4" borderId="0" xfId="0" applyFont="1" applyFill="1" applyAlignment="1">
      <alignment horizontal="center" vertical="center" wrapText="1"/>
    </xf>
    <xf numFmtId="1" fontId="23" fillId="0" borderId="11" xfId="20" applyNumberFormat="1" applyFont="1" applyFill="1" applyBorder="1" applyAlignment="1">
      <alignment horizontal="center" vertical="center" wrapText="1"/>
    </xf>
    <xf numFmtId="9" fontId="1" fillId="0" borderId="11" xfId="23" applyNumberFormat="1" applyFont="1" applyFill="1" applyBorder="1" applyAlignment="1" applyProtection="1">
      <alignment horizontal="center" vertical="center" wrapText="1"/>
      <protection hidden="1"/>
    </xf>
    <xf numFmtId="9" fontId="23" fillId="3" borderId="17" xfId="0" applyNumberFormat="1" applyFont="1" applyFill="1" applyBorder="1" applyAlignment="1">
      <alignment horizontal="center" vertical="center" wrapText="1"/>
    </xf>
    <xf numFmtId="0" fontId="23" fillId="3" borderId="50" xfId="23" applyFont="1" applyFill="1" applyBorder="1" applyAlignment="1" applyProtection="1">
      <alignment horizontal="center" vertical="center" wrapText="1"/>
      <protection hidden="1"/>
    </xf>
    <xf numFmtId="3" fontId="23" fillId="3" borderId="50" xfId="0" applyNumberFormat="1" applyFont="1" applyFill="1" applyBorder="1" applyAlignment="1">
      <alignment horizontal="center" vertical="center" wrapText="1"/>
    </xf>
    <xf numFmtId="1" fontId="23" fillId="0" borderId="4" xfId="20" applyNumberFormat="1" applyFont="1" applyBorder="1" applyAlignment="1">
      <alignment horizontal="center" vertical="center" wrapText="1"/>
    </xf>
    <xf numFmtId="0" fontId="39" fillId="5" borderId="1" xfId="0" applyFont="1" applyFill="1" applyBorder="1" applyAlignment="1" applyProtection="1">
      <alignment horizontal="center" vertical="center" wrapText="1"/>
      <protection locked="0"/>
    </xf>
    <xf numFmtId="0" fontId="39" fillId="5" borderId="1" xfId="0" applyFont="1" applyFill="1" applyBorder="1" applyAlignment="1">
      <alignment horizontal="center" vertical="center" wrapText="1"/>
    </xf>
    <xf numFmtId="175" fontId="1" fillId="3" borderId="14" xfId="20" applyNumberFormat="1" applyFont="1" applyFill="1" applyBorder="1" applyAlignment="1" applyProtection="1">
      <alignment horizontal="center" vertical="center" wrapText="1"/>
      <protection hidden="1"/>
    </xf>
    <xf numFmtId="9" fontId="35" fillId="2" borderId="1" xfId="22" applyFont="1" applyFill="1" applyBorder="1" applyAlignment="1">
      <alignment horizontal="center" vertical="center" wrapText="1"/>
    </xf>
    <xf numFmtId="0" fontId="11" fillId="8" borderId="1" xfId="23" applyFont="1" applyFill="1" applyBorder="1" applyAlignment="1" applyProtection="1">
      <alignment horizontal="center" vertical="center" wrapText="1"/>
      <protection hidden="1"/>
    </xf>
    <xf numFmtId="9" fontId="58" fillId="8" borderId="1" xfId="22" applyFont="1" applyFill="1" applyBorder="1" applyAlignment="1" applyProtection="1">
      <alignment horizontal="center" vertical="center" wrapText="1"/>
      <protection hidden="1"/>
    </xf>
    <xf numFmtId="9" fontId="37" fillId="7" borderId="1" xfId="22" applyFont="1" applyFill="1" applyBorder="1" applyAlignment="1">
      <alignment horizontal="center" vertical="center" wrapText="1"/>
    </xf>
    <xf numFmtId="0" fontId="62" fillId="5" borderId="1" xfId="0" applyFont="1" applyFill="1" applyBorder="1" applyAlignment="1">
      <alignment horizontal="center" vertical="center" wrapText="1"/>
    </xf>
    <xf numFmtId="9" fontId="62" fillId="5" borderId="1" xfId="22" applyFont="1" applyFill="1" applyBorder="1" applyAlignment="1">
      <alignment horizontal="center" vertical="center" wrapText="1"/>
    </xf>
    <xf numFmtId="9" fontId="62" fillId="5" borderId="1" xfId="0" applyNumberFormat="1" applyFont="1" applyFill="1" applyBorder="1" applyAlignment="1">
      <alignment horizontal="center" vertical="center" wrapText="1"/>
    </xf>
    <xf numFmtId="9" fontId="8" fillId="2" borderId="1" xfId="22" applyFont="1" applyFill="1" applyBorder="1" applyAlignment="1">
      <alignment horizontal="center" vertical="center" wrapText="1"/>
    </xf>
    <xf numFmtId="9" fontId="17" fillId="5" borderId="63" xfId="0" applyNumberFormat="1" applyFont="1" applyFill="1" applyBorder="1" applyAlignment="1">
      <alignment horizontal="center" vertical="center" wrapText="1"/>
    </xf>
    <xf numFmtId="9" fontId="17" fillId="5" borderId="63" xfId="22" applyFont="1" applyFill="1" applyBorder="1" applyAlignment="1">
      <alignment horizontal="center" vertical="center" wrapText="1"/>
    </xf>
    <xf numFmtId="9" fontId="13" fillId="2" borderId="63" xfId="22" applyFont="1" applyFill="1" applyBorder="1" applyAlignment="1">
      <alignment horizontal="center" vertical="center" wrapText="1"/>
    </xf>
    <xf numFmtId="9" fontId="13" fillId="2" borderId="63" xfId="0" applyNumberFormat="1" applyFont="1" applyFill="1" applyBorder="1" applyAlignment="1">
      <alignment horizontal="center" vertical="center" wrapText="1"/>
    </xf>
    <xf numFmtId="9" fontId="13" fillId="2" borderId="15" xfId="0" applyNumberFormat="1" applyFont="1" applyFill="1" applyBorder="1" applyAlignment="1">
      <alignment horizontal="center" vertical="center" wrapText="1"/>
    </xf>
    <xf numFmtId="9" fontId="63" fillId="16" borderId="68" xfId="28" applyNumberFormat="1" applyFont="1" applyFill="1" applyBorder="1" applyAlignment="1">
      <alignment horizontal="center" vertical="center" wrapText="1"/>
      <protection/>
    </xf>
    <xf numFmtId="9" fontId="63" fillId="16" borderId="68" xfId="22" applyFont="1" applyFill="1" applyBorder="1" applyAlignment="1">
      <alignment horizontal="center" vertical="center" wrapText="1"/>
    </xf>
    <xf numFmtId="9" fontId="38" fillId="18" borderId="68" xfId="22" applyFont="1" applyFill="1" applyBorder="1" applyAlignment="1">
      <alignment horizontal="center" vertical="center" wrapText="1"/>
    </xf>
    <xf numFmtId="9" fontId="38" fillId="16" borderId="68" xfId="22" applyFont="1" applyFill="1" applyBorder="1" applyAlignment="1">
      <alignment horizontal="center" vertical="center" wrapText="1"/>
    </xf>
    <xf numFmtId="9" fontId="38" fillId="18" borderId="68" xfId="28" applyNumberFormat="1" applyFont="1" applyFill="1" applyBorder="1" applyAlignment="1">
      <alignment horizontal="center" vertical="center" wrapText="1"/>
      <protection/>
    </xf>
    <xf numFmtId="9" fontId="18" fillId="18" borderId="68" xfId="28" applyNumberFormat="1" applyFont="1" applyFill="1" applyBorder="1" applyAlignment="1">
      <alignment horizontal="center" vertical="center" wrapText="1"/>
      <protection/>
    </xf>
    <xf numFmtId="0" fontId="45" fillId="15" borderId="68" xfId="28" applyFont="1" applyFill="1" applyBorder="1" applyAlignment="1">
      <alignment horizontal="center" vertical="center" wrapText="1"/>
      <protection/>
    </xf>
    <xf numFmtId="9" fontId="45" fillId="15" borderId="68" xfId="22" applyFont="1" applyFill="1" applyBorder="1" applyAlignment="1">
      <alignment horizontal="center" vertical="center" wrapText="1"/>
    </xf>
    <xf numFmtId="9" fontId="45" fillId="15" borderId="68" xfId="28" applyNumberFormat="1" applyFont="1" applyFill="1" applyBorder="1" applyAlignment="1">
      <alignment horizontal="center" vertical="center" wrapText="1"/>
      <protection/>
    </xf>
    <xf numFmtId="0" fontId="58" fillId="14" borderId="68" xfId="29" applyFont="1" applyFill="1" applyBorder="1" applyAlignment="1" applyProtection="1">
      <alignment horizontal="center" vertical="center" wrapText="1"/>
      <protection hidden="1"/>
    </xf>
    <xf numFmtId="0" fontId="58" fillId="8" borderId="63" xfId="29" applyFont="1" applyFill="1" applyBorder="1" applyAlignment="1" applyProtection="1">
      <alignment horizontal="center" vertical="center" wrapText="1"/>
      <protection hidden="1"/>
    </xf>
    <xf numFmtId="9" fontId="58" fillId="8" borderId="63" xfId="29" applyNumberFormat="1" applyFont="1" applyFill="1" applyBorder="1" applyAlignment="1" applyProtection="1">
      <alignment horizontal="center" vertical="center" wrapText="1"/>
      <protection hidden="1"/>
    </xf>
    <xf numFmtId="0" fontId="63" fillId="16" borderId="68" xfId="28" applyFont="1" applyFill="1" applyBorder="1" applyAlignment="1">
      <alignment horizontal="center" vertical="center" wrapText="1"/>
      <protection/>
    </xf>
    <xf numFmtId="175" fontId="63" fillId="16" borderId="68" xfId="20" applyNumberFormat="1" applyFont="1" applyFill="1" applyBorder="1" applyAlignment="1">
      <alignment horizontal="center" vertical="center" wrapText="1"/>
    </xf>
    <xf numFmtId="9" fontId="63" fillId="16" borderId="68" xfId="22" applyFont="1" applyFill="1" applyBorder="1" applyAlignment="1">
      <alignment horizontal="center" vertical="center" wrapText="1"/>
    </xf>
    <xf numFmtId="9" fontId="63" fillId="18" borderId="68" xfId="22" applyFont="1" applyFill="1" applyBorder="1" applyAlignment="1">
      <alignment horizontal="center" vertical="center" wrapText="1"/>
    </xf>
    <xf numFmtId="9" fontId="63" fillId="16" borderId="68" xfId="28" applyNumberFormat="1" applyFont="1" applyFill="1" applyBorder="1" applyAlignment="1">
      <alignment horizontal="center" vertical="center" wrapText="1"/>
      <protection/>
    </xf>
    <xf numFmtId="9" fontId="38" fillId="16" borderId="68" xfId="28" applyNumberFormat="1" applyFont="1" applyFill="1" applyBorder="1" applyAlignment="1">
      <alignment horizontal="center" vertical="center" wrapText="1"/>
      <protection/>
    </xf>
    <xf numFmtId="9" fontId="38" fillId="18" borderId="68" xfId="28" applyNumberFormat="1" applyFont="1" applyFill="1" applyBorder="1" applyAlignment="1">
      <alignment horizontal="center" vertical="center" wrapText="1"/>
      <protection/>
    </xf>
    <xf numFmtId="9" fontId="57" fillId="15" borderId="68" xfId="28" applyNumberFormat="1" applyFont="1" applyFill="1" applyBorder="1" applyAlignment="1">
      <alignment horizontal="center" vertical="center" wrapText="1"/>
      <protection/>
    </xf>
    <xf numFmtId="9" fontId="57" fillId="15" borderId="68" xfId="28" applyNumberFormat="1" applyFont="1" applyFill="1" applyBorder="1" applyAlignment="1">
      <alignment horizontal="center" vertical="center" wrapText="1"/>
      <protection/>
    </xf>
    <xf numFmtId="9" fontId="57" fillId="15" borderId="68" xfId="22" applyFont="1" applyFill="1" applyBorder="1" applyAlignment="1">
      <alignment horizontal="center" vertical="center" wrapText="1"/>
    </xf>
    <xf numFmtId="9" fontId="38" fillId="16" borderId="68" xfId="22" applyFont="1" applyFill="1" applyBorder="1" applyAlignment="1">
      <alignment horizontal="center" vertical="center" wrapText="1"/>
    </xf>
    <xf numFmtId="9" fontId="58" fillId="14" borderId="68" xfId="29" applyNumberFormat="1" applyFont="1" applyFill="1" applyBorder="1" applyAlignment="1" applyProtection="1">
      <alignment horizontal="center" vertical="center" wrapText="1"/>
      <protection hidden="1"/>
    </xf>
    <xf numFmtId="9" fontId="29" fillId="16" borderId="68" xfId="22" applyFont="1" applyFill="1" applyBorder="1" applyAlignment="1">
      <alignment horizontal="center" vertical="center" wrapText="1"/>
    </xf>
    <xf numFmtId="9" fontId="45" fillId="15" borderId="68" xfId="22" applyFont="1" applyFill="1" applyBorder="1" applyAlignment="1">
      <alignment horizontal="center" vertical="center" wrapText="1"/>
    </xf>
    <xf numFmtId="9" fontId="29" fillId="16" borderId="94" xfId="22" applyFont="1" applyFill="1" applyBorder="1" applyAlignment="1">
      <alignment horizontal="center" vertical="center" wrapText="1"/>
    </xf>
    <xf numFmtId="9" fontId="29" fillId="5" borderId="68" xfId="22" applyFont="1" applyFill="1" applyBorder="1" applyAlignment="1">
      <alignment horizontal="center" vertical="center" wrapText="1"/>
    </xf>
    <xf numFmtId="9" fontId="42" fillId="16" borderId="68" xfId="22" applyFont="1" applyFill="1" applyBorder="1" applyAlignment="1">
      <alignment horizontal="center" vertical="center" wrapText="1"/>
    </xf>
    <xf numFmtId="9" fontId="57" fillId="15" borderId="68" xfId="22" applyFont="1" applyFill="1" applyBorder="1" applyAlignment="1">
      <alignment horizontal="center" vertical="center" wrapText="1"/>
    </xf>
    <xf numFmtId="9" fontId="29" fillId="16" borderId="94" xfId="28" applyNumberFormat="1" applyFont="1" applyFill="1" applyBorder="1" applyAlignment="1">
      <alignment horizontal="center" vertical="center" wrapText="1"/>
      <protection/>
    </xf>
    <xf numFmtId="0" fontId="23" fillId="12" borderId="76" xfId="29" applyFont="1" applyFill="1" applyBorder="1" applyAlignment="1" applyProtection="1">
      <alignment horizontal="center" vertical="center" wrapText="1"/>
      <protection hidden="1"/>
    </xf>
    <xf numFmtId="0" fontId="23" fillId="12" borderId="92" xfId="29" applyFont="1" applyFill="1" applyBorder="1" applyAlignment="1" applyProtection="1">
      <alignment horizontal="center" vertical="center" wrapText="1"/>
      <protection hidden="1"/>
    </xf>
    <xf numFmtId="9" fontId="29" fillId="16" borderId="68" xfId="28" applyNumberFormat="1" applyFont="1" applyFill="1" applyBorder="1" applyAlignment="1">
      <alignment horizontal="center" vertical="center" wrapText="1"/>
      <protection/>
    </xf>
    <xf numFmtId="9" fontId="29" fillId="16" borderId="68" xfId="28" applyNumberFormat="1" applyFont="1" applyFill="1" applyBorder="1" applyAlignment="1">
      <alignment horizontal="center" vertical="center" wrapText="1"/>
      <protection/>
    </xf>
    <xf numFmtId="9" fontId="42" fillId="5" borderId="68" xfId="28" applyNumberFormat="1" applyFont="1" applyFill="1" applyBorder="1" applyAlignment="1">
      <alignment horizontal="center" vertical="center" wrapText="1"/>
      <protection/>
    </xf>
    <xf numFmtId="9" fontId="11" fillId="14" borderId="68" xfId="22" applyFont="1" applyFill="1" applyBorder="1" applyAlignment="1" applyProtection="1">
      <alignment horizontal="center" vertical="center" wrapText="1"/>
      <protection hidden="1"/>
    </xf>
    <xf numFmtId="9" fontId="42" fillId="16" borderId="94" xfId="28" applyNumberFormat="1" applyFont="1" applyFill="1" applyBorder="1" applyAlignment="1">
      <alignment horizontal="center" vertical="center" wrapText="1"/>
      <protection/>
    </xf>
    <xf numFmtId="9" fontId="42" fillId="16" borderId="68" xfId="28" applyNumberFormat="1" applyFont="1" applyFill="1" applyBorder="1" applyAlignment="1">
      <alignment horizontal="center" vertical="center" wrapText="1"/>
      <protection/>
    </xf>
    <xf numFmtId="9" fontId="42" fillId="16" borderId="68" xfId="28" applyNumberFormat="1" applyFont="1" applyFill="1" applyBorder="1" applyAlignment="1">
      <alignment horizontal="center" vertical="center" wrapText="1"/>
      <protection/>
    </xf>
    <xf numFmtId="0" fontId="1" fillId="26" borderId="3" xfId="29" applyFont="1" applyFill="1" applyBorder="1" applyAlignment="1" applyProtection="1">
      <alignment horizontal="center" vertical="center" wrapText="1"/>
      <protection hidden="1"/>
    </xf>
    <xf numFmtId="0" fontId="18" fillId="3" borderId="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 fillId="3" borderId="76" xfId="28" applyFont="1" applyFill="1" applyBorder="1" applyAlignment="1">
      <alignment horizontal="center" vertical="center" wrapText="1"/>
      <protection/>
    </xf>
    <xf numFmtId="9" fontId="6" fillId="5" borderId="1"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166" fontId="17" fillId="5" borderId="15" xfId="0" applyNumberFormat="1"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29" fillId="16" borderId="68" xfId="28" applyFont="1" applyFill="1" applyBorder="1" applyAlignment="1">
      <alignment horizontal="center" vertical="center" wrapText="1"/>
      <protection/>
    </xf>
    <xf numFmtId="0" fontId="43" fillId="6" borderId="63" xfId="28" applyFont="1" applyFill="1" applyBorder="1" applyAlignment="1">
      <alignment horizontal="center" vertical="center" wrapText="1"/>
      <protection/>
    </xf>
    <xf numFmtId="0" fontId="13" fillId="2" borderId="1" xfId="0" applyFont="1" applyFill="1" applyBorder="1" applyAlignment="1">
      <alignment horizontal="center" vertical="center" wrapText="1"/>
    </xf>
    <xf numFmtId="0" fontId="0" fillId="0" borderId="0" xfId="0" applyAlignment="1">
      <alignment horizontal="center" vertical="center"/>
    </xf>
    <xf numFmtId="0" fontId="13" fillId="2" borderId="3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45" fillId="15" borderId="68" xfId="28" applyFont="1" applyFill="1" applyBorder="1" applyAlignment="1">
      <alignment horizontal="center" vertical="center" wrapText="1"/>
      <protection/>
    </xf>
    <xf numFmtId="0" fontId="17" fillId="5"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20" fillId="25" borderId="1" xfId="22" applyFont="1" applyFill="1" applyBorder="1" applyAlignment="1">
      <alignment horizontal="center" vertical="center" wrapText="1"/>
    </xf>
    <xf numFmtId="0" fontId="20" fillId="25" borderId="1" xfId="0" applyFont="1" applyFill="1" applyBorder="1" applyAlignment="1">
      <alignment horizontal="center" vertical="center" wrapText="1"/>
    </xf>
    <xf numFmtId="44" fontId="20" fillId="25" borderId="1" xfId="21" applyFont="1" applyFill="1" applyBorder="1" applyAlignment="1">
      <alignment horizontal="center" vertical="center" wrapText="1"/>
    </xf>
    <xf numFmtId="0" fontId="38" fillId="25" borderId="1" xfId="0" applyFont="1" applyFill="1" applyBorder="1" applyAlignment="1">
      <alignment horizontal="center" vertical="center" wrapText="1"/>
    </xf>
    <xf numFmtId="9" fontId="20" fillId="25" borderId="6" xfId="22" applyFont="1" applyFill="1" applyBorder="1" applyAlignment="1">
      <alignment horizontal="center" vertical="center" wrapText="1"/>
    </xf>
    <xf numFmtId="0" fontId="20" fillId="25" borderId="6" xfId="0" applyFont="1" applyFill="1" applyBorder="1" applyAlignment="1">
      <alignment horizontal="center" vertical="center" wrapText="1"/>
    </xf>
    <xf numFmtId="0" fontId="38" fillId="25" borderId="6" xfId="0" applyFont="1" applyFill="1" applyBorder="1" applyAlignment="1">
      <alignment horizontal="center" vertical="center" wrapText="1"/>
    </xf>
    <xf numFmtId="44" fontId="20" fillId="25" borderId="6" xfId="21" applyFont="1" applyFill="1" applyBorder="1" applyAlignment="1">
      <alignment horizontal="center" vertical="center" wrapText="1"/>
    </xf>
    <xf numFmtId="0" fontId="38" fillId="27" borderId="63" xfId="29" applyFont="1" applyFill="1" applyBorder="1" applyAlignment="1" applyProtection="1">
      <alignment horizontal="center" vertical="center" wrapText="1"/>
      <protection hidden="1"/>
    </xf>
    <xf numFmtId="9" fontId="38" fillId="27" borderId="63" xfId="22" applyFont="1" applyFill="1" applyBorder="1" applyAlignment="1" applyProtection="1">
      <alignment horizontal="center" vertical="center" wrapText="1"/>
      <protection hidden="1"/>
    </xf>
    <xf numFmtId="44" fontId="38" fillId="27" borderId="63" xfId="21" applyFont="1" applyFill="1" applyBorder="1" applyAlignment="1" applyProtection="1">
      <alignment horizontal="center" vertical="center" wrapText="1"/>
      <protection hidden="1"/>
    </xf>
    <xf numFmtId="0" fontId="43" fillId="25" borderId="63" xfId="28" applyFont="1" applyFill="1" applyBorder="1" applyAlignment="1">
      <alignment horizontal="center" vertical="center" wrapText="1"/>
      <protection/>
    </xf>
    <xf numFmtId="0" fontId="64" fillId="25" borderId="63" xfId="28" applyFont="1" applyFill="1" applyBorder="1" applyAlignment="1">
      <alignment horizontal="center" vertical="center" wrapText="1"/>
      <protection/>
    </xf>
    <xf numFmtId="0" fontId="38" fillId="27" borderId="63" xfId="28" applyFont="1" applyFill="1" applyBorder="1" applyAlignment="1">
      <alignment horizontal="center" vertical="center" wrapText="1"/>
      <protection/>
    </xf>
    <xf numFmtId="9" fontId="38" fillId="27" borderId="63" xfId="22" applyFont="1" applyFill="1" applyBorder="1" applyAlignment="1">
      <alignment horizontal="center" vertical="center" wrapText="1"/>
    </xf>
    <xf numFmtId="0" fontId="38" fillId="27" borderId="68" xfId="29" applyFont="1" applyFill="1" applyBorder="1" applyAlignment="1" applyProtection="1">
      <alignment horizontal="center" vertical="center" wrapText="1"/>
      <protection hidden="1"/>
    </xf>
    <xf numFmtId="9" fontId="38" fillId="27" borderId="68" xfId="22" applyFont="1" applyFill="1" applyBorder="1" applyAlignment="1" applyProtection="1">
      <alignment horizontal="center" vertical="center" wrapText="1"/>
      <protection hidden="1"/>
    </xf>
    <xf numFmtId="44" fontId="38" fillId="27" borderId="68" xfId="21" applyFont="1" applyFill="1" applyBorder="1" applyAlignment="1" applyProtection="1">
      <alignment horizontal="center" vertical="center" wrapText="1"/>
      <protection hidden="1"/>
    </xf>
    <xf numFmtId="0" fontId="59" fillId="27" borderId="68" xfId="29" applyFont="1" applyFill="1" applyBorder="1" applyAlignment="1" applyProtection="1">
      <alignment horizontal="center" vertical="center" wrapText="1"/>
      <protection hidden="1"/>
    </xf>
    <xf numFmtId="0" fontId="63" fillId="28" borderId="68" xfId="28" applyFont="1" applyFill="1" applyBorder="1" applyAlignment="1">
      <alignment horizontal="center" vertical="center" wrapText="1"/>
      <protection/>
    </xf>
    <xf numFmtId="9" fontId="63" fillId="28" borderId="68" xfId="22" applyFont="1" applyFill="1" applyBorder="1" applyAlignment="1">
      <alignment horizontal="center" vertical="center" wrapText="1"/>
    </xf>
    <xf numFmtId="0" fontId="43" fillId="28" borderId="68" xfId="28" applyFont="1" applyFill="1" applyBorder="1" applyAlignment="1">
      <alignment horizontal="center" vertical="center" wrapText="1"/>
      <protection/>
    </xf>
    <xf numFmtId="9" fontId="38" fillId="28" borderId="68" xfId="22" applyFont="1" applyFill="1" applyBorder="1" applyAlignment="1">
      <alignment horizontal="center" vertical="center" wrapText="1"/>
    </xf>
    <xf numFmtId="0" fontId="64" fillId="28" borderId="68" xfId="28" applyFont="1" applyFill="1" applyBorder="1" applyAlignment="1">
      <alignment horizontal="center" vertical="center" wrapText="1"/>
      <protection/>
    </xf>
    <xf numFmtId="0" fontId="38" fillId="25" borderId="68" xfId="28" applyFont="1" applyFill="1" applyBorder="1" applyAlignment="1">
      <alignment horizontal="center" vertical="center" wrapText="1"/>
      <protection/>
    </xf>
    <xf numFmtId="9" fontId="38" fillId="25" borderId="68" xfId="22" applyFont="1" applyFill="1" applyBorder="1" applyAlignment="1">
      <alignment horizontal="center" vertical="center" wrapText="1"/>
    </xf>
    <xf numFmtId="44" fontId="38" fillId="25" borderId="68" xfId="21" applyFont="1" applyFill="1" applyBorder="1" applyAlignment="1">
      <alignment horizontal="center" vertical="center" wrapText="1"/>
    </xf>
    <xf numFmtId="0" fontId="59" fillId="25" borderId="68" xfId="28" applyFont="1" applyFill="1" applyBorder="1" applyAlignment="1">
      <alignment horizontal="center" vertical="center" wrapText="1"/>
      <protection/>
    </xf>
    <xf numFmtId="0" fontId="15" fillId="25" borderId="1" xfId="23" applyFont="1" applyFill="1" applyBorder="1" applyAlignment="1" applyProtection="1">
      <alignment horizontal="center" vertical="center" wrapText="1"/>
      <protection hidden="1"/>
    </xf>
    <xf numFmtId="9" fontId="15" fillId="25" borderId="1" xfId="22" applyFont="1" applyFill="1" applyBorder="1" applyAlignment="1" applyProtection="1">
      <alignment horizontal="center" vertical="center" wrapText="1"/>
      <protection hidden="1"/>
    </xf>
    <xf numFmtId="0" fontId="39" fillId="25" borderId="1" xfId="23" applyFont="1" applyFill="1" applyBorder="1" applyAlignment="1" applyProtection="1">
      <alignment horizontal="center" vertical="center" wrapText="1"/>
      <protection hidden="1"/>
    </xf>
    <xf numFmtId="0" fontId="37" fillId="25" borderId="1" xfId="23" applyFont="1" applyFill="1" applyBorder="1" applyAlignment="1" applyProtection="1">
      <alignment horizontal="center" vertical="center" wrapText="1"/>
      <protection hidden="1"/>
    </xf>
    <xf numFmtId="9" fontId="37" fillId="25" borderId="1" xfId="22" applyFont="1" applyFill="1" applyBorder="1" applyAlignment="1" applyProtection="1">
      <alignment horizontal="center" vertical="center" wrapText="1"/>
      <protection hidden="1"/>
    </xf>
    <xf numFmtId="44" fontId="37" fillId="25" borderId="1" xfId="21" applyFont="1" applyFill="1" applyBorder="1" applyAlignment="1" applyProtection="1">
      <alignment horizontal="center" vertical="center" wrapText="1"/>
      <protection hidden="1"/>
    </xf>
    <xf numFmtId="0" fontId="37" fillId="25" borderId="1"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9" fillId="25" borderId="1" xfId="0" applyFont="1" applyFill="1" applyBorder="1" applyAlignment="1">
      <alignment horizontal="center" vertical="center" wrapText="1"/>
    </xf>
    <xf numFmtId="9" fontId="38" fillId="25" borderId="1" xfId="22" applyFont="1" applyFill="1" applyBorder="1" applyAlignment="1">
      <alignment horizontal="center" vertical="center" wrapText="1"/>
    </xf>
    <xf numFmtId="9" fontId="27" fillId="25" borderId="1" xfId="22" applyFont="1" applyFill="1" applyBorder="1" applyAlignment="1">
      <alignment horizontal="center" vertical="center" wrapText="1"/>
    </xf>
    <xf numFmtId="44" fontId="38" fillId="25" borderId="1" xfId="21" applyFont="1" applyFill="1" applyBorder="1" applyAlignment="1">
      <alignment horizontal="center" vertical="center" wrapText="1"/>
    </xf>
    <xf numFmtId="0" fontId="59" fillId="25" borderId="1" xfId="0" applyFont="1" applyFill="1" applyBorder="1" applyAlignment="1">
      <alignment horizontal="center" vertical="center" wrapText="1"/>
    </xf>
    <xf numFmtId="0" fontId="38" fillId="25" borderId="1" xfId="23" applyFont="1" applyFill="1" applyBorder="1" applyAlignment="1" applyProtection="1">
      <alignment horizontal="center" vertical="center" wrapText="1"/>
      <protection hidden="1"/>
    </xf>
    <xf numFmtId="0" fontId="27" fillId="25" borderId="1" xfId="0" applyFont="1" applyFill="1" applyBorder="1" applyAlignment="1">
      <alignment horizontal="center" vertical="center" wrapText="1"/>
    </xf>
    <xf numFmtId="9" fontId="38" fillId="25" borderId="1" xfId="22" applyFont="1" applyFill="1" applyBorder="1" applyAlignment="1" applyProtection="1">
      <alignment horizontal="center" vertical="center" wrapText="1"/>
      <protection locked="0"/>
    </xf>
    <xf numFmtId="44" fontId="38" fillId="25" borderId="1" xfId="21" applyFont="1" applyFill="1" applyBorder="1" applyAlignment="1" applyProtection="1">
      <alignment horizontal="center" vertical="center" wrapText="1"/>
      <protection locked="0"/>
    </xf>
    <xf numFmtId="0" fontId="59" fillId="25" borderId="1" xfId="0" applyFont="1" applyFill="1" applyBorder="1" applyAlignment="1" applyProtection="1">
      <alignment horizontal="center" vertical="center" wrapText="1"/>
      <protection locked="0"/>
    </xf>
    <xf numFmtId="9" fontId="38" fillId="25" borderId="1" xfId="0" applyNumberFormat="1" applyFont="1" applyFill="1" applyBorder="1" applyAlignment="1">
      <alignment horizontal="center" vertical="center" wrapText="1"/>
    </xf>
    <xf numFmtId="0" fontId="38" fillId="25" borderId="1" xfId="0" applyFont="1" applyFill="1" applyBorder="1" applyAlignment="1" applyProtection="1">
      <alignment horizontal="center" vertical="center" wrapText="1"/>
      <protection hidden="1"/>
    </xf>
    <xf numFmtId="9" fontId="38" fillId="25" borderId="1" xfId="22" applyFont="1" applyFill="1" applyBorder="1" applyAlignment="1" applyProtection="1">
      <alignment horizontal="center" vertical="center" wrapText="1"/>
      <protection hidden="1"/>
    </xf>
    <xf numFmtId="0" fontId="59" fillId="25" borderId="1" xfId="23" applyFont="1" applyFill="1" applyBorder="1" applyAlignment="1" applyProtection="1">
      <alignment horizontal="center" vertical="center" wrapText="1"/>
      <protection locked="0"/>
    </xf>
    <xf numFmtId="0" fontId="59" fillId="25" borderId="1" xfId="23" applyFont="1" applyFill="1" applyBorder="1" applyAlignment="1" applyProtection="1">
      <alignment horizontal="center" vertical="center" wrapText="1"/>
      <protection hidden="1"/>
    </xf>
    <xf numFmtId="177" fontId="38" fillId="25" borderId="1" xfId="21" applyNumberFormat="1" applyFont="1" applyFill="1" applyBorder="1" applyAlignment="1" applyProtection="1">
      <alignment horizontal="center" vertical="center" wrapText="1"/>
      <protection locked="0"/>
    </xf>
    <xf numFmtId="167" fontId="38" fillId="25" borderId="1" xfId="22" applyNumberFormat="1" applyFont="1" applyFill="1" applyBorder="1" applyAlignment="1">
      <alignment horizontal="center" vertical="center" wrapText="1"/>
    </xf>
    <xf numFmtId="0" fontId="38" fillId="25" borderId="1" xfId="0" applyFont="1" applyFill="1" applyBorder="1" applyAlignment="1" applyProtection="1">
      <alignment horizontal="center" vertical="center" wrapText="1"/>
      <protection locked="0"/>
    </xf>
    <xf numFmtId="175" fontId="38" fillId="27" borderId="68" xfId="20" applyNumberFormat="1" applyFont="1" applyFill="1" applyBorder="1" applyAlignment="1">
      <alignment horizontal="center" vertical="center" wrapText="1"/>
    </xf>
    <xf numFmtId="9" fontId="38" fillId="27" borderId="68" xfId="22" applyFont="1" applyFill="1" applyBorder="1" applyAlignment="1">
      <alignment horizontal="center" vertical="center" wrapText="1"/>
    </xf>
    <xf numFmtId="0" fontId="38" fillId="27" borderId="68" xfId="28" applyFont="1" applyFill="1" applyBorder="1" applyAlignment="1">
      <alignment horizontal="center" vertical="center" wrapText="1"/>
      <protection/>
    </xf>
    <xf numFmtId="0" fontId="21" fillId="27" borderId="68" xfId="28" applyFont="1" applyFill="1" applyBorder="1" applyAlignment="1">
      <alignment horizontal="center" vertical="center" wrapText="1"/>
      <protection/>
    </xf>
    <xf numFmtId="44" fontId="38" fillId="27" borderId="68" xfId="21" applyFont="1" applyFill="1" applyBorder="1" applyAlignment="1">
      <alignment horizontal="center" vertical="center" wrapText="1"/>
    </xf>
    <xf numFmtId="0" fontId="27" fillId="27" borderId="68" xfId="28" applyFont="1" applyFill="1" applyBorder="1" applyAlignment="1">
      <alignment horizontal="center" vertical="center" wrapText="1"/>
      <protection/>
    </xf>
    <xf numFmtId="0" fontId="59" fillId="27" borderId="68" xfId="28" applyFont="1" applyFill="1" applyBorder="1" applyAlignment="1">
      <alignment horizontal="center" vertical="center" wrapText="1"/>
      <protection/>
    </xf>
    <xf numFmtId="0" fontId="38" fillId="27" borderId="68" xfId="29" applyFont="1" applyFill="1" applyBorder="1" applyAlignment="1" applyProtection="1">
      <alignment horizontal="center" vertical="center" wrapText="1"/>
      <protection hidden="1"/>
    </xf>
    <xf numFmtId="0" fontId="44" fillId="27" borderId="68" xfId="29" applyFont="1" applyFill="1" applyBorder="1" applyAlignment="1" applyProtection="1">
      <alignment horizontal="center" vertical="center" wrapText="1"/>
      <protection hidden="1"/>
    </xf>
    <xf numFmtId="175" fontId="38" fillId="27" borderId="68" xfId="20" applyNumberFormat="1" applyFont="1" applyFill="1" applyBorder="1" applyAlignment="1" applyProtection="1">
      <alignment horizontal="center" vertical="center" wrapText="1"/>
      <protection hidden="1"/>
    </xf>
    <xf numFmtId="44" fontId="38" fillId="27" borderId="68" xfId="21" applyFont="1" applyFill="1" applyBorder="1" applyAlignment="1" applyProtection="1">
      <alignment horizontal="center" vertical="center" wrapText="1"/>
      <protection hidden="1"/>
    </xf>
    <xf numFmtId="9" fontId="38" fillId="27" borderId="68" xfId="29" applyNumberFormat="1" applyFont="1" applyFill="1" applyBorder="1" applyAlignment="1" applyProtection="1">
      <alignment horizontal="center" vertical="center" wrapText="1"/>
      <protection hidden="1"/>
    </xf>
    <xf numFmtId="9" fontId="20" fillId="27" borderId="68" xfId="22" applyFont="1" applyFill="1" applyBorder="1" applyAlignment="1" applyProtection="1">
      <alignment horizontal="center" vertical="center" wrapText="1"/>
      <protection hidden="1"/>
    </xf>
    <xf numFmtId="0" fontId="20" fillId="27" borderId="68" xfId="28" applyFont="1" applyFill="1" applyBorder="1" applyAlignment="1">
      <alignment horizontal="center" vertical="center" wrapText="1"/>
      <protection/>
    </xf>
    <xf numFmtId="9" fontId="38" fillId="27" borderId="68" xfId="28" applyNumberFormat="1" applyFont="1" applyFill="1" applyBorder="1" applyAlignment="1">
      <alignment horizontal="center" vertical="center" wrapText="1"/>
      <protection/>
    </xf>
    <xf numFmtId="0" fontId="18" fillId="25" borderId="1" xfId="0" applyFont="1" applyFill="1" applyBorder="1" applyAlignment="1">
      <alignment horizontal="center" vertical="center" wrapText="1"/>
    </xf>
    <xf numFmtId="9" fontId="18" fillId="25" borderId="1" xfId="22" applyFont="1" applyFill="1" applyBorder="1" applyAlignment="1">
      <alignment horizontal="center" vertical="center" wrapText="1"/>
    </xf>
    <xf numFmtId="44" fontId="18" fillId="25" borderId="1" xfId="21" applyFont="1" applyFill="1" applyBorder="1" applyAlignment="1">
      <alignment horizontal="center" vertical="center" wrapText="1"/>
    </xf>
    <xf numFmtId="0" fontId="21" fillId="25" borderId="1" xfId="0" applyFont="1" applyFill="1" applyBorder="1" applyAlignment="1">
      <alignment horizontal="center" vertical="center" wrapText="1"/>
    </xf>
    <xf numFmtId="0" fontId="60" fillId="25" borderId="1" xfId="0" applyFont="1" applyFill="1" applyBorder="1" applyAlignment="1">
      <alignment horizontal="center" vertical="center" wrapText="1"/>
    </xf>
    <xf numFmtId="9" fontId="20" fillId="25" borderId="1" xfId="0" applyNumberFormat="1" applyFont="1" applyFill="1" applyBorder="1" applyAlignment="1">
      <alignment horizontal="center" vertical="center" wrapText="1"/>
    </xf>
    <xf numFmtId="0" fontId="61" fillId="2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29" borderId="1" xfId="0" applyFont="1" applyFill="1" applyBorder="1" applyAlignment="1">
      <alignment horizontal="center" vertical="center" wrapText="1"/>
    </xf>
    <xf numFmtId="0" fontId="15" fillId="25" borderId="6" xfId="23" applyFont="1" applyFill="1" applyBorder="1" applyAlignment="1" applyProtection="1">
      <alignment horizontal="center" vertical="center" wrapText="1"/>
      <protection hidden="1"/>
    </xf>
    <xf numFmtId="0" fontId="1" fillId="25" borderId="63" xfId="0" applyFont="1" applyFill="1" applyBorder="1" applyAlignment="1">
      <alignment horizontal="center" vertical="center" wrapText="1"/>
    </xf>
    <xf numFmtId="0" fontId="1" fillId="25" borderId="125" xfId="0" applyFont="1" applyFill="1" applyBorder="1" applyAlignment="1">
      <alignment horizontal="center" vertical="center" wrapText="1"/>
    </xf>
    <xf numFmtId="0" fontId="1" fillId="25" borderId="126" xfId="0" applyFont="1" applyFill="1" applyBorder="1" applyAlignment="1">
      <alignment horizontal="center" vertical="center" wrapText="1"/>
    </xf>
    <xf numFmtId="0" fontId="1" fillId="25" borderId="127" xfId="0" applyFont="1" applyFill="1" applyBorder="1" applyAlignment="1">
      <alignment horizontal="center" vertical="center" wrapText="1"/>
    </xf>
    <xf numFmtId="0" fontId="1" fillId="25" borderId="128"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1" fillId="25" borderId="129" xfId="0" applyFont="1" applyFill="1" applyBorder="1" applyAlignment="1">
      <alignment horizontal="center" vertical="center" wrapText="1"/>
    </xf>
    <xf numFmtId="0" fontId="1" fillId="25" borderId="130" xfId="0" applyFont="1" applyFill="1" applyBorder="1" applyAlignment="1">
      <alignment horizontal="center" vertical="center" wrapText="1"/>
    </xf>
    <xf numFmtId="0" fontId="18" fillId="4" borderId="62" xfId="23" applyFont="1" applyFill="1" applyBorder="1" applyAlignment="1" applyProtection="1">
      <alignment horizontal="center" vertical="center" wrapText="1"/>
      <protection hidden="1"/>
    </xf>
    <xf numFmtId="0" fontId="17" fillId="5" borderId="15" xfId="0" applyFont="1" applyFill="1" applyBorder="1" applyAlignment="1">
      <alignment horizontal="center" vertical="center" wrapText="1"/>
    </xf>
    <xf numFmtId="9" fontId="1" fillId="0" borderId="11" xfId="22" applyFont="1" applyBorder="1" applyAlignment="1">
      <alignment horizontal="center" vertical="center" wrapText="1"/>
    </xf>
    <xf numFmtId="3" fontId="19" fillId="0" borderId="20" xfId="0" applyNumberFormat="1" applyFont="1" applyBorder="1" applyAlignment="1">
      <alignment horizontal="center" vertical="center" wrapText="1"/>
    </xf>
    <xf numFmtId="0" fontId="1" fillId="4" borderId="63" xfId="23" applyFont="1" applyFill="1" applyBorder="1" applyAlignment="1" applyProtection="1">
      <alignment horizontal="center" vertical="center" wrapText="1"/>
      <protection hidden="1"/>
    </xf>
    <xf numFmtId="14" fontId="1" fillId="0" borderId="63" xfId="24" applyNumberFormat="1" applyFont="1" applyFill="1" applyBorder="1" applyAlignment="1">
      <alignment horizontal="center" vertical="center" wrapText="1"/>
    </xf>
    <xf numFmtId="0" fontId="1" fillId="3" borderId="63" xfId="23" applyFont="1" applyFill="1" applyBorder="1" applyAlignment="1" applyProtection="1">
      <alignment horizontal="center" vertical="center" wrapText="1"/>
      <protection hidden="1"/>
    </xf>
    <xf numFmtId="166" fontId="19" fillId="4" borderId="4" xfId="23" applyNumberFormat="1" applyFont="1" applyFill="1" applyBorder="1" applyAlignment="1" applyProtection="1">
      <alignment horizontal="center" vertical="center" wrapText="1"/>
      <protection hidden="1"/>
    </xf>
    <xf numFmtId="166" fontId="19" fillId="4" borderId="63" xfId="23" applyNumberFormat="1" applyFont="1" applyFill="1" applyBorder="1" applyAlignment="1" applyProtection="1">
      <alignment horizontal="center" vertical="center" wrapText="1"/>
      <protection hidden="1"/>
    </xf>
    <xf numFmtId="176" fontId="38" fillId="25" borderId="1" xfId="20" applyNumberFormat="1" applyFont="1" applyFill="1" applyBorder="1" applyAlignment="1">
      <alignment horizontal="center" vertical="center" wrapText="1"/>
    </xf>
    <xf numFmtId="175" fontId="38" fillId="25" borderId="1" xfId="20" applyNumberFormat="1" applyFont="1" applyFill="1" applyBorder="1" applyAlignment="1">
      <alignment horizontal="center" vertical="center" wrapText="1"/>
    </xf>
    <xf numFmtId="0" fontId="25" fillId="8" borderId="1" xfId="23" applyFont="1" applyFill="1" applyBorder="1" applyAlignment="1" applyProtection="1">
      <alignment horizontal="center" vertical="center" wrapText="1"/>
      <protection hidden="1"/>
    </xf>
    <xf numFmtId="9" fontId="25" fillId="8" borderId="1" xfId="23" applyNumberFormat="1" applyFont="1" applyFill="1" applyBorder="1" applyAlignment="1" applyProtection="1">
      <alignment horizontal="center" vertical="center" wrapText="1"/>
      <protection hidden="1"/>
    </xf>
    <xf numFmtId="9" fontId="25" fillId="8" borderId="1" xfId="22" applyFont="1" applyFill="1" applyBorder="1" applyAlignment="1" applyProtection="1">
      <alignment horizontal="center" vertical="center" wrapText="1"/>
      <protection hidden="1"/>
    </xf>
    <xf numFmtId="9" fontId="65" fillId="16" borderId="68" xfId="28" applyNumberFormat="1" applyFont="1" applyFill="1" applyBorder="1" applyAlignment="1">
      <alignment horizontal="center" vertical="center" wrapText="1"/>
      <protection/>
    </xf>
    <xf numFmtId="0" fontId="65" fillId="16" borderId="68" xfId="28" applyFont="1" applyFill="1" applyBorder="1" applyAlignment="1">
      <alignment horizontal="center" vertical="center" wrapText="1"/>
      <protection/>
    </xf>
    <xf numFmtId="9" fontId="58" fillId="16" borderId="68" xfId="22" applyFont="1" applyFill="1" applyBorder="1" applyAlignment="1">
      <alignment horizontal="center" vertical="center" wrapText="1"/>
    </xf>
    <xf numFmtId="9" fontId="58" fillId="16" borderId="68" xfId="28" applyNumberFormat="1" applyFont="1" applyFill="1" applyBorder="1" applyAlignment="1">
      <alignment horizontal="center" vertical="center" wrapText="1"/>
      <protection/>
    </xf>
    <xf numFmtId="0" fontId="23" fillId="0" borderId="65" xfId="0" applyFont="1" applyBorder="1" applyAlignment="1">
      <alignment horizontal="center" vertical="center" wrapText="1"/>
    </xf>
    <xf numFmtId="0" fontId="29" fillId="16" borderId="83" xfId="28" applyFont="1" applyFill="1" applyBorder="1" applyAlignment="1">
      <alignment horizontal="center" vertical="center" wrapText="1"/>
      <protection/>
    </xf>
    <xf numFmtId="0" fontId="23" fillId="4" borderId="131" xfId="23" applyFont="1" applyFill="1" applyBorder="1" applyAlignment="1" applyProtection="1">
      <alignment horizontal="center" vertical="center" wrapText="1"/>
      <protection hidden="1"/>
    </xf>
    <xf numFmtId="9" fontId="32" fillId="0" borderId="76" xfId="31" applyFont="1" applyFill="1" applyBorder="1" applyAlignment="1" applyProtection="1">
      <alignment horizontal="center" vertical="center" wrapText="1"/>
      <protection hidden="1"/>
    </xf>
    <xf numFmtId="9" fontId="29" fillId="16" borderId="83" xfId="31" applyFont="1" applyFill="1" applyBorder="1" applyAlignment="1" applyProtection="1">
      <alignment horizontal="center" vertical="center" wrapText="1"/>
      <protection/>
    </xf>
    <xf numFmtId="9" fontId="32" fillId="0" borderId="63" xfId="31" applyFont="1" applyFill="1" applyBorder="1" applyAlignment="1" applyProtection="1">
      <alignment horizontal="center" vertical="center" wrapText="1"/>
      <protection hidden="1"/>
    </xf>
    <xf numFmtId="0" fontId="32" fillId="0" borderId="79" xfId="29" applyFont="1" applyFill="1" applyBorder="1" applyAlignment="1" applyProtection="1">
      <alignment horizontal="center" vertical="center" wrapText="1"/>
      <protection hidden="1"/>
    </xf>
    <xf numFmtId="0" fontId="1" fillId="0" borderId="76" xfId="29" applyFont="1" applyFill="1" applyBorder="1" applyAlignment="1" applyProtection="1">
      <alignment horizontal="center" vertical="center" wrapText="1"/>
      <protection hidden="1"/>
    </xf>
    <xf numFmtId="0" fontId="32" fillId="0" borderId="76" xfId="29" applyFont="1" applyFill="1" applyBorder="1" applyAlignment="1" applyProtection="1">
      <alignment horizontal="center" vertical="center" wrapText="1"/>
      <protection hidden="1"/>
    </xf>
    <xf numFmtId="1" fontId="23" fillId="0" borderId="132" xfId="22" applyNumberFormat="1" applyFont="1" applyBorder="1" applyAlignment="1">
      <alignment horizontal="center" vertical="center" wrapText="1"/>
    </xf>
    <xf numFmtId="0" fontId="23" fillId="0" borderId="133" xfId="0" applyFont="1" applyBorder="1" applyAlignment="1">
      <alignment horizontal="center" vertical="center" wrapText="1"/>
    </xf>
    <xf numFmtId="0" fontId="23" fillId="4" borderId="41" xfId="23" applyFont="1" applyFill="1" applyBorder="1" applyAlignment="1" applyProtection="1">
      <alignment horizontal="center" vertical="center" wrapText="1"/>
      <protection hidden="1"/>
    </xf>
    <xf numFmtId="9" fontId="32" fillId="0" borderId="132" xfId="31" applyFont="1" applyFill="1" applyBorder="1" applyAlignment="1" applyProtection="1">
      <alignment horizontal="center" vertical="center" wrapText="1"/>
      <protection hidden="1"/>
    </xf>
    <xf numFmtId="0" fontId="23" fillId="4" borderId="132" xfId="23" applyFont="1" applyFill="1" applyBorder="1" applyAlignment="1" applyProtection="1">
      <alignment horizontal="center" vertical="center" wrapText="1"/>
      <protection hidden="1"/>
    </xf>
    <xf numFmtId="9" fontId="8" fillId="15" borderId="68" xfId="28" applyNumberFormat="1" applyFont="1" applyFill="1" applyBorder="1" applyAlignment="1">
      <alignment horizontal="center" vertical="center" wrapText="1"/>
      <protection/>
    </xf>
    <xf numFmtId="9" fontId="48" fillId="15" borderId="68" xfId="28" applyNumberFormat="1" applyFont="1" applyFill="1" applyBorder="1" applyAlignment="1">
      <alignment horizontal="center" vertical="center" wrapText="1"/>
      <protection/>
    </xf>
    <xf numFmtId="9" fontId="29" fillId="18" borderId="68" xfId="22" applyFont="1" applyFill="1" applyBorder="1" applyAlignment="1">
      <alignment horizontal="center" vertical="center" wrapText="1"/>
    </xf>
    <xf numFmtId="9" fontId="63" fillId="18" borderId="68" xfId="28" applyNumberFormat="1" applyFont="1" applyFill="1" applyBorder="1" applyAlignment="1">
      <alignment horizontal="center" vertical="center" wrapText="1"/>
      <protection/>
    </xf>
    <xf numFmtId="1" fontId="38" fillId="27" borderId="68" xfId="20" applyNumberFormat="1" applyFont="1" applyFill="1" applyBorder="1" applyAlignment="1">
      <alignment horizontal="center" vertical="center" wrapText="1"/>
    </xf>
    <xf numFmtId="0" fontId="57" fillId="15" borderId="68" xfId="28" applyFont="1" applyFill="1" applyBorder="1" applyAlignment="1">
      <alignment horizontal="center" vertical="center" wrapText="1"/>
      <protection/>
    </xf>
    <xf numFmtId="9" fontId="8" fillId="15" borderId="68" xfId="22" applyFont="1" applyFill="1" applyBorder="1" applyAlignment="1">
      <alignment horizontal="center" vertical="center" wrapText="1"/>
    </xf>
    <xf numFmtId="0" fontId="48" fillId="15" borderId="68" xfId="28" applyFont="1" applyFill="1" applyBorder="1" applyAlignment="1">
      <alignment horizontal="center" vertical="center" wrapText="1"/>
      <protection/>
    </xf>
    <xf numFmtId="9" fontId="51" fillId="14" borderId="68" xfId="22" applyFont="1" applyFill="1" applyBorder="1" applyAlignment="1" applyProtection="1">
      <alignment horizontal="center" vertical="center" wrapText="1"/>
      <protection hidden="1"/>
    </xf>
    <xf numFmtId="0" fontId="18" fillId="4" borderId="15" xfId="23" applyFont="1" applyFill="1" applyBorder="1" applyAlignment="1" applyProtection="1">
      <alignment horizontal="center" vertical="center" wrapText="1"/>
      <protection hidden="1"/>
    </xf>
    <xf numFmtId="0" fontId="18" fillId="4" borderId="31" xfId="23" applyFont="1" applyFill="1" applyBorder="1" applyAlignment="1" applyProtection="1">
      <alignment horizontal="center" vertical="center" wrapText="1"/>
      <protection hidden="1"/>
    </xf>
    <xf numFmtId="0" fontId="17" fillId="5" borderId="1" xfId="0" applyFont="1" applyFill="1" applyBorder="1" applyAlignment="1">
      <alignment horizontal="center" vertical="center" wrapText="1"/>
    </xf>
    <xf numFmtId="0" fontId="55" fillId="25" borderId="1" xfId="0" applyFont="1" applyFill="1" applyBorder="1" applyAlignment="1">
      <alignment horizontal="center" vertical="center" wrapText="1"/>
    </xf>
    <xf numFmtId="9" fontId="55" fillId="25" borderId="1" xfId="22" applyFont="1" applyFill="1" applyBorder="1" applyAlignment="1">
      <alignment horizontal="center" vertical="center" wrapText="1"/>
    </xf>
    <xf numFmtId="175" fontId="55" fillId="25" borderId="1" xfId="20" applyNumberFormat="1" applyFont="1" applyFill="1" applyBorder="1" applyAlignment="1">
      <alignment horizontal="center" vertical="center" wrapText="1"/>
    </xf>
    <xf numFmtId="44" fontId="55" fillId="25" borderId="1" xfId="21" applyFont="1" applyFill="1" applyBorder="1" applyAlignment="1">
      <alignment horizontal="center" vertical="center" wrapText="1"/>
    </xf>
    <xf numFmtId="0" fontId="55" fillId="25" borderId="1" xfId="0" applyNumberFormat="1" applyFont="1" applyFill="1" applyBorder="1" applyAlignment="1">
      <alignment horizontal="center" vertical="center" wrapText="1"/>
    </xf>
    <xf numFmtId="0" fontId="14" fillId="25" borderId="8" xfId="23" applyFont="1" applyFill="1" applyBorder="1" applyAlignment="1" applyProtection="1">
      <alignment horizontal="center" vertical="center" wrapText="1"/>
      <protection hidden="1"/>
    </xf>
    <xf numFmtId="0" fontId="55" fillId="25" borderId="8" xfId="0" applyFont="1" applyFill="1" applyBorder="1" applyAlignment="1">
      <alignment horizontal="center" vertical="center" wrapText="1"/>
    </xf>
    <xf numFmtId="0" fontId="23" fillId="0" borderId="34" xfId="0" applyFont="1" applyBorder="1" applyAlignment="1">
      <alignment horizontal="center" vertical="center" wrapText="1"/>
    </xf>
    <xf numFmtId="1" fontId="23" fillId="4" borderId="7" xfId="20" applyNumberFormat="1" applyFont="1" applyFill="1" applyBorder="1" applyAlignment="1" applyProtection="1">
      <alignment horizontal="center" vertical="center" wrapText="1"/>
      <protection hidden="1"/>
    </xf>
    <xf numFmtId="0" fontId="23" fillId="0" borderId="26" xfId="0" applyFont="1" applyBorder="1" applyAlignment="1">
      <alignment horizontal="center" vertical="center" wrapText="1"/>
    </xf>
    <xf numFmtId="0" fontId="23" fillId="0" borderId="24" xfId="0" applyFont="1" applyBorder="1" applyAlignment="1">
      <alignment horizontal="center" vertical="center" wrapText="1"/>
    </xf>
    <xf numFmtId="9" fontId="23" fillId="0" borderId="3" xfId="22" applyFont="1" applyBorder="1" applyAlignment="1">
      <alignment horizontal="center" vertical="center" wrapText="1"/>
    </xf>
    <xf numFmtId="14" fontId="23" fillId="4" borderId="3" xfId="24" applyNumberFormat="1" applyFont="1" applyFill="1" applyBorder="1" applyAlignment="1">
      <alignment horizontal="center" vertical="center" wrapText="1"/>
    </xf>
    <xf numFmtId="14" fontId="23" fillId="4" borderId="4" xfId="24" applyNumberFormat="1" applyFont="1" applyFill="1" applyBorder="1" applyAlignment="1">
      <alignment horizontal="center" vertical="center" wrapText="1"/>
    </xf>
    <xf numFmtId="1" fontId="23" fillId="4" borderId="4" xfId="23" applyNumberFormat="1" applyFont="1" applyFill="1" applyBorder="1" applyAlignment="1" applyProtection="1">
      <alignment horizontal="center" vertical="center" wrapText="1"/>
      <protection hidden="1"/>
    </xf>
    <xf numFmtId="0" fontId="23" fillId="4" borderId="21" xfId="23" applyFont="1" applyFill="1" applyBorder="1" applyAlignment="1" applyProtection="1">
      <alignment horizontal="center" vertical="center" wrapText="1"/>
      <protection hidden="1"/>
    </xf>
    <xf numFmtId="0" fontId="23" fillId="0" borderId="65" xfId="23" applyFont="1" applyFill="1" applyBorder="1" applyAlignment="1" applyProtection="1">
      <alignment horizontal="center" vertical="center" wrapText="1"/>
      <protection hidden="1"/>
    </xf>
    <xf numFmtId="9" fontId="1" fillId="25" borderId="126" xfId="22" applyFont="1" applyFill="1" applyBorder="1" applyAlignment="1">
      <alignment horizontal="center" vertical="center" wrapText="1"/>
    </xf>
    <xf numFmtId="9" fontId="1" fillId="25" borderId="63" xfId="22" applyFont="1" applyFill="1" applyBorder="1" applyAlignment="1">
      <alignment horizontal="center" vertical="center" wrapText="1"/>
    </xf>
    <xf numFmtId="9" fontId="1" fillId="25" borderId="129" xfId="22" applyFont="1" applyFill="1" applyBorder="1" applyAlignment="1">
      <alignment horizontal="center" vertical="center" wrapText="1"/>
    </xf>
    <xf numFmtId="9" fontId="62" fillId="5" borderId="8" xfId="22" applyFont="1" applyFill="1" applyBorder="1" applyAlignment="1">
      <alignment horizontal="center" vertical="center" wrapText="1"/>
    </xf>
    <xf numFmtId="0" fontId="62" fillId="5" borderId="8" xfId="0" applyFont="1" applyFill="1" applyBorder="1" applyAlignment="1">
      <alignment horizontal="center" vertical="center" wrapText="1"/>
    </xf>
    <xf numFmtId="9" fontId="62" fillId="5" borderId="8" xfId="0" applyNumberFormat="1" applyFont="1" applyFill="1" applyBorder="1" applyAlignment="1">
      <alignment horizontal="center" vertical="center" wrapText="1"/>
    </xf>
    <xf numFmtId="1" fontId="59" fillId="25" borderId="1" xfId="0" applyNumberFormat="1" applyFont="1" applyFill="1" applyBorder="1" applyAlignment="1">
      <alignment horizontal="center" vertical="center" wrapText="1"/>
    </xf>
    <xf numFmtId="9" fontId="59" fillId="25" borderId="1" xfId="22" applyFont="1" applyFill="1" applyBorder="1" applyAlignment="1">
      <alignment horizontal="center" vertical="center" wrapText="1"/>
    </xf>
    <xf numFmtId="0" fontId="18" fillId="25" borderId="6" xfId="0" applyFont="1" applyFill="1" applyBorder="1" applyAlignment="1">
      <alignment horizontal="center" vertical="center" wrapText="1"/>
    </xf>
    <xf numFmtId="9" fontId="6" fillId="5" borderId="63" xfId="0" applyNumberFormat="1" applyFont="1" applyFill="1" applyBorder="1" applyAlignment="1">
      <alignment horizontal="center" vertical="center" wrapText="1"/>
    </xf>
    <xf numFmtId="9" fontId="62" fillId="5" borderId="63" xfId="22" applyFont="1" applyFill="1" applyBorder="1" applyAlignment="1">
      <alignment horizontal="center" vertical="center" wrapText="1"/>
    </xf>
    <xf numFmtId="9" fontId="8" fillId="2" borderId="15" xfId="0" applyNumberFormat="1" applyFont="1" applyFill="1" applyBorder="1" applyAlignment="1">
      <alignment horizontal="center" vertical="center" wrapText="1"/>
    </xf>
    <xf numFmtId="9" fontId="66" fillId="5" borderId="1" xfId="0" applyNumberFormat="1" applyFont="1" applyFill="1" applyBorder="1" applyAlignment="1">
      <alignment horizontal="center" vertical="center" wrapText="1"/>
    </xf>
    <xf numFmtId="175" fontId="55" fillId="25" borderId="1" xfId="20" applyNumberFormat="1" applyFont="1" applyFill="1" applyBorder="1" applyAlignment="1" quotePrefix="1">
      <alignment horizontal="center" vertical="center" wrapText="1"/>
    </xf>
    <xf numFmtId="9" fontId="6" fillId="5" borderId="1" xfId="22" applyFont="1" applyFill="1" applyBorder="1" applyAlignment="1">
      <alignment horizontal="center" vertical="center" wrapText="1"/>
    </xf>
    <xf numFmtId="175" fontId="6" fillId="5" borderId="1" xfId="20" applyNumberFormat="1" applyFont="1" applyFill="1" applyBorder="1" applyAlignment="1">
      <alignment horizontal="center" vertical="center" wrapText="1"/>
    </xf>
    <xf numFmtId="9" fontId="6" fillId="7" borderId="1" xfId="0" applyNumberFormat="1" applyFont="1" applyFill="1" applyBorder="1" applyAlignment="1">
      <alignment horizontal="center" vertical="center" wrapText="1"/>
    </xf>
    <xf numFmtId="9" fontId="67" fillId="8" borderId="1" xfId="23" applyNumberFormat="1" applyFont="1" applyFill="1" applyBorder="1" applyAlignment="1" applyProtection="1">
      <alignment horizontal="center" vertical="center" wrapText="1"/>
      <protection hidden="1"/>
    </xf>
    <xf numFmtId="9" fontId="68" fillId="8" borderId="1" xfId="23" applyNumberFormat="1" applyFont="1" applyFill="1" applyBorder="1" applyAlignment="1" applyProtection="1">
      <alignment horizontal="center" vertical="center" wrapText="1"/>
      <protection hidden="1"/>
    </xf>
    <xf numFmtId="1" fontId="23" fillId="12" borderId="71" xfId="28" applyNumberFormat="1" applyFont="1" applyFill="1" applyBorder="1" applyAlignment="1">
      <alignment horizontal="center" vertical="center" wrapText="1"/>
      <protection/>
    </xf>
    <xf numFmtId="9" fontId="58" fillId="5" borderId="68" xfId="28" applyNumberFormat="1" applyFont="1" applyFill="1" applyBorder="1" applyAlignment="1">
      <alignment horizontal="center" vertical="center" wrapText="1"/>
      <protection/>
    </xf>
    <xf numFmtId="0" fontId="69" fillId="0" borderId="0" xfId="28" applyFont="1" applyAlignment="1">
      <alignment horizontal="center" vertical="center"/>
      <protection/>
    </xf>
    <xf numFmtId="9" fontId="51" fillId="14" borderId="68" xfId="29" applyNumberFormat="1" applyFont="1" applyFill="1" applyBorder="1" applyAlignment="1" applyProtection="1">
      <alignment horizontal="center" vertical="center" wrapText="1"/>
      <protection hidden="1"/>
    </xf>
    <xf numFmtId="174" fontId="49" fillId="27" borderId="32" xfId="28" applyNumberFormat="1" applyFont="1" applyFill="1" applyBorder="1" applyAlignment="1">
      <alignment horizontal="center" vertical="center" wrapText="1"/>
      <protection/>
    </xf>
    <xf numFmtId="174" fontId="49" fillId="27" borderId="2" xfId="28" applyNumberFormat="1" applyFont="1" applyFill="1" applyBorder="1" applyAlignment="1">
      <alignment horizontal="center" vertical="center" wrapText="1"/>
      <protection/>
    </xf>
    <xf numFmtId="174" fontId="49" fillId="27" borderId="55" xfId="28" applyNumberFormat="1" applyFont="1" applyFill="1" applyBorder="1" applyAlignment="1">
      <alignment horizontal="center" vertical="center" wrapText="1"/>
      <protection/>
    </xf>
    <xf numFmtId="174" fontId="49" fillId="27" borderId="62" xfId="28" applyNumberFormat="1" applyFont="1" applyFill="1" applyBorder="1" applyAlignment="1">
      <alignment horizontal="center" vertical="center" wrapText="1"/>
      <protection/>
    </xf>
    <xf numFmtId="174" fontId="49" fillId="27" borderId="0" xfId="28" applyNumberFormat="1" applyFont="1" applyFill="1" applyBorder="1" applyAlignment="1">
      <alignment horizontal="center" vertical="center" wrapText="1"/>
      <protection/>
    </xf>
    <xf numFmtId="174" fontId="49" fillId="27" borderId="54" xfId="28" applyNumberFormat="1" applyFont="1" applyFill="1" applyBorder="1" applyAlignment="1">
      <alignment horizontal="center" vertical="center" wrapText="1"/>
      <protection/>
    </xf>
    <xf numFmtId="174" fontId="49" fillId="27" borderId="31" xfId="28" applyNumberFormat="1" applyFont="1" applyFill="1" applyBorder="1" applyAlignment="1">
      <alignment horizontal="center" vertical="center" wrapText="1"/>
      <protection/>
    </xf>
    <xf numFmtId="174" fontId="49" fillId="27" borderId="15" xfId="28" applyNumberFormat="1" applyFont="1" applyFill="1" applyBorder="1" applyAlignment="1">
      <alignment horizontal="center" vertical="center" wrapText="1"/>
      <protection/>
    </xf>
    <xf numFmtId="174" fontId="49" fillId="27" borderId="35" xfId="28" applyNumberFormat="1" applyFont="1" applyFill="1" applyBorder="1" applyAlignment="1">
      <alignment horizontal="center" vertical="center" wrapText="1"/>
      <protection/>
    </xf>
    <xf numFmtId="0" fontId="11" fillId="16" borderId="8" xfId="28" applyFont="1" applyFill="1" applyBorder="1" applyAlignment="1">
      <alignment horizontal="center" vertical="center" wrapText="1"/>
      <protection/>
    </xf>
    <xf numFmtId="0" fontId="11" fillId="16" borderId="20" xfId="28" applyFont="1" applyFill="1" applyBorder="1" applyAlignment="1">
      <alignment horizontal="center" vertical="center" wrapText="1"/>
      <protection/>
    </xf>
    <xf numFmtId="0" fontId="11" fillId="16" borderId="19" xfId="28" applyFont="1" applyFill="1" applyBorder="1" applyAlignment="1">
      <alignment horizontal="center" vertical="center" wrapText="1"/>
      <protection/>
    </xf>
    <xf numFmtId="0" fontId="11" fillId="30" borderId="8" xfId="28" applyFont="1" applyFill="1" applyBorder="1" applyAlignment="1">
      <alignment horizontal="center" vertical="center" wrapText="1"/>
      <protection/>
    </xf>
    <xf numFmtId="0" fontId="11" fillId="30" borderId="20" xfId="28" applyFont="1" applyFill="1" applyBorder="1" applyAlignment="1">
      <alignment horizontal="center" vertical="center" wrapText="1"/>
      <protection/>
    </xf>
    <xf numFmtId="0" fontId="11" fillId="30" borderId="19" xfId="28" applyFont="1" applyFill="1" applyBorder="1" applyAlignment="1">
      <alignment horizontal="center" vertical="center" wrapText="1"/>
      <protection/>
    </xf>
    <xf numFmtId="0" fontId="43" fillId="6" borderId="63" xfId="28" applyFont="1" applyFill="1" applyBorder="1" applyAlignment="1">
      <alignment horizontal="center" vertical="center" wrapText="1"/>
      <protection/>
    </xf>
    <xf numFmtId="0" fontId="11" fillId="30" borderId="131" xfId="28" applyFont="1" applyFill="1" applyBorder="1" applyAlignment="1">
      <alignment horizontal="center" vertical="center" wrapText="1"/>
      <protection/>
    </xf>
    <xf numFmtId="0" fontId="11" fillId="30" borderId="134" xfId="28" applyFont="1" applyFill="1" applyBorder="1" applyAlignment="1">
      <alignment horizontal="center" vertical="center" wrapText="1"/>
      <protection/>
    </xf>
    <xf numFmtId="0" fontId="11" fillId="30" borderId="65" xfId="28" applyFont="1" applyFill="1" applyBorder="1" applyAlignment="1">
      <alignment horizontal="center" vertical="center" wrapText="1"/>
      <protection/>
    </xf>
    <xf numFmtId="0" fontId="29" fillId="31" borderId="68" xfId="28" applyFont="1" applyFill="1" applyBorder="1" applyAlignment="1">
      <alignment horizontal="center" vertical="center" wrapText="1"/>
      <protection/>
    </xf>
    <xf numFmtId="0" fontId="45" fillId="19" borderId="116" xfId="28" applyFont="1" applyFill="1" applyBorder="1" applyAlignment="1">
      <alignment horizontal="center" vertical="center" wrapText="1"/>
      <protection/>
    </xf>
    <xf numFmtId="0" fontId="32" fillId="0" borderId="0" xfId="28" applyFont="1" applyBorder="1" applyAlignment="1">
      <alignment horizontal="center" vertical="center" wrapText="1"/>
      <protection/>
    </xf>
    <xf numFmtId="0" fontId="29" fillId="0" borderId="67" xfId="28" applyFont="1" applyFill="1" applyBorder="1" applyAlignment="1">
      <alignment horizontal="center" vertical="center" wrapText="1"/>
      <protection/>
    </xf>
    <xf numFmtId="0" fontId="18" fillId="3" borderId="67" xfId="29" applyFont="1" applyFill="1" applyBorder="1" applyAlignment="1" applyProtection="1">
      <alignment horizontal="center" vertical="center" wrapText="1"/>
      <protection hidden="1"/>
    </xf>
    <xf numFmtId="0" fontId="18" fillId="3" borderId="68" xfId="29" applyFont="1" applyFill="1" applyBorder="1" applyAlignment="1" applyProtection="1">
      <alignment horizontal="center" vertical="center" wrapText="1"/>
      <protection hidden="1"/>
    </xf>
    <xf numFmtId="0" fontId="29" fillId="5" borderId="68" xfId="28" applyFont="1" applyFill="1" applyBorder="1" applyAlignment="1">
      <alignment horizontal="center" vertical="center" wrapText="1"/>
      <protection/>
    </xf>
    <xf numFmtId="0" fontId="18" fillId="0" borderId="67" xfId="29" applyFont="1" applyFill="1" applyBorder="1" applyAlignment="1" applyProtection="1">
      <alignment horizontal="center" vertical="center" wrapText="1"/>
      <protection hidden="1"/>
    </xf>
    <xf numFmtId="0" fontId="18" fillId="0" borderId="86" xfId="29" applyFont="1" applyFill="1" applyBorder="1" applyAlignment="1" applyProtection="1">
      <alignment horizontal="center" vertical="center" wrapText="1"/>
      <protection hidden="1"/>
    </xf>
    <xf numFmtId="0" fontId="18" fillId="0" borderId="94" xfId="29" applyFont="1" applyFill="1" applyBorder="1" applyAlignment="1" applyProtection="1">
      <alignment horizontal="center" vertical="center" wrapText="1"/>
      <protection hidden="1"/>
    </xf>
    <xf numFmtId="0" fontId="18" fillId="3" borderId="86" xfId="29" applyFont="1" applyFill="1" applyBorder="1" applyAlignment="1" applyProtection="1">
      <alignment horizontal="center" vertical="center" wrapText="1"/>
      <protection hidden="1"/>
    </xf>
    <xf numFmtId="0" fontId="18" fillId="3" borderId="94" xfId="29" applyFont="1" applyFill="1" applyBorder="1" applyAlignment="1" applyProtection="1">
      <alignment horizontal="center" vertical="center" wrapText="1"/>
      <protection hidden="1"/>
    </xf>
    <xf numFmtId="0" fontId="29" fillId="16" borderId="68" xfId="28" applyFont="1" applyFill="1" applyBorder="1" applyAlignment="1">
      <alignment horizontal="center" vertical="center" wrapText="1"/>
      <protection/>
    </xf>
    <xf numFmtId="0" fontId="18" fillId="11" borderId="67" xfId="29" applyFont="1" applyFill="1" applyBorder="1" applyAlignment="1" applyProtection="1">
      <alignment horizontal="center" vertical="center" wrapText="1"/>
      <protection hidden="1"/>
    </xf>
    <xf numFmtId="0" fontId="18" fillId="11" borderId="86" xfId="29" applyFont="1" applyFill="1" applyBorder="1" applyAlignment="1" applyProtection="1">
      <alignment horizontal="center" vertical="center" wrapText="1"/>
      <protection hidden="1"/>
    </xf>
    <xf numFmtId="0" fontId="18" fillId="12" borderId="115" xfId="28" applyFont="1" applyFill="1" applyBorder="1" applyAlignment="1">
      <alignment horizontal="center" vertical="center" wrapText="1"/>
      <protection/>
    </xf>
    <xf numFmtId="0" fontId="18" fillId="12" borderId="67" xfId="28" applyFont="1" applyFill="1" applyBorder="1" applyAlignment="1">
      <alignment horizontal="center" vertical="center" wrapText="1"/>
      <protection/>
    </xf>
    <xf numFmtId="0" fontId="18" fillId="12" borderId="86" xfId="28" applyFont="1" applyFill="1" applyBorder="1" applyAlignment="1">
      <alignment horizontal="center" vertical="center" wrapText="1"/>
      <protection/>
    </xf>
    <xf numFmtId="0" fontId="32" fillId="0" borderId="135" xfId="28" applyFont="1" applyFill="1" applyBorder="1" applyAlignment="1">
      <alignment horizontal="center" vertical="center" wrapText="1"/>
      <protection/>
    </xf>
    <xf numFmtId="0" fontId="32" fillId="0" borderId="94" xfId="28" applyFont="1" applyFill="1" applyBorder="1" applyAlignment="1">
      <alignment horizontal="center" vertical="center" wrapText="1"/>
      <protection/>
    </xf>
    <xf numFmtId="0" fontId="42" fillId="32" borderId="68" xfId="28" applyFont="1" applyFill="1" applyBorder="1" applyAlignment="1">
      <alignment horizontal="center" vertical="center" wrapText="1"/>
      <protection/>
    </xf>
    <xf numFmtId="0" fontId="11" fillId="32" borderId="68" xfId="28" applyFont="1" applyFill="1" applyBorder="1" applyAlignment="1">
      <alignment horizontal="center" vertical="center" wrapText="1"/>
      <protection/>
    </xf>
    <xf numFmtId="0" fontId="48" fillId="19" borderId="94" xfId="28" applyFont="1" applyFill="1" applyBorder="1" applyAlignment="1">
      <alignment horizontal="center" vertical="center" wrapText="1"/>
      <protection/>
    </xf>
    <xf numFmtId="0" fontId="42" fillId="16" borderId="68" xfId="28" applyFont="1" applyFill="1" applyBorder="1" applyAlignment="1">
      <alignment horizontal="center" vertical="center" wrapText="1"/>
      <protection/>
    </xf>
    <xf numFmtId="0" fontId="11" fillId="16" borderId="68" xfId="28" applyFont="1" applyFill="1" applyBorder="1" applyAlignment="1">
      <alignment horizontal="center" vertical="center" wrapText="1"/>
      <protection/>
    </xf>
    <xf numFmtId="0" fontId="18" fillId="12" borderId="115" xfId="28" applyFont="1" applyFill="1" applyBorder="1" applyAlignment="1">
      <alignment horizontal="center" vertical="center" wrapText="1"/>
      <protection/>
    </xf>
    <xf numFmtId="0" fontId="36" fillId="0" borderId="68" xfId="28" applyBorder="1" applyAlignment="1">
      <alignment horizontal="center" vertical="center"/>
      <protection/>
    </xf>
    <xf numFmtId="0" fontId="50" fillId="0" borderId="68" xfId="28" applyFont="1" applyBorder="1" applyAlignment="1">
      <alignment horizontal="center" vertical="center"/>
      <protection/>
    </xf>
    <xf numFmtId="0" fontId="42" fillId="0" borderId="68" xfId="28" applyFont="1" applyBorder="1" applyAlignment="1">
      <alignment horizontal="center" vertical="center"/>
      <protection/>
    </xf>
    <xf numFmtId="0" fontId="18" fillId="12" borderId="68" xfId="28" applyFont="1" applyFill="1" applyBorder="1" applyAlignment="1">
      <alignment horizontal="center" vertical="center" wrapText="1"/>
      <protection/>
    </xf>
    <xf numFmtId="0" fontId="48" fillId="19" borderId="86" xfId="28" applyFont="1" applyFill="1" applyBorder="1" applyAlignment="1">
      <alignment horizontal="center" vertical="center" wrapText="1"/>
      <protection/>
    </xf>
    <xf numFmtId="0" fontId="49" fillId="19" borderId="67" xfId="28" applyFont="1" applyFill="1" applyBorder="1" applyAlignment="1">
      <alignment horizontal="center" vertical="center" wrapText="1"/>
      <protection/>
    </xf>
    <xf numFmtId="0" fontId="11" fillId="5" borderId="62" xfId="0" applyFont="1" applyFill="1" applyBorder="1" applyAlignment="1">
      <alignment horizontal="center" vertical="center"/>
    </xf>
    <xf numFmtId="0" fontId="11" fillId="5" borderId="0" xfId="0" applyFont="1" applyFill="1" applyBorder="1" applyAlignment="1">
      <alignment horizontal="center" vertical="center"/>
    </xf>
    <xf numFmtId="0" fontId="11" fillId="29" borderId="62" xfId="0" applyFont="1" applyFill="1" applyBorder="1" applyAlignment="1">
      <alignment horizontal="center" vertical="center"/>
    </xf>
    <xf numFmtId="0" fontId="11" fillId="29" borderId="0" xfId="0" applyFont="1" applyFill="1" applyBorder="1" applyAlignment="1">
      <alignment horizontal="center" vertical="center"/>
    </xf>
    <xf numFmtId="0" fontId="11" fillId="29" borderId="62" xfId="0" applyFont="1" applyFill="1" applyBorder="1" applyAlignment="1">
      <alignment horizontal="center" vertical="center" wrapText="1"/>
    </xf>
    <xf numFmtId="0" fontId="11" fillId="29" borderId="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8" fillId="3" borderId="6" xfId="23" applyFont="1" applyFill="1" applyBorder="1" applyAlignment="1" applyProtection="1">
      <alignment horizontal="center" vertical="center" wrapText="1"/>
      <protection hidden="1"/>
    </xf>
    <xf numFmtId="0" fontId="18" fillId="3" borderId="23" xfId="23" applyFont="1" applyFill="1" applyBorder="1" applyAlignment="1" applyProtection="1">
      <alignment horizontal="center" vertical="center" wrapText="1"/>
      <protection hidden="1"/>
    </xf>
    <xf numFmtId="0" fontId="18" fillId="3" borderId="12" xfId="23" applyFont="1" applyFill="1" applyBorder="1" applyAlignment="1" applyProtection="1">
      <alignment horizontal="center" vertical="center" wrapText="1"/>
      <protection hidden="1"/>
    </xf>
    <xf numFmtId="0" fontId="17" fillId="5" borderId="8"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9" fillId="0" borderId="0" xfId="0" applyFont="1" applyBorder="1" applyAlignment="1">
      <alignment horizontal="center" vertical="center" wrapText="1"/>
    </xf>
    <xf numFmtId="0" fontId="13" fillId="2" borderId="1" xfId="0" applyFont="1" applyFill="1" applyBorder="1" applyAlignment="1">
      <alignment horizontal="center" vertical="center" wrapText="1"/>
    </xf>
    <xf numFmtId="0" fontId="6" fillId="29" borderId="1" xfId="0" applyFont="1" applyFill="1" applyBorder="1" applyAlignment="1">
      <alignment horizontal="center" vertical="center" wrapText="1"/>
    </xf>
    <xf numFmtId="0" fontId="11" fillId="29" borderId="8" xfId="0" applyFont="1" applyFill="1" applyBorder="1" applyAlignment="1">
      <alignment horizontal="center" vertical="center" wrapText="1"/>
    </xf>
    <xf numFmtId="0" fontId="11" fillId="29" borderId="20"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8" fillId="4" borderId="6" xfId="23" applyFont="1" applyFill="1" applyBorder="1" applyAlignment="1" applyProtection="1">
      <alignment horizontal="center" vertical="center" wrapText="1"/>
      <protection hidden="1"/>
    </xf>
    <xf numFmtId="0" fontId="18" fillId="4" borderId="23" xfId="23" applyFont="1" applyFill="1" applyBorder="1" applyAlignment="1" applyProtection="1">
      <alignment horizontal="center" vertical="center" wrapText="1"/>
      <protection hidden="1"/>
    </xf>
    <xf numFmtId="0" fontId="18" fillId="3" borderId="6" xfId="23" applyFont="1" applyFill="1" applyBorder="1" applyAlignment="1" applyProtection="1" quotePrefix="1">
      <alignment horizontal="center" vertical="center" wrapText="1"/>
      <protection hidden="1"/>
    </xf>
    <xf numFmtId="0" fontId="18" fillId="3" borderId="23" xfId="23" applyFont="1" applyFill="1" applyBorder="1" applyAlignment="1" applyProtection="1" quotePrefix="1">
      <alignment horizontal="center" vertical="center" wrapText="1"/>
      <protection hidden="1"/>
    </xf>
    <xf numFmtId="0" fontId="18" fillId="3" borderId="2" xfId="23" applyFont="1" applyFill="1" applyBorder="1" applyAlignment="1" applyProtection="1">
      <alignment horizontal="center" vertical="center" wrapText="1"/>
      <protection hidden="1"/>
    </xf>
    <xf numFmtId="0" fontId="18" fillId="3" borderId="0" xfId="23" applyFont="1" applyFill="1" applyBorder="1" applyAlignment="1" applyProtection="1">
      <alignment horizontal="center" vertical="center" wrapText="1"/>
      <protection hidden="1"/>
    </xf>
    <xf numFmtId="0" fontId="18" fillId="4" borderId="12" xfId="23" applyFont="1" applyFill="1" applyBorder="1" applyAlignment="1" applyProtection="1">
      <alignment horizontal="center" vertical="center" wrapText="1"/>
      <protection hidden="1"/>
    </xf>
    <xf numFmtId="0" fontId="13" fillId="2" borderId="19" xfId="0" applyFont="1" applyFill="1" applyBorder="1" applyAlignment="1">
      <alignment horizontal="center" vertical="center" wrapText="1"/>
    </xf>
    <xf numFmtId="0" fontId="6" fillId="29" borderId="8" xfId="0" applyFont="1" applyFill="1" applyBorder="1" applyAlignment="1">
      <alignment horizontal="center" vertical="center" wrapText="1"/>
    </xf>
    <xf numFmtId="0" fontId="6" fillId="29" borderId="20" xfId="0" applyFont="1" applyFill="1" applyBorder="1" applyAlignment="1">
      <alignment horizontal="center" vertical="center" wrapText="1"/>
    </xf>
    <xf numFmtId="0" fontId="6" fillId="29" borderId="1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6" fillId="0" borderId="32" xfId="0" applyFont="1" applyBorder="1" applyAlignment="1">
      <alignment horizontal="center" vertical="center"/>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6" fillId="0" borderId="15" xfId="0" applyFont="1" applyBorder="1" applyAlignment="1">
      <alignment horizontal="center" vertical="center"/>
    </xf>
    <xf numFmtId="0" fontId="7" fillId="2" borderId="3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18" fillId="4" borderId="2" xfId="23" applyFont="1" applyFill="1" applyBorder="1" applyAlignment="1" applyProtection="1">
      <alignment horizontal="center" vertical="center" wrapText="1"/>
      <protection hidden="1"/>
    </xf>
    <xf numFmtId="0" fontId="18" fillId="4" borderId="0" xfId="23" applyFont="1" applyFill="1" applyBorder="1" applyAlignment="1" applyProtection="1">
      <alignment horizontal="center" vertical="center" wrapText="1"/>
      <protection hidden="1"/>
    </xf>
    <xf numFmtId="0" fontId="18" fillId="4" borderId="15" xfId="23" applyFont="1" applyFill="1" applyBorder="1" applyAlignment="1" applyProtection="1">
      <alignment horizontal="center" vertical="center" wrapText="1"/>
      <protection hidden="1"/>
    </xf>
    <xf numFmtId="0" fontId="38" fillId="29" borderId="8" xfId="0" applyFont="1" applyFill="1" applyBorder="1" applyAlignment="1">
      <alignment horizontal="center" vertical="center" wrapText="1"/>
    </xf>
    <xf numFmtId="0" fontId="38" fillId="29" borderId="20" xfId="0" applyFont="1" applyFill="1" applyBorder="1" applyAlignment="1">
      <alignment horizontal="center" vertical="center" wrapText="1"/>
    </xf>
    <xf numFmtId="0" fontId="38" fillId="29" borderId="19" xfId="0" applyFont="1" applyFill="1" applyBorder="1" applyAlignment="1">
      <alignment horizontal="center" vertical="center" wrapText="1"/>
    </xf>
    <xf numFmtId="0" fontId="59" fillId="25" borderId="6" xfId="0" applyFont="1" applyFill="1" applyBorder="1" applyAlignment="1" applyProtection="1">
      <alignment horizontal="center" vertical="center" wrapText="1"/>
      <protection locked="0"/>
    </xf>
    <xf numFmtId="0" fontId="59" fillId="25" borderId="12" xfId="0" applyFont="1" applyFill="1" applyBorder="1" applyAlignment="1" applyProtection="1">
      <alignment horizontal="center" vertical="center" wrapText="1"/>
      <protection locked="0"/>
    </xf>
    <xf numFmtId="0" fontId="59" fillId="25" borderId="6" xfId="0" applyFont="1" applyFill="1" applyBorder="1" applyAlignment="1">
      <alignment horizontal="center" vertical="center" wrapText="1"/>
    </xf>
    <xf numFmtId="0" fontId="59" fillId="25" borderId="12" xfId="0" applyFont="1" applyFill="1" applyBorder="1" applyAlignment="1">
      <alignment horizontal="center" vertical="center" wrapText="1"/>
    </xf>
    <xf numFmtId="166" fontId="1" fillId="4" borderId="4" xfId="23" applyNumberFormat="1" applyFont="1" applyFill="1" applyBorder="1" applyAlignment="1" applyProtection="1">
      <alignment horizontal="center" vertical="center" wrapText="1"/>
      <protection hidden="1"/>
    </xf>
    <xf numFmtId="166" fontId="1" fillId="4" borderId="14" xfId="23" applyNumberFormat="1" applyFont="1" applyFill="1" applyBorder="1" applyAlignment="1" applyProtection="1">
      <alignment horizontal="center" vertical="center" wrapText="1"/>
      <protection hidden="1"/>
    </xf>
    <xf numFmtId="0" fontId="18" fillId="3" borderId="55" xfId="23" applyFont="1" applyFill="1" applyBorder="1" applyAlignment="1" applyProtection="1">
      <alignment horizontal="center" vertical="center" wrapText="1"/>
      <protection hidden="1"/>
    </xf>
    <xf numFmtId="0" fontId="18" fillId="3" borderId="54" xfId="23" applyFont="1" applyFill="1" applyBorder="1" applyAlignment="1" applyProtection="1">
      <alignment horizontal="center" vertical="center" wrapText="1"/>
      <protection hidden="1"/>
    </xf>
    <xf numFmtId="0" fontId="18" fillId="3" borderId="35" xfId="23" applyFont="1" applyFill="1" applyBorder="1" applyAlignment="1" applyProtection="1">
      <alignment horizontal="center" vertical="center" wrapText="1"/>
      <protection hidden="1"/>
    </xf>
    <xf numFmtId="0" fontId="18" fillId="4" borderId="32" xfId="23" applyFont="1" applyFill="1" applyBorder="1" applyAlignment="1" applyProtection="1">
      <alignment horizontal="center" vertical="center" wrapText="1"/>
      <protection hidden="1"/>
    </xf>
    <xf numFmtId="0" fontId="18" fillId="4" borderId="62" xfId="23" applyFont="1" applyFill="1" applyBorder="1" applyAlignment="1" applyProtection="1">
      <alignment horizontal="center" vertical="center" wrapText="1"/>
      <protection hidden="1"/>
    </xf>
    <xf numFmtId="9" fontId="1" fillId="3" borderId="39" xfId="22" applyFont="1" applyFill="1" applyBorder="1" applyAlignment="1" applyProtection="1">
      <alignment horizontal="center" vertical="center" wrapText="1"/>
      <protection hidden="1"/>
    </xf>
    <xf numFmtId="9" fontId="1" fillId="3" borderId="20" xfId="22" applyFont="1" applyFill="1" applyBorder="1" applyAlignment="1" applyProtection="1">
      <alignment horizontal="center" vertical="center" wrapText="1"/>
      <protection hidden="1"/>
    </xf>
    <xf numFmtId="9" fontId="1" fillId="3" borderId="10" xfId="22" applyFont="1" applyFill="1" applyBorder="1" applyAlignment="1" applyProtection="1">
      <alignment horizontal="center" vertical="center" wrapText="1"/>
      <protection hidden="1"/>
    </xf>
    <xf numFmtId="0" fontId="17" fillId="5" borderId="2"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 fillId="4" borderId="6" xfId="23" applyFont="1" applyFill="1" applyBorder="1" applyAlignment="1" applyProtection="1">
      <alignment horizontal="center" vertical="center" wrapText="1"/>
      <protection hidden="1"/>
    </xf>
    <xf numFmtId="0" fontId="1" fillId="4" borderId="12" xfId="23" applyFont="1" applyFill="1" applyBorder="1" applyAlignment="1" applyProtection="1">
      <alignment horizontal="center" vertical="center" wrapText="1"/>
      <protection hidden="1"/>
    </xf>
    <xf numFmtId="0" fontId="18" fillId="3" borderId="12" xfId="23" applyFont="1" applyFill="1" applyBorder="1" applyAlignment="1" applyProtection="1" quotePrefix="1">
      <alignment horizontal="center" vertical="center" wrapText="1"/>
      <protection hidden="1"/>
    </xf>
    <xf numFmtId="0" fontId="1" fillId="4" borderId="6" xfId="0" applyFont="1" applyFill="1" applyBorder="1" applyAlignment="1">
      <alignment horizontal="center" vertical="center" wrapText="1"/>
    </xf>
    <xf numFmtId="0" fontId="1" fillId="4" borderId="12" xfId="0" applyFont="1" applyFill="1" applyBorder="1" applyAlignment="1">
      <alignment horizontal="center" vertical="center" wrapText="1"/>
    </xf>
    <xf numFmtId="9" fontId="1" fillId="3" borderId="39" xfId="22" applyFont="1" applyFill="1" applyBorder="1" applyAlignment="1">
      <alignment horizontal="center" vertical="center" wrapText="1"/>
    </xf>
    <xf numFmtId="9" fontId="1" fillId="3" borderId="20" xfId="22" applyFont="1" applyFill="1" applyBorder="1" applyAlignment="1">
      <alignment horizontal="center" vertical="center" wrapText="1"/>
    </xf>
    <xf numFmtId="9" fontId="1" fillId="3" borderId="10" xfId="22" applyFont="1" applyFill="1" applyBorder="1" applyAlignment="1">
      <alignment horizontal="center" vertical="center" wrapText="1"/>
    </xf>
    <xf numFmtId="0" fontId="19" fillId="0" borderId="0" xfId="0" applyFont="1" applyAlignment="1">
      <alignment horizontal="left" vertical="center" wrapText="1"/>
    </xf>
    <xf numFmtId="0" fontId="0" fillId="0" borderId="0" xfId="0" applyAlignment="1">
      <alignment horizontal="center" vertical="center"/>
    </xf>
    <xf numFmtId="0" fontId="29" fillId="11" borderId="68" xfId="28" applyFont="1" applyFill="1" applyBorder="1" applyAlignment="1">
      <alignment horizontal="center" vertical="center" wrapText="1"/>
      <protection/>
    </xf>
    <xf numFmtId="0" fontId="18" fillId="12" borderId="115" xfId="23" applyFont="1" applyFill="1" applyBorder="1" applyAlignment="1" applyProtection="1">
      <alignment horizontal="center" vertical="center" wrapText="1"/>
      <protection hidden="1"/>
    </xf>
    <xf numFmtId="0" fontId="18" fillId="12" borderId="68" xfId="23" applyFont="1" applyFill="1" applyBorder="1" applyAlignment="1" applyProtection="1">
      <alignment horizontal="center" vertical="center" wrapText="1"/>
      <protection hidden="1"/>
    </xf>
    <xf numFmtId="0" fontId="29" fillId="11" borderId="67" xfId="28" applyFont="1" applyFill="1" applyBorder="1" applyAlignment="1">
      <alignment horizontal="center" vertical="center" wrapText="1"/>
      <protection/>
    </xf>
    <xf numFmtId="0" fontId="18" fillId="12" borderId="67" xfId="29" applyFont="1" applyFill="1" applyBorder="1" applyAlignment="1" applyProtection="1">
      <alignment horizontal="center" vertical="center" wrapText="1"/>
      <protection hidden="1"/>
    </xf>
    <xf numFmtId="0" fontId="18" fillId="12" borderId="68" xfId="29" applyFont="1" applyFill="1" applyBorder="1" applyAlignment="1" applyProtection="1">
      <alignment horizontal="center" vertical="center" wrapText="1"/>
      <protection hidden="1"/>
    </xf>
    <xf numFmtId="0" fontId="18" fillId="11" borderId="68" xfId="29" applyFont="1" applyFill="1" applyBorder="1" applyAlignment="1" applyProtection="1">
      <alignment horizontal="center" vertical="center" wrapText="1"/>
      <protection hidden="1"/>
    </xf>
    <xf numFmtId="0" fontId="45" fillId="19" borderId="68" xfId="28" applyFont="1" applyFill="1" applyBorder="1" applyAlignment="1">
      <alignment horizontal="center" vertical="center" wrapText="1"/>
      <protection/>
    </xf>
    <xf numFmtId="0" fontId="18" fillId="12" borderId="86" xfId="29" applyFont="1" applyFill="1" applyBorder="1" applyAlignment="1" applyProtection="1">
      <alignment horizontal="center" vertical="center" wrapText="1"/>
      <protection hidden="1"/>
    </xf>
    <xf numFmtId="14" fontId="1" fillId="0" borderId="76" xfId="32" applyNumberFormat="1" applyFont="1" applyFill="1" applyBorder="1" applyAlignment="1" applyProtection="1">
      <alignment horizontal="center" vertical="center" wrapText="1"/>
      <protection/>
    </xf>
    <xf numFmtId="14" fontId="1" fillId="0" borderId="92" xfId="32" applyNumberFormat="1" applyFont="1" applyFill="1" applyBorder="1" applyAlignment="1" applyProtection="1">
      <alignment horizontal="center" vertical="center" wrapText="1"/>
      <protection/>
    </xf>
    <xf numFmtId="169" fontId="1" fillId="13" borderId="76" xfId="29" applyNumberFormat="1" applyFont="1" applyFill="1" applyBorder="1" applyAlignment="1" applyProtection="1">
      <alignment horizontal="center" vertical="center" wrapText="1"/>
      <protection hidden="1"/>
    </xf>
    <xf numFmtId="169" fontId="1" fillId="11" borderId="92" xfId="29" applyNumberFormat="1" applyFont="1" applyFill="1" applyBorder="1" applyAlignment="1" applyProtection="1">
      <alignment horizontal="center" vertical="center" wrapText="1"/>
      <protection hidden="1"/>
    </xf>
    <xf numFmtId="0" fontId="18" fillId="12" borderId="94" xfId="29" applyFont="1" applyFill="1" applyBorder="1" applyAlignment="1" applyProtection="1">
      <alignment horizontal="center" vertical="center" wrapText="1"/>
      <protection hidden="1"/>
    </xf>
    <xf numFmtId="0" fontId="19" fillId="11" borderId="67" xfId="29" applyFont="1" applyFill="1" applyBorder="1" applyAlignment="1" applyProtection="1">
      <alignment horizontal="center" vertical="center" wrapText="1"/>
      <protection hidden="1"/>
    </xf>
    <xf numFmtId="0" fontId="19" fillId="11" borderId="94" xfId="29" applyFont="1" applyFill="1" applyBorder="1" applyAlignment="1" applyProtection="1">
      <alignment horizontal="center" vertical="center" wrapText="1"/>
      <protection hidden="1"/>
    </xf>
    <xf numFmtId="0" fontId="1" fillId="11" borderId="76" xfId="29" applyFont="1" applyFill="1" applyBorder="1" applyAlignment="1" applyProtection="1">
      <alignment horizontal="center" vertical="center" wrapText="1"/>
      <protection hidden="1"/>
    </xf>
    <xf numFmtId="0" fontId="1" fillId="11" borderId="92" xfId="29" applyFont="1" applyFill="1" applyBorder="1" applyAlignment="1" applyProtection="1">
      <alignment horizontal="center" vertical="center" wrapText="1"/>
      <protection hidden="1"/>
    </xf>
    <xf numFmtId="9" fontId="1" fillId="0" borderId="76" xfId="29" applyNumberFormat="1" applyFont="1" applyFill="1" applyBorder="1" applyAlignment="1" applyProtection="1">
      <alignment horizontal="center" vertical="center" wrapText="1"/>
      <protection hidden="1"/>
    </xf>
    <xf numFmtId="9" fontId="1" fillId="0" borderId="92" xfId="29" applyNumberFormat="1" applyFont="1" applyFill="1" applyBorder="1" applyAlignment="1" applyProtection="1">
      <alignment horizontal="center" vertical="center" wrapText="1"/>
      <protection hidden="1"/>
    </xf>
    <xf numFmtId="0" fontId="45" fillId="19" borderId="85" xfId="28" applyFont="1" applyFill="1" applyBorder="1" applyAlignment="1">
      <alignment horizontal="center" vertical="center" wrapText="1"/>
      <protection/>
    </xf>
    <xf numFmtId="0" fontId="45" fillId="19" borderId="81" xfId="28" applyFont="1" applyFill="1" applyBorder="1" applyAlignment="1">
      <alignment horizontal="center" vertical="center" wrapText="1"/>
      <protection/>
    </xf>
    <xf numFmtId="0" fontId="29" fillId="16" borderId="67" xfId="28" applyFont="1" applyFill="1" applyBorder="1" applyAlignment="1">
      <alignment horizontal="center" vertical="center" wrapText="1"/>
      <protection/>
    </xf>
    <xf numFmtId="0" fontId="18" fillId="11" borderId="136" xfId="29" applyFont="1" applyFill="1" applyBorder="1" applyAlignment="1" applyProtection="1">
      <alignment horizontal="center" vertical="center" wrapText="1"/>
      <protection hidden="1"/>
    </xf>
    <xf numFmtId="0" fontId="18" fillId="11" borderId="137" xfId="29" applyFont="1" applyFill="1" applyBorder="1" applyAlignment="1" applyProtection="1">
      <alignment horizontal="center" vertical="center" wrapText="1"/>
      <protection hidden="1"/>
    </xf>
    <xf numFmtId="0" fontId="18" fillId="12" borderId="116" xfId="28" applyFont="1" applyFill="1" applyBorder="1" applyAlignment="1">
      <alignment horizontal="center" vertical="center" wrapText="1"/>
      <protection/>
    </xf>
    <xf numFmtId="0" fontId="1" fillId="0" borderId="68" xfId="28" applyFont="1" applyFill="1" applyBorder="1" applyAlignment="1">
      <alignment horizontal="center" vertical="center" wrapText="1"/>
      <protection/>
    </xf>
    <xf numFmtId="0" fontId="18" fillId="11" borderId="81" xfId="29" applyFont="1" applyFill="1" applyBorder="1" applyAlignment="1" applyProtection="1">
      <alignment horizontal="center" vertical="center" wrapText="1"/>
      <protection hidden="1"/>
    </xf>
    <xf numFmtId="0" fontId="1" fillId="11" borderId="68" xfId="29" applyFont="1" applyFill="1" applyBorder="1" applyAlignment="1" applyProtection="1">
      <alignment horizontal="center" vertical="center" wrapText="1"/>
      <protection hidden="1"/>
    </xf>
    <xf numFmtId="0" fontId="19" fillId="10" borderId="6" xfId="23" applyFont="1" applyFill="1" applyBorder="1" applyAlignment="1">
      <alignment horizontal="center" vertical="center" wrapText="1"/>
      <protection/>
    </xf>
    <xf numFmtId="0" fontId="19" fillId="10" borderId="12" xfId="23" applyFont="1" applyFill="1" applyBorder="1" applyAlignment="1">
      <alignment horizontal="center" vertical="center" wrapText="1"/>
      <protection/>
    </xf>
    <xf numFmtId="0" fontId="18" fillId="12" borderId="138" xfId="28" applyFont="1" applyFill="1" applyBorder="1" applyAlignment="1">
      <alignment horizontal="center" vertical="center" wrapText="1"/>
      <protection/>
    </xf>
    <xf numFmtId="0" fontId="18" fillId="12" borderId="139" xfId="28" applyFont="1" applyFill="1" applyBorder="1" applyAlignment="1">
      <alignment horizontal="center" vertical="center" wrapText="1"/>
      <protection/>
    </xf>
    <xf numFmtId="0" fontId="18" fillId="12" borderId="84" xfId="28" applyFont="1" applyFill="1" applyBorder="1" applyAlignment="1">
      <alignment horizontal="center" vertical="center" wrapText="1"/>
      <protection/>
    </xf>
    <xf numFmtId="0" fontId="18" fillId="11" borderId="94" xfId="29" applyFont="1" applyFill="1" applyBorder="1" applyAlignment="1" applyProtection="1">
      <alignment horizontal="center" vertical="center" wrapText="1"/>
      <protection hidden="1"/>
    </xf>
    <xf numFmtId="0" fontId="18" fillId="12" borderId="81" xfId="28" applyFont="1" applyFill="1" applyBorder="1" applyAlignment="1">
      <alignment horizontal="center" vertical="center" wrapText="1"/>
      <protection/>
    </xf>
    <xf numFmtId="0" fontId="18" fillId="12" borderId="140" xfId="28" applyFont="1" applyFill="1" applyBorder="1" applyAlignment="1">
      <alignment horizontal="center" vertical="center" wrapText="1"/>
      <protection/>
    </xf>
    <xf numFmtId="0" fontId="17" fillId="4" borderId="12" xfId="0" applyFont="1" applyFill="1" applyBorder="1" applyAlignment="1">
      <alignment horizontal="center" vertical="center" wrapText="1"/>
    </xf>
    <xf numFmtId="0" fontId="18" fillId="4" borderId="141" xfId="23" applyFont="1" applyFill="1" applyBorder="1" applyAlignment="1" applyProtection="1">
      <alignment horizontal="center" vertical="center" wrapText="1"/>
      <protection hidden="1"/>
    </xf>
    <xf numFmtId="0" fontId="18" fillId="3" borderId="142" xfId="23" applyFont="1" applyFill="1" applyBorder="1" applyAlignment="1" applyProtection="1">
      <alignment horizontal="center" vertical="center" wrapText="1"/>
      <protection hidden="1"/>
    </xf>
    <xf numFmtId="0" fontId="18" fillId="3" borderId="143" xfId="23" applyFont="1" applyFill="1" applyBorder="1" applyAlignment="1" applyProtection="1">
      <alignment horizontal="center" vertical="center" wrapText="1"/>
      <protection hidden="1"/>
    </xf>
    <xf numFmtId="0" fontId="17" fillId="5" borderId="1"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7" fillId="29" borderId="8" xfId="0" applyFont="1" applyFill="1" applyBorder="1" applyAlignment="1">
      <alignment horizontal="center" vertical="center" wrapText="1"/>
    </xf>
    <xf numFmtId="0" fontId="17" fillId="29" borderId="20" xfId="0" applyFont="1" applyFill="1" applyBorder="1" applyAlignment="1">
      <alignment horizontal="center" vertical="center" wrapText="1"/>
    </xf>
    <xf numFmtId="0" fontId="17" fillId="29" borderId="19" xfId="0" applyFont="1" applyFill="1" applyBorder="1" applyAlignment="1">
      <alignment horizontal="center" vertical="center" wrapText="1"/>
    </xf>
    <xf numFmtId="0" fontId="18" fillId="29" borderId="8" xfId="0" applyFont="1" applyFill="1" applyBorder="1" applyAlignment="1">
      <alignment horizontal="center" vertical="center" wrapText="1"/>
    </xf>
    <xf numFmtId="0" fontId="18" fillId="29" borderId="20" xfId="0" applyFont="1" applyFill="1" applyBorder="1" applyAlignment="1">
      <alignment horizontal="center" vertical="center" wrapText="1"/>
    </xf>
    <xf numFmtId="0" fontId="18" fillId="29" borderId="19" xfId="0" applyFont="1" applyFill="1" applyBorder="1" applyAlignment="1">
      <alignment horizontal="center" vertical="center" wrapText="1"/>
    </xf>
    <xf numFmtId="0" fontId="19" fillId="0" borderId="32" xfId="0" applyFont="1" applyBorder="1" applyAlignment="1">
      <alignment horizontal="center" vertical="center"/>
    </xf>
    <xf numFmtId="0" fontId="19" fillId="0" borderId="2" xfId="0" applyFont="1" applyBorder="1" applyAlignment="1">
      <alignment horizontal="center" vertical="center"/>
    </xf>
    <xf numFmtId="0" fontId="19" fillId="0" borderId="55" xfId="0" applyFont="1" applyBorder="1" applyAlignment="1">
      <alignment horizontal="center" vertical="center"/>
    </xf>
    <xf numFmtId="0" fontId="19" fillId="0" borderId="62" xfId="0" applyFont="1" applyBorder="1" applyAlignment="1">
      <alignment horizontal="center" vertical="center"/>
    </xf>
    <xf numFmtId="0" fontId="19" fillId="0" borderId="0" xfId="0" applyFont="1" applyBorder="1" applyAlignment="1">
      <alignment horizontal="center" vertical="center"/>
    </xf>
    <xf numFmtId="0" fontId="19" fillId="0" borderId="54" xfId="0" applyFont="1" applyBorder="1" applyAlignment="1">
      <alignment horizontal="center" vertical="center"/>
    </xf>
    <xf numFmtId="0" fontId="19" fillId="0" borderId="31" xfId="0" applyFont="1" applyBorder="1" applyAlignment="1">
      <alignment horizontal="center" vertical="center"/>
    </xf>
    <xf numFmtId="0" fontId="19" fillId="0" borderId="15" xfId="0" applyFont="1" applyBorder="1" applyAlignment="1">
      <alignment horizontal="center" vertical="center"/>
    </xf>
    <xf numFmtId="0" fontId="19" fillId="0" borderId="35" xfId="0" applyFont="1" applyBorder="1" applyAlignment="1">
      <alignment horizontal="center" vertical="center"/>
    </xf>
    <xf numFmtId="0" fontId="17" fillId="0" borderId="32" xfId="0" applyFont="1" applyBorder="1" applyAlignment="1">
      <alignment horizontal="center" vertical="center"/>
    </xf>
    <xf numFmtId="0" fontId="17" fillId="0" borderId="2" xfId="0" applyFont="1" applyBorder="1" applyAlignment="1">
      <alignment horizontal="center" vertical="center"/>
    </xf>
    <xf numFmtId="0" fontId="17" fillId="0" borderId="31" xfId="0" applyFont="1" applyBorder="1" applyAlignment="1">
      <alignment horizontal="center" vertical="center"/>
    </xf>
    <xf numFmtId="0" fontId="17" fillId="0" borderId="15" xfId="0" applyFont="1" applyBorder="1" applyAlignment="1">
      <alignment horizontal="center" vertical="center"/>
    </xf>
    <xf numFmtId="0" fontId="13" fillId="2" borderId="3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8" fillId="3" borderId="144" xfId="23" applyFont="1" applyFill="1" applyBorder="1" applyAlignment="1" applyProtection="1">
      <alignment horizontal="center" vertical="center" wrapText="1"/>
      <protection hidden="1"/>
    </xf>
    <xf numFmtId="0" fontId="18" fillId="29"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1" fillId="25" borderId="8" xfId="0" applyFont="1" applyFill="1" applyBorder="1" applyAlignment="1">
      <alignment horizontal="center" vertical="center" wrapText="1"/>
    </xf>
    <xf numFmtId="0" fontId="11" fillId="25" borderId="20" xfId="0" applyFont="1" applyFill="1" applyBorder="1" applyAlignment="1">
      <alignment horizontal="center" vertical="center" wrapText="1"/>
    </xf>
    <xf numFmtId="0" fontId="11" fillId="25" borderId="19" xfId="0" applyFont="1" applyFill="1" applyBorder="1" applyAlignment="1">
      <alignment horizontal="center" vertical="center" wrapText="1"/>
    </xf>
    <xf numFmtId="0" fontId="11" fillId="29" borderId="1" xfId="0" applyFont="1" applyFill="1" applyBorder="1" applyAlignment="1">
      <alignment horizontal="center" vertical="center" wrapText="1"/>
    </xf>
    <xf numFmtId="0" fontId="18" fillId="3" borderId="62" xfId="0" applyFont="1" applyFill="1" applyBorder="1" applyAlignment="1">
      <alignment horizontal="center" vertical="center" wrapText="1"/>
    </xf>
    <xf numFmtId="0" fontId="22" fillId="3" borderId="6" xfId="23" applyFont="1" applyFill="1" applyBorder="1" applyAlignment="1" applyProtection="1">
      <alignment horizontal="center" vertical="center" wrapText="1"/>
      <protection hidden="1"/>
    </xf>
    <xf numFmtId="0" fontId="48" fillId="15" borderId="86" xfId="28" applyFont="1" applyFill="1" applyBorder="1" applyAlignment="1">
      <alignment horizontal="center" vertical="center" wrapText="1"/>
      <protection/>
    </xf>
    <xf numFmtId="0" fontId="49" fillId="15" borderId="67" xfId="28" applyFont="1" applyFill="1" applyBorder="1" applyAlignment="1">
      <alignment horizontal="center" vertical="center" wrapText="1"/>
      <protection/>
    </xf>
    <xf numFmtId="0" fontId="48" fillId="15" borderId="94" xfId="28" applyFont="1" applyFill="1" applyBorder="1" applyAlignment="1">
      <alignment horizontal="center" vertical="center" wrapText="1"/>
      <protection/>
    </xf>
    <xf numFmtId="0" fontId="18" fillId="16" borderId="68" xfId="28" applyFont="1" applyFill="1" applyBorder="1" applyAlignment="1">
      <alignment horizontal="center" vertical="center" wrapText="1"/>
      <protection/>
    </xf>
    <xf numFmtId="0" fontId="45" fillId="15" borderId="68" xfId="28" applyFont="1" applyFill="1" applyBorder="1" applyAlignment="1">
      <alignment horizontal="center" vertical="center" wrapText="1"/>
      <protection/>
    </xf>
    <xf numFmtId="0" fontId="18" fillId="11" borderId="94" xfId="28" applyFont="1" applyFill="1" applyBorder="1" applyAlignment="1">
      <alignment horizontal="center" vertical="center" wrapText="1"/>
      <protection/>
    </xf>
    <xf numFmtId="0" fontId="42" fillId="30" borderId="68" xfId="28" applyFont="1" applyFill="1" applyBorder="1" applyAlignment="1">
      <alignment horizontal="center" vertical="center" wrapText="1"/>
      <protection/>
    </xf>
    <xf numFmtId="0" fontId="11" fillId="30" borderId="68" xfId="28" applyFont="1" applyFill="1" applyBorder="1" applyAlignment="1">
      <alignment horizontal="center" vertical="center" wrapText="1"/>
      <protection/>
    </xf>
    <xf numFmtId="0" fontId="1" fillId="0" borderId="6" xfId="23" applyFont="1" applyFill="1" applyBorder="1" applyAlignment="1" applyProtection="1">
      <alignment horizontal="center" vertical="center" wrapText="1"/>
      <protection hidden="1"/>
    </xf>
    <xf numFmtId="0" fontId="1" fillId="0" borderId="12" xfId="23" applyFont="1" applyFill="1" applyBorder="1" applyAlignment="1" applyProtection="1">
      <alignment horizontal="center" vertical="center" wrapText="1"/>
      <protection hidden="1"/>
    </xf>
    <xf numFmtId="164" fontId="7" fillId="25" borderId="32" xfId="0" applyNumberFormat="1" applyFont="1" applyFill="1" applyBorder="1" applyAlignment="1">
      <alignment horizontal="center" vertical="center" wrapText="1"/>
    </xf>
    <xf numFmtId="164" fontId="7" fillId="25" borderId="2" xfId="0" applyNumberFormat="1" applyFont="1" applyFill="1" applyBorder="1" applyAlignment="1">
      <alignment horizontal="center" vertical="center" wrapText="1"/>
    </xf>
    <xf numFmtId="164" fontId="7" fillId="25" borderId="55" xfId="0" applyNumberFormat="1" applyFont="1" applyFill="1" applyBorder="1" applyAlignment="1">
      <alignment horizontal="center" vertical="center" wrapText="1"/>
    </xf>
    <xf numFmtId="164" fontId="7" fillId="25" borderId="62" xfId="0" applyNumberFormat="1" applyFont="1" applyFill="1" applyBorder="1" applyAlignment="1">
      <alignment horizontal="center" vertical="center" wrapText="1"/>
    </xf>
    <xf numFmtId="164" fontId="7" fillId="25" borderId="0" xfId="0" applyNumberFormat="1" applyFont="1" applyFill="1" applyBorder="1" applyAlignment="1">
      <alignment horizontal="center" vertical="center" wrapText="1"/>
    </xf>
    <xf numFmtId="164" fontId="7" fillId="25" borderId="54" xfId="0" applyNumberFormat="1" applyFont="1" applyFill="1" applyBorder="1" applyAlignment="1">
      <alignment horizontal="center" vertical="center" wrapText="1"/>
    </xf>
    <xf numFmtId="164" fontId="8" fillId="25" borderId="62" xfId="0" applyNumberFormat="1" applyFont="1" applyFill="1" applyBorder="1" applyAlignment="1">
      <alignment horizontal="center" vertical="center" wrapText="1"/>
    </xf>
    <xf numFmtId="164" fontId="8" fillId="25" borderId="0" xfId="0" applyNumberFormat="1" applyFont="1" applyFill="1" applyBorder="1" applyAlignment="1">
      <alignment horizontal="center" vertical="center" wrapText="1"/>
    </xf>
    <xf numFmtId="164" fontId="8" fillId="25" borderId="54" xfId="0" applyNumberFormat="1" applyFont="1" applyFill="1" applyBorder="1" applyAlignment="1">
      <alignment horizontal="center" vertical="center" wrapText="1"/>
    </xf>
    <xf numFmtId="164" fontId="8" fillId="25" borderId="31" xfId="0" applyNumberFormat="1" applyFont="1" applyFill="1" applyBorder="1" applyAlignment="1">
      <alignment horizontal="center" vertical="center" wrapText="1"/>
    </xf>
    <xf numFmtId="164" fontId="8" fillId="25" borderId="15" xfId="0" applyNumberFormat="1" applyFont="1" applyFill="1" applyBorder="1" applyAlignment="1">
      <alignment horizontal="center" vertical="center" wrapText="1"/>
    </xf>
    <xf numFmtId="164" fontId="8" fillId="25" borderId="35"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8" fillId="3" borderId="1" xfId="29" applyFont="1" applyFill="1" applyBorder="1" applyAlignment="1" applyProtection="1">
      <alignment horizontal="center" vertical="center" wrapText="1"/>
      <protection hidden="1"/>
    </xf>
    <xf numFmtId="0" fontId="18" fillId="3" borderId="6" xfId="29" applyFont="1" applyFill="1" applyBorder="1" applyAlignment="1" applyProtection="1">
      <alignment horizontal="center" vertical="center" wrapText="1"/>
      <protection hidden="1"/>
    </xf>
    <xf numFmtId="0" fontId="18" fillId="3" borderId="23" xfId="29" applyFont="1" applyFill="1" applyBorder="1" applyAlignment="1" applyProtection="1">
      <alignment horizontal="center" vertical="center" wrapText="1"/>
      <protection hidden="1"/>
    </xf>
    <xf numFmtId="0" fontId="18" fillId="3" borderId="12" xfId="29" applyFont="1" applyFill="1" applyBorder="1" applyAlignment="1" applyProtection="1">
      <alignment horizontal="center" vertical="center" wrapText="1"/>
      <protection hidden="1"/>
    </xf>
    <xf numFmtId="0" fontId="1" fillId="0" borderId="6" xfId="29" applyFont="1" applyFill="1" applyBorder="1" applyAlignment="1" applyProtection="1">
      <alignment horizontal="center" vertical="center" wrapText="1"/>
      <protection hidden="1"/>
    </xf>
    <xf numFmtId="0" fontId="1" fillId="0" borderId="23" xfId="29" applyFont="1" applyFill="1" applyBorder="1" applyAlignment="1" applyProtection="1">
      <alignment horizontal="center" vertical="center" wrapText="1"/>
      <protection hidden="1"/>
    </xf>
    <xf numFmtId="0" fontId="18" fillId="4" borderId="6" xfId="29" applyFont="1" applyFill="1" applyBorder="1" applyAlignment="1" applyProtection="1">
      <alignment horizontal="center" vertical="center" wrapText="1"/>
      <protection hidden="1"/>
    </xf>
    <xf numFmtId="0" fontId="18" fillId="4" borderId="23" xfId="29" applyFont="1" applyFill="1" applyBorder="1" applyAlignment="1" applyProtection="1">
      <alignment horizontal="center" vertical="center" wrapText="1"/>
      <protection hidden="1"/>
    </xf>
    <xf numFmtId="0" fontId="18" fillId="3" borderId="62" xfId="29" applyFont="1" applyFill="1" applyBorder="1" applyAlignment="1" applyProtection="1">
      <alignment horizontal="center" vertical="center" wrapText="1"/>
      <protection hidden="1"/>
    </xf>
    <xf numFmtId="0" fontId="6" fillId="5" borderId="145" xfId="0" applyFont="1" applyFill="1" applyBorder="1" applyAlignment="1">
      <alignment horizontal="center" vertical="center" wrapText="1"/>
    </xf>
    <xf numFmtId="0" fontId="6" fillId="5" borderId="146" xfId="0" applyFont="1" applyFill="1" applyBorder="1" applyAlignment="1">
      <alignment horizontal="center" vertical="center" wrapText="1"/>
    </xf>
    <xf numFmtId="0" fontId="6" fillId="5" borderId="147" xfId="0" applyFont="1" applyFill="1" applyBorder="1" applyAlignment="1">
      <alignment horizontal="center" vertical="center" wrapText="1"/>
    </xf>
    <xf numFmtId="0" fontId="6" fillId="29" borderId="145" xfId="0" applyFont="1" applyFill="1" applyBorder="1" applyAlignment="1">
      <alignment horizontal="center" vertical="center" wrapText="1"/>
    </xf>
    <xf numFmtId="0" fontId="6" fillId="29" borderId="146" xfId="0" applyFont="1" applyFill="1" applyBorder="1" applyAlignment="1">
      <alignment horizontal="center" vertical="center" wrapText="1"/>
    </xf>
    <xf numFmtId="0" fontId="6" fillId="29" borderId="147" xfId="0" applyFont="1" applyFill="1" applyBorder="1" applyAlignment="1">
      <alignment horizontal="center" vertical="center" wrapText="1"/>
    </xf>
    <xf numFmtId="0" fontId="18" fillId="8" borderId="8" xfId="29" applyFont="1" applyFill="1" applyBorder="1" applyAlignment="1" applyProtection="1">
      <alignment horizontal="center" vertical="center" wrapText="1"/>
      <protection hidden="1"/>
    </xf>
    <xf numFmtId="0" fontId="18" fillId="8" borderId="20" xfId="29" applyFont="1" applyFill="1" applyBorder="1" applyAlignment="1" applyProtection="1">
      <alignment horizontal="center" vertical="center" wrapText="1"/>
      <protection hidden="1"/>
    </xf>
    <xf numFmtId="0" fontId="18" fillId="4" borderId="1" xfId="29" applyFont="1" applyFill="1" applyBorder="1" applyAlignment="1" applyProtection="1">
      <alignment horizontal="center" vertical="center" wrapText="1"/>
      <protection hidden="1"/>
    </xf>
    <xf numFmtId="0" fontId="17" fillId="5" borderId="15" xfId="0" applyFont="1" applyFill="1" applyBorder="1" applyAlignment="1">
      <alignment horizontal="center" vertical="center" wrapText="1"/>
    </xf>
    <xf numFmtId="0" fontId="17" fillId="29" borderId="145" xfId="0" applyFont="1" applyFill="1" applyBorder="1" applyAlignment="1">
      <alignment horizontal="center" vertical="center" wrapText="1"/>
    </xf>
    <xf numFmtId="0" fontId="17" fillId="29" borderId="146" xfId="0" applyFont="1" applyFill="1" applyBorder="1" applyAlignment="1">
      <alignment horizontal="center" vertical="center" wrapText="1"/>
    </xf>
    <xf numFmtId="0" fontId="17" fillId="29" borderId="147" xfId="0" applyFont="1" applyFill="1" applyBorder="1" applyAlignment="1">
      <alignment horizontal="center" vertical="center" wrapText="1"/>
    </xf>
    <xf numFmtId="0" fontId="18" fillId="4" borderId="31" xfId="23" applyFont="1" applyFill="1" applyBorder="1" applyAlignment="1" applyProtection="1">
      <alignment horizontal="center" vertical="center" wrapText="1"/>
      <protection hidden="1"/>
    </xf>
    <xf numFmtId="0" fontId="18" fillId="3" borderId="148" xfId="23" applyFont="1" applyFill="1" applyBorder="1" applyAlignment="1" applyProtection="1">
      <alignment horizontal="center" vertical="center" wrapText="1"/>
      <protection hidden="1"/>
    </xf>
    <xf numFmtId="0" fontId="18" fillId="3" borderId="149" xfId="23" applyFont="1" applyFill="1" applyBorder="1" applyAlignment="1" applyProtection="1">
      <alignment horizontal="center" vertical="center" wrapText="1"/>
      <protection hidden="1"/>
    </xf>
    <xf numFmtId="0" fontId="18" fillId="3" borderId="150" xfId="23" applyFont="1" applyFill="1" applyBorder="1" applyAlignment="1" applyProtection="1">
      <alignment horizontal="center" vertical="center" wrapText="1"/>
      <protection hidden="1"/>
    </xf>
    <xf numFmtId="0" fontId="0" fillId="0" borderId="63" xfId="0" applyBorder="1" applyAlignment="1">
      <alignment horizontal="center"/>
    </xf>
    <xf numFmtId="0" fontId="0" fillId="0" borderId="63" xfId="0" applyFill="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25" xfId="0" applyFont="1" applyBorder="1" applyAlignment="1">
      <alignment horizontal="center" vertical="center"/>
    </xf>
    <xf numFmtId="0" fontId="6" fillId="0" borderId="127" xfId="0" applyFont="1" applyBorder="1" applyAlignment="1">
      <alignment horizontal="center" vertical="center"/>
    </xf>
    <xf numFmtId="0" fontId="6" fillId="0" borderId="151" xfId="0" applyFont="1" applyBorder="1" applyAlignment="1">
      <alignment horizontal="center" vertical="center"/>
    </xf>
    <xf numFmtId="0" fontId="6" fillId="0" borderId="130" xfId="0" applyFont="1" applyBorder="1" applyAlignment="1">
      <alignment horizontal="center" vertical="center"/>
    </xf>
    <xf numFmtId="0" fontId="0" fillId="0" borderId="125"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64" xfId="0" applyBorder="1" applyAlignment="1">
      <alignment horizontal="center" vertical="center"/>
    </xf>
    <xf numFmtId="0" fontId="0" fillId="0" borderId="151" xfId="0" applyBorder="1" applyAlignment="1">
      <alignment horizontal="center" vertical="center"/>
    </xf>
    <xf numFmtId="0" fontId="0" fillId="0" borderId="130" xfId="0" applyBorder="1" applyAlignment="1">
      <alignment horizontal="center" vertical="center"/>
    </xf>
    <xf numFmtId="0" fontId="4" fillId="0" borderId="125" xfId="0" applyFont="1" applyBorder="1" applyAlignment="1">
      <alignment horizontal="center" vertical="center"/>
    </xf>
    <xf numFmtId="0" fontId="4" fillId="0" borderId="127" xfId="0" applyFont="1" applyBorder="1" applyAlignment="1">
      <alignment horizontal="center" vertical="center"/>
    </xf>
    <xf numFmtId="0" fontId="4" fillId="0" borderId="151" xfId="0" applyFont="1" applyBorder="1" applyAlignment="1">
      <alignment horizontal="center" vertical="center"/>
    </xf>
    <xf numFmtId="0" fontId="4" fillId="0" borderId="130" xfId="0" applyFont="1" applyBorder="1" applyAlignment="1">
      <alignment horizontal="center" vertical="center"/>
    </xf>
    <xf numFmtId="0" fontId="3" fillId="0" borderId="6" xfId="0" applyFont="1" applyBorder="1" applyAlignment="1">
      <alignment horizontal="center" vertical="center" wrapText="1"/>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2" fillId="2" borderId="62" xfId="0" applyFont="1" applyFill="1" applyBorder="1" applyAlignment="1">
      <alignment horizontal="center" vertical="center" wrapText="1"/>
    </xf>
    <xf numFmtId="0" fontId="2" fillId="2" borderId="0" xfId="0" applyFont="1" applyFill="1" applyBorder="1" applyAlignment="1">
      <alignment horizontal="center" vertical="center" wrapText="1"/>
    </xf>
  </cellXfs>
  <cellStyles count="20">
    <cellStyle name="Normal" xfId="0"/>
    <cellStyle name="Percent" xfId="15"/>
    <cellStyle name="Currency" xfId="16"/>
    <cellStyle name="Currency [0]" xfId="17"/>
    <cellStyle name="Comma" xfId="18"/>
    <cellStyle name="Comma [0]" xfId="19"/>
    <cellStyle name="Millares" xfId="20"/>
    <cellStyle name="Moneda" xfId="21"/>
    <cellStyle name="Porcentaje" xfId="22"/>
    <cellStyle name="Normal 2" xfId="23"/>
    <cellStyle name="Millares 2" xfId="24"/>
    <cellStyle name="Millares [0] 2" xfId="25"/>
    <cellStyle name="Normal 3" xfId="26"/>
    <cellStyle name="Porcentaje 2" xfId="27"/>
    <cellStyle name="Excel Built-in Normal" xfId="28"/>
    <cellStyle name="Normal 2 2" xfId="29"/>
    <cellStyle name="Millares 3" xfId="30"/>
    <cellStyle name="Porcentaje 3" xfId="31"/>
    <cellStyle name="Millares 2 2" xfId="32"/>
    <cellStyle name="Moneda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95250</xdr:rowOff>
    </xdr:from>
    <xdr:to>
      <xdr:col>1</xdr:col>
      <xdr:colOff>1524000</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95250"/>
          <a:ext cx="1304925" cy="6477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2</xdr:col>
      <xdr:colOff>180975</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90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0</xdr:row>
      <xdr:rowOff>104775</xdr:rowOff>
    </xdr:from>
    <xdr:to>
      <xdr:col>2</xdr:col>
      <xdr:colOff>180975</xdr:colOff>
      <xdr:row>3</xdr:row>
      <xdr:rowOff>57150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90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1209675</xdr:colOff>
      <xdr:row>3</xdr:row>
      <xdr:rowOff>161925</xdr:rowOff>
    </xdr:to>
    <xdr:pic>
      <xdr:nvPicPr>
        <xdr:cNvPr id="4"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0075" y="104775"/>
          <a:ext cx="1009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1581150</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0</xdr:row>
      <xdr:rowOff>104775</xdr:rowOff>
    </xdr:from>
    <xdr:to>
      <xdr:col>1</xdr:col>
      <xdr:colOff>1581150</xdr:colOff>
      <xdr:row>3</xdr:row>
      <xdr:rowOff>47625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95250</xdr:rowOff>
    </xdr:from>
    <xdr:to>
      <xdr:col>1</xdr:col>
      <xdr:colOff>333375</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95250"/>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1581150</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990600</xdr:colOff>
      <xdr:row>0</xdr:row>
      <xdr:rowOff>114300</xdr:rowOff>
    </xdr:from>
    <xdr:to>
      <xdr:col>2</xdr:col>
      <xdr:colOff>1285875</xdr:colOff>
      <xdr:row>3</xdr:row>
      <xdr:rowOff>66675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0" y="114300"/>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95250</xdr:rowOff>
    </xdr:from>
    <xdr:to>
      <xdr:col>2</xdr:col>
      <xdr:colOff>133350</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95250"/>
          <a:ext cx="1533525" cy="6477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1581150</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2</xdr:col>
      <xdr:colOff>371475</xdr:colOff>
      <xdr:row>3</xdr:row>
      <xdr:rowOff>66675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906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2</xdr:col>
      <xdr:colOff>104775</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1581150</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0</xdr:row>
      <xdr:rowOff>104775</xdr:rowOff>
    </xdr:from>
    <xdr:to>
      <xdr:col>1</xdr:col>
      <xdr:colOff>1581150</xdr:colOff>
      <xdr:row>3</xdr:row>
      <xdr:rowOff>57150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95250</xdr:rowOff>
    </xdr:from>
    <xdr:to>
      <xdr:col>1</xdr:col>
      <xdr:colOff>1524000</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95250"/>
          <a:ext cx="1304925" cy="5524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Prof4_Planeacion\Downloads\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0"/>
      <sheetData sheetId="1"/>
      <sheetData sheetId="2"/>
      <sheetData sheetId="3"/>
      <sheetData sheetId="4"/>
      <sheetData sheetId="5"/>
      <sheetData sheetId="6"/>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9"/>
  <sheetViews>
    <sheetView tabSelected="1" zoomScale="80" zoomScaleNormal="80" workbookViewId="0" topLeftCell="A1">
      <selection activeCell="A7" sqref="A7:AA7"/>
    </sheetView>
  </sheetViews>
  <sheetFormatPr defaultColWidth="12.57421875" defaultRowHeight="15"/>
  <cols>
    <col min="1" max="1" width="7.140625" style="643" customWidth="1"/>
    <col min="2" max="2" width="33.140625" style="644" customWidth="1"/>
    <col min="3" max="3" width="48.00390625" style="643" customWidth="1"/>
    <col min="4" max="4" width="44.8515625" style="643" customWidth="1"/>
    <col min="5" max="5" width="15.7109375" style="643" customWidth="1"/>
    <col min="6" max="6" width="10.28125" style="643" bestFit="1" customWidth="1"/>
    <col min="7" max="7" width="31.8515625" style="643" customWidth="1"/>
    <col min="8" max="8" width="19.8515625" style="643" customWidth="1"/>
    <col min="9" max="9" width="12.8515625" style="643" customWidth="1"/>
    <col min="10" max="10" width="43.140625" style="643" customWidth="1"/>
    <col min="11" max="11" width="12.421875" style="643" bestFit="1" customWidth="1"/>
    <col min="12" max="12" width="12.421875" style="643" customWidth="1"/>
    <col min="13" max="23" width="5.00390625" style="643" customWidth="1"/>
    <col min="24" max="24" width="7.57421875" style="643" customWidth="1"/>
    <col min="25" max="25" width="12.28125" style="643" customWidth="1"/>
    <col min="26" max="26" width="22.8515625" style="643" customWidth="1"/>
    <col min="27" max="27" width="24.421875" style="643" customWidth="1"/>
    <col min="28" max="28" width="12.57421875" style="643" customWidth="1"/>
    <col min="29" max="29" width="14.8515625" style="643" customWidth="1"/>
    <col min="30" max="35" width="12.57421875" style="643" customWidth="1"/>
    <col min="36" max="36" width="50.00390625" style="643" customWidth="1"/>
    <col min="37" max="211" width="12.57421875" style="643" customWidth="1"/>
    <col min="212" max="212" width="7.140625" style="643" customWidth="1"/>
    <col min="213" max="213" width="33.140625" style="643" customWidth="1"/>
    <col min="214" max="214" width="48.00390625" style="643" customWidth="1"/>
    <col min="215" max="215" width="44.8515625" style="643" customWidth="1"/>
    <col min="216" max="216" width="15.7109375" style="643" customWidth="1"/>
    <col min="217" max="217" width="10.28125" style="643" bestFit="1" customWidth="1"/>
    <col min="218" max="218" width="31.8515625" style="643" customWidth="1"/>
    <col min="219" max="219" width="19.8515625" style="643" customWidth="1"/>
    <col min="220" max="220" width="12.8515625" style="643" customWidth="1"/>
    <col min="221" max="221" width="43.140625" style="643" customWidth="1"/>
    <col min="222" max="222" width="12.421875" style="643" bestFit="1" customWidth="1"/>
    <col min="223" max="223" width="12.421875" style="643" customWidth="1"/>
    <col min="224" max="234" width="5.00390625" style="643" customWidth="1"/>
    <col min="235" max="235" width="7.57421875" style="643" customWidth="1"/>
    <col min="236" max="236" width="12.28125" style="643" customWidth="1"/>
    <col min="237" max="237" width="22.8515625" style="643" customWidth="1"/>
    <col min="238" max="238" width="24.421875" style="643" customWidth="1"/>
    <col min="239" max="281" width="12.57421875" style="643" hidden="1" customWidth="1"/>
    <col min="282" max="467" width="12.57421875" style="643" customWidth="1"/>
    <col min="468" max="468" width="7.140625" style="643" customWidth="1"/>
    <col min="469" max="469" width="33.140625" style="643" customWidth="1"/>
    <col min="470" max="470" width="48.00390625" style="643" customWidth="1"/>
    <col min="471" max="471" width="44.8515625" style="643" customWidth="1"/>
    <col min="472" max="472" width="15.7109375" style="643" customWidth="1"/>
    <col min="473" max="473" width="10.28125" style="643" bestFit="1" customWidth="1"/>
    <col min="474" max="474" width="31.8515625" style="643" customWidth="1"/>
    <col min="475" max="475" width="19.8515625" style="643" customWidth="1"/>
    <col min="476" max="476" width="12.8515625" style="643" customWidth="1"/>
    <col min="477" max="477" width="43.140625" style="643" customWidth="1"/>
    <col min="478" max="478" width="12.421875" style="643" bestFit="1" customWidth="1"/>
    <col min="479" max="479" width="12.421875" style="643" customWidth="1"/>
    <col min="480" max="490" width="5.00390625" style="643" customWidth="1"/>
    <col min="491" max="491" width="7.57421875" style="643" customWidth="1"/>
    <col min="492" max="492" width="12.28125" style="643" customWidth="1"/>
    <col min="493" max="493" width="22.8515625" style="643" customWidth="1"/>
    <col min="494" max="494" width="24.421875" style="643" customWidth="1"/>
    <col min="495" max="537" width="12.57421875" style="643" hidden="1" customWidth="1"/>
    <col min="538" max="723" width="12.57421875" style="643" customWidth="1"/>
    <col min="724" max="724" width="7.140625" style="643" customWidth="1"/>
    <col min="725" max="725" width="33.140625" style="643" customWidth="1"/>
    <col min="726" max="726" width="48.00390625" style="643" customWidth="1"/>
    <col min="727" max="727" width="44.8515625" style="643" customWidth="1"/>
    <col min="728" max="728" width="15.7109375" style="643" customWidth="1"/>
    <col min="729" max="729" width="10.28125" style="643" bestFit="1" customWidth="1"/>
    <col min="730" max="730" width="31.8515625" style="643" customWidth="1"/>
    <col min="731" max="731" width="19.8515625" style="643" customWidth="1"/>
    <col min="732" max="732" width="12.8515625" style="643" customWidth="1"/>
    <col min="733" max="733" width="43.140625" style="643" customWidth="1"/>
    <col min="734" max="734" width="12.421875" style="643" bestFit="1" customWidth="1"/>
    <col min="735" max="735" width="12.421875" style="643" customWidth="1"/>
    <col min="736" max="746" width="5.00390625" style="643" customWidth="1"/>
    <col min="747" max="747" width="7.57421875" style="643" customWidth="1"/>
    <col min="748" max="748" width="12.28125" style="643" customWidth="1"/>
    <col min="749" max="749" width="22.8515625" style="643" customWidth="1"/>
    <col min="750" max="750" width="24.421875" style="643" customWidth="1"/>
    <col min="751" max="793" width="12.57421875" style="643" hidden="1" customWidth="1"/>
    <col min="794" max="979" width="12.57421875" style="643" customWidth="1"/>
    <col min="980" max="980" width="7.140625" style="643" customWidth="1"/>
    <col min="981" max="981" width="33.140625" style="643" customWidth="1"/>
    <col min="982" max="982" width="48.00390625" style="643" customWidth="1"/>
    <col min="983" max="983" width="44.8515625" style="643" customWidth="1"/>
    <col min="984" max="984" width="15.7109375" style="643" customWidth="1"/>
    <col min="985" max="985" width="10.28125" style="643" bestFit="1" customWidth="1"/>
    <col min="986" max="986" width="31.8515625" style="643" customWidth="1"/>
    <col min="987" max="987" width="19.8515625" style="643" customWidth="1"/>
    <col min="988" max="988" width="12.8515625" style="643" customWidth="1"/>
    <col min="989" max="989" width="43.140625" style="643" customWidth="1"/>
    <col min="990" max="990" width="12.421875" style="643" bestFit="1" customWidth="1"/>
    <col min="991" max="991" width="12.421875" style="643" customWidth="1"/>
    <col min="992" max="1002" width="5.00390625" style="643" customWidth="1"/>
    <col min="1003" max="1003" width="7.57421875" style="643" customWidth="1"/>
    <col min="1004" max="1004" width="12.28125" style="643" customWidth="1"/>
    <col min="1005" max="1005" width="22.8515625" style="643" customWidth="1"/>
    <col min="1006" max="1006" width="24.421875" style="643" customWidth="1"/>
    <col min="1007" max="1049" width="12.57421875" style="643" hidden="1" customWidth="1"/>
    <col min="1050" max="1235" width="12.57421875" style="643" customWidth="1"/>
    <col min="1236" max="1236" width="7.140625" style="643" customWidth="1"/>
    <col min="1237" max="1237" width="33.140625" style="643" customWidth="1"/>
    <col min="1238" max="1238" width="48.00390625" style="643" customWidth="1"/>
    <col min="1239" max="1239" width="44.8515625" style="643" customWidth="1"/>
    <col min="1240" max="1240" width="15.7109375" style="643" customWidth="1"/>
    <col min="1241" max="1241" width="10.28125" style="643" bestFit="1" customWidth="1"/>
    <col min="1242" max="1242" width="31.8515625" style="643" customWidth="1"/>
    <col min="1243" max="1243" width="19.8515625" style="643" customWidth="1"/>
    <col min="1244" max="1244" width="12.8515625" style="643" customWidth="1"/>
    <col min="1245" max="1245" width="43.140625" style="643" customWidth="1"/>
    <col min="1246" max="1246" width="12.421875" style="643" bestFit="1" customWidth="1"/>
    <col min="1247" max="1247" width="12.421875" style="643" customWidth="1"/>
    <col min="1248" max="1258" width="5.00390625" style="643" customWidth="1"/>
    <col min="1259" max="1259" width="7.57421875" style="643" customWidth="1"/>
    <col min="1260" max="1260" width="12.28125" style="643" customWidth="1"/>
    <col min="1261" max="1261" width="22.8515625" style="643" customWidth="1"/>
    <col min="1262" max="1262" width="24.421875" style="643" customWidth="1"/>
    <col min="1263" max="1305" width="12.57421875" style="643" hidden="1" customWidth="1"/>
    <col min="1306" max="1491" width="12.57421875" style="643" customWidth="1"/>
    <col min="1492" max="1492" width="7.140625" style="643" customWidth="1"/>
    <col min="1493" max="1493" width="33.140625" style="643" customWidth="1"/>
    <col min="1494" max="1494" width="48.00390625" style="643" customWidth="1"/>
    <col min="1495" max="1495" width="44.8515625" style="643" customWidth="1"/>
    <col min="1496" max="1496" width="15.7109375" style="643" customWidth="1"/>
    <col min="1497" max="1497" width="10.28125" style="643" bestFit="1" customWidth="1"/>
    <col min="1498" max="1498" width="31.8515625" style="643" customWidth="1"/>
    <col min="1499" max="1499" width="19.8515625" style="643" customWidth="1"/>
    <col min="1500" max="1500" width="12.8515625" style="643" customWidth="1"/>
    <col min="1501" max="1501" width="43.140625" style="643" customWidth="1"/>
    <col min="1502" max="1502" width="12.421875" style="643" bestFit="1" customWidth="1"/>
    <col min="1503" max="1503" width="12.421875" style="643" customWidth="1"/>
    <col min="1504" max="1514" width="5.00390625" style="643" customWidth="1"/>
    <col min="1515" max="1515" width="7.57421875" style="643" customWidth="1"/>
    <col min="1516" max="1516" width="12.28125" style="643" customWidth="1"/>
    <col min="1517" max="1517" width="22.8515625" style="643" customWidth="1"/>
    <col min="1518" max="1518" width="24.421875" style="643" customWidth="1"/>
    <col min="1519" max="1561" width="12.57421875" style="643" hidden="1" customWidth="1"/>
    <col min="1562" max="1747" width="12.57421875" style="643" customWidth="1"/>
    <col min="1748" max="1748" width="7.140625" style="643" customWidth="1"/>
    <col min="1749" max="1749" width="33.140625" style="643" customWidth="1"/>
    <col min="1750" max="1750" width="48.00390625" style="643" customWidth="1"/>
    <col min="1751" max="1751" width="44.8515625" style="643" customWidth="1"/>
    <col min="1752" max="1752" width="15.7109375" style="643" customWidth="1"/>
    <col min="1753" max="1753" width="10.28125" style="643" bestFit="1" customWidth="1"/>
    <col min="1754" max="1754" width="31.8515625" style="643" customWidth="1"/>
    <col min="1755" max="1755" width="19.8515625" style="643" customWidth="1"/>
    <col min="1756" max="1756" width="12.8515625" style="643" customWidth="1"/>
    <col min="1757" max="1757" width="43.140625" style="643" customWidth="1"/>
    <col min="1758" max="1758" width="12.421875" style="643" bestFit="1" customWidth="1"/>
    <col min="1759" max="1759" width="12.421875" style="643" customWidth="1"/>
    <col min="1760" max="1770" width="5.00390625" style="643" customWidth="1"/>
    <col min="1771" max="1771" width="7.57421875" style="643" customWidth="1"/>
    <col min="1772" max="1772" width="12.28125" style="643" customWidth="1"/>
    <col min="1773" max="1773" width="22.8515625" style="643" customWidth="1"/>
    <col min="1774" max="1774" width="24.421875" style="643" customWidth="1"/>
    <col min="1775" max="1817" width="12.57421875" style="643" hidden="1" customWidth="1"/>
    <col min="1818" max="2003" width="12.57421875" style="643" customWidth="1"/>
    <col min="2004" max="2004" width="7.140625" style="643" customWidth="1"/>
    <col min="2005" max="2005" width="33.140625" style="643" customWidth="1"/>
    <col min="2006" max="2006" width="48.00390625" style="643" customWidth="1"/>
    <col min="2007" max="2007" width="44.8515625" style="643" customWidth="1"/>
    <col min="2008" max="2008" width="15.7109375" style="643" customWidth="1"/>
    <col min="2009" max="2009" width="10.28125" style="643" bestFit="1" customWidth="1"/>
    <col min="2010" max="2010" width="31.8515625" style="643" customWidth="1"/>
    <col min="2011" max="2011" width="19.8515625" style="643" customWidth="1"/>
    <col min="2012" max="2012" width="12.8515625" style="643" customWidth="1"/>
    <col min="2013" max="2013" width="43.140625" style="643" customWidth="1"/>
    <col min="2014" max="2014" width="12.421875" style="643" bestFit="1" customWidth="1"/>
    <col min="2015" max="2015" width="12.421875" style="643" customWidth="1"/>
    <col min="2016" max="2026" width="5.00390625" style="643" customWidth="1"/>
    <col min="2027" max="2027" width="7.57421875" style="643" customWidth="1"/>
    <col min="2028" max="2028" width="12.28125" style="643" customWidth="1"/>
    <col min="2029" max="2029" width="22.8515625" style="643" customWidth="1"/>
    <col min="2030" max="2030" width="24.421875" style="643" customWidth="1"/>
    <col min="2031" max="2073" width="12.57421875" style="643" hidden="1" customWidth="1"/>
    <col min="2074" max="2259" width="12.57421875" style="643" customWidth="1"/>
    <col min="2260" max="2260" width="7.140625" style="643" customWidth="1"/>
    <col min="2261" max="2261" width="33.140625" style="643" customWidth="1"/>
    <col min="2262" max="2262" width="48.00390625" style="643" customWidth="1"/>
    <col min="2263" max="2263" width="44.8515625" style="643" customWidth="1"/>
    <col min="2264" max="2264" width="15.7109375" style="643" customWidth="1"/>
    <col min="2265" max="2265" width="10.28125" style="643" bestFit="1" customWidth="1"/>
    <col min="2266" max="2266" width="31.8515625" style="643" customWidth="1"/>
    <col min="2267" max="2267" width="19.8515625" style="643" customWidth="1"/>
    <col min="2268" max="2268" width="12.8515625" style="643" customWidth="1"/>
    <col min="2269" max="2269" width="43.140625" style="643" customWidth="1"/>
    <col min="2270" max="2270" width="12.421875" style="643" bestFit="1" customWidth="1"/>
    <col min="2271" max="2271" width="12.421875" style="643" customWidth="1"/>
    <col min="2272" max="2282" width="5.00390625" style="643" customWidth="1"/>
    <col min="2283" max="2283" width="7.57421875" style="643" customWidth="1"/>
    <col min="2284" max="2284" width="12.28125" style="643" customWidth="1"/>
    <col min="2285" max="2285" width="22.8515625" style="643" customWidth="1"/>
    <col min="2286" max="2286" width="24.421875" style="643" customWidth="1"/>
    <col min="2287" max="2329" width="12.57421875" style="643" hidden="1" customWidth="1"/>
    <col min="2330" max="2515" width="12.57421875" style="643" customWidth="1"/>
    <col min="2516" max="2516" width="7.140625" style="643" customWidth="1"/>
    <col min="2517" max="2517" width="33.140625" style="643" customWidth="1"/>
    <col min="2518" max="2518" width="48.00390625" style="643" customWidth="1"/>
    <col min="2519" max="2519" width="44.8515625" style="643" customWidth="1"/>
    <col min="2520" max="2520" width="15.7109375" style="643" customWidth="1"/>
    <col min="2521" max="2521" width="10.28125" style="643" bestFit="1" customWidth="1"/>
    <col min="2522" max="2522" width="31.8515625" style="643" customWidth="1"/>
    <col min="2523" max="2523" width="19.8515625" style="643" customWidth="1"/>
    <col min="2524" max="2524" width="12.8515625" style="643" customWidth="1"/>
    <col min="2525" max="2525" width="43.140625" style="643" customWidth="1"/>
    <col min="2526" max="2526" width="12.421875" style="643" bestFit="1" customWidth="1"/>
    <col min="2527" max="2527" width="12.421875" style="643" customWidth="1"/>
    <col min="2528" max="2538" width="5.00390625" style="643" customWidth="1"/>
    <col min="2539" max="2539" width="7.57421875" style="643" customWidth="1"/>
    <col min="2540" max="2540" width="12.28125" style="643" customWidth="1"/>
    <col min="2541" max="2541" width="22.8515625" style="643" customWidth="1"/>
    <col min="2542" max="2542" width="24.421875" style="643" customWidth="1"/>
    <col min="2543" max="2585" width="12.57421875" style="643" hidden="1" customWidth="1"/>
    <col min="2586" max="2771" width="12.57421875" style="643" customWidth="1"/>
    <col min="2772" max="2772" width="7.140625" style="643" customWidth="1"/>
    <col min="2773" max="2773" width="33.140625" style="643" customWidth="1"/>
    <col min="2774" max="2774" width="48.00390625" style="643" customWidth="1"/>
    <col min="2775" max="2775" width="44.8515625" style="643" customWidth="1"/>
    <col min="2776" max="2776" width="15.7109375" style="643" customWidth="1"/>
    <col min="2777" max="2777" width="10.28125" style="643" bestFit="1" customWidth="1"/>
    <col min="2778" max="2778" width="31.8515625" style="643" customWidth="1"/>
    <col min="2779" max="2779" width="19.8515625" style="643" customWidth="1"/>
    <col min="2780" max="2780" width="12.8515625" style="643" customWidth="1"/>
    <col min="2781" max="2781" width="43.140625" style="643" customWidth="1"/>
    <col min="2782" max="2782" width="12.421875" style="643" bestFit="1" customWidth="1"/>
    <col min="2783" max="2783" width="12.421875" style="643" customWidth="1"/>
    <col min="2784" max="2794" width="5.00390625" style="643" customWidth="1"/>
    <col min="2795" max="2795" width="7.57421875" style="643" customWidth="1"/>
    <col min="2796" max="2796" width="12.28125" style="643" customWidth="1"/>
    <col min="2797" max="2797" width="22.8515625" style="643" customWidth="1"/>
    <col min="2798" max="2798" width="24.421875" style="643" customWidth="1"/>
    <col min="2799" max="2841" width="12.57421875" style="643" hidden="1" customWidth="1"/>
    <col min="2842" max="3027" width="12.57421875" style="643" customWidth="1"/>
    <col min="3028" max="3028" width="7.140625" style="643" customWidth="1"/>
    <col min="3029" max="3029" width="33.140625" style="643" customWidth="1"/>
    <col min="3030" max="3030" width="48.00390625" style="643" customWidth="1"/>
    <col min="3031" max="3031" width="44.8515625" style="643" customWidth="1"/>
    <col min="3032" max="3032" width="15.7109375" style="643" customWidth="1"/>
    <col min="3033" max="3033" width="10.28125" style="643" bestFit="1" customWidth="1"/>
    <col min="3034" max="3034" width="31.8515625" style="643" customWidth="1"/>
    <col min="3035" max="3035" width="19.8515625" style="643" customWidth="1"/>
    <col min="3036" max="3036" width="12.8515625" style="643" customWidth="1"/>
    <col min="3037" max="3037" width="43.140625" style="643" customWidth="1"/>
    <col min="3038" max="3038" width="12.421875" style="643" bestFit="1" customWidth="1"/>
    <col min="3039" max="3039" width="12.421875" style="643" customWidth="1"/>
    <col min="3040" max="3050" width="5.00390625" style="643" customWidth="1"/>
    <col min="3051" max="3051" width="7.57421875" style="643" customWidth="1"/>
    <col min="3052" max="3052" width="12.28125" style="643" customWidth="1"/>
    <col min="3053" max="3053" width="22.8515625" style="643" customWidth="1"/>
    <col min="3054" max="3054" width="24.421875" style="643" customWidth="1"/>
    <col min="3055" max="3097" width="12.57421875" style="643" hidden="1" customWidth="1"/>
    <col min="3098" max="3283" width="12.57421875" style="643" customWidth="1"/>
    <col min="3284" max="3284" width="7.140625" style="643" customWidth="1"/>
    <col min="3285" max="3285" width="33.140625" style="643" customWidth="1"/>
    <col min="3286" max="3286" width="48.00390625" style="643" customWidth="1"/>
    <col min="3287" max="3287" width="44.8515625" style="643" customWidth="1"/>
    <col min="3288" max="3288" width="15.7109375" style="643" customWidth="1"/>
    <col min="3289" max="3289" width="10.28125" style="643" bestFit="1" customWidth="1"/>
    <col min="3290" max="3290" width="31.8515625" style="643" customWidth="1"/>
    <col min="3291" max="3291" width="19.8515625" style="643" customWidth="1"/>
    <col min="3292" max="3292" width="12.8515625" style="643" customWidth="1"/>
    <col min="3293" max="3293" width="43.140625" style="643" customWidth="1"/>
    <col min="3294" max="3294" width="12.421875" style="643" bestFit="1" customWidth="1"/>
    <col min="3295" max="3295" width="12.421875" style="643" customWidth="1"/>
    <col min="3296" max="3306" width="5.00390625" style="643" customWidth="1"/>
    <col min="3307" max="3307" width="7.57421875" style="643" customWidth="1"/>
    <col min="3308" max="3308" width="12.28125" style="643" customWidth="1"/>
    <col min="3309" max="3309" width="22.8515625" style="643" customWidth="1"/>
    <col min="3310" max="3310" width="24.421875" style="643" customWidth="1"/>
    <col min="3311" max="3353" width="12.57421875" style="643" hidden="1" customWidth="1"/>
    <col min="3354" max="3539" width="12.57421875" style="643" customWidth="1"/>
    <col min="3540" max="3540" width="7.140625" style="643" customWidth="1"/>
    <col min="3541" max="3541" width="33.140625" style="643" customWidth="1"/>
    <col min="3542" max="3542" width="48.00390625" style="643" customWidth="1"/>
    <col min="3543" max="3543" width="44.8515625" style="643" customWidth="1"/>
    <col min="3544" max="3544" width="15.7109375" style="643" customWidth="1"/>
    <col min="3545" max="3545" width="10.28125" style="643" bestFit="1" customWidth="1"/>
    <col min="3546" max="3546" width="31.8515625" style="643" customWidth="1"/>
    <col min="3547" max="3547" width="19.8515625" style="643" customWidth="1"/>
    <col min="3548" max="3548" width="12.8515625" style="643" customWidth="1"/>
    <col min="3549" max="3549" width="43.140625" style="643" customWidth="1"/>
    <col min="3550" max="3550" width="12.421875" style="643" bestFit="1" customWidth="1"/>
    <col min="3551" max="3551" width="12.421875" style="643" customWidth="1"/>
    <col min="3552" max="3562" width="5.00390625" style="643" customWidth="1"/>
    <col min="3563" max="3563" width="7.57421875" style="643" customWidth="1"/>
    <col min="3564" max="3564" width="12.28125" style="643" customWidth="1"/>
    <col min="3565" max="3565" width="22.8515625" style="643" customWidth="1"/>
    <col min="3566" max="3566" width="24.421875" style="643" customWidth="1"/>
    <col min="3567" max="3609" width="12.57421875" style="643" hidden="1" customWidth="1"/>
    <col min="3610" max="3795" width="12.57421875" style="643" customWidth="1"/>
    <col min="3796" max="3796" width="7.140625" style="643" customWidth="1"/>
    <col min="3797" max="3797" width="33.140625" style="643" customWidth="1"/>
    <col min="3798" max="3798" width="48.00390625" style="643" customWidth="1"/>
    <col min="3799" max="3799" width="44.8515625" style="643" customWidth="1"/>
    <col min="3800" max="3800" width="15.7109375" style="643" customWidth="1"/>
    <col min="3801" max="3801" width="10.28125" style="643" bestFit="1" customWidth="1"/>
    <col min="3802" max="3802" width="31.8515625" style="643" customWidth="1"/>
    <col min="3803" max="3803" width="19.8515625" style="643" customWidth="1"/>
    <col min="3804" max="3804" width="12.8515625" style="643" customWidth="1"/>
    <col min="3805" max="3805" width="43.140625" style="643" customWidth="1"/>
    <col min="3806" max="3806" width="12.421875" style="643" bestFit="1" customWidth="1"/>
    <col min="3807" max="3807" width="12.421875" style="643" customWidth="1"/>
    <col min="3808" max="3818" width="5.00390625" style="643" customWidth="1"/>
    <col min="3819" max="3819" width="7.57421875" style="643" customWidth="1"/>
    <col min="3820" max="3820" width="12.28125" style="643" customWidth="1"/>
    <col min="3821" max="3821" width="22.8515625" style="643" customWidth="1"/>
    <col min="3822" max="3822" width="24.421875" style="643" customWidth="1"/>
    <col min="3823" max="3865" width="12.57421875" style="643" hidden="1" customWidth="1"/>
    <col min="3866" max="4051" width="12.57421875" style="643" customWidth="1"/>
    <col min="4052" max="4052" width="7.140625" style="643" customWidth="1"/>
    <col min="4053" max="4053" width="33.140625" style="643" customWidth="1"/>
    <col min="4054" max="4054" width="48.00390625" style="643" customWidth="1"/>
    <col min="4055" max="4055" width="44.8515625" style="643" customWidth="1"/>
    <col min="4056" max="4056" width="15.7109375" style="643" customWidth="1"/>
    <col min="4057" max="4057" width="10.28125" style="643" bestFit="1" customWidth="1"/>
    <col min="4058" max="4058" width="31.8515625" style="643" customWidth="1"/>
    <col min="4059" max="4059" width="19.8515625" style="643" customWidth="1"/>
    <col min="4060" max="4060" width="12.8515625" style="643" customWidth="1"/>
    <col min="4061" max="4061" width="43.140625" style="643" customWidth="1"/>
    <col min="4062" max="4062" width="12.421875" style="643" bestFit="1" customWidth="1"/>
    <col min="4063" max="4063" width="12.421875" style="643" customWidth="1"/>
    <col min="4064" max="4074" width="5.00390625" style="643" customWidth="1"/>
    <col min="4075" max="4075" width="7.57421875" style="643" customWidth="1"/>
    <col min="4076" max="4076" width="12.28125" style="643" customWidth="1"/>
    <col min="4077" max="4077" width="22.8515625" style="643" customWidth="1"/>
    <col min="4078" max="4078" width="24.421875" style="643" customWidth="1"/>
    <col min="4079" max="4121" width="12.57421875" style="643" hidden="1" customWidth="1"/>
    <col min="4122" max="4307" width="12.57421875" style="643" customWidth="1"/>
    <col min="4308" max="4308" width="7.140625" style="643" customWidth="1"/>
    <col min="4309" max="4309" width="33.140625" style="643" customWidth="1"/>
    <col min="4310" max="4310" width="48.00390625" style="643" customWidth="1"/>
    <col min="4311" max="4311" width="44.8515625" style="643" customWidth="1"/>
    <col min="4312" max="4312" width="15.7109375" style="643" customWidth="1"/>
    <col min="4313" max="4313" width="10.28125" style="643" bestFit="1" customWidth="1"/>
    <col min="4314" max="4314" width="31.8515625" style="643" customWidth="1"/>
    <col min="4315" max="4315" width="19.8515625" style="643" customWidth="1"/>
    <col min="4316" max="4316" width="12.8515625" style="643" customWidth="1"/>
    <col min="4317" max="4317" width="43.140625" style="643" customWidth="1"/>
    <col min="4318" max="4318" width="12.421875" style="643" bestFit="1" customWidth="1"/>
    <col min="4319" max="4319" width="12.421875" style="643" customWidth="1"/>
    <col min="4320" max="4330" width="5.00390625" style="643" customWidth="1"/>
    <col min="4331" max="4331" width="7.57421875" style="643" customWidth="1"/>
    <col min="4332" max="4332" width="12.28125" style="643" customWidth="1"/>
    <col min="4333" max="4333" width="22.8515625" style="643" customWidth="1"/>
    <col min="4334" max="4334" width="24.421875" style="643" customWidth="1"/>
    <col min="4335" max="4377" width="12.57421875" style="643" hidden="1" customWidth="1"/>
    <col min="4378" max="4563" width="12.57421875" style="643" customWidth="1"/>
    <col min="4564" max="4564" width="7.140625" style="643" customWidth="1"/>
    <col min="4565" max="4565" width="33.140625" style="643" customWidth="1"/>
    <col min="4566" max="4566" width="48.00390625" style="643" customWidth="1"/>
    <col min="4567" max="4567" width="44.8515625" style="643" customWidth="1"/>
    <col min="4568" max="4568" width="15.7109375" style="643" customWidth="1"/>
    <col min="4569" max="4569" width="10.28125" style="643" bestFit="1" customWidth="1"/>
    <col min="4570" max="4570" width="31.8515625" style="643" customWidth="1"/>
    <col min="4571" max="4571" width="19.8515625" style="643" customWidth="1"/>
    <col min="4572" max="4572" width="12.8515625" style="643" customWidth="1"/>
    <col min="4573" max="4573" width="43.140625" style="643" customWidth="1"/>
    <col min="4574" max="4574" width="12.421875" style="643" bestFit="1" customWidth="1"/>
    <col min="4575" max="4575" width="12.421875" style="643" customWidth="1"/>
    <col min="4576" max="4586" width="5.00390625" style="643" customWidth="1"/>
    <col min="4587" max="4587" width="7.57421875" style="643" customWidth="1"/>
    <col min="4588" max="4588" width="12.28125" style="643" customWidth="1"/>
    <col min="4589" max="4589" width="22.8515625" style="643" customWidth="1"/>
    <col min="4590" max="4590" width="24.421875" style="643" customWidth="1"/>
    <col min="4591" max="4633" width="12.57421875" style="643" hidden="1" customWidth="1"/>
    <col min="4634" max="4819" width="12.57421875" style="643" customWidth="1"/>
    <col min="4820" max="4820" width="7.140625" style="643" customWidth="1"/>
    <col min="4821" max="4821" width="33.140625" style="643" customWidth="1"/>
    <col min="4822" max="4822" width="48.00390625" style="643" customWidth="1"/>
    <col min="4823" max="4823" width="44.8515625" style="643" customWidth="1"/>
    <col min="4824" max="4824" width="15.7109375" style="643" customWidth="1"/>
    <col min="4825" max="4825" width="10.28125" style="643" bestFit="1" customWidth="1"/>
    <col min="4826" max="4826" width="31.8515625" style="643" customWidth="1"/>
    <col min="4827" max="4827" width="19.8515625" style="643" customWidth="1"/>
    <col min="4828" max="4828" width="12.8515625" style="643" customWidth="1"/>
    <col min="4829" max="4829" width="43.140625" style="643" customWidth="1"/>
    <col min="4830" max="4830" width="12.421875" style="643" bestFit="1" customWidth="1"/>
    <col min="4831" max="4831" width="12.421875" style="643" customWidth="1"/>
    <col min="4832" max="4842" width="5.00390625" style="643" customWidth="1"/>
    <col min="4843" max="4843" width="7.57421875" style="643" customWidth="1"/>
    <col min="4844" max="4844" width="12.28125" style="643" customWidth="1"/>
    <col min="4845" max="4845" width="22.8515625" style="643" customWidth="1"/>
    <col min="4846" max="4846" width="24.421875" style="643" customWidth="1"/>
    <col min="4847" max="4889" width="12.57421875" style="643" hidden="1" customWidth="1"/>
    <col min="4890" max="5075" width="12.57421875" style="643" customWidth="1"/>
    <col min="5076" max="5076" width="7.140625" style="643" customWidth="1"/>
    <col min="5077" max="5077" width="33.140625" style="643" customWidth="1"/>
    <col min="5078" max="5078" width="48.00390625" style="643" customWidth="1"/>
    <col min="5079" max="5079" width="44.8515625" style="643" customWidth="1"/>
    <col min="5080" max="5080" width="15.7109375" style="643" customWidth="1"/>
    <col min="5081" max="5081" width="10.28125" style="643" bestFit="1" customWidth="1"/>
    <col min="5082" max="5082" width="31.8515625" style="643" customWidth="1"/>
    <col min="5083" max="5083" width="19.8515625" style="643" customWidth="1"/>
    <col min="5084" max="5084" width="12.8515625" style="643" customWidth="1"/>
    <col min="5085" max="5085" width="43.140625" style="643" customWidth="1"/>
    <col min="5086" max="5086" width="12.421875" style="643" bestFit="1" customWidth="1"/>
    <col min="5087" max="5087" width="12.421875" style="643" customWidth="1"/>
    <col min="5088" max="5098" width="5.00390625" style="643" customWidth="1"/>
    <col min="5099" max="5099" width="7.57421875" style="643" customWidth="1"/>
    <col min="5100" max="5100" width="12.28125" style="643" customWidth="1"/>
    <col min="5101" max="5101" width="22.8515625" style="643" customWidth="1"/>
    <col min="5102" max="5102" width="24.421875" style="643" customWidth="1"/>
    <col min="5103" max="5145" width="12.57421875" style="643" hidden="1" customWidth="1"/>
    <col min="5146" max="5331" width="12.57421875" style="643" customWidth="1"/>
    <col min="5332" max="5332" width="7.140625" style="643" customWidth="1"/>
    <col min="5333" max="5333" width="33.140625" style="643" customWidth="1"/>
    <col min="5334" max="5334" width="48.00390625" style="643" customWidth="1"/>
    <col min="5335" max="5335" width="44.8515625" style="643" customWidth="1"/>
    <col min="5336" max="5336" width="15.7109375" style="643" customWidth="1"/>
    <col min="5337" max="5337" width="10.28125" style="643" bestFit="1" customWidth="1"/>
    <col min="5338" max="5338" width="31.8515625" style="643" customWidth="1"/>
    <col min="5339" max="5339" width="19.8515625" style="643" customWidth="1"/>
    <col min="5340" max="5340" width="12.8515625" style="643" customWidth="1"/>
    <col min="5341" max="5341" width="43.140625" style="643" customWidth="1"/>
    <col min="5342" max="5342" width="12.421875" style="643" bestFit="1" customWidth="1"/>
    <col min="5343" max="5343" width="12.421875" style="643" customWidth="1"/>
    <col min="5344" max="5354" width="5.00390625" style="643" customWidth="1"/>
    <col min="5355" max="5355" width="7.57421875" style="643" customWidth="1"/>
    <col min="5356" max="5356" width="12.28125" style="643" customWidth="1"/>
    <col min="5357" max="5357" width="22.8515625" style="643" customWidth="1"/>
    <col min="5358" max="5358" width="24.421875" style="643" customWidth="1"/>
    <col min="5359" max="5401" width="12.57421875" style="643" hidden="1" customWidth="1"/>
    <col min="5402" max="5587" width="12.57421875" style="643" customWidth="1"/>
    <col min="5588" max="5588" width="7.140625" style="643" customWidth="1"/>
    <col min="5589" max="5589" width="33.140625" style="643" customWidth="1"/>
    <col min="5590" max="5590" width="48.00390625" style="643" customWidth="1"/>
    <col min="5591" max="5591" width="44.8515625" style="643" customWidth="1"/>
    <col min="5592" max="5592" width="15.7109375" style="643" customWidth="1"/>
    <col min="5593" max="5593" width="10.28125" style="643" bestFit="1" customWidth="1"/>
    <col min="5594" max="5594" width="31.8515625" style="643" customWidth="1"/>
    <col min="5595" max="5595" width="19.8515625" style="643" customWidth="1"/>
    <col min="5596" max="5596" width="12.8515625" style="643" customWidth="1"/>
    <col min="5597" max="5597" width="43.140625" style="643" customWidth="1"/>
    <col min="5598" max="5598" width="12.421875" style="643" bestFit="1" customWidth="1"/>
    <col min="5599" max="5599" width="12.421875" style="643" customWidth="1"/>
    <col min="5600" max="5610" width="5.00390625" style="643" customWidth="1"/>
    <col min="5611" max="5611" width="7.57421875" style="643" customWidth="1"/>
    <col min="5612" max="5612" width="12.28125" style="643" customWidth="1"/>
    <col min="5613" max="5613" width="22.8515625" style="643" customWidth="1"/>
    <col min="5614" max="5614" width="24.421875" style="643" customWidth="1"/>
    <col min="5615" max="5657" width="12.57421875" style="643" hidden="1" customWidth="1"/>
    <col min="5658" max="5843" width="12.57421875" style="643" customWidth="1"/>
    <col min="5844" max="5844" width="7.140625" style="643" customWidth="1"/>
    <col min="5845" max="5845" width="33.140625" style="643" customWidth="1"/>
    <col min="5846" max="5846" width="48.00390625" style="643" customWidth="1"/>
    <col min="5847" max="5847" width="44.8515625" style="643" customWidth="1"/>
    <col min="5848" max="5848" width="15.7109375" style="643" customWidth="1"/>
    <col min="5849" max="5849" width="10.28125" style="643" bestFit="1" customWidth="1"/>
    <col min="5850" max="5850" width="31.8515625" style="643" customWidth="1"/>
    <col min="5851" max="5851" width="19.8515625" style="643" customWidth="1"/>
    <col min="5852" max="5852" width="12.8515625" style="643" customWidth="1"/>
    <col min="5853" max="5853" width="43.140625" style="643" customWidth="1"/>
    <col min="5854" max="5854" width="12.421875" style="643" bestFit="1" customWidth="1"/>
    <col min="5855" max="5855" width="12.421875" style="643" customWidth="1"/>
    <col min="5856" max="5866" width="5.00390625" style="643" customWidth="1"/>
    <col min="5867" max="5867" width="7.57421875" style="643" customWidth="1"/>
    <col min="5868" max="5868" width="12.28125" style="643" customWidth="1"/>
    <col min="5869" max="5869" width="22.8515625" style="643" customWidth="1"/>
    <col min="5870" max="5870" width="24.421875" style="643" customWidth="1"/>
    <col min="5871" max="5913" width="12.57421875" style="643" hidden="1" customWidth="1"/>
    <col min="5914" max="6099" width="12.57421875" style="643" customWidth="1"/>
    <col min="6100" max="6100" width="7.140625" style="643" customWidth="1"/>
    <col min="6101" max="6101" width="33.140625" style="643" customWidth="1"/>
    <col min="6102" max="6102" width="48.00390625" style="643" customWidth="1"/>
    <col min="6103" max="6103" width="44.8515625" style="643" customWidth="1"/>
    <col min="6104" max="6104" width="15.7109375" style="643" customWidth="1"/>
    <col min="6105" max="6105" width="10.28125" style="643" bestFit="1" customWidth="1"/>
    <col min="6106" max="6106" width="31.8515625" style="643" customWidth="1"/>
    <col min="6107" max="6107" width="19.8515625" style="643" customWidth="1"/>
    <col min="6108" max="6108" width="12.8515625" style="643" customWidth="1"/>
    <col min="6109" max="6109" width="43.140625" style="643" customWidth="1"/>
    <col min="6110" max="6110" width="12.421875" style="643" bestFit="1" customWidth="1"/>
    <col min="6111" max="6111" width="12.421875" style="643" customWidth="1"/>
    <col min="6112" max="6122" width="5.00390625" style="643" customWidth="1"/>
    <col min="6123" max="6123" width="7.57421875" style="643" customWidth="1"/>
    <col min="6124" max="6124" width="12.28125" style="643" customWidth="1"/>
    <col min="6125" max="6125" width="22.8515625" style="643" customWidth="1"/>
    <col min="6126" max="6126" width="24.421875" style="643" customWidth="1"/>
    <col min="6127" max="6169" width="12.57421875" style="643" hidden="1" customWidth="1"/>
    <col min="6170" max="6355" width="12.57421875" style="643" customWidth="1"/>
    <col min="6356" max="6356" width="7.140625" style="643" customWidth="1"/>
    <col min="6357" max="6357" width="33.140625" style="643" customWidth="1"/>
    <col min="6358" max="6358" width="48.00390625" style="643" customWidth="1"/>
    <col min="6359" max="6359" width="44.8515625" style="643" customWidth="1"/>
    <col min="6360" max="6360" width="15.7109375" style="643" customWidth="1"/>
    <col min="6361" max="6361" width="10.28125" style="643" bestFit="1" customWidth="1"/>
    <col min="6362" max="6362" width="31.8515625" style="643" customWidth="1"/>
    <col min="6363" max="6363" width="19.8515625" style="643" customWidth="1"/>
    <col min="6364" max="6364" width="12.8515625" style="643" customWidth="1"/>
    <col min="6365" max="6365" width="43.140625" style="643" customWidth="1"/>
    <col min="6366" max="6366" width="12.421875" style="643" bestFit="1" customWidth="1"/>
    <col min="6367" max="6367" width="12.421875" style="643" customWidth="1"/>
    <col min="6368" max="6378" width="5.00390625" style="643" customWidth="1"/>
    <col min="6379" max="6379" width="7.57421875" style="643" customWidth="1"/>
    <col min="6380" max="6380" width="12.28125" style="643" customWidth="1"/>
    <col min="6381" max="6381" width="22.8515625" style="643" customWidth="1"/>
    <col min="6382" max="6382" width="24.421875" style="643" customWidth="1"/>
    <col min="6383" max="6425" width="12.57421875" style="643" hidden="1" customWidth="1"/>
    <col min="6426" max="6611" width="12.57421875" style="643" customWidth="1"/>
    <col min="6612" max="6612" width="7.140625" style="643" customWidth="1"/>
    <col min="6613" max="6613" width="33.140625" style="643" customWidth="1"/>
    <col min="6614" max="6614" width="48.00390625" style="643" customWidth="1"/>
    <col min="6615" max="6615" width="44.8515625" style="643" customWidth="1"/>
    <col min="6616" max="6616" width="15.7109375" style="643" customWidth="1"/>
    <col min="6617" max="6617" width="10.28125" style="643" bestFit="1" customWidth="1"/>
    <col min="6618" max="6618" width="31.8515625" style="643" customWidth="1"/>
    <col min="6619" max="6619" width="19.8515625" style="643" customWidth="1"/>
    <col min="6620" max="6620" width="12.8515625" style="643" customWidth="1"/>
    <col min="6621" max="6621" width="43.140625" style="643" customWidth="1"/>
    <col min="6622" max="6622" width="12.421875" style="643" bestFit="1" customWidth="1"/>
    <col min="6623" max="6623" width="12.421875" style="643" customWidth="1"/>
    <col min="6624" max="6634" width="5.00390625" style="643" customWidth="1"/>
    <col min="6635" max="6635" width="7.57421875" style="643" customWidth="1"/>
    <col min="6636" max="6636" width="12.28125" style="643" customWidth="1"/>
    <col min="6637" max="6637" width="22.8515625" style="643" customWidth="1"/>
    <col min="6638" max="6638" width="24.421875" style="643" customWidth="1"/>
    <col min="6639" max="6681" width="12.57421875" style="643" hidden="1" customWidth="1"/>
    <col min="6682" max="6867" width="12.57421875" style="643" customWidth="1"/>
    <col min="6868" max="6868" width="7.140625" style="643" customWidth="1"/>
    <col min="6869" max="6869" width="33.140625" style="643" customWidth="1"/>
    <col min="6870" max="6870" width="48.00390625" style="643" customWidth="1"/>
    <col min="6871" max="6871" width="44.8515625" style="643" customWidth="1"/>
    <col min="6872" max="6872" width="15.7109375" style="643" customWidth="1"/>
    <col min="6873" max="6873" width="10.28125" style="643" bestFit="1" customWidth="1"/>
    <col min="6874" max="6874" width="31.8515625" style="643" customWidth="1"/>
    <col min="6875" max="6875" width="19.8515625" style="643" customWidth="1"/>
    <col min="6876" max="6876" width="12.8515625" style="643" customWidth="1"/>
    <col min="6877" max="6877" width="43.140625" style="643" customWidth="1"/>
    <col min="6878" max="6878" width="12.421875" style="643" bestFit="1" customWidth="1"/>
    <col min="6879" max="6879" width="12.421875" style="643" customWidth="1"/>
    <col min="6880" max="6890" width="5.00390625" style="643" customWidth="1"/>
    <col min="6891" max="6891" width="7.57421875" style="643" customWidth="1"/>
    <col min="6892" max="6892" width="12.28125" style="643" customWidth="1"/>
    <col min="6893" max="6893" width="22.8515625" style="643" customWidth="1"/>
    <col min="6894" max="6894" width="24.421875" style="643" customWidth="1"/>
    <col min="6895" max="6937" width="12.57421875" style="643" hidden="1" customWidth="1"/>
    <col min="6938" max="7123" width="12.57421875" style="643" customWidth="1"/>
    <col min="7124" max="7124" width="7.140625" style="643" customWidth="1"/>
    <col min="7125" max="7125" width="33.140625" style="643" customWidth="1"/>
    <col min="7126" max="7126" width="48.00390625" style="643" customWidth="1"/>
    <col min="7127" max="7127" width="44.8515625" style="643" customWidth="1"/>
    <col min="7128" max="7128" width="15.7109375" style="643" customWidth="1"/>
    <col min="7129" max="7129" width="10.28125" style="643" bestFit="1" customWidth="1"/>
    <col min="7130" max="7130" width="31.8515625" style="643" customWidth="1"/>
    <col min="7131" max="7131" width="19.8515625" style="643" customWidth="1"/>
    <col min="7132" max="7132" width="12.8515625" style="643" customWidth="1"/>
    <col min="7133" max="7133" width="43.140625" style="643" customWidth="1"/>
    <col min="7134" max="7134" width="12.421875" style="643" bestFit="1" customWidth="1"/>
    <col min="7135" max="7135" width="12.421875" style="643" customWidth="1"/>
    <col min="7136" max="7146" width="5.00390625" style="643" customWidth="1"/>
    <col min="7147" max="7147" width="7.57421875" style="643" customWidth="1"/>
    <col min="7148" max="7148" width="12.28125" style="643" customWidth="1"/>
    <col min="7149" max="7149" width="22.8515625" style="643" customWidth="1"/>
    <col min="7150" max="7150" width="24.421875" style="643" customWidth="1"/>
    <col min="7151" max="7193" width="12.57421875" style="643" hidden="1" customWidth="1"/>
    <col min="7194" max="7379" width="12.57421875" style="643" customWidth="1"/>
    <col min="7380" max="7380" width="7.140625" style="643" customWidth="1"/>
    <col min="7381" max="7381" width="33.140625" style="643" customWidth="1"/>
    <col min="7382" max="7382" width="48.00390625" style="643" customWidth="1"/>
    <col min="7383" max="7383" width="44.8515625" style="643" customWidth="1"/>
    <col min="7384" max="7384" width="15.7109375" style="643" customWidth="1"/>
    <col min="7385" max="7385" width="10.28125" style="643" bestFit="1" customWidth="1"/>
    <col min="7386" max="7386" width="31.8515625" style="643" customWidth="1"/>
    <col min="7387" max="7387" width="19.8515625" style="643" customWidth="1"/>
    <col min="7388" max="7388" width="12.8515625" style="643" customWidth="1"/>
    <col min="7389" max="7389" width="43.140625" style="643" customWidth="1"/>
    <col min="7390" max="7390" width="12.421875" style="643" bestFit="1" customWidth="1"/>
    <col min="7391" max="7391" width="12.421875" style="643" customWidth="1"/>
    <col min="7392" max="7402" width="5.00390625" style="643" customWidth="1"/>
    <col min="7403" max="7403" width="7.57421875" style="643" customWidth="1"/>
    <col min="7404" max="7404" width="12.28125" style="643" customWidth="1"/>
    <col min="7405" max="7405" width="22.8515625" style="643" customWidth="1"/>
    <col min="7406" max="7406" width="24.421875" style="643" customWidth="1"/>
    <col min="7407" max="7449" width="12.57421875" style="643" hidden="1" customWidth="1"/>
    <col min="7450" max="7635" width="12.57421875" style="643" customWidth="1"/>
    <col min="7636" max="7636" width="7.140625" style="643" customWidth="1"/>
    <col min="7637" max="7637" width="33.140625" style="643" customWidth="1"/>
    <col min="7638" max="7638" width="48.00390625" style="643" customWidth="1"/>
    <col min="7639" max="7639" width="44.8515625" style="643" customWidth="1"/>
    <col min="7640" max="7640" width="15.7109375" style="643" customWidth="1"/>
    <col min="7641" max="7641" width="10.28125" style="643" bestFit="1" customWidth="1"/>
    <col min="7642" max="7642" width="31.8515625" style="643" customWidth="1"/>
    <col min="7643" max="7643" width="19.8515625" style="643" customWidth="1"/>
    <col min="7644" max="7644" width="12.8515625" style="643" customWidth="1"/>
    <col min="7645" max="7645" width="43.140625" style="643" customWidth="1"/>
    <col min="7646" max="7646" width="12.421875" style="643" bestFit="1" customWidth="1"/>
    <col min="7647" max="7647" width="12.421875" style="643" customWidth="1"/>
    <col min="7648" max="7658" width="5.00390625" style="643" customWidth="1"/>
    <col min="7659" max="7659" width="7.57421875" style="643" customWidth="1"/>
    <col min="7660" max="7660" width="12.28125" style="643" customWidth="1"/>
    <col min="7661" max="7661" width="22.8515625" style="643" customWidth="1"/>
    <col min="7662" max="7662" width="24.421875" style="643" customWidth="1"/>
    <col min="7663" max="7705" width="12.57421875" style="643" hidden="1" customWidth="1"/>
    <col min="7706" max="7891" width="12.57421875" style="643" customWidth="1"/>
    <col min="7892" max="7892" width="7.140625" style="643" customWidth="1"/>
    <col min="7893" max="7893" width="33.140625" style="643" customWidth="1"/>
    <col min="7894" max="7894" width="48.00390625" style="643" customWidth="1"/>
    <col min="7895" max="7895" width="44.8515625" style="643" customWidth="1"/>
    <col min="7896" max="7896" width="15.7109375" style="643" customWidth="1"/>
    <col min="7897" max="7897" width="10.28125" style="643" bestFit="1" customWidth="1"/>
    <col min="7898" max="7898" width="31.8515625" style="643" customWidth="1"/>
    <col min="7899" max="7899" width="19.8515625" style="643" customWidth="1"/>
    <col min="7900" max="7900" width="12.8515625" style="643" customWidth="1"/>
    <col min="7901" max="7901" width="43.140625" style="643" customWidth="1"/>
    <col min="7902" max="7902" width="12.421875" style="643" bestFit="1" customWidth="1"/>
    <col min="7903" max="7903" width="12.421875" style="643" customWidth="1"/>
    <col min="7904" max="7914" width="5.00390625" style="643" customWidth="1"/>
    <col min="7915" max="7915" width="7.57421875" style="643" customWidth="1"/>
    <col min="7916" max="7916" width="12.28125" style="643" customWidth="1"/>
    <col min="7917" max="7917" width="22.8515625" style="643" customWidth="1"/>
    <col min="7918" max="7918" width="24.421875" style="643" customWidth="1"/>
    <col min="7919" max="7961" width="12.57421875" style="643" hidden="1" customWidth="1"/>
    <col min="7962" max="8147" width="12.57421875" style="643" customWidth="1"/>
    <col min="8148" max="8148" width="7.140625" style="643" customWidth="1"/>
    <col min="8149" max="8149" width="33.140625" style="643" customWidth="1"/>
    <col min="8150" max="8150" width="48.00390625" style="643" customWidth="1"/>
    <col min="8151" max="8151" width="44.8515625" style="643" customWidth="1"/>
    <col min="8152" max="8152" width="15.7109375" style="643" customWidth="1"/>
    <col min="8153" max="8153" width="10.28125" style="643" bestFit="1" customWidth="1"/>
    <col min="8154" max="8154" width="31.8515625" style="643" customWidth="1"/>
    <col min="8155" max="8155" width="19.8515625" style="643" customWidth="1"/>
    <col min="8156" max="8156" width="12.8515625" style="643" customWidth="1"/>
    <col min="8157" max="8157" width="43.140625" style="643" customWidth="1"/>
    <col min="8158" max="8158" width="12.421875" style="643" bestFit="1" customWidth="1"/>
    <col min="8159" max="8159" width="12.421875" style="643" customWidth="1"/>
    <col min="8160" max="8170" width="5.00390625" style="643" customWidth="1"/>
    <col min="8171" max="8171" width="7.57421875" style="643" customWidth="1"/>
    <col min="8172" max="8172" width="12.28125" style="643" customWidth="1"/>
    <col min="8173" max="8173" width="22.8515625" style="643" customWidth="1"/>
    <col min="8174" max="8174" width="24.421875" style="643" customWidth="1"/>
    <col min="8175" max="8217" width="12.57421875" style="643" hidden="1" customWidth="1"/>
    <col min="8218" max="8403" width="12.57421875" style="643" customWidth="1"/>
    <col min="8404" max="8404" width="7.140625" style="643" customWidth="1"/>
    <col min="8405" max="8405" width="33.140625" style="643" customWidth="1"/>
    <col min="8406" max="8406" width="48.00390625" style="643" customWidth="1"/>
    <col min="8407" max="8407" width="44.8515625" style="643" customWidth="1"/>
    <col min="8408" max="8408" width="15.7109375" style="643" customWidth="1"/>
    <col min="8409" max="8409" width="10.28125" style="643" bestFit="1" customWidth="1"/>
    <col min="8410" max="8410" width="31.8515625" style="643" customWidth="1"/>
    <col min="8411" max="8411" width="19.8515625" style="643" customWidth="1"/>
    <col min="8412" max="8412" width="12.8515625" style="643" customWidth="1"/>
    <col min="8413" max="8413" width="43.140625" style="643" customWidth="1"/>
    <col min="8414" max="8414" width="12.421875" style="643" bestFit="1" customWidth="1"/>
    <col min="8415" max="8415" width="12.421875" style="643" customWidth="1"/>
    <col min="8416" max="8426" width="5.00390625" style="643" customWidth="1"/>
    <col min="8427" max="8427" width="7.57421875" style="643" customWidth="1"/>
    <col min="8428" max="8428" width="12.28125" style="643" customWidth="1"/>
    <col min="8429" max="8429" width="22.8515625" style="643" customWidth="1"/>
    <col min="8430" max="8430" width="24.421875" style="643" customWidth="1"/>
    <col min="8431" max="8473" width="12.57421875" style="643" hidden="1" customWidth="1"/>
    <col min="8474" max="8659" width="12.57421875" style="643" customWidth="1"/>
    <col min="8660" max="8660" width="7.140625" style="643" customWidth="1"/>
    <col min="8661" max="8661" width="33.140625" style="643" customWidth="1"/>
    <col min="8662" max="8662" width="48.00390625" style="643" customWidth="1"/>
    <col min="8663" max="8663" width="44.8515625" style="643" customWidth="1"/>
    <col min="8664" max="8664" width="15.7109375" style="643" customWidth="1"/>
    <col min="8665" max="8665" width="10.28125" style="643" bestFit="1" customWidth="1"/>
    <col min="8666" max="8666" width="31.8515625" style="643" customWidth="1"/>
    <col min="8667" max="8667" width="19.8515625" style="643" customWidth="1"/>
    <col min="8668" max="8668" width="12.8515625" style="643" customWidth="1"/>
    <col min="8669" max="8669" width="43.140625" style="643" customWidth="1"/>
    <col min="8670" max="8670" width="12.421875" style="643" bestFit="1" customWidth="1"/>
    <col min="8671" max="8671" width="12.421875" style="643" customWidth="1"/>
    <col min="8672" max="8682" width="5.00390625" style="643" customWidth="1"/>
    <col min="8683" max="8683" width="7.57421875" style="643" customWidth="1"/>
    <col min="8684" max="8684" width="12.28125" style="643" customWidth="1"/>
    <col min="8685" max="8685" width="22.8515625" style="643" customWidth="1"/>
    <col min="8686" max="8686" width="24.421875" style="643" customWidth="1"/>
    <col min="8687" max="8729" width="12.57421875" style="643" hidden="1" customWidth="1"/>
    <col min="8730" max="8915" width="12.57421875" style="643" customWidth="1"/>
    <col min="8916" max="8916" width="7.140625" style="643" customWidth="1"/>
    <col min="8917" max="8917" width="33.140625" style="643" customWidth="1"/>
    <col min="8918" max="8918" width="48.00390625" style="643" customWidth="1"/>
    <col min="8919" max="8919" width="44.8515625" style="643" customWidth="1"/>
    <col min="8920" max="8920" width="15.7109375" style="643" customWidth="1"/>
    <col min="8921" max="8921" width="10.28125" style="643" bestFit="1" customWidth="1"/>
    <col min="8922" max="8922" width="31.8515625" style="643" customWidth="1"/>
    <col min="8923" max="8923" width="19.8515625" style="643" customWidth="1"/>
    <col min="8924" max="8924" width="12.8515625" style="643" customWidth="1"/>
    <col min="8925" max="8925" width="43.140625" style="643" customWidth="1"/>
    <col min="8926" max="8926" width="12.421875" style="643" bestFit="1" customWidth="1"/>
    <col min="8927" max="8927" width="12.421875" style="643" customWidth="1"/>
    <col min="8928" max="8938" width="5.00390625" style="643" customWidth="1"/>
    <col min="8939" max="8939" width="7.57421875" style="643" customWidth="1"/>
    <col min="8940" max="8940" width="12.28125" style="643" customWidth="1"/>
    <col min="8941" max="8941" width="22.8515625" style="643" customWidth="1"/>
    <col min="8942" max="8942" width="24.421875" style="643" customWidth="1"/>
    <col min="8943" max="8985" width="12.57421875" style="643" hidden="1" customWidth="1"/>
    <col min="8986" max="9171" width="12.57421875" style="643" customWidth="1"/>
    <col min="9172" max="9172" width="7.140625" style="643" customWidth="1"/>
    <col min="9173" max="9173" width="33.140625" style="643" customWidth="1"/>
    <col min="9174" max="9174" width="48.00390625" style="643" customWidth="1"/>
    <col min="9175" max="9175" width="44.8515625" style="643" customWidth="1"/>
    <col min="9176" max="9176" width="15.7109375" style="643" customWidth="1"/>
    <col min="9177" max="9177" width="10.28125" style="643" bestFit="1" customWidth="1"/>
    <col min="9178" max="9178" width="31.8515625" style="643" customWidth="1"/>
    <col min="9179" max="9179" width="19.8515625" style="643" customWidth="1"/>
    <col min="9180" max="9180" width="12.8515625" style="643" customWidth="1"/>
    <col min="9181" max="9181" width="43.140625" style="643" customWidth="1"/>
    <col min="9182" max="9182" width="12.421875" style="643" bestFit="1" customWidth="1"/>
    <col min="9183" max="9183" width="12.421875" style="643" customWidth="1"/>
    <col min="9184" max="9194" width="5.00390625" style="643" customWidth="1"/>
    <col min="9195" max="9195" width="7.57421875" style="643" customWidth="1"/>
    <col min="9196" max="9196" width="12.28125" style="643" customWidth="1"/>
    <col min="9197" max="9197" width="22.8515625" style="643" customWidth="1"/>
    <col min="9198" max="9198" width="24.421875" style="643" customWidth="1"/>
    <col min="9199" max="9241" width="12.57421875" style="643" hidden="1" customWidth="1"/>
    <col min="9242" max="9427" width="12.57421875" style="643" customWidth="1"/>
    <col min="9428" max="9428" width="7.140625" style="643" customWidth="1"/>
    <col min="9429" max="9429" width="33.140625" style="643" customWidth="1"/>
    <col min="9430" max="9430" width="48.00390625" style="643" customWidth="1"/>
    <col min="9431" max="9431" width="44.8515625" style="643" customWidth="1"/>
    <col min="9432" max="9432" width="15.7109375" style="643" customWidth="1"/>
    <col min="9433" max="9433" width="10.28125" style="643" bestFit="1" customWidth="1"/>
    <col min="9434" max="9434" width="31.8515625" style="643" customWidth="1"/>
    <col min="9435" max="9435" width="19.8515625" style="643" customWidth="1"/>
    <col min="9436" max="9436" width="12.8515625" style="643" customWidth="1"/>
    <col min="9437" max="9437" width="43.140625" style="643" customWidth="1"/>
    <col min="9438" max="9438" width="12.421875" style="643" bestFit="1" customWidth="1"/>
    <col min="9439" max="9439" width="12.421875" style="643" customWidth="1"/>
    <col min="9440" max="9450" width="5.00390625" style="643" customWidth="1"/>
    <col min="9451" max="9451" width="7.57421875" style="643" customWidth="1"/>
    <col min="9452" max="9452" width="12.28125" style="643" customWidth="1"/>
    <col min="9453" max="9453" width="22.8515625" style="643" customWidth="1"/>
    <col min="9454" max="9454" width="24.421875" style="643" customWidth="1"/>
    <col min="9455" max="9497" width="12.57421875" style="643" hidden="1" customWidth="1"/>
    <col min="9498" max="9683" width="12.57421875" style="643" customWidth="1"/>
    <col min="9684" max="9684" width="7.140625" style="643" customWidth="1"/>
    <col min="9685" max="9685" width="33.140625" style="643" customWidth="1"/>
    <col min="9686" max="9686" width="48.00390625" style="643" customWidth="1"/>
    <col min="9687" max="9687" width="44.8515625" style="643" customWidth="1"/>
    <col min="9688" max="9688" width="15.7109375" style="643" customWidth="1"/>
    <col min="9689" max="9689" width="10.28125" style="643" bestFit="1" customWidth="1"/>
    <col min="9690" max="9690" width="31.8515625" style="643" customWidth="1"/>
    <col min="9691" max="9691" width="19.8515625" style="643" customWidth="1"/>
    <col min="9692" max="9692" width="12.8515625" style="643" customWidth="1"/>
    <col min="9693" max="9693" width="43.140625" style="643" customWidth="1"/>
    <col min="9694" max="9694" width="12.421875" style="643" bestFit="1" customWidth="1"/>
    <col min="9695" max="9695" width="12.421875" style="643" customWidth="1"/>
    <col min="9696" max="9706" width="5.00390625" style="643" customWidth="1"/>
    <col min="9707" max="9707" width="7.57421875" style="643" customWidth="1"/>
    <col min="9708" max="9708" width="12.28125" style="643" customWidth="1"/>
    <col min="9709" max="9709" width="22.8515625" style="643" customWidth="1"/>
    <col min="9710" max="9710" width="24.421875" style="643" customWidth="1"/>
    <col min="9711" max="9753" width="12.57421875" style="643" hidden="1" customWidth="1"/>
    <col min="9754" max="9939" width="12.57421875" style="643" customWidth="1"/>
    <col min="9940" max="9940" width="7.140625" style="643" customWidth="1"/>
    <col min="9941" max="9941" width="33.140625" style="643" customWidth="1"/>
    <col min="9942" max="9942" width="48.00390625" style="643" customWidth="1"/>
    <col min="9943" max="9943" width="44.8515625" style="643" customWidth="1"/>
    <col min="9944" max="9944" width="15.7109375" style="643" customWidth="1"/>
    <col min="9945" max="9945" width="10.28125" style="643" bestFit="1" customWidth="1"/>
    <col min="9946" max="9946" width="31.8515625" style="643" customWidth="1"/>
    <col min="9947" max="9947" width="19.8515625" style="643" customWidth="1"/>
    <col min="9948" max="9948" width="12.8515625" style="643" customWidth="1"/>
    <col min="9949" max="9949" width="43.140625" style="643" customWidth="1"/>
    <col min="9950" max="9950" width="12.421875" style="643" bestFit="1" customWidth="1"/>
    <col min="9951" max="9951" width="12.421875" style="643" customWidth="1"/>
    <col min="9952" max="9962" width="5.00390625" style="643" customWidth="1"/>
    <col min="9963" max="9963" width="7.57421875" style="643" customWidth="1"/>
    <col min="9964" max="9964" width="12.28125" style="643" customWidth="1"/>
    <col min="9965" max="9965" width="22.8515625" style="643" customWidth="1"/>
    <col min="9966" max="9966" width="24.421875" style="643" customWidth="1"/>
    <col min="9967" max="10009" width="12.57421875" style="643" hidden="1" customWidth="1"/>
    <col min="10010" max="10195" width="12.57421875" style="643" customWidth="1"/>
    <col min="10196" max="10196" width="7.140625" style="643" customWidth="1"/>
    <col min="10197" max="10197" width="33.140625" style="643" customWidth="1"/>
    <col min="10198" max="10198" width="48.00390625" style="643" customWidth="1"/>
    <col min="10199" max="10199" width="44.8515625" style="643" customWidth="1"/>
    <col min="10200" max="10200" width="15.7109375" style="643" customWidth="1"/>
    <col min="10201" max="10201" width="10.28125" style="643" bestFit="1" customWidth="1"/>
    <col min="10202" max="10202" width="31.8515625" style="643" customWidth="1"/>
    <col min="10203" max="10203" width="19.8515625" style="643" customWidth="1"/>
    <col min="10204" max="10204" width="12.8515625" style="643" customWidth="1"/>
    <col min="10205" max="10205" width="43.140625" style="643" customWidth="1"/>
    <col min="10206" max="10206" width="12.421875" style="643" bestFit="1" customWidth="1"/>
    <col min="10207" max="10207" width="12.421875" style="643" customWidth="1"/>
    <col min="10208" max="10218" width="5.00390625" style="643" customWidth="1"/>
    <col min="10219" max="10219" width="7.57421875" style="643" customWidth="1"/>
    <col min="10220" max="10220" width="12.28125" style="643" customWidth="1"/>
    <col min="10221" max="10221" width="22.8515625" style="643" customWidth="1"/>
    <col min="10222" max="10222" width="24.421875" style="643" customWidth="1"/>
    <col min="10223" max="10265" width="12.57421875" style="643" hidden="1" customWidth="1"/>
    <col min="10266" max="10451" width="12.57421875" style="643" customWidth="1"/>
    <col min="10452" max="10452" width="7.140625" style="643" customWidth="1"/>
    <col min="10453" max="10453" width="33.140625" style="643" customWidth="1"/>
    <col min="10454" max="10454" width="48.00390625" style="643" customWidth="1"/>
    <col min="10455" max="10455" width="44.8515625" style="643" customWidth="1"/>
    <col min="10456" max="10456" width="15.7109375" style="643" customWidth="1"/>
    <col min="10457" max="10457" width="10.28125" style="643" bestFit="1" customWidth="1"/>
    <col min="10458" max="10458" width="31.8515625" style="643" customWidth="1"/>
    <col min="10459" max="10459" width="19.8515625" style="643" customWidth="1"/>
    <col min="10460" max="10460" width="12.8515625" style="643" customWidth="1"/>
    <col min="10461" max="10461" width="43.140625" style="643" customWidth="1"/>
    <col min="10462" max="10462" width="12.421875" style="643" bestFit="1" customWidth="1"/>
    <col min="10463" max="10463" width="12.421875" style="643" customWidth="1"/>
    <col min="10464" max="10474" width="5.00390625" style="643" customWidth="1"/>
    <col min="10475" max="10475" width="7.57421875" style="643" customWidth="1"/>
    <col min="10476" max="10476" width="12.28125" style="643" customWidth="1"/>
    <col min="10477" max="10477" width="22.8515625" style="643" customWidth="1"/>
    <col min="10478" max="10478" width="24.421875" style="643" customWidth="1"/>
    <col min="10479" max="10521" width="12.57421875" style="643" hidden="1" customWidth="1"/>
    <col min="10522" max="10707" width="12.57421875" style="643" customWidth="1"/>
    <col min="10708" max="10708" width="7.140625" style="643" customWidth="1"/>
    <col min="10709" max="10709" width="33.140625" style="643" customWidth="1"/>
    <col min="10710" max="10710" width="48.00390625" style="643" customWidth="1"/>
    <col min="10711" max="10711" width="44.8515625" style="643" customWidth="1"/>
    <col min="10712" max="10712" width="15.7109375" style="643" customWidth="1"/>
    <col min="10713" max="10713" width="10.28125" style="643" bestFit="1" customWidth="1"/>
    <col min="10714" max="10714" width="31.8515625" style="643" customWidth="1"/>
    <col min="10715" max="10715" width="19.8515625" style="643" customWidth="1"/>
    <col min="10716" max="10716" width="12.8515625" style="643" customWidth="1"/>
    <col min="10717" max="10717" width="43.140625" style="643" customWidth="1"/>
    <col min="10718" max="10718" width="12.421875" style="643" bestFit="1" customWidth="1"/>
    <col min="10719" max="10719" width="12.421875" style="643" customWidth="1"/>
    <col min="10720" max="10730" width="5.00390625" style="643" customWidth="1"/>
    <col min="10731" max="10731" width="7.57421875" style="643" customWidth="1"/>
    <col min="10732" max="10732" width="12.28125" style="643" customWidth="1"/>
    <col min="10733" max="10733" width="22.8515625" style="643" customWidth="1"/>
    <col min="10734" max="10734" width="24.421875" style="643" customWidth="1"/>
    <col min="10735" max="10777" width="12.57421875" style="643" hidden="1" customWidth="1"/>
    <col min="10778" max="10963" width="12.57421875" style="643" customWidth="1"/>
    <col min="10964" max="10964" width="7.140625" style="643" customWidth="1"/>
    <col min="10965" max="10965" width="33.140625" style="643" customWidth="1"/>
    <col min="10966" max="10966" width="48.00390625" style="643" customWidth="1"/>
    <col min="10967" max="10967" width="44.8515625" style="643" customWidth="1"/>
    <col min="10968" max="10968" width="15.7109375" style="643" customWidth="1"/>
    <col min="10969" max="10969" width="10.28125" style="643" bestFit="1" customWidth="1"/>
    <col min="10970" max="10970" width="31.8515625" style="643" customWidth="1"/>
    <col min="10971" max="10971" width="19.8515625" style="643" customWidth="1"/>
    <col min="10972" max="10972" width="12.8515625" style="643" customWidth="1"/>
    <col min="10973" max="10973" width="43.140625" style="643" customWidth="1"/>
    <col min="10974" max="10974" width="12.421875" style="643" bestFit="1" customWidth="1"/>
    <col min="10975" max="10975" width="12.421875" style="643" customWidth="1"/>
    <col min="10976" max="10986" width="5.00390625" style="643" customWidth="1"/>
    <col min="10987" max="10987" width="7.57421875" style="643" customWidth="1"/>
    <col min="10988" max="10988" width="12.28125" style="643" customWidth="1"/>
    <col min="10989" max="10989" width="22.8515625" style="643" customWidth="1"/>
    <col min="10990" max="10990" width="24.421875" style="643" customWidth="1"/>
    <col min="10991" max="11033" width="12.57421875" style="643" hidden="1" customWidth="1"/>
    <col min="11034" max="11219" width="12.57421875" style="643" customWidth="1"/>
    <col min="11220" max="11220" width="7.140625" style="643" customWidth="1"/>
    <col min="11221" max="11221" width="33.140625" style="643" customWidth="1"/>
    <col min="11222" max="11222" width="48.00390625" style="643" customWidth="1"/>
    <col min="11223" max="11223" width="44.8515625" style="643" customWidth="1"/>
    <col min="11224" max="11224" width="15.7109375" style="643" customWidth="1"/>
    <col min="11225" max="11225" width="10.28125" style="643" bestFit="1" customWidth="1"/>
    <col min="11226" max="11226" width="31.8515625" style="643" customWidth="1"/>
    <col min="11227" max="11227" width="19.8515625" style="643" customWidth="1"/>
    <col min="11228" max="11228" width="12.8515625" style="643" customWidth="1"/>
    <col min="11229" max="11229" width="43.140625" style="643" customWidth="1"/>
    <col min="11230" max="11230" width="12.421875" style="643" bestFit="1" customWidth="1"/>
    <col min="11231" max="11231" width="12.421875" style="643" customWidth="1"/>
    <col min="11232" max="11242" width="5.00390625" style="643" customWidth="1"/>
    <col min="11243" max="11243" width="7.57421875" style="643" customWidth="1"/>
    <col min="11244" max="11244" width="12.28125" style="643" customWidth="1"/>
    <col min="11245" max="11245" width="22.8515625" style="643" customWidth="1"/>
    <col min="11246" max="11246" width="24.421875" style="643" customWidth="1"/>
    <col min="11247" max="11289" width="12.57421875" style="643" hidden="1" customWidth="1"/>
    <col min="11290" max="11475" width="12.57421875" style="643" customWidth="1"/>
    <col min="11476" max="11476" width="7.140625" style="643" customWidth="1"/>
    <col min="11477" max="11477" width="33.140625" style="643" customWidth="1"/>
    <col min="11478" max="11478" width="48.00390625" style="643" customWidth="1"/>
    <col min="11479" max="11479" width="44.8515625" style="643" customWidth="1"/>
    <col min="11480" max="11480" width="15.7109375" style="643" customWidth="1"/>
    <col min="11481" max="11481" width="10.28125" style="643" bestFit="1" customWidth="1"/>
    <col min="11482" max="11482" width="31.8515625" style="643" customWidth="1"/>
    <col min="11483" max="11483" width="19.8515625" style="643" customWidth="1"/>
    <col min="11484" max="11484" width="12.8515625" style="643" customWidth="1"/>
    <col min="11485" max="11485" width="43.140625" style="643" customWidth="1"/>
    <col min="11486" max="11486" width="12.421875" style="643" bestFit="1" customWidth="1"/>
    <col min="11487" max="11487" width="12.421875" style="643" customWidth="1"/>
    <col min="11488" max="11498" width="5.00390625" style="643" customWidth="1"/>
    <col min="11499" max="11499" width="7.57421875" style="643" customWidth="1"/>
    <col min="11500" max="11500" width="12.28125" style="643" customWidth="1"/>
    <col min="11501" max="11501" width="22.8515625" style="643" customWidth="1"/>
    <col min="11502" max="11502" width="24.421875" style="643" customWidth="1"/>
    <col min="11503" max="11545" width="12.57421875" style="643" hidden="1" customWidth="1"/>
    <col min="11546" max="11731" width="12.57421875" style="643" customWidth="1"/>
    <col min="11732" max="11732" width="7.140625" style="643" customWidth="1"/>
    <col min="11733" max="11733" width="33.140625" style="643" customWidth="1"/>
    <col min="11734" max="11734" width="48.00390625" style="643" customWidth="1"/>
    <col min="11735" max="11735" width="44.8515625" style="643" customWidth="1"/>
    <col min="11736" max="11736" width="15.7109375" style="643" customWidth="1"/>
    <col min="11737" max="11737" width="10.28125" style="643" bestFit="1" customWidth="1"/>
    <col min="11738" max="11738" width="31.8515625" style="643" customWidth="1"/>
    <col min="11739" max="11739" width="19.8515625" style="643" customWidth="1"/>
    <col min="11740" max="11740" width="12.8515625" style="643" customWidth="1"/>
    <col min="11741" max="11741" width="43.140625" style="643" customWidth="1"/>
    <col min="11742" max="11742" width="12.421875" style="643" bestFit="1" customWidth="1"/>
    <col min="11743" max="11743" width="12.421875" style="643" customWidth="1"/>
    <col min="11744" max="11754" width="5.00390625" style="643" customWidth="1"/>
    <col min="11755" max="11755" width="7.57421875" style="643" customWidth="1"/>
    <col min="11756" max="11756" width="12.28125" style="643" customWidth="1"/>
    <col min="11757" max="11757" width="22.8515625" style="643" customWidth="1"/>
    <col min="11758" max="11758" width="24.421875" style="643" customWidth="1"/>
    <col min="11759" max="11801" width="12.57421875" style="643" hidden="1" customWidth="1"/>
    <col min="11802" max="11987" width="12.57421875" style="643" customWidth="1"/>
    <col min="11988" max="11988" width="7.140625" style="643" customWidth="1"/>
    <col min="11989" max="11989" width="33.140625" style="643" customWidth="1"/>
    <col min="11990" max="11990" width="48.00390625" style="643" customWidth="1"/>
    <col min="11991" max="11991" width="44.8515625" style="643" customWidth="1"/>
    <col min="11992" max="11992" width="15.7109375" style="643" customWidth="1"/>
    <col min="11993" max="11993" width="10.28125" style="643" bestFit="1" customWidth="1"/>
    <col min="11994" max="11994" width="31.8515625" style="643" customWidth="1"/>
    <col min="11995" max="11995" width="19.8515625" style="643" customWidth="1"/>
    <col min="11996" max="11996" width="12.8515625" style="643" customWidth="1"/>
    <col min="11997" max="11997" width="43.140625" style="643" customWidth="1"/>
    <col min="11998" max="11998" width="12.421875" style="643" bestFit="1" customWidth="1"/>
    <col min="11999" max="11999" width="12.421875" style="643" customWidth="1"/>
    <col min="12000" max="12010" width="5.00390625" style="643" customWidth="1"/>
    <col min="12011" max="12011" width="7.57421875" style="643" customWidth="1"/>
    <col min="12012" max="12012" width="12.28125" style="643" customWidth="1"/>
    <col min="12013" max="12013" width="22.8515625" style="643" customWidth="1"/>
    <col min="12014" max="12014" width="24.421875" style="643" customWidth="1"/>
    <col min="12015" max="12057" width="12.57421875" style="643" hidden="1" customWidth="1"/>
    <col min="12058" max="12243" width="12.57421875" style="643" customWidth="1"/>
    <col min="12244" max="12244" width="7.140625" style="643" customWidth="1"/>
    <col min="12245" max="12245" width="33.140625" style="643" customWidth="1"/>
    <col min="12246" max="12246" width="48.00390625" style="643" customWidth="1"/>
    <col min="12247" max="12247" width="44.8515625" style="643" customWidth="1"/>
    <col min="12248" max="12248" width="15.7109375" style="643" customWidth="1"/>
    <col min="12249" max="12249" width="10.28125" style="643" bestFit="1" customWidth="1"/>
    <col min="12250" max="12250" width="31.8515625" style="643" customWidth="1"/>
    <col min="12251" max="12251" width="19.8515625" style="643" customWidth="1"/>
    <col min="12252" max="12252" width="12.8515625" style="643" customWidth="1"/>
    <col min="12253" max="12253" width="43.140625" style="643" customWidth="1"/>
    <col min="12254" max="12254" width="12.421875" style="643" bestFit="1" customWidth="1"/>
    <col min="12255" max="12255" width="12.421875" style="643" customWidth="1"/>
    <col min="12256" max="12266" width="5.00390625" style="643" customWidth="1"/>
    <col min="12267" max="12267" width="7.57421875" style="643" customWidth="1"/>
    <col min="12268" max="12268" width="12.28125" style="643" customWidth="1"/>
    <col min="12269" max="12269" width="22.8515625" style="643" customWidth="1"/>
    <col min="12270" max="12270" width="24.421875" style="643" customWidth="1"/>
    <col min="12271" max="12313" width="12.57421875" style="643" hidden="1" customWidth="1"/>
    <col min="12314" max="12499" width="12.57421875" style="643" customWidth="1"/>
    <col min="12500" max="12500" width="7.140625" style="643" customWidth="1"/>
    <col min="12501" max="12501" width="33.140625" style="643" customWidth="1"/>
    <col min="12502" max="12502" width="48.00390625" style="643" customWidth="1"/>
    <col min="12503" max="12503" width="44.8515625" style="643" customWidth="1"/>
    <col min="12504" max="12504" width="15.7109375" style="643" customWidth="1"/>
    <col min="12505" max="12505" width="10.28125" style="643" bestFit="1" customWidth="1"/>
    <col min="12506" max="12506" width="31.8515625" style="643" customWidth="1"/>
    <col min="12507" max="12507" width="19.8515625" style="643" customWidth="1"/>
    <col min="12508" max="12508" width="12.8515625" style="643" customWidth="1"/>
    <col min="12509" max="12509" width="43.140625" style="643" customWidth="1"/>
    <col min="12510" max="12510" width="12.421875" style="643" bestFit="1" customWidth="1"/>
    <col min="12511" max="12511" width="12.421875" style="643" customWidth="1"/>
    <col min="12512" max="12522" width="5.00390625" style="643" customWidth="1"/>
    <col min="12523" max="12523" width="7.57421875" style="643" customWidth="1"/>
    <col min="12524" max="12524" width="12.28125" style="643" customWidth="1"/>
    <col min="12525" max="12525" width="22.8515625" style="643" customWidth="1"/>
    <col min="12526" max="12526" width="24.421875" style="643" customWidth="1"/>
    <col min="12527" max="12569" width="12.57421875" style="643" hidden="1" customWidth="1"/>
    <col min="12570" max="12755" width="12.57421875" style="643" customWidth="1"/>
    <col min="12756" max="12756" width="7.140625" style="643" customWidth="1"/>
    <col min="12757" max="12757" width="33.140625" style="643" customWidth="1"/>
    <col min="12758" max="12758" width="48.00390625" style="643" customWidth="1"/>
    <col min="12759" max="12759" width="44.8515625" style="643" customWidth="1"/>
    <col min="12760" max="12760" width="15.7109375" style="643" customWidth="1"/>
    <col min="12761" max="12761" width="10.28125" style="643" bestFit="1" customWidth="1"/>
    <col min="12762" max="12762" width="31.8515625" style="643" customWidth="1"/>
    <col min="12763" max="12763" width="19.8515625" style="643" customWidth="1"/>
    <col min="12764" max="12764" width="12.8515625" style="643" customWidth="1"/>
    <col min="12765" max="12765" width="43.140625" style="643" customWidth="1"/>
    <col min="12766" max="12766" width="12.421875" style="643" bestFit="1" customWidth="1"/>
    <col min="12767" max="12767" width="12.421875" style="643" customWidth="1"/>
    <col min="12768" max="12778" width="5.00390625" style="643" customWidth="1"/>
    <col min="12779" max="12779" width="7.57421875" style="643" customWidth="1"/>
    <col min="12780" max="12780" width="12.28125" style="643" customWidth="1"/>
    <col min="12781" max="12781" width="22.8515625" style="643" customWidth="1"/>
    <col min="12782" max="12782" width="24.421875" style="643" customWidth="1"/>
    <col min="12783" max="12825" width="12.57421875" style="643" hidden="1" customWidth="1"/>
    <col min="12826" max="13011" width="12.57421875" style="643" customWidth="1"/>
    <col min="13012" max="13012" width="7.140625" style="643" customWidth="1"/>
    <col min="13013" max="13013" width="33.140625" style="643" customWidth="1"/>
    <col min="13014" max="13014" width="48.00390625" style="643" customWidth="1"/>
    <col min="13015" max="13015" width="44.8515625" style="643" customWidth="1"/>
    <col min="13016" max="13016" width="15.7109375" style="643" customWidth="1"/>
    <col min="13017" max="13017" width="10.28125" style="643" bestFit="1" customWidth="1"/>
    <col min="13018" max="13018" width="31.8515625" style="643" customWidth="1"/>
    <col min="13019" max="13019" width="19.8515625" style="643" customWidth="1"/>
    <col min="13020" max="13020" width="12.8515625" style="643" customWidth="1"/>
    <col min="13021" max="13021" width="43.140625" style="643" customWidth="1"/>
    <col min="13022" max="13022" width="12.421875" style="643" bestFit="1" customWidth="1"/>
    <col min="13023" max="13023" width="12.421875" style="643" customWidth="1"/>
    <col min="13024" max="13034" width="5.00390625" style="643" customWidth="1"/>
    <col min="13035" max="13035" width="7.57421875" style="643" customWidth="1"/>
    <col min="13036" max="13036" width="12.28125" style="643" customWidth="1"/>
    <col min="13037" max="13037" width="22.8515625" style="643" customWidth="1"/>
    <col min="13038" max="13038" width="24.421875" style="643" customWidth="1"/>
    <col min="13039" max="13081" width="12.57421875" style="643" hidden="1" customWidth="1"/>
    <col min="13082" max="13267" width="12.57421875" style="643" customWidth="1"/>
    <col min="13268" max="13268" width="7.140625" style="643" customWidth="1"/>
    <col min="13269" max="13269" width="33.140625" style="643" customWidth="1"/>
    <col min="13270" max="13270" width="48.00390625" style="643" customWidth="1"/>
    <col min="13271" max="13271" width="44.8515625" style="643" customWidth="1"/>
    <col min="13272" max="13272" width="15.7109375" style="643" customWidth="1"/>
    <col min="13273" max="13273" width="10.28125" style="643" bestFit="1" customWidth="1"/>
    <col min="13274" max="13274" width="31.8515625" style="643" customWidth="1"/>
    <col min="13275" max="13275" width="19.8515625" style="643" customWidth="1"/>
    <col min="13276" max="13276" width="12.8515625" style="643" customWidth="1"/>
    <col min="13277" max="13277" width="43.140625" style="643" customWidth="1"/>
    <col min="13278" max="13278" width="12.421875" style="643" bestFit="1" customWidth="1"/>
    <col min="13279" max="13279" width="12.421875" style="643" customWidth="1"/>
    <col min="13280" max="13290" width="5.00390625" style="643" customWidth="1"/>
    <col min="13291" max="13291" width="7.57421875" style="643" customWidth="1"/>
    <col min="13292" max="13292" width="12.28125" style="643" customWidth="1"/>
    <col min="13293" max="13293" width="22.8515625" style="643" customWidth="1"/>
    <col min="13294" max="13294" width="24.421875" style="643" customWidth="1"/>
    <col min="13295" max="13337" width="12.57421875" style="643" hidden="1" customWidth="1"/>
    <col min="13338" max="13523" width="12.57421875" style="643" customWidth="1"/>
    <col min="13524" max="13524" width="7.140625" style="643" customWidth="1"/>
    <col min="13525" max="13525" width="33.140625" style="643" customWidth="1"/>
    <col min="13526" max="13526" width="48.00390625" style="643" customWidth="1"/>
    <col min="13527" max="13527" width="44.8515625" style="643" customWidth="1"/>
    <col min="13528" max="13528" width="15.7109375" style="643" customWidth="1"/>
    <col min="13529" max="13529" width="10.28125" style="643" bestFit="1" customWidth="1"/>
    <col min="13530" max="13530" width="31.8515625" style="643" customWidth="1"/>
    <col min="13531" max="13531" width="19.8515625" style="643" customWidth="1"/>
    <col min="13532" max="13532" width="12.8515625" style="643" customWidth="1"/>
    <col min="13533" max="13533" width="43.140625" style="643" customWidth="1"/>
    <col min="13534" max="13534" width="12.421875" style="643" bestFit="1" customWidth="1"/>
    <col min="13535" max="13535" width="12.421875" style="643" customWidth="1"/>
    <col min="13536" max="13546" width="5.00390625" style="643" customWidth="1"/>
    <col min="13547" max="13547" width="7.57421875" style="643" customWidth="1"/>
    <col min="13548" max="13548" width="12.28125" style="643" customWidth="1"/>
    <col min="13549" max="13549" width="22.8515625" style="643" customWidth="1"/>
    <col min="13550" max="13550" width="24.421875" style="643" customWidth="1"/>
    <col min="13551" max="13593" width="12.57421875" style="643" hidden="1" customWidth="1"/>
    <col min="13594" max="13779" width="12.57421875" style="643" customWidth="1"/>
    <col min="13780" max="13780" width="7.140625" style="643" customWidth="1"/>
    <col min="13781" max="13781" width="33.140625" style="643" customWidth="1"/>
    <col min="13782" max="13782" width="48.00390625" style="643" customWidth="1"/>
    <col min="13783" max="13783" width="44.8515625" style="643" customWidth="1"/>
    <col min="13784" max="13784" width="15.7109375" style="643" customWidth="1"/>
    <col min="13785" max="13785" width="10.28125" style="643" bestFit="1" customWidth="1"/>
    <col min="13786" max="13786" width="31.8515625" style="643" customWidth="1"/>
    <col min="13787" max="13787" width="19.8515625" style="643" customWidth="1"/>
    <col min="13788" max="13788" width="12.8515625" style="643" customWidth="1"/>
    <col min="13789" max="13789" width="43.140625" style="643" customWidth="1"/>
    <col min="13790" max="13790" width="12.421875" style="643" bestFit="1" customWidth="1"/>
    <col min="13791" max="13791" width="12.421875" style="643" customWidth="1"/>
    <col min="13792" max="13802" width="5.00390625" style="643" customWidth="1"/>
    <col min="13803" max="13803" width="7.57421875" style="643" customWidth="1"/>
    <col min="13804" max="13804" width="12.28125" style="643" customWidth="1"/>
    <col min="13805" max="13805" width="22.8515625" style="643" customWidth="1"/>
    <col min="13806" max="13806" width="24.421875" style="643" customWidth="1"/>
    <col min="13807" max="13849" width="12.57421875" style="643" hidden="1" customWidth="1"/>
    <col min="13850" max="14035" width="12.57421875" style="643" customWidth="1"/>
    <col min="14036" max="14036" width="7.140625" style="643" customWidth="1"/>
    <col min="14037" max="14037" width="33.140625" style="643" customWidth="1"/>
    <col min="14038" max="14038" width="48.00390625" style="643" customWidth="1"/>
    <col min="14039" max="14039" width="44.8515625" style="643" customWidth="1"/>
    <col min="14040" max="14040" width="15.7109375" style="643" customWidth="1"/>
    <col min="14041" max="14041" width="10.28125" style="643" bestFit="1" customWidth="1"/>
    <col min="14042" max="14042" width="31.8515625" style="643" customWidth="1"/>
    <col min="14043" max="14043" width="19.8515625" style="643" customWidth="1"/>
    <col min="14044" max="14044" width="12.8515625" style="643" customWidth="1"/>
    <col min="14045" max="14045" width="43.140625" style="643" customWidth="1"/>
    <col min="14046" max="14046" width="12.421875" style="643" bestFit="1" customWidth="1"/>
    <col min="14047" max="14047" width="12.421875" style="643" customWidth="1"/>
    <col min="14048" max="14058" width="5.00390625" style="643" customWidth="1"/>
    <col min="14059" max="14059" width="7.57421875" style="643" customWidth="1"/>
    <col min="14060" max="14060" width="12.28125" style="643" customWidth="1"/>
    <col min="14061" max="14061" width="22.8515625" style="643" customWidth="1"/>
    <col min="14062" max="14062" width="24.421875" style="643" customWidth="1"/>
    <col min="14063" max="14105" width="12.57421875" style="643" hidden="1" customWidth="1"/>
    <col min="14106" max="14291" width="12.57421875" style="643" customWidth="1"/>
    <col min="14292" max="14292" width="7.140625" style="643" customWidth="1"/>
    <col min="14293" max="14293" width="33.140625" style="643" customWidth="1"/>
    <col min="14294" max="14294" width="48.00390625" style="643" customWidth="1"/>
    <col min="14295" max="14295" width="44.8515625" style="643" customWidth="1"/>
    <col min="14296" max="14296" width="15.7109375" style="643" customWidth="1"/>
    <col min="14297" max="14297" width="10.28125" style="643" bestFit="1" customWidth="1"/>
    <col min="14298" max="14298" width="31.8515625" style="643" customWidth="1"/>
    <col min="14299" max="14299" width="19.8515625" style="643" customWidth="1"/>
    <col min="14300" max="14300" width="12.8515625" style="643" customWidth="1"/>
    <col min="14301" max="14301" width="43.140625" style="643" customWidth="1"/>
    <col min="14302" max="14302" width="12.421875" style="643" bestFit="1" customWidth="1"/>
    <col min="14303" max="14303" width="12.421875" style="643" customWidth="1"/>
    <col min="14304" max="14314" width="5.00390625" style="643" customWidth="1"/>
    <col min="14315" max="14315" width="7.57421875" style="643" customWidth="1"/>
    <col min="14316" max="14316" width="12.28125" style="643" customWidth="1"/>
    <col min="14317" max="14317" width="22.8515625" style="643" customWidth="1"/>
    <col min="14318" max="14318" width="24.421875" style="643" customWidth="1"/>
    <col min="14319" max="14361" width="12.57421875" style="643" hidden="1" customWidth="1"/>
    <col min="14362" max="14547" width="12.57421875" style="643" customWidth="1"/>
    <col min="14548" max="14548" width="7.140625" style="643" customWidth="1"/>
    <col min="14549" max="14549" width="33.140625" style="643" customWidth="1"/>
    <col min="14550" max="14550" width="48.00390625" style="643" customWidth="1"/>
    <col min="14551" max="14551" width="44.8515625" style="643" customWidth="1"/>
    <col min="14552" max="14552" width="15.7109375" style="643" customWidth="1"/>
    <col min="14553" max="14553" width="10.28125" style="643" bestFit="1" customWidth="1"/>
    <col min="14554" max="14554" width="31.8515625" style="643" customWidth="1"/>
    <col min="14555" max="14555" width="19.8515625" style="643" customWidth="1"/>
    <col min="14556" max="14556" width="12.8515625" style="643" customWidth="1"/>
    <col min="14557" max="14557" width="43.140625" style="643" customWidth="1"/>
    <col min="14558" max="14558" width="12.421875" style="643" bestFit="1" customWidth="1"/>
    <col min="14559" max="14559" width="12.421875" style="643" customWidth="1"/>
    <col min="14560" max="14570" width="5.00390625" style="643" customWidth="1"/>
    <col min="14571" max="14571" width="7.57421875" style="643" customWidth="1"/>
    <col min="14572" max="14572" width="12.28125" style="643" customWidth="1"/>
    <col min="14573" max="14573" width="22.8515625" style="643" customWidth="1"/>
    <col min="14574" max="14574" width="24.421875" style="643" customWidth="1"/>
    <col min="14575" max="14617" width="12.57421875" style="643" hidden="1" customWidth="1"/>
    <col min="14618" max="14803" width="12.57421875" style="643" customWidth="1"/>
    <col min="14804" max="14804" width="7.140625" style="643" customWidth="1"/>
    <col min="14805" max="14805" width="33.140625" style="643" customWidth="1"/>
    <col min="14806" max="14806" width="48.00390625" style="643" customWidth="1"/>
    <col min="14807" max="14807" width="44.8515625" style="643" customWidth="1"/>
    <col min="14808" max="14808" width="15.7109375" style="643" customWidth="1"/>
    <col min="14809" max="14809" width="10.28125" style="643" bestFit="1" customWidth="1"/>
    <col min="14810" max="14810" width="31.8515625" style="643" customWidth="1"/>
    <col min="14811" max="14811" width="19.8515625" style="643" customWidth="1"/>
    <col min="14812" max="14812" width="12.8515625" style="643" customWidth="1"/>
    <col min="14813" max="14813" width="43.140625" style="643" customWidth="1"/>
    <col min="14814" max="14814" width="12.421875" style="643" bestFit="1" customWidth="1"/>
    <col min="14815" max="14815" width="12.421875" style="643" customWidth="1"/>
    <col min="14816" max="14826" width="5.00390625" style="643" customWidth="1"/>
    <col min="14827" max="14827" width="7.57421875" style="643" customWidth="1"/>
    <col min="14828" max="14828" width="12.28125" style="643" customWidth="1"/>
    <col min="14829" max="14829" width="22.8515625" style="643" customWidth="1"/>
    <col min="14830" max="14830" width="24.421875" style="643" customWidth="1"/>
    <col min="14831" max="14873" width="12.57421875" style="643" hidden="1" customWidth="1"/>
    <col min="14874" max="15059" width="12.57421875" style="643" customWidth="1"/>
    <col min="15060" max="15060" width="7.140625" style="643" customWidth="1"/>
    <col min="15061" max="15061" width="33.140625" style="643" customWidth="1"/>
    <col min="15062" max="15062" width="48.00390625" style="643" customWidth="1"/>
    <col min="15063" max="15063" width="44.8515625" style="643" customWidth="1"/>
    <col min="15064" max="15064" width="15.7109375" style="643" customWidth="1"/>
    <col min="15065" max="15065" width="10.28125" style="643" bestFit="1" customWidth="1"/>
    <col min="15066" max="15066" width="31.8515625" style="643" customWidth="1"/>
    <col min="15067" max="15067" width="19.8515625" style="643" customWidth="1"/>
    <col min="15068" max="15068" width="12.8515625" style="643" customWidth="1"/>
    <col min="15069" max="15069" width="43.140625" style="643" customWidth="1"/>
    <col min="15070" max="15070" width="12.421875" style="643" bestFit="1" customWidth="1"/>
    <col min="15071" max="15071" width="12.421875" style="643" customWidth="1"/>
    <col min="15072" max="15082" width="5.00390625" style="643" customWidth="1"/>
    <col min="15083" max="15083" width="7.57421875" style="643" customWidth="1"/>
    <col min="15084" max="15084" width="12.28125" style="643" customWidth="1"/>
    <col min="15085" max="15085" width="22.8515625" style="643" customWidth="1"/>
    <col min="15086" max="15086" width="24.421875" style="643" customWidth="1"/>
    <col min="15087" max="15129" width="12.57421875" style="643" hidden="1" customWidth="1"/>
    <col min="15130" max="15315" width="12.57421875" style="643" customWidth="1"/>
    <col min="15316" max="15316" width="7.140625" style="643" customWidth="1"/>
    <col min="15317" max="15317" width="33.140625" style="643" customWidth="1"/>
    <col min="15318" max="15318" width="48.00390625" style="643" customWidth="1"/>
    <col min="15319" max="15319" width="44.8515625" style="643" customWidth="1"/>
    <col min="15320" max="15320" width="15.7109375" style="643" customWidth="1"/>
    <col min="15321" max="15321" width="10.28125" style="643" bestFit="1" customWidth="1"/>
    <col min="15322" max="15322" width="31.8515625" style="643" customWidth="1"/>
    <col min="15323" max="15323" width="19.8515625" style="643" customWidth="1"/>
    <col min="15324" max="15324" width="12.8515625" style="643" customWidth="1"/>
    <col min="15325" max="15325" width="43.140625" style="643" customWidth="1"/>
    <col min="15326" max="15326" width="12.421875" style="643" bestFit="1" customWidth="1"/>
    <col min="15327" max="15327" width="12.421875" style="643" customWidth="1"/>
    <col min="15328" max="15338" width="5.00390625" style="643" customWidth="1"/>
    <col min="15339" max="15339" width="7.57421875" style="643" customWidth="1"/>
    <col min="15340" max="15340" width="12.28125" style="643" customWidth="1"/>
    <col min="15341" max="15341" width="22.8515625" style="643" customWidth="1"/>
    <col min="15342" max="15342" width="24.421875" style="643" customWidth="1"/>
    <col min="15343" max="15385" width="12.57421875" style="643" hidden="1" customWidth="1"/>
    <col min="15386" max="15571" width="12.57421875" style="643" customWidth="1"/>
    <col min="15572" max="15572" width="7.140625" style="643" customWidth="1"/>
    <col min="15573" max="15573" width="33.140625" style="643" customWidth="1"/>
    <col min="15574" max="15574" width="48.00390625" style="643" customWidth="1"/>
    <col min="15575" max="15575" width="44.8515625" style="643" customWidth="1"/>
    <col min="15576" max="15576" width="15.7109375" style="643" customWidth="1"/>
    <col min="15577" max="15577" width="10.28125" style="643" bestFit="1" customWidth="1"/>
    <col min="15578" max="15578" width="31.8515625" style="643" customWidth="1"/>
    <col min="15579" max="15579" width="19.8515625" style="643" customWidth="1"/>
    <col min="15580" max="15580" width="12.8515625" style="643" customWidth="1"/>
    <col min="15581" max="15581" width="43.140625" style="643" customWidth="1"/>
    <col min="15582" max="15582" width="12.421875" style="643" bestFit="1" customWidth="1"/>
    <col min="15583" max="15583" width="12.421875" style="643" customWidth="1"/>
    <col min="15584" max="15594" width="5.00390625" style="643" customWidth="1"/>
    <col min="15595" max="15595" width="7.57421875" style="643" customWidth="1"/>
    <col min="15596" max="15596" width="12.28125" style="643" customWidth="1"/>
    <col min="15597" max="15597" width="22.8515625" style="643" customWidth="1"/>
    <col min="15598" max="15598" width="24.421875" style="643" customWidth="1"/>
    <col min="15599" max="15641" width="12.57421875" style="643" hidden="1" customWidth="1"/>
    <col min="15642" max="15827" width="12.57421875" style="643" customWidth="1"/>
    <col min="15828" max="15828" width="7.140625" style="643" customWidth="1"/>
    <col min="15829" max="15829" width="33.140625" style="643" customWidth="1"/>
    <col min="15830" max="15830" width="48.00390625" style="643" customWidth="1"/>
    <col min="15831" max="15831" width="44.8515625" style="643" customWidth="1"/>
    <col min="15832" max="15832" width="15.7109375" style="643" customWidth="1"/>
    <col min="15833" max="15833" width="10.28125" style="643" bestFit="1" customWidth="1"/>
    <col min="15834" max="15834" width="31.8515625" style="643" customWidth="1"/>
    <col min="15835" max="15835" width="19.8515625" style="643" customWidth="1"/>
    <col min="15836" max="15836" width="12.8515625" style="643" customWidth="1"/>
    <col min="15837" max="15837" width="43.140625" style="643" customWidth="1"/>
    <col min="15838" max="15838" width="12.421875" style="643" bestFit="1" customWidth="1"/>
    <col min="15839" max="15839" width="12.421875" style="643" customWidth="1"/>
    <col min="15840" max="15850" width="5.00390625" style="643" customWidth="1"/>
    <col min="15851" max="15851" width="7.57421875" style="643" customWidth="1"/>
    <col min="15852" max="15852" width="12.28125" style="643" customWidth="1"/>
    <col min="15853" max="15853" width="22.8515625" style="643" customWidth="1"/>
    <col min="15854" max="15854" width="24.421875" style="643" customWidth="1"/>
    <col min="15855" max="15897" width="12.57421875" style="643" hidden="1" customWidth="1"/>
    <col min="15898" max="16083" width="12.57421875" style="643" customWidth="1"/>
    <col min="16084" max="16084" width="7.140625" style="643" customWidth="1"/>
    <col min="16085" max="16085" width="33.140625" style="643" customWidth="1"/>
    <col min="16086" max="16086" width="48.00390625" style="643" customWidth="1"/>
    <col min="16087" max="16087" width="44.8515625" style="643" customWidth="1"/>
    <col min="16088" max="16088" width="15.7109375" style="643" customWidth="1"/>
    <col min="16089" max="16089" width="10.28125" style="643" bestFit="1" customWidth="1"/>
    <col min="16090" max="16090" width="31.8515625" style="643" customWidth="1"/>
    <col min="16091" max="16091" width="19.8515625" style="643" customWidth="1"/>
    <col min="16092" max="16092" width="12.8515625" style="643" customWidth="1"/>
    <col min="16093" max="16093" width="43.140625" style="643" customWidth="1"/>
    <col min="16094" max="16094" width="12.421875" style="643" bestFit="1" customWidth="1"/>
    <col min="16095" max="16095" width="12.421875" style="643" customWidth="1"/>
    <col min="16096" max="16106" width="5.00390625" style="643" customWidth="1"/>
    <col min="16107" max="16107" width="7.57421875" style="643" customWidth="1"/>
    <col min="16108" max="16108" width="12.28125" style="643" customWidth="1"/>
    <col min="16109" max="16109" width="22.8515625" style="643" customWidth="1"/>
    <col min="16110" max="16110" width="24.421875" style="643" customWidth="1"/>
    <col min="16111" max="16153" width="12.57421875" style="643" hidden="1" customWidth="1"/>
    <col min="16154" max="16384" width="12.57421875" style="643" customWidth="1"/>
  </cols>
  <sheetData>
    <row r="1" spans="1:27" ht="15" customHeight="1" thickBot="1">
      <c r="A1" s="1680"/>
      <c r="B1" s="1680"/>
      <c r="C1" s="1680"/>
      <c r="D1" s="1681" t="s">
        <v>0</v>
      </c>
      <c r="E1" s="1681"/>
      <c r="F1" s="1681"/>
      <c r="G1" s="1681"/>
      <c r="H1" s="1681"/>
      <c r="I1" s="1681"/>
      <c r="J1" s="1681"/>
      <c r="K1" s="1681"/>
      <c r="L1" s="1681"/>
      <c r="M1" s="1681"/>
      <c r="N1" s="1681"/>
      <c r="O1" s="1681"/>
      <c r="P1" s="1681"/>
      <c r="Q1" s="1681"/>
      <c r="R1" s="1681"/>
      <c r="S1" s="1681"/>
      <c r="T1" s="1681"/>
      <c r="U1" s="1681"/>
      <c r="V1" s="1681"/>
      <c r="W1" s="1681"/>
      <c r="X1" s="1681"/>
      <c r="Y1" s="1681"/>
      <c r="Z1" s="1681"/>
      <c r="AA1" s="1681"/>
    </row>
    <row r="2" spans="1:27" ht="20.25" customHeight="1" thickBot="1">
      <c r="A2" s="1680"/>
      <c r="B2" s="1680"/>
      <c r="C2" s="1680"/>
      <c r="D2" s="1681"/>
      <c r="E2" s="1681"/>
      <c r="F2" s="1681"/>
      <c r="G2" s="1681"/>
      <c r="H2" s="1681"/>
      <c r="I2" s="1681"/>
      <c r="J2" s="1681"/>
      <c r="K2" s="1681"/>
      <c r="L2" s="1681"/>
      <c r="M2" s="1681"/>
      <c r="N2" s="1681"/>
      <c r="O2" s="1681"/>
      <c r="P2" s="1681"/>
      <c r="Q2" s="1681"/>
      <c r="R2" s="1681"/>
      <c r="S2" s="1681"/>
      <c r="T2" s="1681"/>
      <c r="U2" s="1681"/>
      <c r="V2" s="1681"/>
      <c r="W2" s="1681"/>
      <c r="X2" s="1681"/>
      <c r="Y2" s="1681"/>
      <c r="Z2" s="1681"/>
      <c r="AA2" s="1681"/>
    </row>
    <row r="3" spans="1:27" ht="19.5" customHeight="1" thickBot="1">
      <c r="A3" s="1680"/>
      <c r="B3" s="1680"/>
      <c r="C3" s="1680"/>
      <c r="D3" s="1682" t="s">
        <v>3</v>
      </c>
      <c r="E3" s="1682"/>
      <c r="F3" s="1682"/>
      <c r="G3" s="1682"/>
      <c r="H3" s="1682"/>
      <c r="I3" s="1682"/>
      <c r="J3" s="1682"/>
      <c r="K3" s="1682"/>
      <c r="L3" s="1682"/>
      <c r="M3" s="1682"/>
      <c r="N3" s="1682"/>
      <c r="O3" s="1682"/>
      <c r="P3" s="1682"/>
      <c r="Q3" s="1682"/>
      <c r="R3" s="1682"/>
      <c r="S3" s="1682"/>
      <c r="T3" s="1682"/>
      <c r="U3" s="1682"/>
      <c r="V3" s="1682"/>
      <c r="W3" s="1682"/>
      <c r="X3" s="1682"/>
      <c r="Y3" s="1682"/>
      <c r="Z3" s="1682"/>
      <c r="AA3" s="1682"/>
    </row>
    <row r="4" spans="1:27" ht="21.75" customHeight="1" thickBot="1">
      <c r="A4" s="1680"/>
      <c r="B4" s="1680"/>
      <c r="C4" s="1680"/>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row>
    <row r="5" spans="1:37" ht="20.25" customHeight="1">
      <c r="A5" s="1685" t="s">
        <v>4</v>
      </c>
      <c r="B5" s="1685"/>
      <c r="C5" s="1685"/>
      <c r="D5" s="1685"/>
      <c r="E5" s="1685"/>
      <c r="F5" s="1685"/>
      <c r="G5" s="1685"/>
      <c r="H5" s="1685"/>
      <c r="I5" s="1685"/>
      <c r="J5" s="1685"/>
      <c r="K5" s="1685"/>
      <c r="L5" s="1685"/>
      <c r="M5" s="1685"/>
      <c r="N5" s="1685"/>
      <c r="O5" s="1685"/>
      <c r="P5" s="1685"/>
      <c r="Q5" s="1685"/>
      <c r="R5" s="1685"/>
      <c r="S5" s="1685"/>
      <c r="T5" s="1685"/>
      <c r="U5" s="1685"/>
      <c r="V5" s="1685"/>
      <c r="W5" s="1685"/>
      <c r="X5" s="1685"/>
      <c r="Y5" s="1685"/>
      <c r="Z5" s="1685"/>
      <c r="AA5" s="1685"/>
      <c r="AB5" s="1635" t="s">
        <v>1896</v>
      </c>
      <c r="AC5" s="1636"/>
      <c r="AD5" s="1636"/>
      <c r="AE5" s="1636"/>
      <c r="AF5" s="1636"/>
      <c r="AG5" s="1636"/>
      <c r="AH5" s="1636"/>
      <c r="AI5" s="1636"/>
      <c r="AJ5" s="1636"/>
      <c r="AK5" s="1637"/>
    </row>
    <row r="6" spans="1:37" ht="15.75" customHeight="1">
      <c r="A6" s="1684" t="s">
        <v>5</v>
      </c>
      <c r="B6" s="1684"/>
      <c r="C6" s="1684"/>
      <c r="D6" s="1684"/>
      <c r="E6" s="1684"/>
      <c r="F6" s="1684"/>
      <c r="G6" s="1684"/>
      <c r="H6" s="1684"/>
      <c r="I6" s="1684"/>
      <c r="J6" s="1684"/>
      <c r="K6" s="1684"/>
      <c r="L6" s="1684"/>
      <c r="M6" s="1684"/>
      <c r="N6" s="1684"/>
      <c r="O6" s="1684"/>
      <c r="P6" s="1684"/>
      <c r="Q6" s="1684"/>
      <c r="R6" s="1684"/>
      <c r="S6" s="1684"/>
      <c r="T6" s="1684"/>
      <c r="U6" s="1684"/>
      <c r="V6" s="1684"/>
      <c r="W6" s="1684"/>
      <c r="X6" s="1684"/>
      <c r="Y6" s="1684"/>
      <c r="Z6" s="1684"/>
      <c r="AA6" s="1684"/>
      <c r="AB6" s="1638"/>
      <c r="AC6" s="1639"/>
      <c r="AD6" s="1639"/>
      <c r="AE6" s="1639"/>
      <c r="AF6" s="1639"/>
      <c r="AG6" s="1639"/>
      <c r="AH6" s="1639"/>
      <c r="AI6" s="1639"/>
      <c r="AJ6" s="1639"/>
      <c r="AK6" s="164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ht="15.75" customHeight="1">
      <c r="A8" s="1684" t="s">
        <v>6</v>
      </c>
      <c r="B8" s="1684"/>
      <c r="C8" s="1684"/>
      <c r="D8" s="1684"/>
      <c r="E8" s="1684"/>
      <c r="F8" s="1684"/>
      <c r="G8" s="1684"/>
      <c r="H8" s="1684"/>
      <c r="I8" s="1684"/>
      <c r="J8" s="1684"/>
      <c r="K8" s="1684"/>
      <c r="L8" s="1684"/>
      <c r="M8" s="1684"/>
      <c r="N8" s="1684"/>
      <c r="O8" s="1684"/>
      <c r="P8" s="1684"/>
      <c r="Q8" s="1684"/>
      <c r="R8" s="1684"/>
      <c r="S8" s="1684"/>
      <c r="T8" s="1684"/>
      <c r="U8" s="1684"/>
      <c r="V8" s="1684"/>
      <c r="W8" s="1684"/>
      <c r="X8" s="1684"/>
      <c r="Y8" s="1684"/>
      <c r="Z8" s="1684"/>
      <c r="AA8" s="1684"/>
      <c r="AB8" s="1638"/>
      <c r="AC8" s="1639"/>
      <c r="AD8" s="1639"/>
      <c r="AE8" s="1639"/>
      <c r="AF8" s="1639"/>
      <c r="AG8" s="1639"/>
      <c r="AH8" s="1639"/>
      <c r="AI8" s="1639"/>
      <c r="AJ8" s="1639"/>
      <c r="AK8" s="1640"/>
    </row>
    <row r="9" spans="1:37" ht="15.75" customHeight="1" thickBot="1">
      <c r="A9" s="1676">
        <v>2015</v>
      </c>
      <c r="B9" s="1676"/>
      <c r="C9" s="1676"/>
      <c r="D9" s="1676"/>
      <c r="E9" s="1676"/>
      <c r="F9" s="1676"/>
      <c r="G9" s="1676"/>
      <c r="H9" s="1676"/>
      <c r="I9" s="1676"/>
      <c r="J9" s="1676"/>
      <c r="K9" s="1676"/>
      <c r="L9" s="1676"/>
      <c r="M9" s="1676"/>
      <c r="N9" s="1676"/>
      <c r="O9" s="1676"/>
      <c r="P9" s="1676"/>
      <c r="Q9" s="1676"/>
      <c r="R9" s="1676"/>
      <c r="S9" s="1676"/>
      <c r="T9" s="1676"/>
      <c r="U9" s="1676"/>
      <c r="V9" s="1676"/>
      <c r="W9" s="1676"/>
      <c r="X9" s="1676"/>
      <c r="Y9" s="1676"/>
      <c r="Z9" s="1676"/>
      <c r="AA9" s="1676"/>
      <c r="AB9" s="1641"/>
      <c r="AC9" s="1642"/>
      <c r="AD9" s="1642"/>
      <c r="AE9" s="1642"/>
      <c r="AF9" s="1642"/>
      <c r="AG9" s="1642"/>
      <c r="AH9" s="1642"/>
      <c r="AI9" s="1642"/>
      <c r="AJ9" s="1642"/>
      <c r="AK9" s="1643"/>
    </row>
    <row r="10" spans="1:27" ht="9" customHeight="1" thickBot="1">
      <c r="A10" s="646"/>
      <c r="B10" s="707"/>
      <c r="C10" s="646"/>
      <c r="D10" s="646"/>
      <c r="E10" s="646"/>
      <c r="F10" s="891"/>
      <c r="G10" s="646"/>
      <c r="H10" s="646"/>
      <c r="I10" s="890"/>
      <c r="J10" s="646"/>
      <c r="K10" s="889"/>
      <c r="L10" s="889"/>
      <c r="M10" s="646"/>
      <c r="N10" s="646"/>
      <c r="O10" s="646"/>
      <c r="P10" s="646"/>
      <c r="Q10" s="646"/>
      <c r="R10" s="646"/>
      <c r="S10" s="646"/>
      <c r="T10" s="646"/>
      <c r="U10" s="646"/>
      <c r="V10" s="646"/>
      <c r="W10" s="646"/>
      <c r="X10" s="646"/>
      <c r="Y10" s="646"/>
      <c r="Z10" s="888"/>
      <c r="AA10" s="646"/>
    </row>
    <row r="11" spans="1:37" s="646" customFormat="1" ht="21" customHeight="1" thickBot="1">
      <c r="A11" s="1677" t="s">
        <v>7</v>
      </c>
      <c r="B11" s="1677"/>
      <c r="C11" s="1677"/>
      <c r="D11" s="1677"/>
      <c r="E11" s="1678" t="s">
        <v>1091</v>
      </c>
      <c r="F11" s="1678"/>
      <c r="G11" s="1678"/>
      <c r="H11" s="1678"/>
      <c r="I11" s="1678"/>
      <c r="J11" s="1678"/>
      <c r="K11" s="1678"/>
      <c r="L11" s="1678"/>
      <c r="M11" s="1678"/>
      <c r="N11" s="1678"/>
      <c r="O11" s="1678"/>
      <c r="P11" s="1678"/>
      <c r="Q11" s="1678"/>
      <c r="R11" s="1678"/>
      <c r="S11" s="1678"/>
      <c r="T11" s="1678"/>
      <c r="U11" s="1678"/>
      <c r="V11" s="1678"/>
      <c r="W11" s="1678"/>
      <c r="X11" s="1678"/>
      <c r="Y11" s="1678"/>
      <c r="Z11" s="1678"/>
      <c r="AA11" s="1678"/>
      <c r="AB11" s="1644" t="s">
        <v>1091</v>
      </c>
      <c r="AC11" s="1645"/>
      <c r="AD11" s="1645"/>
      <c r="AE11" s="1645"/>
      <c r="AF11" s="1645"/>
      <c r="AG11" s="1645"/>
      <c r="AH11" s="1645"/>
      <c r="AI11" s="1645"/>
      <c r="AJ11" s="1645"/>
      <c r="AK11" s="1646"/>
    </row>
    <row r="12" spans="2:26" s="705" customFormat="1" ht="9.95" customHeight="1" thickBot="1">
      <c r="B12" s="817"/>
      <c r="F12" s="891"/>
      <c r="I12" s="815"/>
      <c r="K12" s="814"/>
      <c r="L12" s="814"/>
      <c r="Z12" s="887"/>
    </row>
    <row r="13" spans="1:37" s="707" customFormat="1" ht="21" customHeight="1" thickBot="1">
      <c r="A13" s="1674" t="s">
        <v>9</v>
      </c>
      <c r="B13" s="1674"/>
      <c r="C13" s="1674"/>
      <c r="D13" s="1674"/>
      <c r="E13" s="1675" t="s">
        <v>548</v>
      </c>
      <c r="F13" s="1675"/>
      <c r="G13" s="1675"/>
      <c r="H13" s="1675"/>
      <c r="I13" s="1675"/>
      <c r="J13" s="1675"/>
      <c r="K13" s="1675"/>
      <c r="L13" s="1675"/>
      <c r="M13" s="1675"/>
      <c r="N13" s="1675"/>
      <c r="O13" s="1675"/>
      <c r="P13" s="1675"/>
      <c r="Q13" s="1675"/>
      <c r="R13" s="1675"/>
      <c r="S13" s="1675"/>
      <c r="T13" s="1675"/>
      <c r="U13" s="1675"/>
      <c r="V13" s="1675"/>
      <c r="W13" s="1675"/>
      <c r="X13" s="1675"/>
      <c r="Y13" s="1675"/>
      <c r="Z13" s="1675"/>
      <c r="AA13" s="1675"/>
      <c r="AB13" s="1647" t="s">
        <v>548</v>
      </c>
      <c r="AC13" s="1648"/>
      <c r="AD13" s="1648"/>
      <c r="AE13" s="1648"/>
      <c r="AF13" s="1648"/>
      <c r="AG13" s="1648"/>
      <c r="AH13" s="1648"/>
      <c r="AI13" s="1648"/>
      <c r="AJ13" s="1648"/>
      <c r="AK13" s="1649"/>
    </row>
    <row r="14" spans="2:26" s="705" customFormat="1" ht="9.95" customHeight="1" thickBot="1">
      <c r="B14" s="817"/>
      <c r="F14" s="891"/>
      <c r="I14" s="815"/>
      <c r="K14" s="814"/>
      <c r="L14" s="814"/>
      <c r="Z14" s="887"/>
    </row>
    <row r="15" spans="1:37" s="704" customFormat="1" ht="39" thickBot="1">
      <c r="A15" s="896" t="s">
        <v>11</v>
      </c>
      <c r="B15" s="985" t="s">
        <v>12</v>
      </c>
      <c r="C15" s="896" t="s">
        <v>13</v>
      </c>
      <c r="D15" s="986" t="s">
        <v>14</v>
      </c>
      <c r="E15" s="986" t="s">
        <v>15</v>
      </c>
      <c r="F15" s="986" t="s">
        <v>16</v>
      </c>
      <c r="G15" s="986" t="s">
        <v>17</v>
      </c>
      <c r="H15" s="986" t="s">
        <v>18</v>
      </c>
      <c r="I15" s="986" t="s">
        <v>19</v>
      </c>
      <c r="J15" s="986" t="s">
        <v>20</v>
      </c>
      <c r="K15" s="986" t="s">
        <v>21</v>
      </c>
      <c r="L15" s="986" t="s">
        <v>22</v>
      </c>
      <c r="M15" s="987" t="s">
        <v>23</v>
      </c>
      <c r="N15" s="987" t="s">
        <v>24</v>
      </c>
      <c r="O15" s="987" t="s">
        <v>25</v>
      </c>
      <c r="P15" s="987" t="s">
        <v>26</v>
      </c>
      <c r="Q15" s="987" t="s">
        <v>27</v>
      </c>
      <c r="R15" s="987" t="s">
        <v>28</v>
      </c>
      <c r="S15" s="987" t="s">
        <v>29</v>
      </c>
      <c r="T15" s="987" t="s">
        <v>30</v>
      </c>
      <c r="U15" s="987" t="s">
        <v>31</v>
      </c>
      <c r="V15" s="987" t="s">
        <v>32</v>
      </c>
      <c r="W15" s="987" t="s">
        <v>33</v>
      </c>
      <c r="X15" s="987" t="s">
        <v>34</v>
      </c>
      <c r="Y15" s="986" t="s">
        <v>35</v>
      </c>
      <c r="Z15" s="988" t="s">
        <v>36</v>
      </c>
      <c r="AA15" s="986" t="s">
        <v>37</v>
      </c>
      <c r="AB15" s="1320" t="s">
        <v>44</v>
      </c>
      <c r="AC15" s="1320" t="s">
        <v>1705</v>
      </c>
      <c r="AD15" s="1320" t="s">
        <v>45</v>
      </c>
      <c r="AE15" s="1320" t="s">
        <v>1915</v>
      </c>
      <c r="AF15" s="1320" t="s">
        <v>1711</v>
      </c>
      <c r="AG15" s="1320" t="s">
        <v>1916</v>
      </c>
      <c r="AH15" s="1320" t="s">
        <v>38</v>
      </c>
      <c r="AI15" s="1320" t="s">
        <v>39</v>
      </c>
      <c r="AJ15" s="1320" t="s">
        <v>40</v>
      </c>
      <c r="AK15" s="1600" t="s">
        <v>41</v>
      </c>
    </row>
    <row r="16" spans="1:37" s="655" customFormat="1" ht="93.75" customHeight="1" hidden="1">
      <c r="A16" s="1667">
        <v>1</v>
      </c>
      <c r="B16" s="1667" t="s">
        <v>1092</v>
      </c>
      <c r="C16" s="1683" t="s">
        <v>1093</v>
      </c>
      <c r="D16" s="910" t="s">
        <v>1094</v>
      </c>
      <c r="E16" s="911" t="s">
        <v>1095</v>
      </c>
      <c r="F16" s="912">
        <v>1</v>
      </c>
      <c r="G16" s="911" t="s">
        <v>1096</v>
      </c>
      <c r="H16" s="913" t="s">
        <v>1639</v>
      </c>
      <c r="I16" s="914"/>
      <c r="J16" s="915" t="s">
        <v>1097</v>
      </c>
      <c r="K16" s="916">
        <v>42036</v>
      </c>
      <c r="L16" s="917">
        <v>42185</v>
      </c>
      <c r="M16" s="914"/>
      <c r="N16" s="914"/>
      <c r="O16" s="914"/>
      <c r="P16" s="914"/>
      <c r="Q16" s="914"/>
      <c r="R16" s="914">
        <v>1</v>
      </c>
      <c r="S16" s="914"/>
      <c r="T16" s="914"/>
      <c r="U16" s="914"/>
      <c r="V16" s="914"/>
      <c r="W16" s="914"/>
      <c r="X16" s="914"/>
      <c r="Y16" s="918">
        <f>SUM(M16:X16)</f>
        <v>1</v>
      </c>
      <c r="Z16" s="919">
        <v>0</v>
      </c>
      <c r="AA16" s="920" t="s">
        <v>1098</v>
      </c>
      <c r="AB16" s="1250"/>
      <c r="AC16" s="1250"/>
      <c r="AD16" s="1250"/>
      <c r="AE16" s="1250"/>
      <c r="AF16" s="1250"/>
      <c r="AG16" s="1250"/>
      <c r="AH16" s="1250"/>
      <c r="AI16" s="1453" t="s">
        <v>1099</v>
      </c>
      <c r="AJ16" s="1453" t="s">
        <v>1100</v>
      </c>
      <c r="AK16" s="1650" t="s">
        <v>1101</v>
      </c>
    </row>
    <row r="17" spans="1:37" s="655" customFormat="1" ht="93.75" customHeight="1" hidden="1">
      <c r="A17" s="1667"/>
      <c r="B17" s="1667"/>
      <c r="C17" s="1683"/>
      <c r="D17" s="921" t="s">
        <v>1102</v>
      </c>
      <c r="E17" s="922" t="s">
        <v>1103</v>
      </c>
      <c r="F17" s="912">
        <v>15</v>
      </c>
      <c r="G17" s="911" t="s">
        <v>1104</v>
      </c>
      <c r="H17" s="913" t="s">
        <v>1640</v>
      </c>
      <c r="I17" s="923"/>
      <c r="J17" s="924" t="s">
        <v>1105</v>
      </c>
      <c r="K17" s="917">
        <v>42095</v>
      </c>
      <c r="L17" s="917">
        <v>42247</v>
      </c>
      <c r="M17" s="923"/>
      <c r="N17" s="923"/>
      <c r="O17" s="923">
        <v>3</v>
      </c>
      <c r="P17" s="923">
        <v>4</v>
      </c>
      <c r="Q17" s="923">
        <v>4</v>
      </c>
      <c r="R17" s="923">
        <v>4</v>
      </c>
      <c r="S17" s="923"/>
      <c r="T17" s="923"/>
      <c r="U17" s="923"/>
      <c r="V17" s="923"/>
      <c r="W17" s="923"/>
      <c r="X17" s="923"/>
      <c r="Y17" s="918">
        <f aca="true" t="shared" si="0" ref="Y17:Y25">SUM(M17:X17)</f>
        <v>15</v>
      </c>
      <c r="Z17" s="925"/>
      <c r="AA17" s="920" t="s">
        <v>1106</v>
      </c>
      <c r="AB17" s="1250"/>
      <c r="AC17" s="1250"/>
      <c r="AD17" s="1250"/>
      <c r="AE17" s="1250"/>
      <c r="AF17" s="1250"/>
      <c r="AG17" s="1250"/>
      <c r="AH17" s="1250"/>
      <c r="AI17" s="1453" t="s">
        <v>1099</v>
      </c>
      <c r="AJ17" s="1453"/>
      <c r="AK17" s="1650"/>
    </row>
    <row r="18" spans="1:37" s="655" customFormat="1" ht="93.75" customHeight="1" hidden="1">
      <c r="A18" s="1667"/>
      <c r="B18" s="1667"/>
      <c r="C18" s="1683"/>
      <c r="D18" s="921" t="s">
        <v>1107</v>
      </c>
      <c r="E18" s="922" t="s">
        <v>1108</v>
      </c>
      <c r="F18" s="926">
        <v>5</v>
      </c>
      <c r="G18" s="922" t="s">
        <v>1109</v>
      </c>
      <c r="H18" s="913" t="s">
        <v>1640</v>
      </c>
      <c r="I18" s="923"/>
      <c r="J18" s="924" t="s">
        <v>1110</v>
      </c>
      <c r="K18" s="917">
        <v>42248</v>
      </c>
      <c r="L18" s="917">
        <v>42369</v>
      </c>
      <c r="M18" s="923"/>
      <c r="N18" s="923"/>
      <c r="O18" s="923"/>
      <c r="P18" s="923"/>
      <c r="Q18" s="923"/>
      <c r="R18" s="923"/>
      <c r="S18" s="923"/>
      <c r="T18" s="923"/>
      <c r="U18" s="923"/>
      <c r="V18" s="923"/>
      <c r="W18" s="923"/>
      <c r="X18" s="923">
        <v>5</v>
      </c>
      <c r="Y18" s="918">
        <f t="shared" si="0"/>
        <v>5</v>
      </c>
      <c r="Z18" s="925"/>
      <c r="AA18" s="920" t="s">
        <v>1106</v>
      </c>
      <c r="AB18" s="1250"/>
      <c r="AC18" s="1250"/>
      <c r="AD18" s="1250"/>
      <c r="AE18" s="1250"/>
      <c r="AF18" s="1250"/>
      <c r="AG18" s="1250"/>
      <c r="AH18" s="1250"/>
      <c r="AI18" s="1453" t="s">
        <v>1099</v>
      </c>
      <c r="AJ18" s="1453"/>
      <c r="AK18" s="1650"/>
    </row>
    <row r="19" spans="1:37" s="655" customFormat="1" ht="96.75" customHeight="1" hidden="1">
      <c r="A19" s="1667"/>
      <c r="B19" s="1667"/>
      <c r="C19" s="927" t="s">
        <v>1111</v>
      </c>
      <c r="D19" s="928" t="s">
        <v>1112</v>
      </c>
      <c r="E19" s="922" t="s">
        <v>67</v>
      </c>
      <c r="F19" s="926">
        <v>1</v>
      </c>
      <c r="G19" s="922" t="s">
        <v>1113</v>
      </c>
      <c r="H19" s="929" t="s">
        <v>1114</v>
      </c>
      <c r="I19" s="923"/>
      <c r="J19" s="924" t="s">
        <v>1115</v>
      </c>
      <c r="K19" s="917">
        <v>42036</v>
      </c>
      <c r="L19" s="917">
        <v>42185</v>
      </c>
      <c r="M19" s="923"/>
      <c r="N19" s="923"/>
      <c r="O19" s="923"/>
      <c r="P19" s="923"/>
      <c r="Q19" s="923"/>
      <c r="R19" s="923">
        <v>1</v>
      </c>
      <c r="S19" s="923"/>
      <c r="T19" s="923"/>
      <c r="U19" s="923"/>
      <c r="V19" s="923"/>
      <c r="W19" s="923"/>
      <c r="X19" s="923"/>
      <c r="Y19" s="918">
        <f t="shared" si="0"/>
        <v>1</v>
      </c>
      <c r="Z19" s="925"/>
      <c r="AA19" s="930"/>
      <c r="AB19" s="1250"/>
      <c r="AC19" s="1250"/>
      <c r="AD19" s="1250"/>
      <c r="AE19" s="1250"/>
      <c r="AF19" s="1250"/>
      <c r="AG19" s="1250"/>
      <c r="AH19" s="1250"/>
      <c r="AI19" s="1453" t="s">
        <v>1099</v>
      </c>
      <c r="AJ19" s="1453"/>
      <c r="AK19" s="1453" t="s">
        <v>1116</v>
      </c>
    </row>
    <row r="20" spans="1:37" s="655" customFormat="1" ht="12.75" customHeight="1" hidden="1">
      <c r="A20" s="1667"/>
      <c r="B20" s="1667"/>
      <c r="C20" s="1679" t="s">
        <v>1117</v>
      </c>
      <c r="D20" s="931" t="s">
        <v>1118</v>
      </c>
      <c r="E20" s="922" t="s">
        <v>1103</v>
      </c>
      <c r="F20" s="912">
        <v>15</v>
      </c>
      <c r="G20" s="911" t="s">
        <v>1104</v>
      </c>
      <c r="H20" s="932" t="s">
        <v>1119</v>
      </c>
      <c r="I20" s="914"/>
      <c r="J20" s="915" t="s">
        <v>1120</v>
      </c>
      <c r="K20" s="916">
        <v>42064</v>
      </c>
      <c r="L20" s="916">
        <v>42247</v>
      </c>
      <c r="M20" s="914"/>
      <c r="N20" s="914"/>
      <c r="O20" s="914">
        <v>3</v>
      </c>
      <c r="P20" s="914">
        <v>4</v>
      </c>
      <c r="Q20" s="914">
        <v>4</v>
      </c>
      <c r="R20" s="914">
        <v>4</v>
      </c>
      <c r="S20" s="914"/>
      <c r="T20" s="914"/>
      <c r="U20" s="914"/>
      <c r="V20" s="914"/>
      <c r="W20" s="914"/>
      <c r="X20" s="914"/>
      <c r="Y20" s="918">
        <f t="shared" si="0"/>
        <v>15</v>
      </c>
      <c r="Z20" s="933">
        <v>78039000</v>
      </c>
      <c r="AA20" s="920" t="s">
        <v>1106</v>
      </c>
      <c r="AB20" s="1250"/>
      <c r="AC20" s="1250"/>
      <c r="AD20" s="1250"/>
      <c r="AE20" s="1250"/>
      <c r="AF20" s="1250"/>
      <c r="AG20" s="1250"/>
      <c r="AH20" s="1250"/>
      <c r="AI20" s="1453" t="s">
        <v>1099</v>
      </c>
      <c r="AJ20" s="1453"/>
      <c r="AK20" s="1453" t="s">
        <v>1121</v>
      </c>
    </row>
    <row r="21" spans="1:37" s="655" customFormat="1" ht="77.25" customHeight="1" hidden="1" thickBot="1">
      <c r="A21" s="1667"/>
      <c r="B21" s="1667"/>
      <c r="C21" s="1679"/>
      <c r="D21" s="934" t="s">
        <v>1122</v>
      </c>
      <c r="E21" s="935" t="s">
        <v>580</v>
      </c>
      <c r="F21" s="936">
        <v>5</v>
      </c>
      <c r="G21" s="935" t="s">
        <v>1123</v>
      </c>
      <c r="H21" s="932" t="s">
        <v>1119</v>
      </c>
      <c r="I21" s="914"/>
      <c r="J21" s="915" t="s">
        <v>1124</v>
      </c>
      <c r="K21" s="916">
        <v>42248</v>
      </c>
      <c r="L21" s="916">
        <v>42369</v>
      </c>
      <c r="M21" s="914"/>
      <c r="N21" s="914"/>
      <c r="O21" s="914"/>
      <c r="P21" s="914"/>
      <c r="Q21" s="914"/>
      <c r="R21" s="914"/>
      <c r="S21" s="914"/>
      <c r="T21" s="914"/>
      <c r="U21" s="914"/>
      <c r="V21" s="914"/>
      <c r="W21" s="914"/>
      <c r="X21" s="914">
        <v>5</v>
      </c>
      <c r="Y21" s="918">
        <f t="shared" si="0"/>
        <v>5</v>
      </c>
      <c r="Z21" s="933">
        <v>8671000</v>
      </c>
      <c r="AA21" s="920" t="s">
        <v>1106</v>
      </c>
      <c r="AB21" s="1250"/>
      <c r="AC21" s="1250"/>
      <c r="AD21" s="1250"/>
      <c r="AE21" s="1250"/>
      <c r="AF21" s="1250"/>
      <c r="AG21" s="1250"/>
      <c r="AH21" s="1250"/>
      <c r="AI21" s="1453" t="s">
        <v>1099</v>
      </c>
      <c r="AJ21" s="1453"/>
      <c r="AK21" s="1453" t="s">
        <v>1121</v>
      </c>
    </row>
    <row r="22" spans="1:37" s="655" customFormat="1" ht="197.25" customHeight="1" thickBot="1">
      <c r="A22" s="1667"/>
      <c r="B22" s="1667"/>
      <c r="C22" s="937" t="s">
        <v>1641</v>
      </c>
      <c r="D22" s="703" t="s">
        <v>1919</v>
      </c>
      <c r="E22" s="878" t="s">
        <v>1642</v>
      </c>
      <c r="F22" s="938">
        <v>1</v>
      </c>
      <c r="G22" s="878" t="s">
        <v>1920</v>
      </c>
      <c r="H22" s="803" t="s">
        <v>1114</v>
      </c>
      <c r="I22" s="939">
        <f>100%/4</f>
        <v>0.25</v>
      </c>
      <c r="J22" s="865" t="s">
        <v>1643</v>
      </c>
      <c r="K22" s="717"/>
      <c r="L22" s="717">
        <v>42155</v>
      </c>
      <c r="M22" s="682"/>
      <c r="N22" s="682"/>
      <c r="O22" s="682"/>
      <c r="P22" s="682">
        <v>1</v>
      </c>
      <c r="Q22" s="682"/>
      <c r="R22" s="682"/>
      <c r="S22" s="682"/>
      <c r="T22" s="682"/>
      <c r="U22" s="682"/>
      <c r="V22" s="682"/>
      <c r="W22" s="682"/>
      <c r="X22" s="682"/>
      <c r="Y22" s="777">
        <f>SUM(M22:X22)</f>
        <v>1</v>
      </c>
      <c r="Z22" s="940" t="s">
        <v>1084</v>
      </c>
      <c r="AA22" s="941"/>
      <c r="AB22" s="1472"/>
      <c r="AC22" s="1473"/>
      <c r="AD22" s="1472"/>
      <c r="AE22" s="1473"/>
      <c r="AF22" s="1473"/>
      <c r="AG22" s="1473"/>
      <c r="AH22" s="1474"/>
      <c r="AI22" s="1475"/>
      <c r="AJ22" s="1476"/>
      <c r="AK22" s="1476"/>
    </row>
    <row r="23" spans="1:37" s="655" customFormat="1" ht="75.75" customHeight="1" thickBot="1">
      <c r="A23" s="1667"/>
      <c r="B23" s="1667"/>
      <c r="C23" s="937" t="s">
        <v>1644</v>
      </c>
      <c r="D23" s="886" t="s">
        <v>1645</v>
      </c>
      <c r="E23" s="884" t="s">
        <v>1126</v>
      </c>
      <c r="F23" s="811">
        <v>4</v>
      </c>
      <c r="G23" s="1446" t="s">
        <v>1127</v>
      </c>
      <c r="H23" s="811" t="s">
        <v>1128</v>
      </c>
      <c r="I23" s="939">
        <f>100%/4</f>
        <v>0.25</v>
      </c>
      <c r="J23" s="669" t="s">
        <v>1129</v>
      </c>
      <c r="K23" s="875">
        <v>42036</v>
      </c>
      <c r="L23" s="875">
        <v>42338</v>
      </c>
      <c r="M23" s="682"/>
      <c r="N23" s="682"/>
      <c r="O23" s="682"/>
      <c r="P23" s="682"/>
      <c r="Q23" s="682"/>
      <c r="R23" s="682"/>
      <c r="S23" s="682"/>
      <c r="T23" s="682"/>
      <c r="U23" s="682"/>
      <c r="V23" s="682"/>
      <c r="W23" s="682">
        <v>4</v>
      </c>
      <c r="X23" s="682"/>
      <c r="Y23" s="769">
        <f t="shared" si="0"/>
        <v>4</v>
      </c>
      <c r="Z23" s="680">
        <f>72450000</f>
        <v>72450000</v>
      </c>
      <c r="AA23" s="662" t="s">
        <v>1130</v>
      </c>
      <c r="AB23" s="1472"/>
      <c r="AC23" s="1473"/>
      <c r="AD23" s="1477"/>
      <c r="AE23" s="1478"/>
      <c r="AF23" s="1478"/>
      <c r="AG23" s="1478"/>
      <c r="AH23" s="1474"/>
      <c r="AI23" s="1475"/>
      <c r="AJ23" s="1476"/>
      <c r="AK23" s="1476"/>
    </row>
    <row r="24" spans="1:37" s="655" customFormat="1" ht="99.95" customHeight="1" thickBot="1">
      <c r="A24" s="1667"/>
      <c r="B24" s="1667"/>
      <c r="C24" s="937" t="s">
        <v>1131</v>
      </c>
      <c r="D24" s="885" t="s">
        <v>1132</v>
      </c>
      <c r="E24" s="884" t="s">
        <v>1133</v>
      </c>
      <c r="F24" s="811">
        <v>1</v>
      </c>
      <c r="G24" s="1446" t="s">
        <v>1134</v>
      </c>
      <c r="H24" s="811" t="s">
        <v>1135</v>
      </c>
      <c r="I24" s="939">
        <f>100%/4</f>
        <v>0.25</v>
      </c>
      <c r="J24" s="819" t="s">
        <v>1136</v>
      </c>
      <c r="K24" s="875">
        <v>42036</v>
      </c>
      <c r="L24" s="875">
        <v>42369</v>
      </c>
      <c r="M24" s="688"/>
      <c r="N24" s="688"/>
      <c r="O24" s="688"/>
      <c r="P24" s="688"/>
      <c r="Q24" s="688"/>
      <c r="R24" s="688"/>
      <c r="S24" s="688"/>
      <c r="T24" s="1433"/>
      <c r="U24" s="688"/>
      <c r="V24" s="688"/>
      <c r="W24" s="688">
        <v>1</v>
      </c>
      <c r="X24" s="688"/>
      <c r="Y24" s="769">
        <f t="shared" si="0"/>
        <v>1</v>
      </c>
      <c r="Z24" s="680">
        <f>72450000</f>
        <v>72450000</v>
      </c>
      <c r="AA24" s="662" t="s">
        <v>1130</v>
      </c>
      <c r="AB24" s="1472"/>
      <c r="AC24" s="1473"/>
      <c r="AD24" s="1472"/>
      <c r="AE24" s="1473"/>
      <c r="AF24" s="1473"/>
      <c r="AG24" s="1473"/>
      <c r="AH24" s="1474"/>
      <c r="AI24" s="1475"/>
      <c r="AJ24" s="1476"/>
      <c r="AK24" s="1476"/>
    </row>
    <row r="25" spans="1:37" s="655" customFormat="1" ht="105" customHeight="1" thickBot="1">
      <c r="A25" s="1667"/>
      <c r="B25" s="1667"/>
      <c r="C25" s="856" t="s">
        <v>1137</v>
      </c>
      <c r="D25" s="942" t="s">
        <v>1646</v>
      </c>
      <c r="E25" s="697" t="s">
        <v>67</v>
      </c>
      <c r="F25" s="639">
        <v>1</v>
      </c>
      <c r="G25" s="697" t="s">
        <v>68</v>
      </c>
      <c r="H25" s="811" t="s">
        <v>1647</v>
      </c>
      <c r="I25" s="939">
        <f>100%/4</f>
        <v>0.25</v>
      </c>
      <c r="J25" s="618" t="s">
        <v>1138</v>
      </c>
      <c r="K25" s="689">
        <v>42005</v>
      </c>
      <c r="L25" s="689">
        <v>42369</v>
      </c>
      <c r="M25" s="688"/>
      <c r="N25" s="688"/>
      <c r="O25" s="688"/>
      <c r="P25" s="688"/>
      <c r="Q25" s="688"/>
      <c r="R25" s="688"/>
      <c r="S25" s="688"/>
      <c r="T25" s="688"/>
      <c r="U25" s="688"/>
      <c r="V25" s="688"/>
      <c r="W25" s="688"/>
      <c r="X25" s="688">
        <v>1</v>
      </c>
      <c r="Y25" s="769">
        <f t="shared" si="0"/>
        <v>1</v>
      </c>
      <c r="Z25" s="724">
        <v>0</v>
      </c>
      <c r="AA25" s="943" t="s">
        <v>1084</v>
      </c>
      <c r="AB25" s="1472"/>
      <c r="AC25" s="1473"/>
      <c r="AD25" s="1472"/>
      <c r="AE25" s="1473"/>
      <c r="AF25" s="1473"/>
      <c r="AG25" s="1473"/>
      <c r="AH25" s="1474"/>
      <c r="AI25" s="1475"/>
      <c r="AJ25" s="1476"/>
      <c r="AK25" s="1476"/>
    </row>
    <row r="26" spans="1:37" s="655" customFormat="1" ht="20.1" customHeight="1" thickBot="1">
      <c r="A26" s="1666" t="s">
        <v>125</v>
      </c>
      <c r="B26" s="1666"/>
      <c r="C26" s="1666"/>
      <c r="D26" s="1666"/>
      <c r="E26" s="660"/>
      <c r="F26" s="660"/>
      <c r="G26" s="660"/>
      <c r="H26" s="660"/>
      <c r="I26" s="944">
        <f>SUM(I22:I25)</f>
        <v>1</v>
      </c>
      <c r="J26" s="660"/>
      <c r="K26" s="660"/>
      <c r="L26" s="660"/>
      <c r="M26" s="660"/>
      <c r="N26" s="660"/>
      <c r="O26" s="660"/>
      <c r="P26" s="660"/>
      <c r="Q26" s="660"/>
      <c r="R26" s="660"/>
      <c r="S26" s="660"/>
      <c r="T26" s="660"/>
      <c r="U26" s="660"/>
      <c r="V26" s="660"/>
      <c r="W26" s="660"/>
      <c r="X26" s="660"/>
      <c r="Y26" s="660"/>
      <c r="Z26" s="818">
        <f>SUM(Z16:Z25)</f>
        <v>231610000</v>
      </c>
      <c r="AA26" s="658"/>
      <c r="AB26" s="1249"/>
      <c r="AC26" s="1428"/>
      <c r="AD26" s="1249"/>
      <c r="AE26" s="1432"/>
      <c r="AF26" s="1249"/>
      <c r="AG26" s="1439"/>
      <c r="AH26" s="1249"/>
      <c r="AI26" s="1249"/>
      <c r="AJ26" s="1249"/>
      <c r="AK26" s="1249"/>
    </row>
    <row r="27" spans="1:37" s="655" customFormat="1" ht="78" customHeight="1" thickBot="1">
      <c r="A27" s="1667">
        <v>2</v>
      </c>
      <c r="B27" s="1667" t="s">
        <v>622</v>
      </c>
      <c r="C27" s="1669" t="s">
        <v>1648</v>
      </c>
      <c r="D27" s="870" t="s">
        <v>1649</v>
      </c>
      <c r="E27" s="697" t="s">
        <v>1650</v>
      </c>
      <c r="F27" s="879">
        <v>17</v>
      </c>
      <c r="G27" s="697" t="s">
        <v>1651</v>
      </c>
      <c r="H27" s="811" t="s">
        <v>1140</v>
      </c>
      <c r="I27" s="945">
        <v>0.1</v>
      </c>
      <c r="J27" s="618" t="s">
        <v>1141</v>
      </c>
      <c r="K27" s="689">
        <v>42036</v>
      </c>
      <c r="L27" s="689">
        <v>42185</v>
      </c>
      <c r="M27" s="871"/>
      <c r="N27" s="871">
        <v>13</v>
      </c>
      <c r="O27" s="871"/>
      <c r="P27" s="871">
        <v>4</v>
      </c>
      <c r="Q27" s="871"/>
      <c r="R27" s="871"/>
      <c r="S27" s="871"/>
      <c r="T27" s="871"/>
      <c r="U27" s="871"/>
      <c r="V27" s="871"/>
      <c r="W27" s="871"/>
      <c r="X27" s="871"/>
      <c r="Y27" s="801">
        <f>SUM(M27:X27)</f>
        <v>17</v>
      </c>
      <c r="Z27" s="724">
        <v>0</v>
      </c>
      <c r="AA27" s="943" t="s">
        <v>1084</v>
      </c>
      <c r="AB27" s="1479"/>
      <c r="AC27" s="1480"/>
      <c r="AD27" s="1479"/>
      <c r="AE27" s="1480"/>
      <c r="AF27" s="1480"/>
      <c r="AG27" s="1480"/>
      <c r="AH27" s="1481"/>
      <c r="AI27" s="1479"/>
      <c r="AJ27" s="1482"/>
      <c r="AK27" s="1482"/>
    </row>
    <row r="28" spans="1:37" s="655" customFormat="1" ht="81.75" customHeight="1" thickBot="1">
      <c r="A28" s="1668"/>
      <c r="B28" s="1668"/>
      <c r="C28" s="1669"/>
      <c r="D28" s="686" t="s">
        <v>1142</v>
      </c>
      <c r="E28" s="699" t="s">
        <v>1143</v>
      </c>
      <c r="F28" s="854">
        <v>1</v>
      </c>
      <c r="G28" s="699" t="s">
        <v>1144</v>
      </c>
      <c r="H28" s="811" t="s">
        <v>1128</v>
      </c>
      <c r="I28" s="945">
        <v>0.1</v>
      </c>
      <c r="J28" s="624" t="s">
        <v>1145</v>
      </c>
      <c r="K28" s="683">
        <v>42064</v>
      </c>
      <c r="L28" s="683">
        <v>42369</v>
      </c>
      <c r="M28" s="682"/>
      <c r="N28" s="682"/>
      <c r="O28" s="682"/>
      <c r="P28" s="682"/>
      <c r="Q28" s="682"/>
      <c r="R28" s="682"/>
      <c r="S28" s="682"/>
      <c r="T28" s="682"/>
      <c r="U28" s="682"/>
      <c r="V28" s="682"/>
      <c r="W28" s="682"/>
      <c r="X28" s="682">
        <v>1</v>
      </c>
      <c r="Y28" s="801">
        <f>SUM(M28:X28)</f>
        <v>1</v>
      </c>
      <c r="Z28" s="680">
        <v>63000000</v>
      </c>
      <c r="AA28" s="662" t="s">
        <v>1130</v>
      </c>
      <c r="AB28" s="1479"/>
      <c r="AC28" s="1480"/>
      <c r="AD28" s="1479"/>
      <c r="AE28" s="1480"/>
      <c r="AF28" s="1480"/>
      <c r="AG28" s="1480"/>
      <c r="AH28" s="1481"/>
      <c r="AI28" s="1479"/>
      <c r="AJ28" s="1482"/>
      <c r="AK28" s="1482"/>
    </row>
    <row r="29" spans="1:37" s="655" customFormat="1" ht="58.5" customHeight="1" thickBot="1">
      <c r="A29" s="1668"/>
      <c r="B29" s="1668"/>
      <c r="C29" s="1669"/>
      <c r="D29" s="686" t="s">
        <v>1652</v>
      </c>
      <c r="E29" s="821" t="s">
        <v>1146</v>
      </c>
      <c r="F29" s="822">
        <v>1</v>
      </c>
      <c r="G29" s="821" t="s">
        <v>1147</v>
      </c>
      <c r="H29" s="811" t="s">
        <v>1128</v>
      </c>
      <c r="I29" s="945">
        <v>0.1</v>
      </c>
      <c r="J29" s="819" t="s">
        <v>1148</v>
      </c>
      <c r="K29" s="809" t="s">
        <v>1149</v>
      </c>
      <c r="L29" s="744">
        <v>42185</v>
      </c>
      <c r="M29" s="739"/>
      <c r="N29" s="739"/>
      <c r="O29" s="739"/>
      <c r="P29" s="739"/>
      <c r="Q29" s="739"/>
      <c r="R29" s="739"/>
      <c r="S29" s="739"/>
      <c r="T29" s="1434"/>
      <c r="U29" s="739"/>
      <c r="V29" s="739"/>
      <c r="W29" s="739"/>
      <c r="X29" s="739">
        <v>1</v>
      </c>
      <c r="Y29" s="801">
        <f>SUM(M29:X29)</f>
        <v>1</v>
      </c>
      <c r="Z29" s="748">
        <v>0</v>
      </c>
      <c r="AA29" s="753" t="s">
        <v>1084</v>
      </c>
      <c r="AB29" s="1479"/>
      <c r="AC29" s="1480"/>
      <c r="AD29" s="1479"/>
      <c r="AE29" s="1480"/>
      <c r="AF29" s="1480"/>
      <c r="AG29" s="1480"/>
      <c r="AH29" s="1481"/>
      <c r="AI29" s="1479"/>
      <c r="AJ29" s="1482"/>
      <c r="AK29" s="1482"/>
    </row>
    <row r="30" spans="1:37" s="655" customFormat="1" ht="99.95" customHeight="1" thickBot="1">
      <c r="A30" s="1668"/>
      <c r="B30" s="1668"/>
      <c r="C30" s="1670" t="s">
        <v>1083</v>
      </c>
      <c r="D30" s="946" t="s">
        <v>1151</v>
      </c>
      <c r="E30" s="718" t="s">
        <v>1152</v>
      </c>
      <c r="F30" s="721" t="s">
        <v>95</v>
      </c>
      <c r="G30" s="947" t="s">
        <v>1153</v>
      </c>
      <c r="H30" s="701" t="s">
        <v>1114</v>
      </c>
      <c r="I30" s="945">
        <v>0.1</v>
      </c>
      <c r="J30" s="701" t="s">
        <v>1154</v>
      </c>
      <c r="K30" s="683">
        <v>42005</v>
      </c>
      <c r="L30" s="683">
        <v>42369</v>
      </c>
      <c r="M30" s="682"/>
      <c r="N30" s="682"/>
      <c r="O30" s="682"/>
      <c r="P30" s="682"/>
      <c r="Q30" s="682"/>
      <c r="R30" s="682"/>
      <c r="S30" s="682"/>
      <c r="T30" s="682"/>
      <c r="U30" s="948"/>
      <c r="V30" s="948"/>
      <c r="W30" s="948"/>
      <c r="X30" s="949"/>
      <c r="Y30" s="950" t="s">
        <v>95</v>
      </c>
      <c r="Z30" s="951">
        <v>0</v>
      </c>
      <c r="AA30" s="753" t="s">
        <v>1084</v>
      </c>
      <c r="AB30" s="1479"/>
      <c r="AC30" s="1480"/>
      <c r="AD30" s="1479"/>
      <c r="AE30" s="1480"/>
      <c r="AF30" s="1480"/>
      <c r="AG30" s="1480"/>
      <c r="AH30" s="1481"/>
      <c r="AI30" s="1479"/>
      <c r="AJ30" s="1482"/>
      <c r="AK30" s="1482"/>
    </row>
    <row r="31" spans="1:37" s="655" customFormat="1" ht="51.75" thickBot="1">
      <c r="A31" s="1668"/>
      <c r="B31" s="1668"/>
      <c r="C31" s="1670"/>
      <c r="D31" s="952" t="s">
        <v>1653</v>
      </c>
      <c r="E31" s="718" t="s">
        <v>1654</v>
      </c>
      <c r="F31" s="721" t="s">
        <v>144</v>
      </c>
      <c r="G31" s="947" t="s">
        <v>1655</v>
      </c>
      <c r="H31" s="701" t="s">
        <v>1114</v>
      </c>
      <c r="I31" s="945">
        <v>0.1</v>
      </c>
      <c r="J31" s="701" t="s">
        <v>1656</v>
      </c>
      <c r="K31" s="683">
        <v>42005</v>
      </c>
      <c r="L31" s="683">
        <v>42369</v>
      </c>
      <c r="M31" s="682"/>
      <c r="N31" s="682"/>
      <c r="O31" s="682"/>
      <c r="P31" s="682"/>
      <c r="Q31" s="682"/>
      <c r="R31" s="682"/>
      <c r="S31" s="682"/>
      <c r="T31" s="682"/>
      <c r="U31" s="948"/>
      <c r="V31" s="948"/>
      <c r="W31" s="948"/>
      <c r="X31" s="949"/>
      <c r="Y31" s="950" t="s">
        <v>95</v>
      </c>
      <c r="Z31" s="951"/>
      <c r="AA31" s="753"/>
      <c r="AB31" s="1479"/>
      <c r="AC31" s="1480"/>
      <c r="AD31" s="1479"/>
      <c r="AE31" s="1480"/>
      <c r="AF31" s="1480"/>
      <c r="AG31" s="1480"/>
      <c r="AH31" s="1481"/>
      <c r="AI31" s="1479"/>
      <c r="AJ31" s="1482"/>
      <c r="AK31" s="1482"/>
    </row>
    <row r="32" spans="1:37" s="655" customFormat="1" ht="128.25" customHeight="1" thickBot="1">
      <c r="A32" s="1668"/>
      <c r="B32" s="1668"/>
      <c r="C32" s="1670" t="s">
        <v>1172</v>
      </c>
      <c r="D32" s="953" t="s">
        <v>1657</v>
      </c>
      <c r="E32" s="867" t="s">
        <v>67</v>
      </c>
      <c r="F32" s="868">
        <v>1</v>
      </c>
      <c r="G32" s="867" t="s">
        <v>169</v>
      </c>
      <c r="H32" s="803" t="s">
        <v>1511</v>
      </c>
      <c r="I32" s="945">
        <v>0.1</v>
      </c>
      <c r="J32" s="865" t="s">
        <v>1512</v>
      </c>
      <c r="K32" s="717">
        <v>42058</v>
      </c>
      <c r="L32" s="717">
        <v>42369</v>
      </c>
      <c r="M32" s="682"/>
      <c r="N32" s="682"/>
      <c r="O32" s="682"/>
      <c r="P32" s="682"/>
      <c r="Q32" s="682"/>
      <c r="R32" s="682"/>
      <c r="S32" s="682"/>
      <c r="T32" s="682"/>
      <c r="U32" s="948"/>
      <c r="V32" s="948"/>
      <c r="W32" s="948"/>
      <c r="X32" s="949">
        <v>1</v>
      </c>
      <c r="Y32" s="777">
        <f>SUM(M32:X32)</f>
        <v>1</v>
      </c>
      <c r="Z32" s="954">
        <v>0</v>
      </c>
      <c r="AA32" s="955" t="s">
        <v>1084</v>
      </c>
      <c r="AB32" s="1479"/>
      <c r="AC32" s="1480"/>
      <c r="AD32" s="1479"/>
      <c r="AE32" s="1480"/>
      <c r="AF32" s="1480"/>
      <c r="AG32" s="1480"/>
      <c r="AH32" s="1481"/>
      <c r="AI32" s="1479"/>
      <c r="AJ32" s="1482"/>
      <c r="AK32" s="1482"/>
    </row>
    <row r="33" spans="1:37" s="655" customFormat="1" ht="51.75" thickBot="1">
      <c r="A33" s="1668"/>
      <c r="B33" s="1668"/>
      <c r="C33" s="1671"/>
      <c r="D33" s="1672" t="s">
        <v>1513</v>
      </c>
      <c r="E33" s="867" t="s">
        <v>1060</v>
      </c>
      <c r="F33" s="868">
        <v>1</v>
      </c>
      <c r="G33" s="867" t="s">
        <v>1514</v>
      </c>
      <c r="H33" s="803" t="s">
        <v>1515</v>
      </c>
      <c r="I33" s="945">
        <v>0.1</v>
      </c>
      <c r="J33" s="865" t="s">
        <v>1516</v>
      </c>
      <c r="K33" s="717">
        <v>42186</v>
      </c>
      <c r="L33" s="717">
        <v>42369</v>
      </c>
      <c r="M33" s="682"/>
      <c r="N33" s="682"/>
      <c r="O33" s="682"/>
      <c r="P33" s="682"/>
      <c r="Q33" s="682"/>
      <c r="R33" s="682"/>
      <c r="S33" s="682"/>
      <c r="T33" s="682"/>
      <c r="U33" s="948"/>
      <c r="V33" s="948"/>
      <c r="W33" s="948"/>
      <c r="X33" s="1631">
        <v>1</v>
      </c>
      <c r="Y33" s="777">
        <f>SUM(M33:X33)</f>
        <v>1</v>
      </c>
      <c r="Z33" s="954">
        <v>0</v>
      </c>
      <c r="AA33" s="955"/>
      <c r="AB33" s="1479"/>
      <c r="AC33" s="1480"/>
      <c r="AD33" s="1479"/>
      <c r="AE33" s="1480"/>
      <c r="AF33" s="1480"/>
      <c r="AG33" s="1480"/>
      <c r="AH33" s="1481"/>
      <c r="AI33" s="1479"/>
      <c r="AJ33" s="1482"/>
      <c r="AK33" s="1482"/>
    </row>
    <row r="34" spans="1:37" s="655" customFormat="1" ht="63.75" customHeight="1" thickBot="1">
      <c r="A34" s="1668"/>
      <c r="B34" s="1668"/>
      <c r="C34" s="1671"/>
      <c r="D34" s="1673"/>
      <c r="E34" s="867" t="s">
        <v>131</v>
      </c>
      <c r="F34" s="868">
        <v>1</v>
      </c>
      <c r="G34" s="867" t="s">
        <v>1517</v>
      </c>
      <c r="H34" s="803" t="s">
        <v>1515</v>
      </c>
      <c r="I34" s="945">
        <v>0.1</v>
      </c>
      <c r="J34" s="865" t="s">
        <v>1518</v>
      </c>
      <c r="K34" s="717">
        <v>42186</v>
      </c>
      <c r="L34" s="717">
        <v>42369</v>
      </c>
      <c r="M34" s="682"/>
      <c r="N34" s="682"/>
      <c r="O34" s="682"/>
      <c r="P34" s="682"/>
      <c r="Q34" s="682"/>
      <c r="R34" s="682"/>
      <c r="S34" s="682"/>
      <c r="T34" s="682"/>
      <c r="U34" s="948"/>
      <c r="V34" s="948"/>
      <c r="W34" s="948"/>
      <c r="X34" s="949">
        <v>1</v>
      </c>
      <c r="Y34" s="777">
        <f>SUM(M34:X34)</f>
        <v>1</v>
      </c>
      <c r="Z34" s="954">
        <v>0</v>
      </c>
      <c r="AA34" s="955"/>
      <c r="AB34" s="1479"/>
      <c r="AC34" s="1480"/>
      <c r="AD34" s="1479"/>
      <c r="AE34" s="1480"/>
      <c r="AF34" s="1480"/>
      <c r="AG34" s="1480"/>
      <c r="AH34" s="1481"/>
      <c r="AI34" s="1479"/>
      <c r="AJ34" s="1482"/>
      <c r="AK34" s="1482"/>
    </row>
    <row r="35" spans="1:37" s="655" customFormat="1" ht="20.1" customHeight="1" thickBot="1">
      <c r="A35" s="1666" t="s">
        <v>125</v>
      </c>
      <c r="B35" s="1666"/>
      <c r="C35" s="1666"/>
      <c r="D35" s="1666"/>
      <c r="E35" s="660"/>
      <c r="F35" s="660"/>
      <c r="G35" s="660"/>
      <c r="H35" s="660"/>
      <c r="I35" s="944">
        <f>SUM(I27:I34)</f>
        <v>0.7999999999999999</v>
      </c>
      <c r="J35" s="660"/>
      <c r="K35" s="660"/>
      <c r="L35" s="660"/>
      <c r="M35" s="660"/>
      <c r="N35" s="660"/>
      <c r="O35" s="660"/>
      <c r="P35" s="660"/>
      <c r="Q35" s="660"/>
      <c r="R35" s="660"/>
      <c r="S35" s="660"/>
      <c r="T35" s="660"/>
      <c r="U35" s="660"/>
      <c r="V35" s="660"/>
      <c r="W35" s="660"/>
      <c r="X35" s="660"/>
      <c r="Y35" s="660"/>
      <c r="Z35" s="818">
        <f>SUM(Z27:Z32)</f>
        <v>63000000</v>
      </c>
      <c r="AA35" s="658"/>
      <c r="AB35" s="657"/>
      <c r="AC35" s="1403"/>
      <c r="AD35" s="657"/>
      <c r="AE35" s="1436"/>
      <c r="AF35" s="657"/>
      <c r="AG35" s="1441"/>
      <c r="AH35" s="657"/>
      <c r="AI35" s="657"/>
      <c r="AJ35" s="657"/>
      <c r="AK35" s="657"/>
    </row>
    <row r="36" spans="1:37" s="960" customFormat="1" ht="77.25" thickBot="1">
      <c r="A36" s="956">
        <v>3</v>
      </c>
      <c r="B36" s="956" t="s">
        <v>1173</v>
      </c>
      <c r="C36" s="856" t="s">
        <v>1174</v>
      </c>
      <c r="D36" s="957" t="s">
        <v>1658</v>
      </c>
      <c r="E36" s="867" t="s">
        <v>57</v>
      </c>
      <c r="F36" s="868">
        <v>1</v>
      </c>
      <c r="G36" s="867" t="s">
        <v>1659</v>
      </c>
      <c r="H36" s="803" t="s">
        <v>1114</v>
      </c>
      <c r="I36" s="958">
        <v>1</v>
      </c>
      <c r="J36" s="865" t="s">
        <v>1660</v>
      </c>
      <c r="K36" s="717" t="s">
        <v>1661</v>
      </c>
      <c r="L36" s="744">
        <v>42369</v>
      </c>
      <c r="M36" s="682"/>
      <c r="N36" s="682"/>
      <c r="O36" s="682"/>
      <c r="P36" s="682"/>
      <c r="Q36" s="682"/>
      <c r="R36" s="682"/>
      <c r="S36" s="682"/>
      <c r="T36" s="682"/>
      <c r="U36" s="948"/>
      <c r="V36" s="948"/>
      <c r="W36" s="948"/>
      <c r="X36" s="949">
        <v>1</v>
      </c>
      <c r="Y36" s="959">
        <v>1</v>
      </c>
      <c r="Z36" s="776">
        <v>883570680</v>
      </c>
      <c r="AA36" s="941" t="s">
        <v>1106</v>
      </c>
      <c r="AB36" s="1483"/>
      <c r="AC36" s="1484"/>
      <c r="AD36" s="1485"/>
      <c r="AE36" s="1486"/>
      <c r="AF36" s="1486"/>
      <c r="AG36" s="1486"/>
      <c r="AH36" s="1481"/>
      <c r="AI36" s="1483"/>
      <c r="AJ36" s="1487"/>
      <c r="AK36" s="1487"/>
    </row>
    <row r="37" spans="1:37" s="655" customFormat="1" ht="20.1" customHeight="1" thickBot="1">
      <c r="A37" s="1666" t="s">
        <v>125</v>
      </c>
      <c r="B37" s="1666"/>
      <c r="C37" s="1666"/>
      <c r="D37" s="1666"/>
      <c r="E37" s="660"/>
      <c r="F37" s="660"/>
      <c r="G37" s="660"/>
      <c r="H37" s="660"/>
      <c r="I37" s="944">
        <f>SUM(I36)</f>
        <v>1</v>
      </c>
      <c r="J37" s="660"/>
      <c r="K37" s="660"/>
      <c r="L37" s="660"/>
      <c r="M37" s="660"/>
      <c r="N37" s="660"/>
      <c r="O37" s="660"/>
      <c r="P37" s="660"/>
      <c r="Q37" s="660"/>
      <c r="R37" s="660"/>
      <c r="S37" s="660"/>
      <c r="T37" s="660"/>
      <c r="U37" s="660"/>
      <c r="V37" s="660"/>
      <c r="W37" s="660"/>
      <c r="X37" s="660"/>
      <c r="Y37" s="660"/>
      <c r="Z37" s="818" t="e">
        <f>SUM(#REF!)</f>
        <v>#REF!</v>
      </c>
      <c r="AA37" s="658"/>
      <c r="AB37" s="657"/>
      <c r="AC37" s="1426"/>
      <c r="AD37" s="657"/>
      <c r="AE37" s="657"/>
      <c r="AF37" s="657"/>
      <c r="AG37" s="1440"/>
      <c r="AH37" s="657"/>
      <c r="AI37" s="657"/>
      <c r="AJ37" s="657"/>
      <c r="AK37" s="657"/>
    </row>
    <row r="38" spans="1:37" s="655" customFormat="1" ht="20.1" customHeight="1" thickBot="1">
      <c r="A38" s="1655" t="s">
        <v>285</v>
      </c>
      <c r="B38" s="1655"/>
      <c r="C38" s="1655"/>
      <c r="D38" s="1655"/>
      <c r="E38" s="892"/>
      <c r="F38" s="893"/>
      <c r="G38" s="893"/>
      <c r="H38" s="893"/>
      <c r="I38" s="893"/>
      <c r="J38" s="893"/>
      <c r="K38" s="893"/>
      <c r="L38" s="893"/>
      <c r="M38" s="893"/>
      <c r="N38" s="893"/>
      <c r="O38" s="893"/>
      <c r="P38" s="893"/>
      <c r="Q38" s="893"/>
      <c r="R38" s="893"/>
      <c r="S38" s="893"/>
      <c r="T38" s="893"/>
      <c r="U38" s="893"/>
      <c r="V38" s="893"/>
      <c r="W38" s="893"/>
      <c r="X38" s="893"/>
      <c r="Y38" s="893"/>
      <c r="Z38" s="894" t="e">
        <f>SUM(Z37,Z35,Z26)</f>
        <v>#REF!</v>
      </c>
      <c r="AA38" s="895"/>
      <c r="AB38" s="656"/>
      <c r="AC38" s="1427"/>
      <c r="AD38" s="656"/>
      <c r="AE38" s="1421"/>
      <c r="AF38" s="656"/>
      <c r="AG38" s="1422"/>
      <c r="AH38" s="656"/>
      <c r="AI38" s="656"/>
      <c r="AJ38" s="656"/>
      <c r="AK38" s="656"/>
    </row>
    <row r="39" spans="1:34" s="705" customFormat="1" ht="9.95" customHeight="1" thickBot="1">
      <c r="A39" s="1656"/>
      <c r="B39" s="1656"/>
      <c r="C39" s="1656"/>
      <c r="D39" s="1656"/>
      <c r="E39" s="1656"/>
      <c r="F39" s="1656"/>
      <c r="G39" s="1656"/>
      <c r="H39" s="1656"/>
      <c r="I39" s="1656"/>
      <c r="J39" s="1656"/>
      <c r="K39" s="1656"/>
      <c r="L39" s="1656"/>
      <c r="M39" s="1656"/>
      <c r="N39" s="1656"/>
      <c r="O39" s="1656"/>
      <c r="P39" s="1656"/>
      <c r="Q39" s="1656"/>
      <c r="R39" s="1656"/>
      <c r="S39" s="1656"/>
      <c r="T39" s="1656"/>
      <c r="U39" s="1656"/>
      <c r="V39" s="1656"/>
      <c r="W39" s="1656"/>
      <c r="X39" s="1656"/>
      <c r="Y39" s="1656"/>
      <c r="Z39" s="1656"/>
      <c r="AA39" s="1656"/>
      <c r="AB39" s="708"/>
      <c r="AC39" s="708"/>
      <c r="AD39" s="708"/>
      <c r="AE39" s="708"/>
      <c r="AF39" s="708"/>
      <c r="AG39" s="708"/>
      <c r="AH39" s="708"/>
    </row>
    <row r="40" spans="1:37" s="707" customFormat="1" ht="21" customHeight="1" thickBot="1">
      <c r="A40" s="1674" t="s">
        <v>9</v>
      </c>
      <c r="B40" s="1674"/>
      <c r="C40" s="1674"/>
      <c r="D40" s="1674"/>
      <c r="E40" s="1675" t="s">
        <v>287</v>
      </c>
      <c r="F40" s="1675"/>
      <c r="G40" s="1675"/>
      <c r="H40" s="1675"/>
      <c r="I40" s="1675"/>
      <c r="J40" s="1675"/>
      <c r="K40" s="1675"/>
      <c r="L40" s="1675"/>
      <c r="M40" s="1675"/>
      <c r="N40" s="1675"/>
      <c r="O40" s="1675"/>
      <c r="P40" s="1675"/>
      <c r="Q40" s="1675"/>
      <c r="R40" s="1675"/>
      <c r="S40" s="1675"/>
      <c r="T40" s="1675"/>
      <c r="U40" s="1675"/>
      <c r="V40" s="1675"/>
      <c r="W40" s="1675"/>
      <c r="X40" s="1675"/>
      <c r="Y40" s="1675"/>
      <c r="Z40" s="1675"/>
      <c r="AA40" s="1675"/>
      <c r="AB40" s="1651" t="s">
        <v>287</v>
      </c>
      <c r="AC40" s="1652"/>
      <c r="AD40" s="1652"/>
      <c r="AE40" s="1652"/>
      <c r="AF40" s="1652"/>
      <c r="AG40" s="1652"/>
      <c r="AH40" s="1652"/>
      <c r="AI40" s="1652"/>
      <c r="AJ40" s="1652"/>
      <c r="AK40" s="1653"/>
    </row>
    <row r="41" spans="1:34" s="705" customFormat="1" ht="9.95" customHeight="1" thickBot="1">
      <c r="A41" s="1656"/>
      <c r="B41" s="1656"/>
      <c r="C41" s="1656"/>
      <c r="D41" s="1656"/>
      <c r="E41" s="1656"/>
      <c r="F41" s="1656"/>
      <c r="G41" s="1656"/>
      <c r="H41" s="1656"/>
      <c r="I41" s="1656"/>
      <c r="J41" s="1656"/>
      <c r="K41" s="1656"/>
      <c r="L41" s="1656"/>
      <c r="M41" s="1656"/>
      <c r="N41" s="1656"/>
      <c r="O41" s="1656"/>
      <c r="P41" s="1656"/>
      <c r="Q41" s="1656"/>
      <c r="R41" s="1656"/>
      <c r="S41" s="1656"/>
      <c r="T41" s="1656"/>
      <c r="U41" s="1656"/>
      <c r="V41" s="1656"/>
      <c r="W41" s="1656"/>
      <c r="X41" s="1656"/>
      <c r="Y41" s="1656"/>
      <c r="Z41" s="1656"/>
      <c r="AA41" s="1656"/>
      <c r="AB41" s="706"/>
      <c r="AC41" s="706"/>
      <c r="AD41" s="706"/>
      <c r="AE41" s="706"/>
      <c r="AF41" s="706"/>
      <c r="AG41" s="706"/>
      <c r="AH41" s="706"/>
    </row>
    <row r="42" spans="1:37" s="704" customFormat="1" ht="39" thickBot="1">
      <c r="A42" s="896" t="s">
        <v>11</v>
      </c>
      <c r="B42" s="985" t="s">
        <v>12</v>
      </c>
      <c r="C42" s="896" t="s">
        <v>13</v>
      </c>
      <c r="D42" s="986" t="s">
        <v>14</v>
      </c>
      <c r="E42" s="986" t="s">
        <v>15</v>
      </c>
      <c r="F42" s="986" t="s">
        <v>16</v>
      </c>
      <c r="G42" s="986" t="s">
        <v>17</v>
      </c>
      <c r="H42" s="986" t="s">
        <v>18</v>
      </c>
      <c r="I42" s="986" t="s">
        <v>19</v>
      </c>
      <c r="J42" s="986" t="s">
        <v>20</v>
      </c>
      <c r="K42" s="986" t="s">
        <v>21</v>
      </c>
      <c r="L42" s="986" t="s">
        <v>22</v>
      </c>
      <c r="M42" s="987" t="s">
        <v>23</v>
      </c>
      <c r="N42" s="987" t="s">
        <v>24</v>
      </c>
      <c r="O42" s="987" t="s">
        <v>25</v>
      </c>
      <c r="P42" s="987" t="s">
        <v>26</v>
      </c>
      <c r="Q42" s="987" t="s">
        <v>27</v>
      </c>
      <c r="R42" s="987" t="s">
        <v>28</v>
      </c>
      <c r="S42" s="987" t="s">
        <v>29</v>
      </c>
      <c r="T42" s="987" t="s">
        <v>30</v>
      </c>
      <c r="U42" s="987" t="s">
        <v>31</v>
      </c>
      <c r="V42" s="987" t="s">
        <v>32</v>
      </c>
      <c r="W42" s="987" t="s">
        <v>33</v>
      </c>
      <c r="X42" s="987" t="s">
        <v>34</v>
      </c>
      <c r="Y42" s="986" t="s">
        <v>35</v>
      </c>
      <c r="Z42" s="988" t="s">
        <v>36</v>
      </c>
      <c r="AA42" s="986" t="s">
        <v>37</v>
      </c>
      <c r="AB42" s="1320" t="s">
        <v>44</v>
      </c>
      <c r="AC42" s="1320" t="s">
        <v>1705</v>
      </c>
      <c r="AD42" s="1320" t="s">
        <v>45</v>
      </c>
      <c r="AE42" s="1320" t="s">
        <v>1915</v>
      </c>
      <c r="AF42" s="1320" t="s">
        <v>1711</v>
      </c>
      <c r="AG42" s="1320" t="s">
        <v>1916</v>
      </c>
      <c r="AH42" s="1320" t="s">
        <v>38</v>
      </c>
      <c r="AI42" s="1320" t="s">
        <v>39</v>
      </c>
      <c r="AJ42" s="1320" t="s">
        <v>40</v>
      </c>
      <c r="AK42" s="1600" t="s">
        <v>41</v>
      </c>
    </row>
    <row r="43" spans="1:37" s="962" customFormat="1" ht="87" customHeight="1" thickBot="1">
      <c r="A43" s="1657">
        <v>1</v>
      </c>
      <c r="B43" s="1657" t="s">
        <v>126</v>
      </c>
      <c r="C43" s="1658" t="s">
        <v>498</v>
      </c>
      <c r="D43" s="703" t="s">
        <v>499</v>
      </c>
      <c r="E43" s="614" t="s">
        <v>67</v>
      </c>
      <c r="F43" s="615" t="s">
        <v>500</v>
      </c>
      <c r="G43" s="616" t="s">
        <v>68</v>
      </c>
      <c r="H43" s="779" t="s">
        <v>1114</v>
      </c>
      <c r="I43" s="684">
        <v>0.16666666666666669</v>
      </c>
      <c r="J43" s="877" t="s">
        <v>129</v>
      </c>
      <c r="K43" s="758">
        <v>42005</v>
      </c>
      <c r="L43" s="758">
        <v>42369</v>
      </c>
      <c r="M43" s="682"/>
      <c r="N43" s="682"/>
      <c r="O43" s="682"/>
      <c r="P43" s="682"/>
      <c r="Q43" s="682"/>
      <c r="R43" s="682"/>
      <c r="S43" s="682"/>
      <c r="T43" s="682"/>
      <c r="U43" s="948"/>
      <c r="V43" s="948"/>
      <c r="W43" s="948"/>
      <c r="X43" s="949"/>
      <c r="Y43" s="779" t="s">
        <v>501</v>
      </c>
      <c r="Z43" s="776">
        <v>0</v>
      </c>
      <c r="AA43" s="961" t="s">
        <v>1084</v>
      </c>
      <c r="AB43" s="1488"/>
      <c r="AC43" s="1489"/>
      <c r="AD43" s="1488"/>
      <c r="AE43" s="1489"/>
      <c r="AF43" s="1489"/>
      <c r="AG43" s="1489"/>
      <c r="AH43" s="1490"/>
      <c r="AI43" s="1488"/>
      <c r="AJ43" s="1491"/>
      <c r="AK43" s="1491"/>
    </row>
    <row r="44" spans="1:37" s="962" customFormat="1" ht="49.5" customHeight="1" thickBot="1">
      <c r="A44" s="1657"/>
      <c r="B44" s="1657"/>
      <c r="C44" s="1658"/>
      <c r="D44" s="686" t="s">
        <v>130</v>
      </c>
      <c r="E44" s="867" t="s">
        <v>131</v>
      </c>
      <c r="F44" s="963">
        <v>4</v>
      </c>
      <c r="G44" s="867" t="s">
        <v>132</v>
      </c>
      <c r="H44" s="779" t="s">
        <v>1114</v>
      </c>
      <c r="I44" s="684">
        <v>0.16666666666666669</v>
      </c>
      <c r="J44" s="865" t="s">
        <v>133</v>
      </c>
      <c r="K44" s="717">
        <v>42005</v>
      </c>
      <c r="L44" s="717">
        <v>42369</v>
      </c>
      <c r="M44" s="682"/>
      <c r="N44" s="682"/>
      <c r="O44" s="682">
        <v>1</v>
      </c>
      <c r="P44" s="682"/>
      <c r="Q44" s="682"/>
      <c r="R44" s="682">
        <v>1</v>
      </c>
      <c r="S44" s="682"/>
      <c r="T44" s="682"/>
      <c r="U44" s="948">
        <v>1</v>
      </c>
      <c r="V44" s="948"/>
      <c r="W44" s="948"/>
      <c r="X44" s="949">
        <v>1</v>
      </c>
      <c r="Y44" s="964">
        <v>4</v>
      </c>
      <c r="Z44" s="776">
        <v>0</v>
      </c>
      <c r="AA44" s="961" t="s">
        <v>1084</v>
      </c>
      <c r="AB44" s="1488"/>
      <c r="AC44" s="1489"/>
      <c r="AD44" s="1488"/>
      <c r="AE44" s="1489"/>
      <c r="AF44" s="1489"/>
      <c r="AG44" s="1489"/>
      <c r="AH44" s="1490"/>
      <c r="AI44" s="1488"/>
      <c r="AJ44" s="1491"/>
      <c r="AK44" s="1491"/>
    </row>
    <row r="45" spans="1:37" s="962" customFormat="1" ht="48" customHeight="1" thickBot="1">
      <c r="A45" s="1657"/>
      <c r="B45" s="1657"/>
      <c r="C45" s="1659" t="s">
        <v>502</v>
      </c>
      <c r="D45" s="694" t="s">
        <v>146</v>
      </c>
      <c r="E45" s="878" t="s">
        <v>147</v>
      </c>
      <c r="F45" s="965">
        <v>12</v>
      </c>
      <c r="G45" s="878" t="s">
        <v>148</v>
      </c>
      <c r="H45" s="779" t="s">
        <v>1114</v>
      </c>
      <c r="I45" s="684">
        <v>0.16666666666666669</v>
      </c>
      <c r="J45" s="877" t="s">
        <v>149</v>
      </c>
      <c r="K45" s="758">
        <v>42006</v>
      </c>
      <c r="L45" s="758">
        <v>42369</v>
      </c>
      <c r="M45" s="682">
        <v>1</v>
      </c>
      <c r="N45" s="682">
        <v>1</v>
      </c>
      <c r="O45" s="682">
        <v>1</v>
      </c>
      <c r="P45" s="682">
        <v>1</v>
      </c>
      <c r="Q45" s="682">
        <v>1</v>
      </c>
      <c r="R45" s="682">
        <v>1</v>
      </c>
      <c r="S45" s="682">
        <v>1</v>
      </c>
      <c r="T45" s="682">
        <v>1</v>
      </c>
      <c r="U45" s="948">
        <v>1</v>
      </c>
      <c r="V45" s="948">
        <v>1</v>
      </c>
      <c r="W45" s="948">
        <v>1</v>
      </c>
      <c r="X45" s="949">
        <v>1</v>
      </c>
      <c r="Y45" s="966">
        <v>12</v>
      </c>
      <c r="Z45" s="776">
        <v>0</v>
      </c>
      <c r="AA45" s="961" t="s">
        <v>1084</v>
      </c>
      <c r="AB45" s="1488"/>
      <c r="AC45" s="1489"/>
      <c r="AD45" s="1488"/>
      <c r="AE45" s="1489"/>
      <c r="AF45" s="1489"/>
      <c r="AG45" s="1489"/>
      <c r="AH45" s="1490"/>
      <c r="AI45" s="1488"/>
      <c r="AJ45" s="1491"/>
      <c r="AK45" s="1491"/>
    </row>
    <row r="46" spans="1:37" s="962" customFormat="1" ht="54.75" customHeight="1" thickBot="1">
      <c r="A46" s="1657"/>
      <c r="B46" s="1657"/>
      <c r="C46" s="1659"/>
      <c r="D46" s="686" t="s">
        <v>150</v>
      </c>
      <c r="E46" s="869" t="s">
        <v>147</v>
      </c>
      <c r="F46" s="967">
        <v>12</v>
      </c>
      <c r="G46" s="968" t="s">
        <v>148</v>
      </c>
      <c r="H46" s="779" t="s">
        <v>1114</v>
      </c>
      <c r="I46" s="684">
        <v>0.16666666666666669</v>
      </c>
      <c r="J46" s="865" t="s">
        <v>149</v>
      </c>
      <c r="K46" s="717">
        <v>42006</v>
      </c>
      <c r="L46" s="717">
        <v>42369</v>
      </c>
      <c r="M46" s="682">
        <v>1</v>
      </c>
      <c r="N46" s="682">
        <v>1</v>
      </c>
      <c r="O46" s="682">
        <v>1</v>
      </c>
      <c r="P46" s="682">
        <v>1</v>
      </c>
      <c r="Q46" s="682">
        <v>1</v>
      </c>
      <c r="R46" s="682">
        <v>1</v>
      </c>
      <c r="S46" s="682">
        <v>1</v>
      </c>
      <c r="T46" s="682">
        <v>1</v>
      </c>
      <c r="U46" s="948">
        <v>1</v>
      </c>
      <c r="V46" s="948">
        <v>1</v>
      </c>
      <c r="W46" s="948">
        <v>1</v>
      </c>
      <c r="X46" s="949">
        <v>1</v>
      </c>
      <c r="Y46" s="964">
        <v>12</v>
      </c>
      <c r="Z46" s="776">
        <v>0</v>
      </c>
      <c r="AA46" s="961" t="s">
        <v>1084</v>
      </c>
      <c r="AB46" s="1488"/>
      <c r="AC46" s="1489"/>
      <c r="AD46" s="1488"/>
      <c r="AE46" s="1489"/>
      <c r="AF46" s="1489"/>
      <c r="AG46" s="1489"/>
      <c r="AH46" s="1490"/>
      <c r="AI46" s="1488"/>
      <c r="AJ46" s="1491"/>
      <c r="AK46" s="1491"/>
    </row>
    <row r="47" spans="1:37" s="962" customFormat="1" ht="87.75" customHeight="1" thickBot="1">
      <c r="A47" s="1657"/>
      <c r="B47" s="1657"/>
      <c r="C47" s="1659"/>
      <c r="D47" s="694" t="s">
        <v>151</v>
      </c>
      <c r="E47" s="614" t="s">
        <v>152</v>
      </c>
      <c r="F47" s="969" t="s">
        <v>135</v>
      </c>
      <c r="G47" s="615" t="s">
        <v>136</v>
      </c>
      <c r="H47" s="779" t="s">
        <v>1114</v>
      </c>
      <c r="I47" s="684">
        <v>0.16666666666666669</v>
      </c>
      <c r="J47" s="879" t="s">
        <v>153</v>
      </c>
      <c r="K47" s="970">
        <v>42006</v>
      </c>
      <c r="L47" s="758">
        <v>42369</v>
      </c>
      <c r="M47" s="682"/>
      <c r="N47" s="682"/>
      <c r="O47" s="682"/>
      <c r="P47" s="682"/>
      <c r="Q47" s="682"/>
      <c r="R47" s="682"/>
      <c r="S47" s="682"/>
      <c r="T47" s="682"/>
      <c r="U47" s="948"/>
      <c r="V47" s="948"/>
      <c r="W47" s="948"/>
      <c r="X47" s="949"/>
      <c r="Y47" s="966" t="s">
        <v>135</v>
      </c>
      <c r="Z47" s="776">
        <v>0</v>
      </c>
      <c r="AA47" s="961" t="s">
        <v>1084</v>
      </c>
      <c r="AB47" s="1488"/>
      <c r="AC47" s="1489"/>
      <c r="AD47" s="1488"/>
      <c r="AE47" s="1489"/>
      <c r="AF47" s="1489"/>
      <c r="AG47" s="1489"/>
      <c r="AH47" s="1490"/>
      <c r="AI47" s="1488"/>
      <c r="AJ47" s="1491"/>
      <c r="AK47" s="1491"/>
    </row>
    <row r="48" spans="1:37" s="962" customFormat="1" ht="59.25" customHeight="1" thickBot="1">
      <c r="A48" s="1657"/>
      <c r="B48" s="1657"/>
      <c r="C48" s="1659"/>
      <c r="D48" s="686" t="s">
        <v>142</v>
      </c>
      <c r="E48" s="601" t="s">
        <v>143</v>
      </c>
      <c r="F48" s="601" t="s">
        <v>144</v>
      </c>
      <c r="G48" s="968" t="s">
        <v>145</v>
      </c>
      <c r="H48" s="779" t="s">
        <v>1114</v>
      </c>
      <c r="I48" s="684">
        <v>0.16666666666666669</v>
      </c>
      <c r="J48" s="865" t="s">
        <v>143</v>
      </c>
      <c r="K48" s="717">
        <v>42006</v>
      </c>
      <c r="L48" s="717">
        <v>42369</v>
      </c>
      <c r="M48" s="682"/>
      <c r="N48" s="682"/>
      <c r="O48" s="682"/>
      <c r="P48" s="682"/>
      <c r="Q48" s="682"/>
      <c r="R48" s="682"/>
      <c r="S48" s="682"/>
      <c r="T48" s="682"/>
      <c r="U48" s="948"/>
      <c r="V48" s="948"/>
      <c r="W48" s="948"/>
      <c r="X48" s="949"/>
      <c r="Y48" s="964" t="s">
        <v>144</v>
      </c>
      <c r="Z48" s="776">
        <v>0</v>
      </c>
      <c r="AA48" s="961" t="s">
        <v>1084</v>
      </c>
      <c r="AB48" s="1488"/>
      <c r="AC48" s="1489"/>
      <c r="AD48" s="1488"/>
      <c r="AE48" s="1489"/>
      <c r="AF48" s="1489"/>
      <c r="AG48" s="1489"/>
      <c r="AH48" s="1490"/>
      <c r="AI48" s="1488"/>
      <c r="AJ48" s="1491"/>
      <c r="AK48" s="1491"/>
    </row>
    <row r="49" spans="1:37" s="977" customFormat="1" ht="20.1" customHeight="1" thickBot="1">
      <c r="A49" s="1660" t="s">
        <v>125</v>
      </c>
      <c r="B49" s="1660"/>
      <c r="C49" s="1660"/>
      <c r="D49" s="1660"/>
      <c r="E49" s="971"/>
      <c r="F49" s="971"/>
      <c r="G49" s="971"/>
      <c r="H49" s="972"/>
      <c r="I49" s="973">
        <f>+SUM(I43:I48)</f>
        <v>1.0000000000000002</v>
      </c>
      <c r="J49" s="971"/>
      <c r="K49" s="971"/>
      <c r="L49" s="971"/>
      <c r="M49" s="971"/>
      <c r="N49" s="971"/>
      <c r="O49" s="971"/>
      <c r="P49" s="971"/>
      <c r="Q49" s="971"/>
      <c r="R49" s="971"/>
      <c r="S49" s="971"/>
      <c r="T49" s="971"/>
      <c r="U49" s="971"/>
      <c r="V49" s="971"/>
      <c r="W49" s="971"/>
      <c r="X49" s="971"/>
      <c r="Y49" s="974"/>
      <c r="Z49" s="975">
        <f>SUM(Z43:Z48)</f>
        <v>0</v>
      </c>
      <c r="AA49" s="976"/>
      <c r="AB49" s="1244"/>
      <c r="AC49" s="1429"/>
      <c r="AD49" s="1244"/>
      <c r="AE49" s="1437"/>
      <c r="AF49" s="1244"/>
      <c r="AG49" s="1632"/>
      <c r="AH49" s="1244"/>
      <c r="AI49" s="1244"/>
      <c r="AJ49" s="1244"/>
      <c r="AK49" s="1244"/>
    </row>
    <row r="50" spans="1:37" s="962" customFormat="1" ht="63" customHeight="1" thickBot="1">
      <c r="A50" s="1661">
        <v>2</v>
      </c>
      <c r="B50" s="1661" t="s">
        <v>223</v>
      </c>
      <c r="C50" s="1658" t="s">
        <v>232</v>
      </c>
      <c r="D50" s="978" t="s">
        <v>540</v>
      </c>
      <c r="E50" s="979" t="s">
        <v>143</v>
      </c>
      <c r="F50" s="614" t="s">
        <v>144</v>
      </c>
      <c r="G50" s="1575" t="s">
        <v>145</v>
      </c>
      <c r="H50" s="1576" t="s">
        <v>1114</v>
      </c>
      <c r="I50" s="1572">
        <v>1</v>
      </c>
      <c r="J50" s="1577" t="s">
        <v>255</v>
      </c>
      <c r="K50" s="980">
        <v>42006</v>
      </c>
      <c r="L50" s="980">
        <v>42369</v>
      </c>
      <c r="M50" s="682"/>
      <c r="N50" s="682"/>
      <c r="O50" s="682"/>
      <c r="P50" s="682"/>
      <c r="Q50" s="682"/>
      <c r="R50" s="682"/>
      <c r="S50" s="682"/>
      <c r="T50" s="682"/>
      <c r="U50" s="948"/>
      <c r="V50" s="948"/>
      <c r="W50" s="948"/>
      <c r="X50" s="949"/>
      <c r="Y50" s="981" t="s">
        <v>144</v>
      </c>
      <c r="Z50" s="982">
        <v>0</v>
      </c>
      <c r="AA50" s="961" t="s">
        <v>1084</v>
      </c>
      <c r="AB50" s="1488"/>
      <c r="AC50" s="1489"/>
      <c r="AD50" s="1488"/>
      <c r="AE50" s="1489"/>
      <c r="AF50" s="1489"/>
      <c r="AG50" s="1489"/>
      <c r="AH50" s="1490"/>
      <c r="AI50" s="1488"/>
      <c r="AJ50" s="1491"/>
      <c r="AK50" s="1491"/>
    </row>
    <row r="51" spans="1:37" s="962" customFormat="1" ht="63" customHeight="1" thickBot="1">
      <c r="A51" s="1662"/>
      <c r="B51" s="1662"/>
      <c r="C51" s="1664"/>
      <c r="D51" s="1252" t="s">
        <v>1817</v>
      </c>
      <c r="E51" s="1253" t="s">
        <v>1818</v>
      </c>
      <c r="F51" s="1266">
        <v>2</v>
      </c>
      <c r="G51" s="1267" t="s">
        <v>123</v>
      </c>
      <c r="H51" s="1265" t="s">
        <v>1114</v>
      </c>
      <c r="I51" s="1574">
        <v>0.166</v>
      </c>
      <c r="J51" s="1265" t="s">
        <v>1819</v>
      </c>
      <c r="K51" s="1257">
        <v>42005</v>
      </c>
      <c r="L51" s="1257">
        <v>42369</v>
      </c>
      <c r="M51" s="1258"/>
      <c r="N51" s="1258"/>
      <c r="O51" s="1258"/>
      <c r="P51" s="1258"/>
      <c r="Q51" s="1258"/>
      <c r="R51" s="1259">
        <v>1</v>
      </c>
      <c r="S51" s="1259"/>
      <c r="T51" s="1259"/>
      <c r="U51" s="1260"/>
      <c r="V51" s="1260"/>
      <c r="W51" s="1260"/>
      <c r="X51" s="1261">
        <v>1</v>
      </c>
      <c r="Y51" s="1262">
        <v>2</v>
      </c>
      <c r="Z51" s="1263"/>
      <c r="AA51" s="1264"/>
      <c r="AB51" s="1488"/>
      <c r="AC51" s="1489"/>
      <c r="AD51" s="1488"/>
      <c r="AE51" s="1489"/>
      <c r="AF51" s="1489"/>
      <c r="AG51" s="1489"/>
      <c r="AH51" s="1490"/>
      <c r="AI51" s="1488"/>
      <c r="AJ51" s="1491"/>
      <c r="AK51" s="1491"/>
    </row>
    <row r="52" spans="1:37" s="962" customFormat="1" ht="63" customHeight="1" thickBot="1">
      <c r="A52" s="1662"/>
      <c r="B52" s="1662"/>
      <c r="C52" s="1664"/>
      <c r="D52" s="1252" t="s">
        <v>1820</v>
      </c>
      <c r="E52" s="1265" t="s">
        <v>1821</v>
      </c>
      <c r="F52" s="1578">
        <v>1</v>
      </c>
      <c r="G52" s="1579" t="s">
        <v>1822</v>
      </c>
      <c r="H52" s="1580" t="s">
        <v>1114</v>
      </c>
      <c r="I52" s="1581">
        <v>0.166</v>
      </c>
      <c r="J52" s="1582" t="s">
        <v>1821</v>
      </c>
      <c r="K52" s="1257">
        <v>42005</v>
      </c>
      <c r="L52" s="1268">
        <v>42063</v>
      </c>
      <c r="M52" s="1258"/>
      <c r="N52" s="1259"/>
      <c r="O52" s="1259">
        <v>1</v>
      </c>
      <c r="P52" s="1258"/>
      <c r="Q52" s="1258"/>
      <c r="R52" s="1259"/>
      <c r="S52" s="1259"/>
      <c r="T52" s="1259"/>
      <c r="U52" s="1260"/>
      <c r="V52" s="1260"/>
      <c r="W52" s="1260"/>
      <c r="X52" s="1261"/>
      <c r="Y52" s="1262">
        <v>1</v>
      </c>
      <c r="Z52" s="1263"/>
      <c r="AA52" s="1264"/>
      <c r="AB52" s="1488"/>
      <c r="AC52" s="1489"/>
      <c r="AD52" s="1488"/>
      <c r="AE52" s="1489"/>
      <c r="AF52" s="1489"/>
      <c r="AG52" s="1489"/>
      <c r="AH52" s="1490"/>
      <c r="AI52" s="1488"/>
      <c r="AJ52" s="1491"/>
      <c r="AK52" s="1491"/>
    </row>
    <row r="53" spans="1:37" s="962" customFormat="1" ht="63" customHeight="1" thickBot="1">
      <c r="A53" s="1662"/>
      <c r="B53" s="1662"/>
      <c r="C53" s="1664"/>
      <c r="D53" s="1252" t="s">
        <v>1823</v>
      </c>
      <c r="E53" s="1265" t="s">
        <v>1824</v>
      </c>
      <c r="F53" s="1266">
        <v>1</v>
      </c>
      <c r="G53" s="1569" t="s">
        <v>1825</v>
      </c>
      <c r="H53" s="1571" t="s">
        <v>1114</v>
      </c>
      <c r="I53" s="1574">
        <v>0.166</v>
      </c>
      <c r="J53" s="1265" t="s">
        <v>1826</v>
      </c>
      <c r="K53" s="1257">
        <v>42005</v>
      </c>
      <c r="L53" s="1257">
        <v>42369</v>
      </c>
      <c r="M53" s="1258"/>
      <c r="N53" s="1258"/>
      <c r="O53" s="1258"/>
      <c r="P53" s="1258"/>
      <c r="Q53" s="1258"/>
      <c r="R53" s="1259"/>
      <c r="S53" s="1259"/>
      <c r="T53" s="1259"/>
      <c r="U53" s="1260"/>
      <c r="V53" s="1260"/>
      <c r="W53" s="1260"/>
      <c r="X53" s="1261">
        <v>1</v>
      </c>
      <c r="Y53" s="1269">
        <v>1</v>
      </c>
      <c r="Z53" s="1263"/>
      <c r="AA53" s="1264"/>
      <c r="AB53" s="1488"/>
      <c r="AC53" s="1489"/>
      <c r="AD53" s="1488"/>
      <c r="AE53" s="1489"/>
      <c r="AF53" s="1489"/>
      <c r="AG53" s="1489"/>
      <c r="AH53" s="1490"/>
      <c r="AI53" s="1488"/>
      <c r="AJ53" s="1491"/>
      <c r="AK53" s="1491"/>
    </row>
    <row r="54" spans="1:37" s="962" customFormat="1" ht="63" customHeight="1" thickBot="1">
      <c r="A54" s="1662"/>
      <c r="B54" s="1662"/>
      <c r="C54" s="1664"/>
      <c r="D54" s="1252" t="s">
        <v>1827</v>
      </c>
      <c r="E54" s="1265" t="s">
        <v>1828</v>
      </c>
      <c r="F54" s="1266">
        <v>3</v>
      </c>
      <c r="G54" s="1569" t="s">
        <v>1829</v>
      </c>
      <c r="H54" s="1571" t="s">
        <v>1114</v>
      </c>
      <c r="I54" s="1574">
        <v>0.166</v>
      </c>
      <c r="J54" s="1265" t="s">
        <v>1828</v>
      </c>
      <c r="K54" s="1257">
        <v>42095</v>
      </c>
      <c r="L54" s="1257">
        <v>42369</v>
      </c>
      <c r="M54" s="1258"/>
      <c r="N54" s="1258"/>
      <c r="O54" s="1258"/>
      <c r="P54" s="1258">
        <v>1</v>
      </c>
      <c r="Q54" s="1258"/>
      <c r="R54" s="1259"/>
      <c r="S54" s="1259"/>
      <c r="T54" s="1259">
        <v>1</v>
      </c>
      <c r="U54" s="1260"/>
      <c r="V54" s="1260"/>
      <c r="W54" s="1260"/>
      <c r="X54" s="1261">
        <v>1</v>
      </c>
      <c r="Y54" s="1262">
        <v>3</v>
      </c>
      <c r="Z54" s="1263"/>
      <c r="AA54" s="1264"/>
      <c r="AB54" s="1488"/>
      <c r="AC54" s="1489"/>
      <c r="AD54" s="1488"/>
      <c r="AE54" s="1489"/>
      <c r="AF54" s="1489"/>
      <c r="AG54" s="1489"/>
      <c r="AH54" s="1490"/>
      <c r="AI54" s="1488"/>
      <c r="AJ54" s="1491"/>
      <c r="AK54" s="1491"/>
    </row>
    <row r="55" spans="1:37" s="962" customFormat="1" ht="63" customHeight="1" thickBot="1">
      <c r="A55" s="1663"/>
      <c r="B55" s="1663"/>
      <c r="C55" s="1665"/>
      <c r="D55" s="1252" t="s">
        <v>1830</v>
      </c>
      <c r="E55" s="1265" t="s">
        <v>1831</v>
      </c>
      <c r="F55" s="1266">
        <v>1</v>
      </c>
      <c r="G55" s="1569" t="s">
        <v>1832</v>
      </c>
      <c r="H55" s="1571" t="s">
        <v>1114</v>
      </c>
      <c r="I55" s="1574">
        <v>0.166</v>
      </c>
      <c r="J55" s="1265" t="s">
        <v>1833</v>
      </c>
      <c r="K55" s="1257">
        <v>42005</v>
      </c>
      <c r="L55" s="1257">
        <v>42369</v>
      </c>
      <c r="M55" s="1258"/>
      <c r="N55" s="1258"/>
      <c r="O55" s="1258"/>
      <c r="P55" s="1258"/>
      <c r="Q55" s="1258"/>
      <c r="R55" s="1259"/>
      <c r="S55" s="1259"/>
      <c r="T55" s="1259"/>
      <c r="U55" s="1260"/>
      <c r="V55" s="1260"/>
      <c r="W55" s="1260"/>
      <c r="X55" s="1261">
        <v>1</v>
      </c>
      <c r="Y55" s="1269">
        <v>1</v>
      </c>
      <c r="Z55" s="1263"/>
      <c r="AA55" s="1264"/>
      <c r="AB55" s="1488"/>
      <c r="AC55" s="1489"/>
      <c r="AD55" s="1488"/>
      <c r="AE55" s="1489"/>
      <c r="AF55" s="1489"/>
      <c r="AG55" s="1489"/>
      <c r="AH55" s="1490"/>
      <c r="AI55" s="1488"/>
      <c r="AJ55" s="1491"/>
      <c r="AK55" s="1491"/>
    </row>
    <row r="56" spans="1:37" s="983" customFormat="1" ht="20.1" customHeight="1" thickBot="1">
      <c r="A56" s="1654" t="s">
        <v>125</v>
      </c>
      <c r="B56" s="1654"/>
      <c r="C56" s="1654"/>
      <c r="D56" s="1654"/>
      <c r="E56" s="660"/>
      <c r="F56" s="1570"/>
      <c r="G56" s="660"/>
      <c r="H56" s="660"/>
      <c r="I56" s="1573">
        <f>SUM(I50)</f>
        <v>1</v>
      </c>
      <c r="J56" s="660"/>
      <c r="K56" s="660"/>
      <c r="L56" s="660"/>
      <c r="M56" s="660"/>
      <c r="N56" s="660"/>
      <c r="O56" s="660"/>
      <c r="P56" s="660"/>
      <c r="Q56" s="660"/>
      <c r="R56" s="660"/>
      <c r="S56" s="660"/>
      <c r="T56" s="660"/>
      <c r="U56" s="660"/>
      <c r="V56" s="660"/>
      <c r="W56" s="660"/>
      <c r="X56" s="660"/>
      <c r="Y56" s="677"/>
      <c r="Z56" s="659">
        <f>SUM(Z50)</f>
        <v>0</v>
      </c>
      <c r="AA56" s="658"/>
      <c r="AB56" s="1452"/>
      <c r="AC56" s="1430"/>
      <c r="AD56" s="1452"/>
      <c r="AE56" s="1435"/>
      <c r="AF56" s="1452"/>
      <c r="AG56" s="1435"/>
      <c r="AH56" s="1452"/>
      <c r="AI56" s="1452"/>
      <c r="AJ56" s="1452"/>
      <c r="AK56" s="1452"/>
    </row>
    <row r="57" spans="1:37" s="655" customFormat="1" ht="20.1" customHeight="1" thickBot="1">
      <c r="A57" s="1655" t="s">
        <v>285</v>
      </c>
      <c r="B57" s="1655"/>
      <c r="C57" s="1655"/>
      <c r="D57" s="1655"/>
      <c r="E57" s="892"/>
      <c r="F57" s="893"/>
      <c r="G57" s="893"/>
      <c r="H57" s="893"/>
      <c r="I57" s="893"/>
      <c r="J57" s="893"/>
      <c r="K57" s="893"/>
      <c r="L57" s="893"/>
      <c r="M57" s="893"/>
      <c r="N57" s="893"/>
      <c r="O57" s="893"/>
      <c r="P57" s="893"/>
      <c r="Q57" s="893"/>
      <c r="R57" s="893"/>
      <c r="S57" s="893"/>
      <c r="T57" s="893"/>
      <c r="U57" s="893"/>
      <c r="V57" s="893"/>
      <c r="W57" s="893"/>
      <c r="X57" s="893"/>
      <c r="Y57" s="893"/>
      <c r="Z57" s="894">
        <f>SUM(Z56,Z49)</f>
        <v>0</v>
      </c>
      <c r="AA57" s="895"/>
      <c r="AB57" s="656"/>
      <c r="AC57" s="1431"/>
      <c r="AD57" s="656"/>
      <c r="AE57" s="1421"/>
      <c r="AF57" s="656"/>
      <c r="AG57" s="1422"/>
      <c r="AH57" s="656"/>
      <c r="AI57" s="656"/>
      <c r="AJ57" s="656"/>
      <c r="AK57" s="656"/>
    </row>
    <row r="58" spans="1:37" s="646" customFormat="1" ht="20.1" customHeight="1" thickBot="1">
      <c r="A58" s="654"/>
      <c r="B58" s="653"/>
      <c r="C58" s="648"/>
      <c r="D58" s="648"/>
      <c r="E58" s="648"/>
      <c r="F58" s="984"/>
      <c r="G58" s="648"/>
      <c r="H58" s="648"/>
      <c r="I58" s="651"/>
      <c r="J58" s="648"/>
      <c r="K58" s="650"/>
      <c r="L58" s="650"/>
      <c r="M58" s="648"/>
      <c r="N58" s="648"/>
      <c r="O58" s="648"/>
      <c r="P58" s="648"/>
      <c r="Q58" s="648"/>
      <c r="R58" s="648"/>
      <c r="S58" s="648"/>
      <c r="T58" s="648"/>
      <c r="U58" s="648"/>
      <c r="V58" s="648"/>
      <c r="W58" s="648"/>
      <c r="X58" s="648"/>
      <c r="Y58" s="648"/>
      <c r="Z58" s="649"/>
      <c r="AA58" s="648"/>
      <c r="AB58" s="647"/>
      <c r="AC58" s="1438"/>
      <c r="AD58" s="647"/>
      <c r="AE58" s="1425"/>
      <c r="AF58" s="647"/>
      <c r="AG58" s="1425"/>
      <c r="AH58" s="647"/>
      <c r="AI58" s="647"/>
      <c r="AJ58" s="647"/>
      <c r="AK58" s="647"/>
    </row>
    <row r="59" spans="26:33" ht="18.75">
      <c r="Z59" s="645"/>
      <c r="AG59" s="1633"/>
    </row>
  </sheetData>
  <sheetProtection selectLockedCells="1" selectUnlockedCells="1"/>
  <mergeCells count="45">
    <mergeCell ref="A1:C4"/>
    <mergeCell ref="D1:AA2"/>
    <mergeCell ref="D3:AA4"/>
    <mergeCell ref="C16:C18"/>
    <mergeCell ref="A6:AA6"/>
    <mergeCell ref="A7:AA7"/>
    <mergeCell ref="A5:AA5"/>
    <mergeCell ref="A8:AA8"/>
    <mergeCell ref="A16:A25"/>
    <mergeCell ref="B16:B25"/>
    <mergeCell ref="A9:AA9"/>
    <mergeCell ref="A11:D11"/>
    <mergeCell ref="E11:AA11"/>
    <mergeCell ref="C20:C21"/>
    <mergeCell ref="A13:D13"/>
    <mergeCell ref="E13:AA13"/>
    <mergeCell ref="A35:D35"/>
    <mergeCell ref="A37:D37"/>
    <mergeCell ref="A38:D38"/>
    <mergeCell ref="A39:AA39"/>
    <mergeCell ref="A40:D40"/>
    <mergeCell ref="E40:AA40"/>
    <mergeCell ref="A26:D26"/>
    <mergeCell ref="A27:A34"/>
    <mergeCell ref="B27:B34"/>
    <mergeCell ref="C27:C29"/>
    <mergeCell ref="C30:C31"/>
    <mergeCell ref="C32:C34"/>
    <mergeCell ref="D33:D34"/>
    <mergeCell ref="A56:D56"/>
    <mergeCell ref="A57:D57"/>
    <mergeCell ref="A41:AA41"/>
    <mergeCell ref="A43:A48"/>
    <mergeCell ref="B43:B48"/>
    <mergeCell ref="C43:C44"/>
    <mergeCell ref="C45:C48"/>
    <mergeCell ref="A49:D49"/>
    <mergeCell ref="A50:A55"/>
    <mergeCell ref="B50:B55"/>
    <mergeCell ref="C50:C55"/>
    <mergeCell ref="AB5:AK9"/>
    <mergeCell ref="AB11:AK11"/>
    <mergeCell ref="AB13:AK13"/>
    <mergeCell ref="AK16:AK18"/>
    <mergeCell ref="AB40:AK40"/>
  </mergeCells>
  <printOptions horizontalCentered="1" verticalCentered="1"/>
  <pageMargins left="0.39375" right="0.39375" top="0.39375" bottom="0.39375" header="0.5118055555555555" footer="0.5118055555555555"/>
  <pageSetup horizontalDpi="300" verticalDpi="300" orientation="landscape" scale="50"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0"/>
  <sheetViews>
    <sheetView zoomScale="80" zoomScaleNormal="80" workbookViewId="0" topLeftCell="A1">
      <selection activeCell="A7" sqref="A7:AA7"/>
    </sheetView>
  </sheetViews>
  <sheetFormatPr defaultColWidth="11.421875" defaultRowHeight="15"/>
  <cols>
    <col min="1" max="1" width="6.421875" style="1166" customWidth="1"/>
    <col min="2" max="2" width="21.140625" style="1" customWidth="1"/>
    <col min="3" max="3" width="29.28125" style="1166" customWidth="1"/>
    <col min="4" max="4" width="25.28125" style="1166" customWidth="1"/>
    <col min="5" max="5" width="14.28125" style="1166" customWidth="1"/>
    <col min="6" max="6" width="14.57421875" style="1166" customWidth="1"/>
    <col min="7" max="7" width="16.57421875" style="1166" customWidth="1"/>
    <col min="8" max="8" width="18.00390625" style="1166" customWidth="1"/>
    <col min="9" max="9" width="14.140625" style="1166" customWidth="1"/>
    <col min="10" max="10" width="39.140625" style="1166" customWidth="1"/>
    <col min="11" max="11" width="10.7109375" style="1166" customWidth="1"/>
    <col min="12" max="12" width="11.28125" style="1166" customWidth="1"/>
    <col min="13" max="24" width="4.57421875" style="1166" customWidth="1"/>
    <col min="25" max="25" width="17.28125" style="1024" customWidth="1"/>
    <col min="26" max="26" width="20.7109375" style="1166" customWidth="1"/>
    <col min="27" max="27" width="22.140625" style="1166" customWidth="1"/>
    <col min="28" max="16384" width="11.421875" style="1166" customWidth="1"/>
  </cols>
  <sheetData>
    <row r="1" spans="1:27" ht="15" customHeight="1">
      <c r="A1" s="1726"/>
      <c r="B1" s="1727"/>
      <c r="C1" s="1728"/>
      <c r="D1" s="1735" t="s">
        <v>0</v>
      </c>
      <c r="E1" s="1736"/>
      <c r="F1" s="1736"/>
      <c r="G1" s="1736"/>
      <c r="H1" s="1736"/>
      <c r="I1" s="1736"/>
      <c r="J1" s="1736"/>
      <c r="K1" s="1736"/>
      <c r="L1" s="1736"/>
      <c r="M1" s="1736"/>
      <c r="N1" s="1736"/>
      <c r="O1" s="1736"/>
      <c r="P1" s="1736"/>
      <c r="Q1" s="1736"/>
      <c r="R1" s="1736"/>
      <c r="S1" s="1736"/>
      <c r="T1" s="1736"/>
      <c r="U1" s="1736"/>
      <c r="V1" s="1736"/>
      <c r="W1" s="1736"/>
      <c r="X1" s="1736"/>
      <c r="Y1" s="1736"/>
      <c r="Z1" s="1736"/>
      <c r="AA1" s="1736"/>
    </row>
    <row r="2" spans="1:27" ht="20.25" customHeight="1" thickBot="1">
      <c r="A2" s="1729"/>
      <c r="B2" s="1730"/>
      <c r="C2" s="1731"/>
      <c r="D2" s="1737"/>
      <c r="E2" s="1738"/>
      <c r="F2" s="1738"/>
      <c r="G2" s="1738"/>
      <c r="H2" s="1738"/>
      <c r="I2" s="1738"/>
      <c r="J2" s="1738"/>
      <c r="K2" s="1738"/>
      <c r="L2" s="1738"/>
      <c r="M2" s="1738"/>
      <c r="N2" s="1738"/>
      <c r="O2" s="1738"/>
      <c r="P2" s="1738"/>
      <c r="Q2" s="1738"/>
      <c r="R2" s="1738"/>
      <c r="S2" s="1738"/>
      <c r="T2" s="1738"/>
      <c r="U2" s="1738"/>
      <c r="V2" s="1738"/>
      <c r="W2" s="1738"/>
      <c r="X2" s="1738"/>
      <c r="Y2" s="1738"/>
      <c r="Z2" s="1738"/>
      <c r="AA2" s="1738"/>
    </row>
    <row r="3" spans="1:27" ht="19.5" customHeight="1">
      <c r="A3" s="1729"/>
      <c r="B3" s="1730"/>
      <c r="C3" s="1731"/>
      <c r="D3" s="1739" t="s">
        <v>3</v>
      </c>
      <c r="E3" s="1740"/>
      <c r="F3" s="1740"/>
      <c r="G3" s="1740"/>
      <c r="H3" s="1740"/>
      <c r="I3" s="1740"/>
      <c r="J3" s="1740"/>
      <c r="K3" s="1740"/>
      <c r="L3" s="1740"/>
      <c r="M3" s="1740"/>
      <c r="N3" s="1740"/>
      <c r="O3" s="1740"/>
      <c r="P3" s="1740"/>
      <c r="Q3" s="1740"/>
      <c r="R3" s="1740"/>
      <c r="S3" s="1740"/>
      <c r="T3" s="1740"/>
      <c r="U3" s="1740"/>
      <c r="V3" s="1740"/>
      <c r="W3" s="1740"/>
      <c r="X3" s="1740"/>
      <c r="Y3" s="1740"/>
      <c r="Z3" s="1740"/>
      <c r="AA3" s="1740"/>
    </row>
    <row r="4" spans="1:27" ht="21.75" customHeight="1" thickBot="1">
      <c r="A4" s="1732"/>
      <c r="B4" s="1733"/>
      <c r="C4" s="1734"/>
      <c r="D4" s="1741"/>
      <c r="E4" s="1742"/>
      <c r="F4" s="1742"/>
      <c r="G4" s="1742"/>
      <c r="H4" s="1742"/>
      <c r="I4" s="1742"/>
      <c r="J4" s="1742"/>
      <c r="K4" s="1742"/>
      <c r="L4" s="1742"/>
      <c r="M4" s="1742"/>
      <c r="N4" s="1742"/>
      <c r="O4" s="1742"/>
      <c r="P4" s="1742"/>
      <c r="Q4" s="1742"/>
      <c r="R4" s="1742"/>
      <c r="S4" s="1742"/>
      <c r="T4" s="1742"/>
      <c r="U4" s="1742"/>
      <c r="V4" s="1742"/>
      <c r="W4" s="1742"/>
      <c r="X4" s="1742"/>
      <c r="Y4" s="1742"/>
      <c r="Z4" s="1742"/>
      <c r="AA4" s="1742"/>
    </row>
    <row r="5" spans="1:37" ht="20.25" customHeight="1">
      <c r="A5" s="1743" t="s">
        <v>4</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5"/>
      <c r="AB5" s="1885" t="s">
        <v>4</v>
      </c>
      <c r="AC5" s="1886"/>
      <c r="AD5" s="1886"/>
      <c r="AE5" s="1886"/>
      <c r="AF5" s="1886"/>
      <c r="AG5" s="1886"/>
      <c r="AH5" s="1886"/>
      <c r="AI5" s="1886"/>
      <c r="AJ5" s="1886"/>
      <c r="AK5" s="1887"/>
    </row>
    <row r="6" spans="1:37" ht="15.75" customHeight="1">
      <c r="A6" s="1746" t="s">
        <v>5</v>
      </c>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8"/>
      <c r="AB6" s="1888"/>
      <c r="AC6" s="1889"/>
      <c r="AD6" s="1889"/>
      <c r="AE6" s="1889"/>
      <c r="AF6" s="1889"/>
      <c r="AG6" s="1889"/>
      <c r="AH6" s="1889"/>
      <c r="AI6" s="1889"/>
      <c r="AJ6" s="1889"/>
      <c r="AK6" s="189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891" t="s">
        <v>1917</v>
      </c>
      <c r="AC7" s="1892"/>
      <c r="AD7" s="1892"/>
      <c r="AE7" s="1892"/>
      <c r="AF7" s="1892"/>
      <c r="AG7" s="1892"/>
      <c r="AH7" s="1892"/>
      <c r="AI7" s="1892"/>
      <c r="AJ7" s="1892"/>
      <c r="AK7" s="1893"/>
    </row>
    <row r="8" spans="1:37" ht="15.75" customHeight="1">
      <c r="A8" s="1746" t="s">
        <v>6</v>
      </c>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8"/>
      <c r="AB8" s="1891"/>
      <c r="AC8" s="1892"/>
      <c r="AD8" s="1892"/>
      <c r="AE8" s="1892"/>
      <c r="AF8" s="1892"/>
      <c r="AG8" s="1892"/>
      <c r="AH8" s="1892"/>
      <c r="AI8" s="1892"/>
      <c r="AJ8" s="1892"/>
      <c r="AK8" s="1893"/>
    </row>
    <row r="9" spans="1:37" ht="15.75" customHeight="1" thickBot="1">
      <c r="A9" s="1719">
        <v>2015</v>
      </c>
      <c r="B9" s="1720"/>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1"/>
      <c r="AB9" s="1894"/>
      <c r="AC9" s="1895"/>
      <c r="AD9" s="1895"/>
      <c r="AE9" s="1895"/>
      <c r="AF9" s="1895"/>
      <c r="AG9" s="1895"/>
      <c r="AH9" s="1895"/>
      <c r="AI9" s="1895"/>
      <c r="AJ9" s="1895"/>
      <c r="AK9" s="1896"/>
    </row>
    <row r="10" spans="1:37" ht="9" customHeight="1" thickBot="1">
      <c r="A10" s="3"/>
      <c r="B10" s="4"/>
      <c r="C10" s="3"/>
      <c r="D10" s="3"/>
      <c r="E10" s="3"/>
      <c r="F10" s="213"/>
      <c r="G10" s="3"/>
      <c r="H10" s="3"/>
      <c r="I10" s="214"/>
      <c r="J10" s="3"/>
      <c r="K10" s="215"/>
      <c r="L10" s="215"/>
      <c r="M10" s="3"/>
      <c r="N10" s="3"/>
      <c r="O10" s="3"/>
      <c r="P10" s="3"/>
      <c r="Q10" s="3"/>
      <c r="R10" s="3"/>
      <c r="S10" s="3"/>
      <c r="T10" s="3"/>
      <c r="U10" s="3"/>
      <c r="V10" s="3"/>
      <c r="W10" s="3"/>
      <c r="X10" s="3"/>
      <c r="Y10" s="216"/>
      <c r="Z10" s="217"/>
      <c r="AA10" s="3"/>
      <c r="AB10"/>
      <c r="AC10"/>
      <c r="AD10"/>
      <c r="AE10"/>
      <c r="AF10"/>
      <c r="AG10"/>
      <c r="AH10"/>
      <c r="AI10"/>
      <c r="AJ10"/>
      <c r="AK10"/>
    </row>
    <row r="11" spans="1:37" s="3" customFormat="1" ht="21" customHeight="1" thickBot="1">
      <c r="A11" s="1722" t="s">
        <v>7</v>
      </c>
      <c r="B11" s="1722"/>
      <c r="C11" s="1722"/>
      <c r="D11" s="1722"/>
      <c r="E11" s="1723" t="s">
        <v>621</v>
      </c>
      <c r="F11" s="1724"/>
      <c r="G11" s="1724"/>
      <c r="H11" s="1724"/>
      <c r="I11" s="1724"/>
      <c r="J11" s="1724"/>
      <c r="K11" s="1724"/>
      <c r="L11" s="1724"/>
      <c r="M11" s="1724"/>
      <c r="N11" s="1724"/>
      <c r="O11" s="1724"/>
      <c r="P11" s="1724"/>
      <c r="Q11" s="1724"/>
      <c r="R11" s="1724"/>
      <c r="S11" s="1724"/>
      <c r="T11" s="1724"/>
      <c r="U11" s="1724"/>
      <c r="V11" s="1724"/>
      <c r="W11" s="1724"/>
      <c r="X11" s="1724"/>
      <c r="Y11" s="1724"/>
      <c r="Z11" s="1724"/>
      <c r="AA11" s="1725"/>
      <c r="AB11" s="1897" t="s">
        <v>621</v>
      </c>
      <c r="AC11" s="1897"/>
      <c r="AD11" s="1897"/>
      <c r="AE11" s="1897"/>
      <c r="AF11" s="1897"/>
      <c r="AG11" s="1897"/>
      <c r="AH11" s="1897"/>
      <c r="AI11" s="1897"/>
      <c r="AJ11" s="1897"/>
      <c r="AK11" s="1897"/>
    </row>
    <row r="12" spans="2:26" s="12" customFormat="1" ht="9.95" customHeight="1" thickBot="1">
      <c r="B12" s="13"/>
      <c r="F12" s="218"/>
      <c r="I12" s="219"/>
      <c r="K12" s="220"/>
      <c r="L12" s="220"/>
      <c r="Y12" s="221"/>
      <c r="Z12" s="222"/>
    </row>
    <row r="13" spans="1:37" s="4" customFormat="1" ht="21" customHeight="1" thickBot="1">
      <c r="A13" s="1716" t="s">
        <v>9</v>
      </c>
      <c r="B13" s="1717"/>
      <c r="C13" s="1717"/>
      <c r="D13" s="1718"/>
      <c r="E13" s="1705" t="s">
        <v>548</v>
      </c>
      <c r="F13" s="1706"/>
      <c r="G13" s="1706"/>
      <c r="H13" s="1706"/>
      <c r="I13" s="1706"/>
      <c r="J13" s="1706"/>
      <c r="K13" s="1706"/>
      <c r="L13" s="1706"/>
      <c r="M13" s="1706"/>
      <c r="N13" s="1706"/>
      <c r="O13" s="1706"/>
      <c r="P13" s="1706"/>
      <c r="Q13" s="1706"/>
      <c r="R13" s="1706"/>
      <c r="S13" s="1706"/>
      <c r="T13" s="1706"/>
      <c r="U13" s="1706"/>
      <c r="V13" s="1706"/>
      <c r="W13" s="1706"/>
      <c r="X13" s="1706"/>
      <c r="Y13" s="1706"/>
      <c r="Z13" s="1706"/>
      <c r="AA13" s="1707"/>
      <c r="AB13" s="1872" t="s">
        <v>548</v>
      </c>
      <c r="AC13" s="1872"/>
      <c r="AD13" s="1872"/>
      <c r="AE13" s="1872"/>
      <c r="AF13" s="1872"/>
      <c r="AG13" s="1872"/>
      <c r="AH13" s="1872"/>
      <c r="AI13" s="1872"/>
      <c r="AJ13" s="1872"/>
      <c r="AK13" s="1872"/>
    </row>
    <row r="14" spans="2:26" s="12" customFormat="1" ht="9.95" customHeight="1" thickBot="1">
      <c r="B14" s="13"/>
      <c r="F14" s="218"/>
      <c r="I14" s="219"/>
      <c r="K14" s="220"/>
      <c r="L14" s="220"/>
      <c r="Y14" s="221"/>
      <c r="Z14" s="222"/>
    </row>
    <row r="15" spans="1:37" s="31" customFormat="1" ht="39" thickBot="1">
      <c r="A15" s="20" t="s">
        <v>11</v>
      </c>
      <c r="B15" s="21" t="s">
        <v>12</v>
      </c>
      <c r="C15" s="20" t="s">
        <v>13</v>
      </c>
      <c r="D15" s="223" t="s">
        <v>14</v>
      </c>
      <c r="E15" s="22" t="s">
        <v>15</v>
      </c>
      <c r="F15" s="23" t="s">
        <v>16</v>
      </c>
      <c r="G15" s="24" t="s">
        <v>17</v>
      </c>
      <c r="H15" s="24" t="s">
        <v>18</v>
      </c>
      <c r="I15" s="25" t="s">
        <v>19</v>
      </c>
      <c r="J15" s="24" t="s">
        <v>20</v>
      </c>
      <c r="K15" s="24" t="s">
        <v>21</v>
      </c>
      <c r="L15" s="24" t="s">
        <v>22</v>
      </c>
      <c r="M15" s="26" t="s">
        <v>23</v>
      </c>
      <c r="N15" s="26" t="s">
        <v>24</v>
      </c>
      <c r="O15" s="26" t="s">
        <v>25</v>
      </c>
      <c r="P15" s="26" t="s">
        <v>26</v>
      </c>
      <c r="Q15" s="26" t="s">
        <v>27</v>
      </c>
      <c r="R15" s="26" t="s">
        <v>28</v>
      </c>
      <c r="S15" s="26" t="s">
        <v>29</v>
      </c>
      <c r="T15" s="26" t="s">
        <v>30</v>
      </c>
      <c r="U15" s="26" t="s">
        <v>31</v>
      </c>
      <c r="V15" s="26" t="s">
        <v>32</v>
      </c>
      <c r="W15" s="26" t="s">
        <v>33</v>
      </c>
      <c r="X15" s="26" t="s">
        <v>34</v>
      </c>
      <c r="Y15" s="27" t="s">
        <v>35</v>
      </c>
      <c r="Z15" s="24" t="s">
        <v>36</v>
      </c>
      <c r="AA15" s="29" t="s">
        <v>37</v>
      </c>
      <c r="AB15" s="1320" t="s">
        <v>44</v>
      </c>
      <c r="AC15" s="1320" t="s">
        <v>1705</v>
      </c>
      <c r="AD15" s="1320" t="s">
        <v>45</v>
      </c>
      <c r="AE15" s="1320" t="s">
        <v>1915</v>
      </c>
      <c r="AF15" s="1320" t="s">
        <v>1711</v>
      </c>
      <c r="AG15" s="1320" t="s">
        <v>1898</v>
      </c>
      <c r="AH15" s="1320" t="s">
        <v>38</v>
      </c>
      <c r="AI15" s="1320" t="s">
        <v>39</v>
      </c>
      <c r="AJ15" s="1320" t="s">
        <v>40</v>
      </c>
      <c r="AK15" s="1320" t="s">
        <v>41</v>
      </c>
    </row>
    <row r="16" spans="1:37" s="43" customFormat="1" ht="79.9" customHeight="1" thickBot="1">
      <c r="A16" s="1708">
        <v>1</v>
      </c>
      <c r="B16" s="1708" t="s">
        <v>622</v>
      </c>
      <c r="C16" s="1696" t="s">
        <v>623</v>
      </c>
      <c r="D16" s="1883" t="s">
        <v>624</v>
      </c>
      <c r="E16" s="278" t="s">
        <v>49</v>
      </c>
      <c r="F16" s="278" t="s">
        <v>95</v>
      </c>
      <c r="G16" s="278" t="s">
        <v>625</v>
      </c>
      <c r="H16" s="278" t="s">
        <v>626</v>
      </c>
      <c r="I16" s="279">
        <f>100%/13</f>
        <v>0.07692307692307693</v>
      </c>
      <c r="J16" s="278" t="s">
        <v>627</v>
      </c>
      <c r="K16" s="61">
        <v>42006</v>
      </c>
      <c r="L16" s="61">
        <v>42369</v>
      </c>
      <c r="M16" s="102"/>
      <c r="N16" s="102"/>
      <c r="O16" s="102"/>
      <c r="P16" s="102"/>
      <c r="Q16" s="102"/>
      <c r="R16" s="103"/>
      <c r="S16" s="103"/>
      <c r="T16" s="102"/>
      <c r="U16" s="103"/>
      <c r="V16" s="103"/>
      <c r="W16" s="103"/>
      <c r="X16" s="103"/>
      <c r="Y16" s="109" t="s">
        <v>95</v>
      </c>
      <c r="Z16" s="69">
        <v>0</v>
      </c>
      <c r="AA16" s="459" t="s">
        <v>1084</v>
      </c>
      <c r="AB16" s="1595"/>
      <c r="AC16" s="1596"/>
      <c r="AD16" s="1597"/>
      <c r="AE16" s="1596"/>
      <c r="AF16" s="1596"/>
      <c r="AG16" s="1596"/>
      <c r="AH16" s="1598"/>
      <c r="AI16" s="1595"/>
      <c r="AJ16" s="1595"/>
      <c r="AK16" s="1595"/>
    </row>
    <row r="17" spans="1:37" s="43" customFormat="1" ht="59.25" customHeight="1" thickBot="1">
      <c r="A17" s="1709"/>
      <c r="B17" s="1709"/>
      <c r="C17" s="1697"/>
      <c r="D17" s="1884"/>
      <c r="E17" s="278" t="s">
        <v>49</v>
      </c>
      <c r="F17" s="278" t="s">
        <v>628</v>
      </c>
      <c r="G17" s="278" t="s">
        <v>629</v>
      </c>
      <c r="H17" s="278" t="s">
        <v>626</v>
      </c>
      <c r="I17" s="279">
        <f aca="true" t="shared" si="0" ref="I17:I28">100%/13</f>
        <v>0.07692307692307693</v>
      </c>
      <c r="J17" s="278" t="s">
        <v>630</v>
      </c>
      <c r="K17" s="61">
        <v>42006</v>
      </c>
      <c r="L17" s="61">
        <v>42369</v>
      </c>
      <c r="M17" s="113"/>
      <c r="N17" s="113"/>
      <c r="O17" s="113"/>
      <c r="P17" s="113"/>
      <c r="Q17" s="113"/>
      <c r="R17" s="114"/>
      <c r="S17" s="114"/>
      <c r="T17" s="113"/>
      <c r="U17" s="114"/>
      <c r="V17" s="114"/>
      <c r="W17" s="114"/>
      <c r="X17" s="114"/>
      <c r="Y17" s="278" t="s">
        <v>628</v>
      </c>
      <c r="Z17" s="69">
        <v>0</v>
      </c>
      <c r="AA17" s="459" t="s">
        <v>1084</v>
      </c>
      <c r="AB17" s="1595"/>
      <c r="AC17" s="1596"/>
      <c r="AD17" s="1597"/>
      <c r="AE17" s="1596"/>
      <c r="AF17" s="1596"/>
      <c r="AG17" s="1596"/>
      <c r="AH17" s="1598"/>
      <c r="AI17" s="1595"/>
      <c r="AJ17" s="1595"/>
      <c r="AK17" s="1595"/>
    </row>
    <row r="18" spans="1:37" s="43" customFormat="1" ht="46.5" customHeight="1" thickBot="1">
      <c r="A18" s="1709"/>
      <c r="B18" s="1709"/>
      <c r="C18" s="1697"/>
      <c r="D18" s="85" t="s">
        <v>631</v>
      </c>
      <c r="E18" s="278" t="s">
        <v>49</v>
      </c>
      <c r="F18" s="278">
        <v>12</v>
      </c>
      <c r="G18" s="278" t="s">
        <v>625</v>
      </c>
      <c r="H18" s="278" t="s">
        <v>626</v>
      </c>
      <c r="I18" s="279">
        <f t="shared" si="0"/>
        <v>0.07692307692307693</v>
      </c>
      <c r="J18" s="278" t="s">
        <v>632</v>
      </c>
      <c r="K18" s="61">
        <v>42006</v>
      </c>
      <c r="L18" s="61">
        <v>42369</v>
      </c>
      <c r="M18" s="113">
        <v>1</v>
      </c>
      <c r="N18" s="113">
        <v>1</v>
      </c>
      <c r="O18" s="113">
        <v>1</v>
      </c>
      <c r="P18" s="113">
        <v>1</v>
      </c>
      <c r="Q18" s="113">
        <v>1</v>
      </c>
      <c r="R18" s="114">
        <v>1</v>
      </c>
      <c r="S18" s="114">
        <v>1</v>
      </c>
      <c r="T18" s="113">
        <v>1</v>
      </c>
      <c r="U18" s="114">
        <v>1</v>
      </c>
      <c r="V18" s="114">
        <v>1</v>
      </c>
      <c r="W18" s="114">
        <v>1</v>
      </c>
      <c r="X18" s="114">
        <v>1</v>
      </c>
      <c r="Y18" s="280">
        <f aca="true" t="shared" si="1" ref="Y18:Y20">+SUM(M18:X18)</f>
        <v>12</v>
      </c>
      <c r="Z18" s="69">
        <v>0</v>
      </c>
      <c r="AA18" s="459" t="s">
        <v>1084</v>
      </c>
      <c r="AB18" s="1595"/>
      <c r="AC18" s="1596"/>
      <c r="AD18" s="1597"/>
      <c r="AE18" s="1596"/>
      <c r="AF18" s="1596"/>
      <c r="AG18" s="1596"/>
      <c r="AH18" s="1598"/>
      <c r="AI18" s="1595"/>
      <c r="AJ18" s="1595"/>
      <c r="AK18" s="1595"/>
    </row>
    <row r="19" spans="1:37" s="43" customFormat="1" ht="46.5" customHeight="1" thickBot="1">
      <c r="A19" s="1709"/>
      <c r="B19" s="1709"/>
      <c r="C19" s="1697"/>
      <c r="D19" s="85" t="s">
        <v>633</v>
      </c>
      <c r="E19" s="278" t="s">
        <v>49</v>
      </c>
      <c r="F19" s="278">
        <v>4</v>
      </c>
      <c r="G19" s="278" t="s">
        <v>634</v>
      </c>
      <c r="H19" s="278" t="s">
        <v>635</v>
      </c>
      <c r="I19" s="279">
        <f t="shared" si="0"/>
        <v>0.07692307692307693</v>
      </c>
      <c r="J19" s="278" t="s">
        <v>636</v>
      </c>
      <c r="K19" s="61">
        <v>42037</v>
      </c>
      <c r="L19" s="61">
        <v>42369</v>
      </c>
      <c r="M19" s="113"/>
      <c r="N19" s="113">
        <v>1</v>
      </c>
      <c r="O19" s="113"/>
      <c r="P19" s="113"/>
      <c r="Q19" s="113">
        <v>1</v>
      </c>
      <c r="R19" s="114"/>
      <c r="S19" s="114"/>
      <c r="T19" s="113">
        <v>1</v>
      </c>
      <c r="U19" s="114"/>
      <c r="V19" s="114"/>
      <c r="W19" s="114">
        <v>1</v>
      </c>
      <c r="X19" s="114"/>
      <c r="Y19" s="280">
        <f t="shared" si="1"/>
        <v>4</v>
      </c>
      <c r="Z19" s="69">
        <v>0</v>
      </c>
      <c r="AA19" s="459" t="s">
        <v>1084</v>
      </c>
      <c r="AB19" s="1595"/>
      <c r="AC19" s="1596"/>
      <c r="AD19" s="1597"/>
      <c r="AE19" s="1596"/>
      <c r="AF19" s="1596"/>
      <c r="AG19" s="1596"/>
      <c r="AH19" s="1598"/>
      <c r="AI19" s="1595"/>
      <c r="AJ19" s="1595"/>
      <c r="AK19" s="1595"/>
    </row>
    <row r="20" spans="1:37" s="43" customFormat="1" ht="46.5" customHeight="1" thickBot="1">
      <c r="A20" s="1709"/>
      <c r="B20" s="1709"/>
      <c r="C20" s="1697"/>
      <c r="D20" s="85" t="s">
        <v>637</v>
      </c>
      <c r="E20" s="278" t="s">
        <v>49</v>
      </c>
      <c r="F20" s="278">
        <v>12</v>
      </c>
      <c r="G20" s="278" t="s">
        <v>638</v>
      </c>
      <c r="H20" s="278" t="s">
        <v>639</v>
      </c>
      <c r="I20" s="279">
        <f t="shared" si="0"/>
        <v>0.07692307692307693</v>
      </c>
      <c r="J20" s="278" t="s">
        <v>640</v>
      </c>
      <c r="K20" s="61">
        <v>42006</v>
      </c>
      <c r="L20" s="61">
        <v>42369</v>
      </c>
      <c r="M20" s="113">
        <v>1</v>
      </c>
      <c r="N20" s="113">
        <v>1</v>
      </c>
      <c r="O20" s="113">
        <v>1</v>
      </c>
      <c r="P20" s="113">
        <v>1</v>
      </c>
      <c r="Q20" s="113">
        <v>1</v>
      </c>
      <c r="R20" s="114">
        <v>1</v>
      </c>
      <c r="S20" s="114">
        <v>1</v>
      </c>
      <c r="T20" s="113">
        <v>1</v>
      </c>
      <c r="U20" s="114">
        <v>1</v>
      </c>
      <c r="V20" s="114">
        <v>1</v>
      </c>
      <c r="W20" s="114">
        <v>1</v>
      </c>
      <c r="X20" s="114">
        <v>1</v>
      </c>
      <c r="Y20" s="280">
        <f t="shared" si="1"/>
        <v>12</v>
      </c>
      <c r="Z20" s="69">
        <v>0</v>
      </c>
      <c r="AA20" s="459" t="s">
        <v>1084</v>
      </c>
      <c r="AB20" s="1595"/>
      <c r="AC20" s="1596"/>
      <c r="AD20" s="1597"/>
      <c r="AE20" s="1596"/>
      <c r="AF20" s="1596"/>
      <c r="AG20" s="1596"/>
      <c r="AH20" s="1598"/>
      <c r="AI20" s="1595"/>
      <c r="AJ20" s="1595"/>
      <c r="AK20" s="1595"/>
    </row>
    <row r="21" spans="1:37" s="43" customFormat="1" ht="46.5" customHeight="1" thickBot="1">
      <c r="A21" s="1709"/>
      <c r="B21" s="1709"/>
      <c r="C21" s="1697"/>
      <c r="D21" s="85" t="s">
        <v>641</v>
      </c>
      <c r="E21" s="278" t="s">
        <v>49</v>
      </c>
      <c r="F21" s="278" t="s">
        <v>95</v>
      </c>
      <c r="G21" s="278" t="s">
        <v>642</v>
      </c>
      <c r="H21" s="278" t="s">
        <v>639</v>
      </c>
      <c r="I21" s="279">
        <f t="shared" si="0"/>
        <v>0.07692307692307693</v>
      </c>
      <c r="J21" s="278" t="s">
        <v>643</v>
      </c>
      <c r="K21" s="61">
        <v>42005</v>
      </c>
      <c r="L21" s="61">
        <v>42369</v>
      </c>
      <c r="M21" s="113"/>
      <c r="N21" s="113"/>
      <c r="O21" s="113"/>
      <c r="P21" s="113"/>
      <c r="Q21" s="113"/>
      <c r="R21" s="114"/>
      <c r="S21" s="114"/>
      <c r="T21" s="113"/>
      <c r="U21" s="114"/>
      <c r="V21" s="114"/>
      <c r="W21" s="114"/>
      <c r="X21" s="114"/>
      <c r="Y21" s="109" t="s">
        <v>95</v>
      </c>
      <c r="Z21" s="69">
        <v>0</v>
      </c>
      <c r="AA21" s="459" t="s">
        <v>1084</v>
      </c>
      <c r="AB21" s="1595"/>
      <c r="AC21" s="1596"/>
      <c r="AD21" s="1597"/>
      <c r="AE21" s="1596"/>
      <c r="AF21" s="1596"/>
      <c r="AG21" s="1596"/>
      <c r="AH21" s="1598"/>
      <c r="AI21" s="1595"/>
      <c r="AJ21" s="1595"/>
      <c r="AK21" s="1595"/>
    </row>
    <row r="22" spans="1:37" s="43" customFormat="1" ht="51.75" thickBot="1">
      <c r="A22" s="1709"/>
      <c r="B22" s="1709"/>
      <c r="C22" s="1697"/>
      <c r="D22" s="85" t="s">
        <v>644</v>
      </c>
      <c r="E22" s="278" t="s">
        <v>49</v>
      </c>
      <c r="F22" s="278" t="s">
        <v>95</v>
      </c>
      <c r="G22" s="278" t="s">
        <v>645</v>
      </c>
      <c r="H22" s="278" t="s">
        <v>1864</v>
      </c>
      <c r="I22" s="279">
        <f t="shared" si="0"/>
        <v>0.07692307692307693</v>
      </c>
      <c r="J22" s="278" t="s">
        <v>646</v>
      </c>
      <c r="K22" s="61">
        <v>42005</v>
      </c>
      <c r="L22" s="61">
        <v>42369</v>
      </c>
      <c r="M22" s="113"/>
      <c r="N22" s="113"/>
      <c r="O22" s="113"/>
      <c r="P22" s="113"/>
      <c r="Q22" s="113"/>
      <c r="R22" s="114"/>
      <c r="S22" s="114"/>
      <c r="T22" s="113"/>
      <c r="U22" s="114"/>
      <c r="V22" s="114"/>
      <c r="W22" s="114"/>
      <c r="X22" s="114"/>
      <c r="Y22" s="109" t="s">
        <v>95</v>
      </c>
      <c r="Z22" s="69">
        <v>0</v>
      </c>
      <c r="AA22" s="459" t="s">
        <v>1084</v>
      </c>
      <c r="AB22" s="1595"/>
      <c r="AC22" s="1596"/>
      <c r="AD22" s="1597"/>
      <c r="AE22" s="1596"/>
      <c r="AF22" s="1596"/>
      <c r="AG22" s="1596"/>
      <c r="AH22" s="1598"/>
      <c r="AI22" s="1595"/>
      <c r="AJ22" s="1595"/>
      <c r="AK22" s="1595"/>
    </row>
    <row r="23" spans="1:37" s="43" customFormat="1" ht="39" thickBot="1">
      <c r="A23" s="1709"/>
      <c r="B23" s="1709"/>
      <c r="C23" s="1697"/>
      <c r="D23" s="85" t="s">
        <v>647</v>
      </c>
      <c r="E23" s="278" t="s">
        <v>49</v>
      </c>
      <c r="F23" s="278" t="s">
        <v>95</v>
      </c>
      <c r="G23" s="278" t="s">
        <v>648</v>
      </c>
      <c r="H23" s="278" t="s">
        <v>1864</v>
      </c>
      <c r="I23" s="279">
        <f t="shared" si="0"/>
        <v>0.07692307692307693</v>
      </c>
      <c r="J23" s="278" t="s">
        <v>649</v>
      </c>
      <c r="K23" s="61">
        <v>42005</v>
      </c>
      <c r="L23" s="61">
        <v>42369</v>
      </c>
      <c r="M23" s="113"/>
      <c r="N23" s="113"/>
      <c r="O23" s="113"/>
      <c r="P23" s="113"/>
      <c r="Q23" s="113"/>
      <c r="R23" s="114"/>
      <c r="S23" s="114"/>
      <c r="T23" s="113"/>
      <c r="U23" s="114"/>
      <c r="V23" s="114"/>
      <c r="W23" s="114"/>
      <c r="X23" s="114"/>
      <c r="Y23" s="109" t="s">
        <v>95</v>
      </c>
      <c r="Z23" s="69">
        <v>0</v>
      </c>
      <c r="AA23" s="459" t="s">
        <v>1084</v>
      </c>
      <c r="AB23" s="1595"/>
      <c r="AC23" s="1596"/>
      <c r="AD23" s="1597"/>
      <c r="AE23" s="1596"/>
      <c r="AF23" s="1596"/>
      <c r="AG23" s="1596"/>
      <c r="AH23" s="1598"/>
      <c r="AI23" s="1595"/>
      <c r="AJ23" s="1595"/>
      <c r="AK23" s="1595"/>
    </row>
    <row r="24" spans="1:37" s="43" customFormat="1" ht="39" thickBot="1">
      <c r="A24" s="1709"/>
      <c r="B24" s="1709"/>
      <c r="C24" s="1697"/>
      <c r="D24" s="85" t="s">
        <v>650</v>
      </c>
      <c r="E24" s="278" t="s">
        <v>49</v>
      </c>
      <c r="F24" s="278">
        <v>12</v>
      </c>
      <c r="G24" s="278" t="s">
        <v>651</v>
      </c>
      <c r="H24" s="278" t="s">
        <v>1708</v>
      </c>
      <c r="I24" s="279">
        <f t="shared" si="0"/>
        <v>0.07692307692307693</v>
      </c>
      <c r="J24" s="278" t="s">
        <v>652</v>
      </c>
      <c r="K24" s="61">
        <v>42005</v>
      </c>
      <c r="L24" s="61">
        <v>42369</v>
      </c>
      <c r="M24" s="113">
        <v>1</v>
      </c>
      <c r="N24" s="113">
        <v>1</v>
      </c>
      <c r="O24" s="113">
        <v>1</v>
      </c>
      <c r="P24" s="113">
        <v>1</v>
      </c>
      <c r="Q24" s="113">
        <v>1</v>
      </c>
      <c r="R24" s="114">
        <v>1</v>
      </c>
      <c r="S24" s="114">
        <v>1</v>
      </c>
      <c r="T24" s="113">
        <v>1</v>
      </c>
      <c r="U24" s="114">
        <v>1</v>
      </c>
      <c r="V24" s="114">
        <v>1</v>
      </c>
      <c r="W24" s="114">
        <v>1</v>
      </c>
      <c r="X24" s="114">
        <v>1</v>
      </c>
      <c r="Y24" s="280">
        <f aca="true" t="shared" si="2" ref="Y24:Y28">+SUM(M24:X24)</f>
        <v>12</v>
      </c>
      <c r="Z24" s="69">
        <v>0</v>
      </c>
      <c r="AA24" s="459" t="s">
        <v>1084</v>
      </c>
      <c r="AB24" s="1595"/>
      <c r="AC24" s="1596"/>
      <c r="AD24" s="1597"/>
      <c r="AE24" s="1596"/>
      <c r="AF24" s="1596"/>
      <c r="AG24" s="1596"/>
      <c r="AH24" s="1598"/>
      <c r="AI24" s="1595"/>
      <c r="AJ24" s="1595"/>
      <c r="AK24" s="1595"/>
    </row>
    <row r="25" spans="1:37" s="43" customFormat="1" ht="31.5" customHeight="1" thickBot="1">
      <c r="A25" s="1709"/>
      <c r="B25" s="1709"/>
      <c r="C25" s="1697"/>
      <c r="D25" s="85" t="s">
        <v>653</v>
      </c>
      <c r="E25" s="278" t="s">
        <v>49</v>
      </c>
      <c r="F25" s="278">
        <v>12</v>
      </c>
      <c r="G25" s="278" t="s">
        <v>651</v>
      </c>
      <c r="H25" s="278" t="s">
        <v>654</v>
      </c>
      <c r="I25" s="279">
        <f t="shared" si="0"/>
        <v>0.07692307692307693</v>
      </c>
      <c r="J25" s="278" t="s">
        <v>655</v>
      </c>
      <c r="K25" s="61">
        <v>42005</v>
      </c>
      <c r="L25" s="61">
        <v>42369</v>
      </c>
      <c r="M25" s="113">
        <v>1</v>
      </c>
      <c r="N25" s="113">
        <v>1</v>
      </c>
      <c r="O25" s="113">
        <v>1</v>
      </c>
      <c r="P25" s="113">
        <v>1</v>
      </c>
      <c r="Q25" s="113">
        <v>1</v>
      </c>
      <c r="R25" s="114">
        <v>1</v>
      </c>
      <c r="S25" s="114">
        <v>1</v>
      </c>
      <c r="T25" s="113">
        <v>1</v>
      </c>
      <c r="U25" s="114">
        <v>1</v>
      </c>
      <c r="V25" s="114">
        <v>1</v>
      </c>
      <c r="W25" s="114">
        <v>1</v>
      </c>
      <c r="X25" s="114">
        <v>1</v>
      </c>
      <c r="Y25" s="280">
        <f t="shared" si="2"/>
        <v>12</v>
      </c>
      <c r="Z25" s="69">
        <v>0</v>
      </c>
      <c r="AA25" s="459" t="s">
        <v>1084</v>
      </c>
      <c r="AB25" s="1595"/>
      <c r="AC25" s="1596"/>
      <c r="AD25" s="1597"/>
      <c r="AE25" s="1596"/>
      <c r="AF25" s="1596"/>
      <c r="AG25" s="1596"/>
      <c r="AH25" s="1598"/>
      <c r="AI25" s="1595"/>
      <c r="AJ25" s="1595"/>
      <c r="AK25" s="1595"/>
    </row>
    <row r="26" spans="1:37" s="43" customFormat="1" ht="69" customHeight="1" thickBot="1">
      <c r="A26" s="1709"/>
      <c r="B26" s="1709"/>
      <c r="C26" s="1697"/>
      <c r="D26" s="85" t="s">
        <v>656</v>
      </c>
      <c r="E26" s="278" t="s">
        <v>49</v>
      </c>
      <c r="F26" s="278">
        <v>12</v>
      </c>
      <c r="G26" s="278" t="s">
        <v>657</v>
      </c>
      <c r="H26" s="278" t="s">
        <v>639</v>
      </c>
      <c r="I26" s="279">
        <f t="shared" si="0"/>
        <v>0.07692307692307693</v>
      </c>
      <c r="J26" s="278" t="s">
        <v>658</v>
      </c>
      <c r="K26" s="61">
        <v>42005</v>
      </c>
      <c r="L26" s="61">
        <v>42369</v>
      </c>
      <c r="M26" s="113">
        <v>1</v>
      </c>
      <c r="N26" s="113">
        <v>1</v>
      </c>
      <c r="O26" s="113">
        <v>1</v>
      </c>
      <c r="P26" s="113">
        <v>1</v>
      </c>
      <c r="Q26" s="113">
        <v>1</v>
      </c>
      <c r="R26" s="114">
        <v>1</v>
      </c>
      <c r="S26" s="114">
        <v>1</v>
      </c>
      <c r="T26" s="113">
        <v>1</v>
      </c>
      <c r="U26" s="114">
        <v>1</v>
      </c>
      <c r="V26" s="114">
        <v>1</v>
      </c>
      <c r="W26" s="114">
        <v>1</v>
      </c>
      <c r="X26" s="114">
        <v>1</v>
      </c>
      <c r="Y26" s="280">
        <f t="shared" si="2"/>
        <v>12</v>
      </c>
      <c r="Z26" s="69">
        <v>0</v>
      </c>
      <c r="AA26" s="459" t="s">
        <v>1084</v>
      </c>
      <c r="AB26" s="1595"/>
      <c r="AC26" s="1596"/>
      <c r="AD26" s="1597"/>
      <c r="AE26" s="1596"/>
      <c r="AF26" s="1596"/>
      <c r="AG26" s="1596"/>
      <c r="AH26" s="1598"/>
      <c r="AI26" s="1595"/>
      <c r="AJ26" s="1595"/>
      <c r="AK26" s="1595"/>
    </row>
    <row r="27" spans="1:37" s="43" customFormat="1" ht="39" thickBot="1">
      <c r="A27" s="1709"/>
      <c r="B27" s="1709"/>
      <c r="C27" s="1697"/>
      <c r="D27" s="85" t="s">
        <v>659</v>
      </c>
      <c r="E27" s="278" t="s">
        <v>49</v>
      </c>
      <c r="F27" s="278">
        <v>12</v>
      </c>
      <c r="G27" s="278" t="s">
        <v>651</v>
      </c>
      <c r="H27" s="278" t="s">
        <v>639</v>
      </c>
      <c r="I27" s="279">
        <f t="shared" si="0"/>
        <v>0.07692307692307693</v>
      </c>
      <c r="J27" s="278" t="s">
        <v>660</v>
      </c>
      <c r="K27" s="61">
        <v>42005</v>
      </c>
      <c r="L27" s="61">
        <v>42369</v>
      </c>
      <c r="M27" s="113">
        <v>1</v>
      </c>
      <c r="N27" s="113">
        <v>1</v>
      </c>
      <c r="O27" s="113">
        <v>1</v>
      </c>
      <c r="P27" s="113">
        <v>1</v>
      </c>
      <c r="Q27" s="113">
        <v>1</v>
      </c>
      <c r="R27" s="114">
        <v>1</v>
      </c>
      <c r="S27" s="114">
        <v>1</v>
      </c>
      <c r="T27" s="113">
        <v>1</v>
      </c>
      <c r="U27" s="114">
        <v>1</v>
      </c>
      <c r="V27" s="114">
        <v>1</v>
      </c>
      <c r="W27" s="114">
        <v>1</v>
      </c>
      <c r="X27" s="114">
        <v>1</v>
      </c>
      <c r="Y27" s="280">
        <f t="shared" si="2"/>
        <v>12</v>
      </c>
      <c r="Z27" s="69">
        <v>0</v>
      </c>
      <c r="AA27" s="459" t="s">
        <v>1084</v>
      </c>
      <c r="AB27" s="1595"/>
      <c r="AC27" s="1596"/>
      <c r="AD27" s="1597"/>
      <c r="AE27" s="1596"/>
      <c r="AF27" s="1596"/>
      <c r="AG27" s="1596"/>
      <c r="AH27" s="1598"/>
      <c r="AI27" s="1595"/>
      <c r="AJ27" s="1595"/>
      <c r="AK27" s="1595"/>
    </row>
    <row r="28" spans="1:37" s="43" customFormat="1" ht="43.5" customHeight="1" thickBot="1">
      <c r="A28" s="1709"/>
      <c r="B28" s="1709"/>
      <c r="C28" s="1697"/>
      <c r="D28" s="85" t="s">
        <v>661</v>
      </c>
      <c r="E28" s="278" t="s">
        <v>49</v>
      </c>
      <c r="F28" s="278">
        <v>12</v>
      </c>
      <c r="G28" s="278" t="s">
        <v>651</v>
      </c>
      <c r="H28" s="278" t="s">
        <v>662</v>
      </c>
      <c r="I28" s="279">
        <f t="shared" si="0"/>
        <v>0.07692307692307693</v>
      </c>
      <c r="J28" s="278" t="s">
        <v>663</v>
      </c>
      <c r="K28" s="61">
        <v>42005</v>
      </c>
      <c r="L28" s="61">
        <v>42369</v>
      </c>
      <c r="M28" s="113">
        <v>1</v>
      </c>
      <c r="N28" s="113">
        <v>1</v>
      </c>
      <c r="O28" s="113">
        <v>1</v>
      </c>
      <c r="P28" s="113">
        <v>1</v>
      </c>
      <c r="Q28" s="113">
        <v>1</v>
      </c>
      <c r="R28" s="114">
        <v>1</v>
      </c>
      <c r="S28" s="114">
        <v>1</v>
      </c>
      <c r="T28" s="113">
        <v>1</v>
      </c>
      <c r="U28" s="114">
        <v>1</v>
      </c>
      <c r="V28" s="114">
        <v>1</v>
      </c>
      <c r="W28" s="114">
        <v>1</v>
      </c>
      <c r="X28" s="114">
        <v>1</v>
      </c>
      <c r="Y28" s="280">
        <f t="shared" si="2"/>
        <v>12</v>
      </c>
      <c r="Z28" s="69">
        <v>0</v>
      </c>
      <c r="AA28" s="459" t="s">
        <v>1084</v>
      </c>
      <c r="AB28" s="1595"/>
      <c r="AC28" s="1596"/>
      <c r="AD28" s="1597"/>
      <c r="AE28" s="1596"/>
      <c r="AF28" s="1596"/>
      <c r="AG28" s="1596"/>
      <c r="AH28" s="1598"/>
      <c r="AI28" s="1595"/>
      <c r="AJ28" s="1595"/>
      <c r="AK28" s="1595"/>
    </row>
    <row r="29" spans="1:37" s="572" customFormat="1" ht="20.1" customHeight="1" thickBot="1">
      <c r="A29" s="1699" t="s">
        <v>125</v>
      </c>
      <c r="B29" s="1700"/>
      <c r="C29" s="1700"/>
      <c r="D29" s="1701"/>
      <c r="E29" s="1162"/>
      <c r="F29" s="1163"/>
      <c r="G29" s="1163"/>
      <c r="H29" s="1163"/>
      <c r="I29" s="143">
        <f>SUM(I16:I28)</f>
        <v>0.9999999999999998</v>
      </c>
      <c r="J29" s="1163"/>
      <c r="K29" s="1163"/>
      <c r="L29" s="1163"/>
      <c r="M29" s="1163"/>
      <c r="N29" s="1163"/>
      <c r="O29" s="1163"/>
      <c r="P29" s="1163"/>
      <c r="Q29" s="1163"/>
      <c r="R29" s="1163"/>
      <c r="S29" s="1163"/>
      <c r="T29" s="1163"/>
      <c r="U29" s="1163"/>
      <c r="V29" s="1163"/>
      <c r="W29" s="1163"/>
      <c r="X29" s="1163"/>
      <c r="Y29" s="81"/>
      <c r="Z29" s="82">
        <f>SUM(Z16:Z28)</f>
        <v>0</v>
      </c>
      <c r="AA29" s="1164"/>
      <c r="AB29" s="1020"/>
      <c r="AC29" s="1234"/>
      <c r="AD29" s="1020"/>
      <c r="AE29" s="1236"/>
      <c r="AF29" s="1020"/>
      <c r="AG29" s="1236"/>
      <c r="AH29" s="1020"/>
      <c r="AI29" s="1020"/>
      <c r="AJ29" s="1020"/>
      <c r="AK29" s="1020"/>
    </row>
    <row r="30" spans="1:37" s="572" customFormat="1" ht="20.1" customHeight="1" thickBot="1">
      <c r="A30" s="1703" t="s">
        <v>285</v>
      </c>
      <c r="B30" s="1703"/>
      <c r="C30" s="1703"/>
      <c r="D30" s="1703"/>
      <c r="E30" s="197"/>
      <c r="F30" s="197"/>
      <c r="G30" s="197"/>
      <c r="H30" s="1167"/>
      <c r="I30" s="281">
        <f>+I29</f>
        <v>0.9999999999999998</v>
      </c>
      <c r="J30" s="1167"/>
      <c r="K30" s="1167"/>
      <c r="L30" s="1167"/>
      <c r="M30" s="1167"/>
      <c r="N30" s="1167"/>
      <c r="O30" s="1167"/>
      <c r="P30" s="1167"/>
      <c r="Q30" s="1167"/>
      <c r="R30" s="1167"/>
      <c r="S30" s="1167"/>
      <c r="T30" s="1167"/>
      <c r="U30" s="1167"/>
      <c r="V30" s="1167"/>
      <c r="W30" s="1167"/>
      <c r="X30" s="1167"/>
      <c r="Y30" s="200"/>
      <c r="Z30" s="201">
        <f>SUM(Z29)</f>
        <v>0</v>
      </c>
      <c r="AA30" s="1168"/>
      <c r="AB30" s="1021"/>
      <c r="AC30" s="275"/>
      <c r="AD30" s="1021"/>
      <c r="AE30" s="275"/>
      <c r="AF30" s="1021"/>
      <c r="AG30" s="275"/>
      <c r="AH30" s="1021"/>
      <c r="AI30" s="1021"/>
      <c r="AJ30" s="1021"/>
      <c r="AK30" s="1021"/>
    </row>
    <row r="31" spans="1:37" s="12" customFormat="1" ht="9.95" customHeight="1" thickBot="1">
      <c r="A31" s="1702"/>
      <c r="B31" s="1702"/>
      <c r="C31" s="1702"/>
      <c r="D31" s="1702"/>
      <c r="E31" s="1702"/>
      <c r="F31" s="1702"/>
      <c r="G31" s="1702"/>
      <c r="H31" s="1702"/>
      <c r="I31" s="1702"/>
      <c r="J31" s="1702"/>
      <c r="K31" s="1702"/>
      <c r="L31" s="1702"/>
      <c r="M31" s="1702"/>
      <c r="N31" s="1702"/>
      <c r="O31" s="1702"/>
      <c r="P31" s="1702"/>
      <c r="Q31" s="1702"/>
      <c r="R31" s="1702"/>
      <c r="S31" s="1702"/>
      <c r="T31" s="1702"/>
      <c r="U31" s="1702"/>
      <c r="V31" s="1702"/>
      <c r="W31" s="1702"/>
      <c r="X31" s="1702"/>
      <c r="Y31" s="1702"/>
      <c r="Z31" s="1702"/>
      <c r="AA31" s="1702"/>
      <c r="AB31" s="282"/>
      <c r="AC31" s="282"/>
      <c r="AD31" s="282"/>
      <c r="AE31" s="282"/>
      <c r="AF31" s="282"/>
      <c r="AG31" s="282"/>
      <c r="AH31" s="282"/>
      <c r="AI31" s="282"/>
      <c r="AJ31" s="282"/>
      <c r="AK31" s="282"/>
    </row>
    <row r="32" spans="1:37" s="4" customFormat="1" ht="21" customHeight="1" thickBot="1">
      <c r="A32" s="1716" t="s">
        <v>9</v>
      </c>
      <c r="B32" s="1717"/>
      <c r="C32" s="1717"/>
      <c r="D32" s="1718"/>
      <c r="E32" s="1705" t="s">
        <v>287</v>
      </c>
      <c r="F32" s="1706"/>
      <c r="G32" s="1706"/>
      <c r="H32" s="1706"/>
      <c r="I32" s="1706"/>
      <c r="J32" s="1706"/>
      <c r="K32" s="1706"/>
      <c r="L32" s="1706"/>
      <c r="M32" s="1706"/>
      <c r="N32" s="1706"/>
      <c r="O32" s="1706"/>
      <c r="P32" s="1706"/>
      <c r="Q32" s="1706"/>
      <c r="R32" s="1706"/>
      <c r="S32" s="1706"/>
      <c r="T32" s="1706"/>
      <c r="U32" s="1706"/>
      <c r="V32" s="1706"/>
      <c r="W32" s="1706"/>
      <c r="X32" s="1706"/>
      <c r="Y32" s="1706"/>
      <c r="Z32" s="1706"/>
      <c r="AA32" s="1707"/>
      <c r="AB32" s="1872" t="s">
        <v>287</v>
      </c>
      <c r="AC32" s="1872"/>
      <c r="AD32" s="1872"/>
      <c r="AE32" s="1872"/>
      <c r="AF32" s="1872"/>
      <c r="AG32" s="1872"/>
      <c r="AH32" s="1872"/>
      <c r="AI32" s="1872"/>
      <c r="AJ32" s="1872"/>
      <c r="AK32" s="1872"/>
    </row>
    <row r="33" spans="2:26" s="12" customFormat="1" ht="9.95" customHeight="1" thickBot="1">
      <c r="B33" s="13"/>
      <c r="F33" s="218"/>
      <c r="I33" s="219"/>
      <c r="K33" s="220"/>
      <c r="L33" s="220"/>
      <c r="Y33" s="221"/>
      <c r="Z33" s="222"/>
    </row>
    <row r="34" spans="1:37" s="31" customFormat="1" ht="39" thickBot="1">
      <c r="A34" s="20" t="s">
        <v>11</v>
      </c>
      <c r="B34" s="283" t="s">
        <v>12</v>
      </c>
      <c r="C34" s="20" t="s">
        <v>13</v>
      </c>
      <c r="D34" s="20" t="s">
        <v>14</v>
      </c>
      <c r="E34" s="284" t="s">
        <v>15</v>
      </c>
      <c r="F34" s="285" t="s">
        <v>16</v>
      </c>
      <c r="G34" s="286" t="s">
        <v>17</v>
      </c>
      <c r="H34" s="286" t="s">
        <v>18</v>
      </c>
      <c r="I34" s="287" t="s">
        <v>19</v>
      </c>
      <c r="J34" s="286" t="s">
        <v>20</v>
      </c>
      <c r="K34" s="286" t="s">
        <v>21</v>
      </c>
      <c r="L34" s="286" t="s">
        <v>22</v>
      </c>
      <c r="M34" s="288" t="s">
        <v>23</v>
      </c>
      <c r="N34" s="288" t="s">
        <v>24</v>
      </c>
      <c r="O34" s="288" t="s">
        <v>25</v>
      </c>
      <c r="P34" s="288" t="s">
        <v>26</v>
      </c>
      <c r="Q34" s="288" t="s">
        <v>27</v>
      </c>
      <c r="R34" s="288" t="s">
        <v>28</v>
      </c>
      <c r="S34" s="288" t="s">
        <v>29</v>
      </c>
      <c r="T34" s="288" t="s">
        <v>30</v>
      </c>
      <c r="U34" s="288" t="s">
        <v>31</v>
      </c>
      <c r="V34" s="288" t="s">
        <v>32</v>
      </c>
      <c r="W34" s="288" t="s">
        <v>33</v>
      </c>
      <c r="X34" s="288" t="s">
        <v>34</v>
      </c>
      <c r="Y34" s="289" t="s">
        <v>35</v>
      </c>
      <c r="Z34" s="286" t="s">
        <v>36</v>
      </c>
      <c r="AA34" s="290" t="s">
        <v>37</v>
      </c>
      <c r="AB34" s="1320" t="s">
        <v>44</v>
      </c>
      <c r="AC34" s="1320" t="s">
        <v>1705</v>
      </c>
      <c r="AD34" s="1320" t="s">
        <v>45</v>
      </c>
      <c r="AE34" s="1320" t="s">
        <v>1915</v>
      </c>
      <c r="AF34" s="1320" t="s">
        <v>1711</v>
      </c>
      <c r="AG34" s="1320" t="s">
        <v>1898</v>
      </c>
      <c r="AH34" s="1320" t="s">
        <v>38</v>
      </c>
      <c r="AI34" s="1320" t="s">
        <v>39</v>
      </c>
      <c r="AJ34" s="1320" t="s">
        <v>40</v>
      </c>
      <c r="AK34" s="1320" t="s">
        <v>41</v>
      </c>
    </row>
    <row r="35" spans="1:37" s="43" customFormat="1" ht="39" thickBot="1">
      <c r="A35" s="1708">
        <v>1</v>
      </c>
      <c r="B35" s="1709" t="s">
        <v>542</v>
      </c>
      <c r="C35" s="1697" t="s">
        <v>664</v>
      </c>
      <c r="D35" s="291" t="s">
        <v>665</v>
      </c>
      <c r="E35" s="292" t="s">
        <v>49</v>
      </c>
      <c r="F35" s="293">
        <v>1</v>
      </c>
      <c r="G35" s="294" t="s">
        <v>666</v>
      </c>
      <c r="H35" s="295" t="s">
        <v>667</v>
      </c>
      <c r="I35" s="296">
        <f>100%/10</f>
        <v>0.1</v>
      </c>
      <c r="J35" s="297" t="s">
        <v>668</v>
      </c>
      <c r="K35" s="226">
        <v>42006</v>
      </c>
      <c r="L35" s="226">
        <v>42006</v>
      </c>
      <c r="M35" s="298">
        <v>1</v>
      </c>
      <c r="N35" s="298"/>
      <c r="O35" s="298"/>
      <c r="P35" s="298"/>
      <c r="Q35" s="298"/>
      <c r="R35" s="298"/>
      <c r="S35" s="298"/>
      <c r="T35" s="298"/>
      <c r="U35" s="299"/>
      <c r="V35" s="299"/>
      <c r="W35" s="299"/>
      <c r="X35" s="299"/>
      <c r="Y35" s="280">
        <f aca="true" t="shared" si="3" ref="Y35:Y36">+SUM(M35:X35)</f>
        <v>1</v>
      </c>
      <c r="Z35" s="575">
        <v>0</v>
      </c>
      <c r="AA35" s="459" t="s">
        <v>1084</v>
      </c>
      <c r="AB35" s="1595"/>
      <c r="AC35" s="1596"/>
      <c r="AD35" s="1597"/>
      <c r="AE35" s="1596"/>
      <c r="AF35" s="1596"/>
      <c r="AG35" s="1596"/>
      <c r="AH35" s="1598"/>
      <c r="AI35" s="1595"/>
      <c r="AJ35" s="1595"/>
      <c r="AK35" s="1595"/>
    </row>
    <row r="36" spans="1:37" s="43" customFormat="1" ht="64.5" thickBot="1">
      <c r="A36" s="1709"/>
      <c r="B36" s="1709"/>
      <c r="C36" s="1697"/>
      <c r="D36" s="85" t="s">
        <v>1710</v>
      </c>
      <c r="E36" s="300" t="s">
        <v>49</v>
      </c>
      <c r="F36" s="301">
        <v>1</v>
      </c>
      <c r="G36" s="302" t="s">
        <v>669</v>
      </c>
      <c r="H36" s="303" t="s">
        <v>670</v>
      </c>
      <c r="I36" s="296">
        <f aca="true" t="shared" si="4" ref="I36:I44">100%/10</f>
        <v>0.1</v>
      </c>
      <c r="J36" s="304" t="s">
        <v>671</v>
      </c>
      <c r="K36" s="61">
        <v>42025</v>
      </c>
      <c r="L36" s="61">
        <v>42035</v>
      </c>
      <c r="M36" s="51">
        <v>1</v>
      </c>
      <c r="N36" s="51"/>
      <c r="O36" s="51"/>
      <c r="P36" s="51"/>
      <c r="Q36" s="51"/>
      <c r="R36" s="51"/>
      <c r="S36" s="51"/>
      <c r="T36" s="51"/>
      <c r="U36" s="134"/>
      <c r="V36" s="134"/>
      <c r="W36" s="134"/>
      <c r="X36" s="134"/>
      <c r="Y36" s="280">
        <f t="shared" si="3"/>
        <v>1</v>
      </c>
      <c r="Z36" s="69">
        <v>0</v>
      </c>
      <c r="AA36" s="459" t="s">
        <v>1084</v>
      </c>
      <c r="AB36" s="1595"/>
      <c r="AC36" s="1596"/>
      <c r="AD36" s="1597"/>
      <c r="AE36" s="1596"/>
      <c r="AF36" s="1596"/>
      <c r="AG36" s="1596"/>
      <c r="AH36" s="1598"/>
      <c r="AI36" s="1595"/>
      <c r="AJ36" s="1595"/>
      <c r="AK36" s="1595"/>
    </row>
    <row r="37" spans="1:37" s="43" customFormat="1" ht="26.25" thickBot="1">
      <c r="A37" s="1709"/>
      <c r="B37" s="1709"/>
      <c r="C37" s="1697"/>
      <c r="D37" s="52" t="s">
        <v>672</v>
      </c>
      <c r="E37" s="292" t="s">
        <v>49</v>
      </c>
      <c r="F37" s="278" t="s">
        <v>95</v>
      </c>
      <c r="G37" s="305" t="s">
        <v>673</v>
      </c>
      <c r="H37" s="305" t="s">
        <v>674</v>
      </c>
      <c r="I37" s="296">
        <f t="shared" si="4"/>
        <v>0.1</v>
      </c>
      <c r="J37" s="306" t="s">
        <v>675</v>
      </c>
      <c r="K37" s="105">
        <v>42005</v>
      </c>
      <c r="L37" s="105">
        <v>42369</v>
      </c>
      <c r="M37" s="124"/>
      <c r="N37" s="124"/>
      <c r="O37" s="124"/>
      <c r="P37" s="124"/>
      <c r="Q37" s="124"/>
      <c r="R37" s="124"/>
      <c r="S37" s="124"/>
      <c r="T37" s="124"/>
      <c r="U37" s="125"/>
      <c r="V37" s="125"/>
      <c r="W37" s="125"/>
      <c r="X37" s="125"/>
      <c r="Y37" s="109" t="s">
        <v>95</v>
      </c>
      <c r="Z37" s="69">
        <v>0</v>
      </c>
      <c r="AA37" s="459" t="s">
        <v>1084</v>
      </c>
      <c r="AB37" s="1595"/>
      <c r="AC37" s="1596"/>
      <c r="AD37" s="1597"/>
      <c r="AE37" s="1596"/>
      <c r="AF37" s="1596"/>
      <c r="AG37" s="1596"/>
      <c r="AH37" s="1598"/>
      <c r="AI37" s="1595"/>
      <c r="AJ37" s="1595"/>
      <c r="AK37" s="1595"/>
    </row>
    <row r="38" spans="1:37" s="43" customFormat="1" ht="39" thickBot="1">
      <c r="A38" s="1709"/>
      <c r="B38" s="1709"/>
      <c r="C38" s="1697"/>
      <c r="D38" s="52" t="s">
        <v>676</v>
      </c>
      <c r="E38" s="292" t="s">
        <v>49</v>
      </c>
      <c r="F38" s="278" t="s">
        <v>95</v>
      </c>
      <c r="G38" s="305" t="s">
        <v>677</v>
      </c>
      <c r="H38" s="305" t="s">
        <v>678</v>
      </c>
      <c r="I38" s="296">
        <f t="shared" si="4"/>
        <v>0.1</v>
      </c>
      <c r="J38" s="306" t="s">
        <v>679</v>
      </c>
      <c r="K38" s="105">
        <v>42005</v>
      </c>
      <c r="L38" s="105">
        <v>42369</v>
      </c>
      <c r="M38" s="124"/>
      <c r="N38" s="124"/>
      <c r="O38" s="124"/>
      <c r="P38" s="124"/>
      <c r="Q38" s="124"/>
      <c r="R38" s="124"/>
      <c r="S38" s="124"/>
      <c r="T38" s="124"/>
      <c r="U38" s="125"/>
      <c r="V38" s="125"/>
      <c r="W38" s="125"/>
      <c r="X38" s="125"/>
      <c r="Y38" s="109" t="s">
        <v>95</v>
      </c>
      <c r="Z38" s="69">
        <v>0</v>
      </c>
      <c r="AA38" s="459" t="s">
        <v>1084</v>
      </c>
      <c r="AB38" s="1595"/>
      <c r="AC38" s="1596"/>
      <c r="AD38" s="1597"/>
      <c r="AE38" s="1596"/>
      <c r="AF38" s="1596"/>
      <c r="AG38" s="1596"/>
      <c r="AH38" s="1598"/>
      <c r="AI38" s="1595"/>
      <c r="AJ38" s="1595"/>
      <c r="AK38" s="1595"/>
    </row>
    <row r="39" spans="1:37" s="43" customFormat="1" ht="26.25" thickBot="1">
      <c r="A39" s="1709"/>
      <c r="B39" s="1709"/>
      <c r="C39" s="1697"/>
      <c r="D39" s="52" t="s">
        <v>680</v>
      </c>
      <c r="E39" s="307" t="s">
        <v>49</v>
      </c>
      <c r="F39" s="278" t="s">
        <v>95</v>
      </c>
      <c r="G39" s="305" t="s">
        <v>681</v>
      </c>
      <c r="H39" s="305" t="s">
        <v>682</v>
      </c>
      <c r="I39" s="296">
        <f t="shared" si="4"/>
        <v>0.1</v>
      </c>
      <c r="J39" s="306" t="s">
        <v>683</v>
      </c>
      <c r="K39" s="105">
        <v>42005</v>
      </c>
      <c r="L39" s="105">
        <v>42369</v>
      </c>
      <c r="M39" s="124"/>
      <c r="N39" s="124"/>
      <c r="O39" s="124"/>
      <c r="P39" s="124"/>
      <c r="Q39" s="124"/>
      <c r="R39" s="124"/>
      <c r="S39" s="124"/>
      <c r="T39" s="124"/>
      <c r="U39" s="125"/>
      <c r="V39" s="125"/>
      <c r="W39" s="125"/>
      <c r="X39" s="125"/>
      <c r="Y39" s="109" t="s">
        <v>95</v>
      </c>
      <c r="Z39" s="69">
        <v>0</v>
      </c>
      <c r="AA39" s="459" t="s">
        <v>1084</v>
      </c>
      <c r="AB39" s="1595"/>
      <c r="AC39" s="1596"/>
      <c r="AD39" s="1597"/>
      <c r="AE39" s="1596"/>
      <c r="AF39" s="1596"/>
      <c r="AG39" s="1596"/>
      <c r="AH39" s="1598"/>
      <c r="AI39" s="1595"/>
      <c r="AJ39" s="1595"/>
      <c r="AK39" s="1595"/>
    </row>
    <row r="40" spans="1:37" s="43" customFormat="1" ht="51.75" thickBot="1">
      <c r="A40" s="1709"/>
      <c r="B40" s="1709"/>
      <c r="C40" s="1697"/>
      <c r="D40" s="52" t="s">
        <v>684</v>
      </c>
      <c r="E40" s="308" t="s">
        <v>49</v>
      </c>
      <c r="F40" s="278" t="s">
        <v>95</v>
      </c>
      <c r="G40" s="305" t="s">
        <v>685</v>
      </c>
      <c r="H40" s="305" t="s">
        <v>670</v>
      </c>
      <c r="I40" s="296">
        <f t="shared" si="4"/>
        <v>0.1</v>
      </c>
      <c r="J40" s="306" t="s">
        <v>686</v>
      </c>
      <c r="K40" s="105">
        <v>42005</v>
      </c>
      <c r="L40" s="105">
        <v>42369</v>
      </c>
      <c r="M40" s="124"/>
      <c r="N40" s="124"/>
      <c r="O40" s="124"/>
      <c r="P40" s="124"/>
      <c r="Q40" s="124"/>
      <c r="R40" s="124"/>
      <c r="S40" s="124"/>
      <c r="T40" s="124"/>
      <c r="U40" s="125"/>
      <c r="V40" s="125"/>
      <c r="W40" s="125"/>
      <c r="X40" s="125"/>
      <c r="Y40" s="109" t="s">
        <v>95</v>
      </c>
      <c r="Z40" s="69">
        <v>0</v>
      </c>
      <c r="AA40" s="459" t="s">
        <v>1084</v>
      </c>
      <c r="AB40" s="1595"/>
      <c r="AC40" s="1596"/>
      <c r="AD40" s="1597"/>
      <c r="AE40" s="1596"/>
      <c r="AF40" s="1596"/>
      <c r="AG40" s="1596"/>
      <c r="AH40" s="1598"/>
      <c r="AI40" s="1595"/>
      <c r="AJ40" s="1595"/>
      <c r="AK40" s="1595"/>
    </row>
    <row r="41" spans="1:37" s="43" customFormat="1" ht="51.75" thickBot="1">
      <c r="A41" s="1709"/>
      <c r="B41" s="1709"/>
      <c r="C41" s="1697"/>
      <c r="D41" s="52" t="s">
        <v>687</v>
      </c>
      <c r="E41" s="308" t="s">
        <v>49</v>
      </c>
      <c r="F41" s="309">
        <v>24</v>
      </c>
      <c r="G41" s="305" t="s">
        <v>688</v>
      </c>
      <c r="H41" s="305" t="s">
        <v>674</v>
      </c>
      <c r="I41" s="296">
        <f t="shared" si="4"/>
        <v>0.1</v>
      </c>
      <c r="J41" s="306" t="s">
        <v>689</v>
      </c>
      <c r="K41" s="105">
        <v>42005</v>
      </c>
      <c r="L41" s="105">
        <v>42369</v>
      </c>
      <c r="M41" s="124">
        <v>2</v>
      </c>
      <c r="N41" s="124">
        <v>2</v>
      </c>
      <c r="O41" s="124">
        <v>2</v>
      </c>
      <c r="P41" s="124">
        <v>2</v>
      </c>
      <c r="Q41" s="124">
        <v>2</v>
      </c>
      <c r="R41" s="124">
        <v>2</v>
      </c>
      <c r="S41" s="124">
        <v>2</v>
      </c>
      <c r="T41" s="124">
        <v>2</v>
      </c>
      <c r="U41" s="124">
        <v>2</v>
      </c>
      <c r="V41" s="124">
        <v>2</v>
      </c>
      <c r="W41" s="124">
        <v>2</v>
      </c>
      <c r="X41" s="124">
        <v>2</v>
      </c>
      <c r="Y41" s="280">
        <f aca="true" t="shared" si="5" ref="Y41:Y44">+SUM(M41:X41)</f>
        <v>24</v>
      </c>
      <c r="Z41" s="69">
        <v>0</v>
      </c>
      <c r="AA41" s="459" t="s">
        <v>1084</v>
      </c>
      <c r="AB41" s="1595"/>
      <c r="AC41" s="1596"/>
      <c r="AD41" s="1597"/>
      <c r="AE41" s="1596"/>
      <c r="AF41" s="1596"/>
      <c r="AG41" s="1596"/>
      <c r="AH41" s="1598"/>
      <c r="AI41" s="1595"/>
      <c r="AJ41" s="1595"/>
      <c r="AK41" s="1595"/>
    </row>
    <row r="42" spans="1:37" s="43" customFormat="1" ht="39" thickBot="1">
      <c r="A42" s="1709"/>
      <c r="B42" s="1709"/>
      <c r="C42" s="1697"/>
      <c r="D42" s="52" t="s">
        <v>690</v>
      </c>
      <c r="E42" s="308" t="s">
        <v>49</v>
      </c>
      <c r="F42" s="278" t="s">
        <v>95</v>
      </c>
      <c r="G42" s="305" t="s">
        <v>691</v>
      </c>
      <c r="H42" s="305" t="s">
        <v>670</v>
      </c>
      <c r="I42" s="296">
        <f t="shared" si="4"/>
        <v>0.1</v>
      </c>
      <c r="J42" s="306" t="s">
        <v>675</v>
      </c>
      <c r="K42" s="105">
        <v>42005</v>
      </c>
      <c r="L42" s="105">
        <v>42369</v>
      </c>
      <c r="M42" s="124"/>
      <c r="N42" s="124"/>
      <c r="O42" s="124"/>
      <c r="P42" s="124"/>
      <c r="Q42" s="124"/>
      <c r="R42" s="124"/>
      <c r="S42" s="124"/>
      <c r="T42" s="124"/>
      <c r="U42" s="125"/>
      <c r="V42" s="125"/>
      <c r="W42" s="125"/>
      <c r="X42" s="125"/>
      <c r="Y42" s="109" t="s">
        <v>95</v>
      </c>
      <c r="Z42" s="69">
        <v>0</v>
      </c>
      <c r="AA42" s="459" t="s">
        <v>1084</v>
      </c>
      <c r="AB42" s="1595"/>
      <c r="AC42" s="1596"/>
      <c r="AD42" s="1597"/>
      <c r="AE42" s="1596"/>
      <c r="AF42" s="1596"/>
      <c r="AG42" s="1596"/>
      <c r="AH42" s="1598"/>
      <c r="AI42" s="1595"/>
      <c r="AJ42" s="1595"/>
      <c r="AK42" s="1595"/>
    </row>
    <row r="43" spans="1:37" s="43" customFormat="1" ht="69" customHeight="1" thickBot="1">
      <c r="A43" s="1709"/>
      <c r="B43" s="1709"/>
      <c r="C43" s="1696" t="s">
        <v>65</v>
      </c>
      <c r="D43" s="52" t="s">
        <v>692</v>
      </c>
      <c r="E43" s="308" t="s">
        <v>49</v>
      </c>
      <c r="F43" s="309">
        <v>1</v>
      </c>
      <c r="G43" s="305" t="s">
        <v>693</v>
      </c>
      <c r="H43" s="305" t="s">
        <v>674</v>
      </c>
      <c r="I43" s="296">
        <f t="shared" si="4"/>
        <v>0.1</v>
      </c>
      <c r="J43" s="306" t="s">
        <v>694</v>
      </c>
      <c r="K43" s="105">
        <v>42005</v>
      </c>
      <c r="L43" s="105">
        <v>42369</v>
      </c>
      <c r="M43" s="124"/>
      <c r="N43" s="124"/>
      <c r="O43" s="124"/>
      <c r="P43" s="124"/>
      <c r="Q43" s="124"/>
      <c r="R43" s="124"/>
      <c r="S43" s="124"/>
      <c r="T43" s="124"/>
      <c r="U43" s="125"/>
      <c r="V43" s="125"/>
      <c r="W43" s="125"/>
      <c r="X43" s="125">
        <v>1</v>
      </c>
      <c r="Y43" s="280">
        <f t="shared" si="5"/>
        <v>1</v>
      </c>
      <c r="Z43" s="69">
        <v>0</v>
      </c>
      <c r="AA43" s="459" t="s">
        <v>1084</v>
      </c>
      <c r="AB43" s="1595"/>
      <c r="AC43" s="1596"/>
      <c r="AD43" s="1597"/>
      <c r="AE43" s="1596"/>
      <c r="AF43" s="1596"/>
      <c r="AG43" s="1596"/>
      <c r="AH43" s="1598"/>
      <c r="AI43" s="1595"/>
      <c r="AJ43" s="1595"/>
      <c r="AK43" s="1595"/>
    </row>
    <row r="44" spans="1:37" s="43" customFormat="1" ht="39" thickBot="1">
      <c r="A44" s="1709"/>
      <c r="B44" s="1709"/>
      <c r="C44" s="1697"/>
      <c r="D44" s="52" t="s">
        <v>695</v>
      </c>
      <c r="E44" s="308" t="s">
        <v>49</v>
      </c>
      <c r="F44" s="309">
        <v>12</v>
      </c>
      <c r="G44" s="305" t="s">
        <v>696</v>
      </c>
      <c r="H44" s="305" t="s">
        <v>674</v>
      </c>
      <c r="I44" s="310">
        <f t="shared" si="4"/>
        <v>0.1</v>
      </c>
      <c r="J44" s="306" t="s">
        <v>697</v>
      </c>
      <c r="K44" s="105">
        <v>42005</v>
      </c>
      <c r="L44" s="105">
        <v>42369</v>
      </c>
      <c r="M44" s="124">
        <v>1</v>
      </c>
      <c r="N44" s="124">
        <v>1</v>
      </c>
      <c r="O44" s="124">
        <v>1</v>
      </c>
      <c r="P44" s="124">
        <v>1</v>
      </c>
      <c r="Q44" s="124">
        <v>1</v>
      </c>
      <c r="R44" s="124">
        <v>1</v>
      </c>
      <c r="S44" s="124">
        <v>1</v>
      </c>
      <c r="T44" s="124">
        <v>1</v>
      </c>
      <c r="U44" s="125">
        <v>1</v>
      </c>
      <c r="V44" s="125">
        <v>1</v>
      </c>
      <c r="W44" s="125">
        <v>1</v>
      </c>
      <c r="X44" s="125">
        <v>1</v>
      </c>
      <c r="Y44" s="280">
        <f t="shared" si="5"/>
        <v>12</v>
      </c>
      <c r="Z44" s="69">
        <v>0</v>
      </c>
      <c r="AA44" s="459" t="s">
        <v>1084</v>
      </c>
      <c r="AB44" s="1595"/>
      <c r="AC44" s="1596"/>
      <c r="AD44" s="1597"/>
      <c r="AE44" s="1596"/>
      <c r="AF44" s="1596"/>
      <c r="AG44" s="1596"/>
      <c r="AH44" s="1598"/>
      <c r="AI44" s="1595"/>
      <c r="AJ44" s="1595"/>
      <c r="AK44" s="1595"/>
    </row>
    <row r="45" spans="1:37" s="572" customFormat="1" ht="18" customHeight="1" thickBot="1">
      <c r="A45" s="1699" t="s">
        <v>125</v>
      </c>
      <c r="B45" s="1700"/>
      <c r="C45" s="1700"/>
      <c r="D45" s="1701"/>
      <c r="E45" s="1163"/>
      <c r="F45" s="1163"/>
      <c r="G45" s="1163"/>
      <c r="H45" s="1163"/>
      <c r="I45" s="143">
        <f>SUM(I35:I44)</f>
        <v>0.9999999999999999</v>
      </c>
      <c r="J45" s="1163"/>
      <c r="K45" s="1163"/>
      <c r="L45" s="1163"/>
      <c r="M45" s="1163"/>
      <c r="N45" s="1163"/>
      <c r="O45" s="1163"/>
      <c r="P45" s="1163"/>
      <c r="Q45" s="1163"/>
      <c r="R45" s="1163"/>
      <c r="S45" s="1163"/>
      <c r="T45" s="1163"/>
      <c r="U45" s="1163"/>
      <c r="V45" s="1163"/>
      <c r="W45" s="1163"/>
      <c r="X45" s="1163"/>
      <c r="Y45" s="81"/>
      <c r="Z45" s="196">
        <f>SUM(Z35:Z44)</f>
        <v>0</v>
      </c>
      <c r="AA45" s="1164"/>
      <c r="AB45" s="1020"/>
      <c r="AC45" s="1234"/>
      <c r="AD45" s="1020"/>
      <c r="AE45" s="1236"/>
      <c r="AF45" s="1020"/>
      <c r="AG45" s="1236"/>
      <c r="AH45" s="1020"/>
      <c r="AI45" s="1020"/>
      <c r="AJ45" s="1020"/>
      <c r="AK45" s="1020"/>
    </row>
    <row r="46" spans="1:37" s="43" customFormat="1" ht="39" thickBot="1">
      <c r="A46" s="1708">
        <v>2</v>
      </c>
      <c r="B46" s="1708" t="s">
        <v>698</v>
      </c>
      <c r="C46" s="1863" t="s">
        <v>699</v>
      </c>
      <c r="D46" s="85" t="s">
        <v>700</v>
      </c>
      <c r="E46" s="278" t="s">
        <v>49</v>
      </c>
      <c r="F46" s="278">
        <v>48</v>
      </c>
      <c r="G46" s="278" t="s">
        <v>701</v>
      </c>
      <c r="H46" s="278" t="s">
        <v>678</v>
      </c>
      <c r="I46" s="279">
        <f>100%/13</f>
        <v>0.07692307692307693</v>
      </c>
      <c r="J46" s="278" t="s">
        <v>702</v>
      </c>
      <c r="K46" s="61">
        <v>42005</v>
      </c>
      <c r="L46" s="61">
        <v>42369</v>
      </c>
      <c r="M46" s="102">
        <v>4</v>
      </c>
      <c r="N46" s="102">
        <v>4</v>
      </c>
      <c r="O46" s="102">
        <v>4</v>
      </c>
      <c r="P46" s="102">
        <v>4</v>
      </c>
      <c r="Q46" s="102">
        <v>4</v>
      </c>
      <c r="R46" s="103">
        <v>4</v>
      </c>
      <c r="S46" s="103">
        <v>4</v>
      </c>
      <c r="T46" s="102">
        <v>4</v>
      </c>
      <c r="U46" s="103">
        <v>4</v>
      </c>
      <c r="V46" s="103">
        <v>4</v>
      </c>
      <c r="W46" s="103">
        <v>4</v>
      </c>
      <c r="X46" s="103">
        <v>4</v>
      </c>
      <c r="Y46" s="280">
        <f aca="true" t="shared" si="6" ref="Y46:Y57">+SUM(M46:X46)</f>
        <v>48</v>
      </c>
      <c r="Z46" s="69">
        <v>0</v>
      </c>
      <c r="AA46" s="459" t="s">
        <v>1084</v>
      </c>
      <c r="AB46" s="1595"/>
      <c r="AC46" s="1596"/>
      <c r="AD46" s="1597"/>
      <c r="AE46" s="1596"/>
      <c r="AF46" s="1596"/>
      <c r="AG46" s="1596"/>
      <c r="AH46" s="1598"/>
      <c r="AI46" s="1595"/>
      <c r="AJ46" s="1595"/>
      <c r="AK46" s="1595"/>
    </row>
    <row r="47" spans="1:37" s="43" customFormat="1" ht="64.5" thickBot="1">
      <c r="A47" s="1709"/>
      <c r="B47" s="1709"/>
      <c r="C47" s="1697"/>
      <c r="D47" s="85" t="s">
        <v>703</v>
      </c>
      <c r="E47" s="278" t="s">
        <v>49</v>
      </c>
      <c r="F47" s="278">
        <v>4</v>
      </c>
      <c r="G47" s="278" t="s">
        <v>704</v>
      </c>
      <c r="H47" s="278" t="s">
        <v>705</v>
      </c>
      <c r="I47" s="279">
        <f aca="true" t="shared" si="7" ref="I47:I58">100%/13</f>
        <v>0.07692307692307693</v>
      </c>
      <c r="J47" s="278" t="s">
        <v>706</v>
      </c>
      <c r="K47" s="105">
        <v>42005</v>
      </c>
      <c r="L47" s="105">
        <v>42369</v>
      </c>
      <c r="M47" s="113"/>
      <c r="N47" s="113">
        <v>1</v>
      </c>
      <c r="O47" s="113"/>
      <c r="P47" s="113">
        <v>1</v>
      </c>
      <c r="Q47" s="113"/>
      <c r="R47" s="114"/>
      <c r="S47" s="114">
        <v>1</v>
      </c>
      <c r="T47" s="113"/>
      <c r="U47" s="114"/>
      <c r="V47" s="114">
        <v>1</v>
      </c>
      <c r="W47" s="114"/>
      <c r="X47" s="114"/>
      <c r="Y47" s="280">
        <f t="shared" si="6"/>
        <v>4</v>
      </c>
      <c r="Z47" s="69">
        <v>0</v>
      </c>
      <c r="AA47" s="459" t="s">
        <v>1084</v>
      </c>
      <c r="AB47" s="1595"/>
      <c r="AC47" s="1596"/>
      <c r="AD47" s="1597"/>
      <c r="AE47" s="1596"/>
      <c r="AF47" s="1596"/>
      <c r="AG47" s="1596"/>
      <c r="AH47" s="1598"/>
      <c r="AI47" s="1595"/>
      <c r="AJ47" s="1595"/>
      <c r="AK47" s="1595"/>
    </row>
    <row r="48" spans="1:37" s="43" customFormat="1" ht="39" thickBot="1">
      <c r="A48" s="1709"/>
      <c r="B48" s="1709"/>
      <c r="C48" s="1697"/>
      <c r="D48" s="85" t="s">
        <v>707</v>
      </c>
      <c r="E48" s="278" t="s">
        <v>49</v>
      </c>
      <c r="F48" s="278">
        <v>1</v>
      </c>
      <c r="G48" s="278" t="s">
        <v>708</v>
      </c>
      <c r="H48" s="278" t="s">
        <v>709</v>
      </c>
      <c r="I48" s="279">
        <f t="shared" si="7"/>
        <v>0.07692307692307693</v>
      </c>
      <c r="J48" s="278" t="s">
        <v>710</v>
      </c>
      <c r="K48" s="105">
        <v>42005</v>
      </c>
      <c r="L48" s="105">
        <v>42063</v>
      </c>
      <c r="M48" s="113"/>
      <c r="N48" s="113">
        <v>1</v>
      </c>
      <c r="O48" s="113"/>
      <c r="P48" s="113"/>
      <c r="Q48" s="113"/>
      <c r="R48" s="114"/>
      <c r="S48" s="114"/>
      <c r="T48" s="113"/>
      <c r="U48" s="114"/>
      <c r="V48" s="114"/>
      <c r="W48" s="114"/>
      <c r="X48" s="114"/>
      <c r="Y48" s="280">
        <f t="shared" si="6"/>
        <v>1</v>
      </c>
      <c r="Z48" s="69">
        <v>0</v>
      </c>
      <c r="AA48" s="459" t="s">
        <v>1084</v>
      </c>
      <c r="AB48" s="1595"/>
      <c r="AC48" s="1596"/>
      <c r="AD48" s="1597"/>
      <c r="AE48" s="1596"/>
      <c r="AF48" s="1596"/>
      <c r="AG48" s="1596"/>
      <c r="AH48" s="1598"/>
      <c r="AI48" s="1595"/>
      <c r="AJ48" s="1595"/>
      <c r="AK48" s="1595"/>
    </row>
    <row r="49" spans="1:37" s="43" customFormat="1" ht="51.75" thickBot="1">
      <c r="A49" s="1709"/>
      <c r="B49" s="1709"/>
      <c r="C49" s="1697"/>
      <c r="D49" s="85" t="s">
        <v>711</v>
      </c>
      <c r="E49" s="278" t="s">
        <v>49</v>
      </c>
      <c r="F49" s="278">
        <v>11</v>
      </c>
      <c r="G49" s="278" t="s">
        <v>712</v>
      </c>
      <c r="H49" s="278" t="s">
        <v>709</v>
      </c>
      <c r="I49" s="279">
        <f t="shared" si="7"/>
        <v>0.07692307692307693</v>
      </c>
      <c r="J49" s="278" t="s">
        <v>713</v>
      </c>
      <c r="K49" s="105">
        <v>42005</v>
      </c>
      <c r="L49" s="105">
        <v>42369</v>
      </c>
      <c r="M49" s="113"/>
      <c r="N49" s="113">
        <v>1</v>
      </c>
      <c r="O49" s="113">
        <v>1</v>
      </c>
      <c r="P49" s="113">
        <v>1</v>
      </c>
      <c r="Q49" s="113">
        <v>1</v>
      </c>
      <c r="R49" s="114">
        <v>1</v>
      </c>
      <c r="S49" s="114">
        <v>1</v>
      </c>
      <c r="T49" s="113">
        <v>1</v>
      </c>
      <c r="U49" s="114">
        <v>1</v>
      </c>
      <c r="V49" s="114">
        <v>1</v>
      </c>
      <c r="W49" s="114">
        <v>1</v>
      </c>
      <c r="X49" s="114">
        <v>1</v>
      </c>
      <c r="Y49" s="280">
        <f t="shared" si="6"/>
        <v>11</v>
      </c>
      <c r="Z49" s="69">
        <v>0</v>
      </c>
      <c r="AA49" s="459" t="s">
        <v>1084</v>
      </c>
      <c r="AB49" s="1595"/>
      <c r="AC49" s="1596"/>
      <c r="AD49" s="1597"/>
      <c r="AE49" s="1596"/>
      <c r="AF49" s="1596"/>
      <c r="AG49" s="1596"/>
      <c r="AH49" s="1598"/>
      <c r="AI49" s="1595"/>
      <c r="AJ49" s="1595"/>
      <c r="AK49" s="1595"/>
    </row>
    <row r="50" spans="1:37" s="43" customFormat="1" ht="46.5" customHeight="1" thickBot="1">
      <c r="A50" s="1709"/>
      <c r="B50" s="1709"/>
      <c r="C50" s="1697"/>
      <c r="D50" s="85" t="s">
        <v>714</v>
      </c>
      <c r="E50" s="278" t="s">
        <v>49</v>
      </c>
      <c r="F50" s="278">
        <v>1</v>
      </c>
      <c r="G50" s="278" t="s">
        <v>715</v>
      </c>
      <c r="H50" s="278" t="s">
        <v>716</v>
      </c>
      <c r="I50" s="279">
        <f t="shared" si="7"/>
        <v>0.07692307692307693</v>
      </c>
      <c r="J50" s="278" t="s">
        <v>717</v>
      </c>
      <c r="K50" s="105">
        <v>42005</v>
      </c>
      <c r="L50" s="105">
        <v>42155</v>
      </c>
      <c r="M50" s="113"/>
      <c r="N50" s="113"/>
      <c r="O50" s="113"/>
      <c r="P50" s="113"/>
      <c r="Q50" s="113">
        <v>1</v>
      </c>
      <c r="R50" s="114"/>
      <c r="S50" s="114"/>
      <c r="T50" s="113"/>
      <c r="U50" s="114"/>
      <c r="V50" s="114"/>
      <c r="W50" s="114"/>
      <c r="X50" s="114"/>
      <c r="Y50" s="280">
        <f t="shared" si="6"/>
        <v>1</v>
      </c>
      <c r="Z50" s="69">
        <v>0</v>
      </c>
      <c r="AA50" s="459" t="s">
        <v>1084</v>
      </c>
      <c r="AB50" s="1595"/>
      <c r="AC50" s="1596"/>
      <c r="AD50" s="1597"/>
      <c r="AE50" s="1596"/>
      <c r="AF50" s="1596"/>
      <c r="AG50" s="1596"/>
      <c r="AH50" s="1598"/>
      <c r="AI50" s="1595"/>
      <c r="AJ50" s="1595"/>
      <c r="AK50" s="1595"/>
    </row>
    <row r="51" spans="1:37" s="43" customFormat="1" ht="39" thickBot="1">
      <c r="A51" s="1709"/>
      <c r="B51" s="1709"/>
      <c r="C51" s="1697"/>
      <c r="D51" s="85" t="s">
        <v>718</v>
      </c>
      <c r="E51" s="278" t="s">
        <v>49</v>
      </c>
      <c r="F51" s="278">
        <v>1</v>
      </c>
      <c r="G51" s="278" t="s">
        <v>715</v>
      </c>
      <c r="H51" s="278" t="s">
        <v>709</v>
      </c>
      <c r="I51" s="279">
        <f t="shared" si="7"/>
        <v>0.07692307692307693</v>
      </c>
      <c r="J51" s="278" t="s">
        <v>719</v>
      </c>
      <c r="K51" s="105">
        <v>42186</v>
      </c>
      <c r="L51" s="105">
        <v>42216</v>
      </c>
      <c r="M51" s="113"/>
      <c r="N51" s="113"/>
      <c r="O51" s="113"/>
      <c r="P51" s="113"/>
      <c r="Q51" s="113"/>
      <c r="R51" s="114"/>
      <c r="S51" s="114">
        <v>1</v>
      </c>
      <c r="T51" s="113"/>
      <c r="U51" s="114"/>
      <c r="V51" s="114"/>
      <c r="W51" s="114"/>
      <c r="X51" s="114"/>
      <c r="Y51" s="280">
        <f t="shared" si="6"/>
        <v>1</v>
      </c>
      <c r="Z51" s="69">
        <v>0</v>
      </c>
      <c r="AA51" s="459" t="s">
        <v>1084</v>
      </c>
      <c r="AB51" s="1595"/>
      <c r="AC51" s="1596"/>
      <c r="AD51" s="1597"/>
      <c r="AE51" s="1596"/>
      <c r="AF51" s="1596"/>
      <c r="AG51" s="1596"/>
      <c r="AH51" s="1598"/>
      <c r="AI51" s="1595"/>
      <c r="AJ51" s="1595"/>
      <c r="AK51" s="1595"/>
    </row>
    <row r="52" spans="1:37" s="43" customFormat="1" ht="64.5" thickBot="1">
      <c r="A52" s="1709"/>
      <c r="B52" s="1709"/>
      <c r="C52" s="1697"/>
      <c r="D52" s="85" t="s">
        <v>720</v>
      </c>
      <c r="E52" s="278" t="s">
        <v>49</v>
      </c>
      <c r="F52" s="278">
        <v>12</v>
      </c>
      <c r="G52" s="278" t="s">
        <v>721</v>
      </c>
      <c r="H52" s="278" t="s">
        <v>709</v>
      </c>
      <c r="I52" s="279">
        <f t="shared" si="7"/>
        <v>0.07692307692307693</v>
      </c>
      <c r="J52" s="278" t="s">
        <v>722</v>
      </c>
      <c r="K52" s="105">
        <v>42005</v>
      </c>
      <c r="L52" s="105">
        <v>42369</v>
      </c>
      <c r="M52" s="113">
        <v>1</v>
      </c>
      <c r="N52" s="113">
        <v>1</v>
      </c>
      <c r="O52" s="113">
        <v>1</v>
      </c>
      <c r="P52" s="113">
        <v>1</v>
      </c>
      <c r="Q52" s="113">
        <v>1</v>
      </c>
      <c r="R52" s="114">
        <v>1</v>
      </c>
      <c r="S52" s="114">
        <v>1</v>
      </c>
      <c r="T52" s="113">
        <v>1</v>
      </c>
      <c r="U52" s="114">
        <v>1</v>
      </c>
      <c r="V52" s="114">
        <v>1</v>
      </c>
      <c r="W52" s="114">
        <v>1</v>
      </c>
      <c r="X52" s="114">
        <v>1</v>
      </c>
      <c r="Y52" s="280">
        <f t="shared" si="6"/>
        <v>12</v>
      </c>
      <c r="Z52" s="69">
        <v>0</v>
      </c>
      <c r="AA52" s="459" t="s">
        <v>1084</v>
      </c>
      <c r="AB52" s="1595"/>
      <c r="AC52" s="1596"/>
      <c r="AD52" s="1597"/>
      <c r="AE52" s="1596"/>
      <c r="AF52" s="1596"/>
      <c r="AG52" s="1596"/>
      <c r="AH52" s="1598"/>
      <c r="AI52" s="1595"/>
      <c r="AJ52" s="1595"/>
      <c r="AK52" s="1595"/>
    </row>
    <row r="53" spans="1:37" s="43" customFormat="1" ht="58.5" customHeight="1" thickBot="1">
      <c r="A53" s="1709"/>
      <c r="B53" s="1709"/>
      <c r="C53" s="1697"/>
      <c r="D53" s="85" t="s">
        <v>723</v>
      </c>
      <c r="E53" s="278" t="s">
        <v>49</v>
      </c>
      <c r="F53" s="278">
        <v>6</v>
      </c>
      <c r="G53" s="278" t="s">
        <v>724</v>
      </c>
      <c r="H53" s="278" t="s">
        <v>709</v>
      </c>
      <c r="I53" s="279">
        <f t="shared" si="7"/>
        <v>0.07692307692307693</v>
      </c>
      <c r="J53" s="278" t="s">
        <v>725</v>
      </c>
      <c r="K53" s="105">
        <v>42005</v>
      </c>
      <c r="L53" s="105">
        <v>42369</v>
      </c>
      <c r="M53" s="113">
        <v>1</v>
      </c>
      <c r="N53" s="113"/>
      <c r="O53" s="113">
        <v>1</v>
      </c>
      <c r="P53" s="113"/>
      <c r="Q53" s="113">
        <v>1</v>
      </c>
      <c r="R53" s="114"/>
      <c r="S53" s="114">
        <v>1</v>
      </c>
      <c r="T53" s="113"/>
      <c r="U53" s="114">
        <v>1</v>
      </c>
      <c r="V53" s="114"/>
      <c r="W53" s="114">
        <v>1</v>
      </c>
      <c r="X53" s="114"/>
      <c r="Y53" s="280">
        <f t="shared" si="6"/>
        <v>6</v>
      </c>
      <c r="Z53" s="69">
        <v>0</v>
      </c>
      <c r="AA53" s="459" t="s">
        <v>1084</v>
      </c>
      <c r="AB53" s="1595"/>
      <c r="AC53" s="1596"/>
      <c r="AD53" s="1597"/>
      <c r="AE53" s="1596"/>
      <c r="AF53" s="1596"/>
      <c r="AG53" s="1596"/>
      <c r="AH53" s="1598"/>
      <c r="AI53" s="1595"/>
      <c r="AJ53" s="1595"/>
      <c r="AK53" s="1595"/>
    </row>
    <row r="54" spans="1:37" s="43" customFormat="1" ht="75.75" customHeight="1" thickBot="1">
      <c r="A54" s="1709"/>
      <c r="B54" s="1709"/>
      <c r="C54" s="1161" t="s">
        <v>726</v>
      </c>
      <c r="D54" s="52" t="s">
        <v>727</v>
      </c>
      <c r="E54" s="308" t="s">
        <v>728</v>
      </c>
      <c r="F54" s="309">
        <v>1</v>
      </c>
      <c r="G54" s="305" t="s">
        <v>729</v>
      </c>
      <c r="H54" s="305" t="s">
        <v>730</v>
      </c>
      <c r="I54" s="279">
        <f t="shared" si="7"/>
        <v>0.07692307692307693</v>
      </c>
      <c r="J54" s="306" t="s">
        <v>731</v>
      </c>
      <c r="K54" s="105">
        <v>42005</v>
      </c>
      <c r="L54" s="105">
        <v>42369</v>
      </c>
      <c r="M54" s="63"/>
      <c r="N54" s="64"/>
      <c r="O54" s="64"/>
      <c r="P54" s="64"/>
      <c r="Q54" s="64"/>
      <c r="R54" s="64"/>
      <c r="S54" s="64"/>
      <c r="T54" s="65"/>
      <c r="U54" s="66"/>
      <c r="V54" s="67"/>
      <c r="W54" s="67"/>
      <c r="X54" s="67">
        <v>1</v>
      </c>
      <c r="Y54" s="280">
        <f t="shared" si="6"/>
        <v>1</v>
      </c>
      <c r="Z54" s="69">
        <v>0</v>
      </c>
      <c r="AA54" s="459" t="s">
        <v>1084</v>
      </c>
      <c r="AB54" s="1595"/>
      <c r="AC54" s="1596"/>
      <c r="AD54" s="1597"/>
      <c r="AE54" s="1596"/>
      <c r="AF54" s="1596"/>
      <c r="AG54" s="1596"/>
      <c r="AH54" s="1598"/>
      <c r="AI54" s="1595"/>
      <c r="AJ54" s="1595"/>
      <c r="AK54" s="1595"/>
    </row>
    <row r="55" spans="1:37" s="43" customFormat="1" ht="77.25" thickBot="1">
      <c r="A55" s="1709"/>
      <c r="B55" s="1709"/>
      <c r="C55" s="1696" t="s">
        <v>732</v>
      </c>
      <c r="D55" s="52" t="s">
        <v>733</v>
      </c>
      <c r="E55" s="305" t="s">
        <v>49</v>
      </c>
      <c r="F55" s="305">
        <v>16</v>
      </c>
      <c r="G55" s="305" t="s">
        <v>734</v>
      </c>
      <c r="H55" s="278" t="s">
        <v>667</v>
      </c>
      <c r="I55" s="279">
        <f t="shared" si="7"/>
        <v>0.07692307692307693</v>
      </c>
      <c r="J55" s="278" t="s">
        <v>735</v>
      </c>
      <c r="K55" s="105">
        <v>42005</v>
      </c>
      <c r="L55" s="105">
        <v>42369</v>
      </c>
      <c r="M55" s="311">
        <v>1</v>
      </c>
      <c r="N55" s="311">
        <v>1</v>
      </c>
      <c r="O55" s="311">
        <v>2</v>
      </c>
      <c r="P55" s="311">
        <v>1</v>
      </c>
      <c r="Q55" s="311">
        <v>1</v>
      </c>
      <c r="R55" s="311">
        <v>2</v>
      </c>
      <c r="S55" s="311">
        <v>1</v>
      </c>
      <c r="T55" s="311">
        <v>1</v>
      </c>
      <c r="U55" s="311">
        <v>2</v>
      </c>
      <c r="V55" s="311">
        <v>1</v>
      </c>
      <c r="W55" s="311">
        <v>1</v>
      </c>
      <c r="X55" s="311">
        <v>2</v>
      </c>
      <c r="Y55" s="280">
        <f t="shared" si="6"/>
        <v>16</v>
      </c>
      <c r="Z55" s="69">
        <v>0</v>
      </c>
      <c r="AA55" s="459" t="s">
        <v>1084</v>
      </c>
      <c r="AB55" s="1595"/>
      <c r="AC55" s="1596"/>
      <c r="AD55" s="1597"/>
      <c r="AE55" s="1596"/>
      <c r="AF55" s="1596"/>
      <c r="AG55" s="1596"/>
      <c r="AH55" s="1598"/>
      <c r="AI55" s="1595"/>
      <c r="AJ55" s="1595"/>
      <c r="AK55" s="1595"/>
    </row>
    <row r="56" spans="1:37" s="43" customFormat="1" ht="78" customHeight="1" thickBot="1">
      <c r="A56" s="1709"/>
      <c r="B56" s="1709"/>
      <c r="C56" s="1698"/>
      <c r="D56" s="1169" t="s">
        <v>736</v>
      </c>
      <c r="E56" s="312" t="s">
        <v>49</v>
      </c>
      <c r="F56" s="312">
        <v>24</v>
      </c>
      <c r="G56" s="312" t="s">
        <v>737</v>
      </c>
      <c r="H56" s="278" t="s">
        <v>667</v>
      </c>
      <c r="I56" s="279">
        <f t="shared" si="7"/>
        <v>0.07692307692307693</v>
      </c>
      <c r="J56" s="278" t="s">
        <v>738</v>
      </c>
      <c r="K56" s="105">
        <v>42005</v>
      </c>
      <c r="L56" s="105">
        <v>42369</v>
      </c>
      <c r="M56" s="142">
        <v>2</v>
      </c>
      <c r="N56" s="142">
        <v>2</v>
      </c>
      <c r="O56" s="142">
        <v>2</v>
      </c>
      <c r="P56" s="142">
        <v>2</v>
      </c>
      <c r="Q56" s="142">
        <v>2</v>
      </c>
      <c r="R56" s="142">
        <v>2</v>
      </c>
      <c r="S56" s="142">
        <v>2</v>
      </c>
      <c r="T56" s="142">
        <v>2</v>
      </c>
      <c r="U56" s="142">
        <v>2</v>
      </c>
      <c r="V56" s="142">
        <v>2</v>
      </c>
      <c r="W56" s="142">
        <v>2</v>
      </c>
      <c r="X56" s="142">
        <v>2</v>
      </c>
      <c r="Y56" s="280">
        <f t="shared" si="6"/>
        <v>24</v>
      </c>
      <c r="Z56" s="69">
        <v>0</v>
      </c>
      <c r="AA56" s="459" t="s">
        <v>1084</v>
      </c>
      <c r="AB56" s="1595"/>
      <c r="AC56" s="1596"/>
      <c r="AD56" s="1597"/>
      <c r="AE56" s="1596"/>
      <c r="AF56" s="1596"/>
      <c r="AG56" s="1596"/>
      <c r="AH56" s="1598"/>
      <c r="AI56" s="1595"/>
      <c r="AJ56" s="1595"/>
      <c r="AK56" s="1595"/>
    </row>
    <row r="57" spans="1:37" s="43" customFormat="1" ht="90" thickBot="1">
      <c r="A57" s="1709"/>
      <c r="B57" s="1709"/>
      <c r="C57" s="1696" t="s">
        <v>739</v>
      </c>
      <c r="D57" s="1169" t="s">
        <v>740</v>
      </c>
      <c r="E57" s="312" t="s">
        <v>49</v>
      </c>
      <c r="F57" s="312">
        <v>3</v>
      </c>
      <c r="G57" s="312" t="s">
        <v>508</v>
      </c>
      <c r="H57" s="278" t="s">
        <v>1709</v>
      </c>
      <c r="I57" s="279">
        <f t="shared" si="7"/>
        <v>0.07692307692307693</v>
      </c>
      <c r="J57" s="278" t="s">
        <v>741</v>
      </c>
      <c r="K57" s="105">
        <v>42005</v>
      </c>
      <c r="L57" s="105">
        <v>42369</v>
      </c>
      <c r="M57" s="142"/>
      <c r="N57" s="142">
        <v>1</v>
      </c>
      <c r="O57" s="142"/>
      <c r="P57" s="142"/>
      <c r="Q57" s="142"/>
      <c r="R57" s="142"/>
      <c r="S57" s="142">
        <v>1</v>
      </c>
      <c r="T57" s="313"/>
      <c r="U57" s="314"/>
      <c r="V57" s="125">
        <v>1</v>
      </c>
      <c r="W57" s="125"/>
      <c r="X57" s="125"/>
      <c r="Y57" s="280">
        <f t="shared" si="6"/>
        <v>3</v>
      </c>
      <c r="Z57" s="69">
        <v>0</v>
      </c>
      <c r="AA57" s="459" t="s">
        <v>1084</v>
      </c>
      <c r="AB57" s="1595"/>
      <c r="AC57" s="1596"/>
      <c r="AD57" s="1597"/>
      <c r="AE57" s="1596"/>
      <c r="AF57" s="1596"/>
      <c r="AG57" s="1596"/>
      <c r="AH57" s="1598"/>
      <c r="AI57" s="1595"/>
      <c r="AJ57" s="1595"/>
      <c r="AK57" s="1595"/>
    </row>
    <row r="58" spans="1:37" s="43" customFormat="1" ht="88.5" customHeight="1" thickBot="1">
      <c r="A58" s="1709"/>
      <c r="B58" s="1709"/>
      <c r="C58" s="1697"/>
      <c r="D58" s="85" t="s">
        <v>742</v>
      </c>
      <c r="E58" s="312" t="s">
        <v>49</v>
      </c>
      <c r="F58" s="312" t="s">
        <v>743</v>
      </c>
      <c r="G58" s="312" t="s">
        <v>744</v>
      </c>
      <c r="H58" s="278" t="s">
        <v>745</v>
      </c>
      <c r="I58" s="279">
        <f t="shared" si="7"/>
        <v>0.07692307692307693</v>
      </c>
      <c r="J58" s="278" t="s">
        <v>746</v>
      </c>
      <c r="K58" s="105">
        <v>42005</v>
      </c>
      <c r="L58" s="105">
        <v>42369</v>
      </c>
      <c r="M58" s="142"/>
      <c r="N58" s="142"/>
      <c r="O58" s="142"/>
      <c r="P58" s="142"/>
      <c r="Q58" s="142"/>
      <c r="R58" s="142"/>
      <c r="S58" s="142"/>
      <c r="T58" s="313"/>
      <c r="U58" s="314"/>
      <c r="V58" s="125"/>
      <c r="W58" s="125"/>
      <c r="X58" s="125"/>
      <c r="Y58" s="312" t="s">
        <v>747</v>
      </c>
      <c r="Z58" s="69">
        <v>0</v>
      </c>
      <c r="AA58" s="459" t="s">
        <v>1084</v>
      </c>
      <c r="AB58" s="1595"/>
      <c r="AC58" s="1596"/>
      <c r="AD58" s="1597"/>
      <c r="AE58" s="1596"/>
      <c r="AF58" s="1596"/>
      <c r="AG58" s="1596"/>
      <c r="AH58" s="1598"/>
      <c r="AI58" s="1595"/>
      <c r="AJ58" s="1595"/>
      <c r="AK58" s="1595"/>
    </row>
    <row r="59" spans="1:37" s="572" customFormat="1" ht="13.5" thickBot="1">
      <c r="A59" s="1699" t="s">
        <v>125</v>
      </c>
      <c r="B59" s="1700"/>
      <c r="C59" s="1700"/>
      <c r="D59" s="1701"/>
      <c r="E59" s="1163"/>
      <c r="F59" s="1163"/>
      <c r="G59" s="1163"/>
      <c r="H59" s="1163"/>
      <c r="I59" s="143">
        <f>SUM(I46:I58)</f>
        <v>0.9999999999999998</v>
      </c>
      <c r="J59" s="1163"/>
      <c r="K59" s="1163"/>
      <c r="L59" s="1163"/>
      <c r="M59" s="1163"/>
      <c r="N59" s="1163"/>
      <c r="O59" s="1163"/>
      <c r="P59" s="1163"/>
      <c r="Q59" s="1163"/>
      <c r="R59" s="1163"/>
      <c r="S59" s="1163"/>
      <c r="T59" s="1163"/>
      <c r="U59" s="1163"/>
      <c r="V59" s="1163"/>
      <c r="W59" s="1163"/>
      <c r="X59" s="1163"/>
      <c r="Y59" s="81"/>
      <c r="Z59" s="82">
        <f>SUM(Z46:Z58)</f>
        <v>0</v>
      </c>
      <c r="AA59" s="1164"/>
      <c r="AB59" s="1020"/>
      <c r="AC59" s="1234"/>
      <c r="AD59" s="1020"/>
      <c r="AE59" s="1236"/>
      <c r="AF59" s="1020"/>
      <c r="AG59" s="1236"/>
      <c r="AH59" s="1020"/>
      <c r="AI59" s="1020"/>
      <c r="AJ59" s="1020"/>
      <c r="AK59" s="1020"/>
    </row>
    <row r="60" spans="1:37" s="43" customFormat="1" ht="51.75" thickBot="1">
      <c r="A60" s="1165">
        <v>3</v>
      </c>
      <c r="B60" s="1165" t="s">
        <v>223</v>
      </c>
      <c r="C60" s="1161" t="s">
        <v>232</v>
      </c>
      <c r="D60" s="76" t="s">
        <v>540</v>
      </c>
      <c r="E60" s="315" t="s">
        <v>49</v>
      </c>
      <c r="F60" s="316" t="s">
        <v>144</v>
      </c>
      <c r="G60" s="312" t="s">
        <v>145</v>
      </c>
      <c r="H60" s="278" t="s">
        <v>748</v>
      </c>
      <c r="I60" s="317">
        <f>100%</f>
        <v>1</v>
      </c>
      <c r="J60" s="318" t="s">
        <v>255</v>
      </c>
      <c r="K60" s="105">
        <v>42005</v>
      </c>
      <c r="L60" s="105">
        <v>42369</v>
      </c>
      <c r="M60" s="133"/>
      <c r="N60" s="133"/>
      <c r="O60" s="133"/>
      <c r="P60" s="133"/>
      <c r="Q60" s="133"/>
      <c r="R60" s="133"/>
      <c r="S60" s="133"/>
      <c r="T60" s="133"/>
      <c r="U60" s="134"/>
      <c r="V60" s="134"/>
      <c r="W60" s="134"/>
      <c r="X60" s="134"/>
      <c r="Y60" s="109" t="s">
        <v>144</v>
      </c>
      <c r="Z60" s="87">
        <v>0</v>
      </c>
      <c r="AA60" s="459" t="s">
        <v>1084</v>
      </c>
      <c r="AB60" s="1595"/>
      <c r="AC60" s="1596"/>
      <c r="AD60" s="1597"/>
      <c r="AE60" s="1599"/>
      <c r="AF60" s="1599"/>
      <c r="AG60" s="1595"/>
      <c r="AH60" s="1598"/>
      <c r="AI60" s="1595"/>
      <c r="AJ60" s="1595"/>
      <c r="AK60" s="1595"/>
    </row>
    <row r="61" spans="1:37" s="572" customFormat="1" ht="13.5" thickBot="1">
      <c r="A61" s="1699" t="s">
        <v>125</v>
      </c>
      <c r="B61" s="1700"/>
      <c r="C61" s="1700"/>
      <c r="D61" s="1701"/>
      <c r="E61" s="1163"/>
      <c r="F61" s="1163"/>
      <c r="G61" s="1163"/>
      <c r="H61" s="1163"/>
      <c r="I61" s="319">
        <f>SUM(I60)</f>
        <v>1</v>
      </c>
      <c r="J61" s="1163"/>
      <c r="K61" s="1163"/>
      <c r="L61" s="1163"/>
      <c r="M61" s="1163"/>
      <c r="N61" s="1163"/>
      <c r="O61" s="1163"/>
      <c r="P61" s="1163"/>
      <c r="Q61" s="1163"/>
      <c r="R61" s="1163"/>
      <c r="S61" s="1163"/>
      <c r="T61" s="1163"/>
      <c r="U61" s="1163"/>
      <c r="V61" s="1163"/>
      <c r="W61" s="1163"/>
      <c r="X61" s="1163"/>
      <c r="Y61" s="81"/>
      <c r="Z61" s="196">
        <f>SUM(Z60:Z60)</f>
        <v>0</v>
      </c>
      <c r="AA61" s="1164"/>
      <c r="AB61" s="1020"/>
      <c r="AC61" s="1234"/>
      <c r="AD61" s="1020"/>
      <c r="AE61" s="1020"/>
      <c r="AF61" s="1020"/>
      <c r="AG61" s="1020"/>
      <c r="AH61" s="1020"/>
      <c r="AI61" s="1020"/>
      <c r="AJ61" s="1020"/>
      <c r="AK61" s="1020"/>
    </row>
    <row r="62" spans="1:37" s="43" customFormat="1" ht="64.5" thickBot="1">
      <c r="A62" s="1708">
        <v>4</v>
      </c>
      <c r="B62" s="1708" t="s">
        <v>749</v>
      </c>
      <c r="C62" s="1696" t="s">
        <v>498</v>
      </c>
      <c r="D62" s="1169" t="s">
        <v>750</v>
      </c>
      <c r="E62" s="320" t="s">
        <v>49</v>
      </c>
      <c r="F62" s="321" t="s">
        <v>95</v>
      </c>
      <c r="G62" s="322" t="s">
        <v>68</v>
      </c>
      <c r="H62" s="278" t="s">
        <v>751</v>
      </c>
      <c r="I62" s="279">
        <f>100%/6</f>
        <v>0.16666666666666666</v>
      </c>
      <c r="J62" s="323" t="s">
        <v>129</v>
      </c>
      <c r="K62" s="324">
        <v>42005</v>
      </c>
      <c r="L62" s="324">
        <v>42369</v>
      </c>
      <c r="M62" s="325"/>
      <c r="N62" s="325"/>
      <c r="O62" s="325"/>
      <c r="P62" s="325"/>
      <c r="Q62" s="325"/>
      <c r="R62" s="325"/>
      <c r="S62" s="325"/>
      <c r="T62" s="325"/>
      <c r="U62" s="326"/>
      <c r="V62" s="326"/>
      <c r="W62" s="326"/>
      <c r="X62" s="326"/>
      <c r="Y62" s="109" t="s">
        <v>95</v>
      </c>
      <c r="Z62" s="87">
        <v>0</v>
      </c>
      <c r="AA62" s="459" t="s">
        <v>1084</v>
      </c>
      <c r="AB62" s="1595"/>
      <c r="AC62" s="1596"/>
      <c r="AD62" s="1597"/>
      <c r="AE62" s="1596"/>
      <c r="AF62" s="1596"/>
      <c r="AG62" s="1596"/>
      <c r="AH62" s="1598"/>
      <c r="AI62" s="1595"/>
      <c r="AJ62" s="1595"/>
      <c r="AK62" s="1595"/>
    </row>
    <row r="63" spans="1:37" s="43" customFormat="1" ht="51.75" thickBot="1">
      <c r="A63" s="1709"/>
      <c r="B63" s="1709"/>
      <c r="C63" s="1697"/>
      <c r="D63" s="85" t="s">
        <v>130</v>
      </c>
      <c r="E63" s="327" t="s">
        <v>49</v>
      </c>
      <c r="F63" s="301">
        <v>4</v>
      </c>
      <c r="G63" s="302" t="s">
        <v>132</v>
      </c>
      <c r="H63" s="278" t="s">
        <v>751</v>
      </c>
      <c r="I63" s="279">
        <f aca="true" t="shared" si="8" ref="I63:I67">100%/6</f>
        <v>0.16666666666666666</v>
      </c>
      <c r="J63" s="278" t="s">
        <v>133</v>
      </c>
      <c r="K63" s="61">
        <v>42005</v>
      </c>
      <c r="L63" s="61">
        <v>42369</v>
      </c>
      <c r="M63" s="51"/>
      <c r="N63" s="51"/>
      <c r="O63" s="51">
        <v>1</v>
      </c>
      <c r="P63" s="51"/>
      <c r="Q63" s="51"/>
      <c r="R63" s="51">
        <v>1</v>
      </c>
      <c r="S63" s="51"/>
      <c r="T63" s="51"/>
      <c r="U63" s="134">
        <v>1</v>
      </c>
      <c r="V63" s="134"/>
      <c r="W63" s="134"/>
      <c r="X63" s="134">
        <v>1</v>
      </c>
      <c r="Y63" s="280">
        <f aca="true" t="shared" si="9" ref="Y63:Y64">+SUM(M63:X63)</f>
        <v>4</v>
      </c>
      <c r="Z63" s="87">
        <v>0</v>
      </c>
      <c r="AA63" s="459" t="s">
        <v>1084</v>
      </c>
      <c r="AB63" s="1595"/>
      <c r="AC63" s="1596"/>
      <c r="AD63" s="1597"/>
      <c r="AE63" s="1596"/>
      <c r="AF63" s="1596"/>
      <c r="AG63" s="1596"/>
      <c r="AH63" s="1598"/>
      <c r="AI63" s="1595"/>
      <c r="AJ63" s="1595"/>
      <c r="AK63" s="1595"/>
    </row>
    <row r="64" spans="1:37" s="43" customFormat="1" ht="39" thickBot="1">
      <c r="A64" s="1709"/>
      <c r="B64" s="1709"/>
      <c r="C64" s="1696" t="s">
        <v>752</v>
      </c>
      <c r="D64" s="76" t="s">
        <v>146</v>
      </c>
      <c r="E64" s="315" t="s">
        <v>49</v>
      </c>
      <c r="F64" s="316">
        <v>12</v>
      </c>
      <c r="G64" s="312" t="s">
        <v>148</v>
      </c>
      <c r="H64" s="278" t="s">
        <v>667</v>
      </c>
      <c r="I64" s="279">
        <f t="shared" si="8"/>
        <v>0.16666666666666666</v>
      </c>
      <c r="J64" s="318" t="s">
        <v>149</v>
      </c>
      <c r="K64" s="328">
        <v>42006</v>
      </c>
      <c r="L64" s="328">
        <v>42369</v>
      </c>
      <c r="M64" s="133">
        <v>1</v>
      </c>
      <c r="N64" s="133">
        <v>1</v>
      </c>
      <c r="O64" s="133">
        <v>1</v>
      </c>
      <c r="P64" s="133">
        <v>1</v>
      </c>
      <c r="Q64" s="133">
        <v>1</v>
      </c>
      <c r="R64" s="133">
        <v>1</v>
      </c>
      <c r="S64" s="133">
        <v>1</v>
      </c>
      <c r="T64" s="133">
        <v>1</v>
      </c>
      <c r="U64" s="134">
        <v>1</v>
      </c>
      <c r="V64" s="134">
        <v>1</v>
      </c>
      <c r="W64" s="134">
        <v>1</v>
      </c>
      <c r="X64" s="134">
        <v>1</v>
      </c>
      <c r="Y64" s="280">
        <f t="shared" si="9"/>
        <v>12</v>
      </c>
      <c r="Z64" s="87">
        <v>0</v>
      </c>
      <c r="AA64" s="459" t="s">
        <v>1084</v>
      </c>
      <c r="AB64" s="1595"/>
      <c r="AC64" s="1596"/>
      <c r="AD64" s="1597"/>
      <c r="AE64" s="1596"/>
      <c r="AF64" s="1596"/>
      <c r="AG64" s="1596"/>
      <c r="AH64" s="1598"/>
      <c r="AI64" s="1595"/>
      <c r="AJ64" s="1595"/>
      <c r="AK64" s="1595"/>
    </row>
    <row r="65" spans="1:37" s="43" customFormat="1" ht="84.75" customHeight="1" thickBot="1">
      <c r="A65" s="1709"/>
      <c r="B65" s="1709"/>
      <c r="C65" s="1697"/>
      <c r="D65" s="76" t="s">
        <v>150</v>
      </c>
      <c r="E65" s="315" t="s">
        <v>49</v>
      </c>
      <c r="F65" s="316">
        <v>12</v>
      </c>
      <c r="G65" s="312" t="s">
        <v>148</v>
      </c>
      <c r="H65" s="278" t="s">
        <v>667</v>
      </c>
      <c r="I65" s="279">
        <f t="shared" si="8"/>
        <v>0.16666666666666666</v>
      </c>
      <c r="J65" s="318" t="s">
        <v>149</v>
      </c>
      <c r="K65" s="328">
        <v>42006</v>
      </c>
      <c r="L65" s="328">
        <v>42369</v>
      </c>
      <c r="M65" s="133">
        <v>1</v>
      </c>
      <c r="N65" s="133">
        <v>1</v>
      </c>
      <c r="O65" s="133">
        <v>1</v>
      </c>
      <c r="P65" s="133">
        <v>1</v>
      </c>
      <c r="Q65" s="133">
        <v>1</v>
      </c>
      <c r="R65" s="133">
        <v>1</v>
      </c>
      <c r="S65" s="133">
        <v>1</v>
      </c>
      <c r="T65" s="133">
        <v>1</v>
      </c>
      <c r="U65" s="133">
        <v>1</v>
      </c>
      <c r="V65" s="133">
        <v>1</v>
      </c>
      <c r="W65" s="133">
        <v>1</v>
      </c>
      <c r="X65" s="133">
        <v>1</v>
      </c>
      <c r="Y65" s="280">
        <f>+SUM(M65:X65)</f>
        <v>12</v>
      </c>
      <c r="Z65" s="87">
        <v>0</v>
      </c>
      <c r="AA65" s="459" t="s">
        <v>1084</v>
      </c>
      <c r="AB65" s="1595"/>
      <c r="AC65" s="1596"/>
      <c r="AD65" s="1597"/>
      <c r="AE65" s="1596"/>
      <c r="AF65" s="1596"/>
      <c r="AG65" s="1596"/>
      <c r="AH65" s="1598"/>
      <c r="AI65" s="1595"/>
      <c r="AJ65" s="1595"/>
      <c r="AK65" s="1595"/>
    </row>
    <row r="66" spans="1:37" s="43" customFormat="1" ht="114" customHeight="1" thickBot="1">
      <c r="A66" s="1709"/>
      <c r="B66" s="1709"/>
      <c r="C66" s="1697"/>
      <c r="D66" s="139" t="s">
        <v>503</v>
      </c>
      <c r="E66" s="329" t="s">
        <v>49</v>
      </c>
      <c r="F66" s="330" t="s">
        <v>135</v>
      </c>
      <c r="G66" s="331" t="s">
        <v>136</v>
      </c>
      <c r="H66" s="278" t="s">
        <v>753</v>
      </c>
      <c r="I66" s="279">
        <f t="shared" si="8"/>
        <v>0.16666666666666666</v>
      </c>
      <c r="J66" s="332" t="s">
        <v>153</v>
      </c>
      <c r="K66" s="333">
        <v>42006</v>
      </c>
      <c r="L66" s="333">
        <v>42369</v>
      </c>
      <c r="M66" s="142"/>
      <c r="N66" s="142"/>
      <c r="O66" s="142"/>
      <c r="P66" s="142"/>
      <c r="Q66" s="142"/>
      <c r="R66" s="142"/>
      <c r="S66" s="142"/>
      <c r="T66" s="142"/>
      <c r="U66" s="142"/>
      <c r="V66" s="142"/>
      <c r="W66" s="142"/>
      <c r="X66" s="142"/>
      <c r="Y66" s="334" t="s">
        <v>135</v>
      </c>
      <c r="Z66" s="87">
        <v>0</v>
      </c>
      <c r="AA66" s="459" t="s">
        <v>1084</v>
      </c>
      <c r="AB66" s="1595"/>
      <c r="AC66" s="1596"/>
      <c r="AD66" s="1597"/>
      <c r="AE66" s="1596"/>
      <c r="AF66" s="1596"/>
      <c r="AG66" s="1596"/>
      <c r="AH66" s="1598"/>
      <c r="AI66" s="1595"/>
      <c r="AJ66" s="1595"/>
      <c r="AK66" s="1595"/>
    </row>
    <row r="67" spans="1:37" s="43" customFormat="1" ht="51.75" thickBot="1">
      <c r="A67" s="1709"/>
      <c r="B67" s="1709"/>
      <c r="C67" s="1698"/>
      <c r="D67" s="85" t="s">
        <v>142</v>
      </c>
      <c r="E67" s="329" t="s">
        <v>49</v>
      </c>
      <c r="F67" s="301" t="s">
        <v>144</v>
      </c>
      <c r="G67" s="335" t="s">
        <v>145</v>
      </c>
      <c r="H67" s="278" t="s">
        <v>753</v>
      </c>
      <c r="I67" s="279">
        <f t="shared" si="8"/>
        <v>0.16666666666666666</v>
      </c>
      <c r="J67" s="327" t="s">
        <v>754</v>
      </c>
      <c r="K67" s="336">
        <v>42006</v>
      </c>
      <c r="L67" s="337">
        <v>42369</v>
      </c>
      <c r="M67" s="338"/>
      <c r="N67" s="339"/>
      <c r="O67" s="340"/>
      <c r="P67" s="1000"/>
      <c r="Q67" s="339"/>
      <c r="R67" s="1000"/>
      <c r="S67" s="339"/>
      <c r="T67" s="340"/>
      <c r="U67" s="342"/>
      <c r="V67" s="343"/>
      <c r="W67" s="342"/>
      <c r="X67" s="344"/>
      <c r="Y67" s="345" t="s">
        <v>144</v>
      </c>
      <c r="Z67" s="87">
        <v>0</v>
      </c>
      <c r="AA67" s="459" t="s">
        <v>1084</v>
      </c>
      <c r="AB67" s="1595"/>
      <c r="AC67" s="1596"/>
      <c r="AD67" s="1597"/>
      <c r="AE67" s="1596"/>
      <c r="AF67" s="1596"/>
      <c r="AG67" s="1596"/>
      <c r="AH67" s="1598"/>
      <c r="AI67" s="1595"/>
      <c r="AJ67" s="1595"/>
      <c r="AK67" s="1595"/>
    </row>
    <row r="68" spans="1:37" s="572" customFormat="1" ht="20.1" customHeight="1" thickBot="1">
      <c r="A68" s="1699" t="s">
        <v>125</v>
      </c>
      <c r="B68" s="1700"/>
      <c r="C68" s="1700"/>
      <c r="D68" s="1701"/>
      <c r="E68" s="1163"/>
      <c r="F68" s="1163"/>
      <c r="G68" s="1163"/>
      <c r="H68" s="1163"/>
      <c r="I68" s="143">
        <f>SUM(I62:I67)</f>
        <v>0.9999999999999999</v>
      </c>
      <c r="J68" s="1163"/>
      <c r="K68" s="1163"/>
      <c r="L68" s="1163"/>
      <c r="M68" s="1163"/>
      <c r="N68" s="1163"/>
      <c r="O68" s="1163"/>
      <c r="P68" s="1163"/>
      <c r="Q68" s="1163"/>
      <c r="R68" s="1163"/>
      <c r="S68" s="1163"/>
      <c r="T68" s="1163"/>
      <c r="U68" s="1163"/>
      <c r="V68" s="1163"/>
      <c r="W68" s="1163"/>
      <c r="X68" s="1163"/>
      <c r="Y68" s="81"/>
      <c r="Z68" s="196">
        <f>SUM(Z62:Z67)</f>
        <v>0</v>
      </c>
      <c r="AA68" s="1164"/>
      <c r="AB68" s="1020"/>
      <c r="AC68" s="1234"/>
      <c r="AD68" s="1020"/>
      <c r="AE68" s="1236"/>
      <c r="AF68" s="1020"/>
      <c r="AG68" s="1236"/>
      <c r="AH68" s="1020"/>
      <c r="AI68" s="1020"/>
      <c r="AJ68" s="1020"/>
      <c r="AK68" s="1020"/>
    </row>
    <row r="69" spans="1:37" s="572" customFormat="1" ht="20.1" customHeight="1" thickBot="1">
      <c r="A69" s="1692" t="s">
        <v>285</v>
      </c>
      <c r="B69" s="1693"/>
      <c r="C69" s="1693"/>
      <c r="D69" s="1693"/>
      <c r="E69" s="1159"/>
      <c r="F69" s="1160"/>
      <c r="G69" s="1160"/>
      <c r="H69" s="1160"/>
      <c r="I69" s="274">
        <f>+(I68+I61+I59+I45+I29)/5</f>
        <v>1</v>
      </c>
      <c r="J69" s="1160"/>
      <c r="K69" s="1160"/>
      <c r="L69" s="1160"/>
      <c r="M69" s="1160"/>
      <c r="N69" s="1160"/>
      <c r="O69" s="1160"/>
      <c r="P69" s="1160"/>
      <c r="Q69" s="1160"/>
      <c r="R69" s="1160"/>
      <c r="S69" s="1160"/>
      <c r="T69" s="1160"/>
      <c r="U69" s="1160"/>
      <c r="V69" s="1160"/>
      <c r="W69" s="1160"/>
      <c r="X69" s="1160"/>
      <c r="Y69" s="146"/>
      <c r="Z69" s="147">
        <f>SUM(Z68,Z61,Z45,Z59)</f>
        <v>0</v>
      </c>
      <c r="AA69" s="148"/>
      <c r="AB69" s="1021"/>
      <c r="AC69" s="275"/>
      <c r="AD69" s="1021"/>
      <c r="AE69" s="275"/>
      <c r="AF69" s="1021"/>
      <c r="AG69" s="275"/>
      <c r="AH69" s="1021"/>
      <c r="AI69" s="1021"/>
      <c r="AJ69" s="1021"/>
      <c r="AK69" s="1021"/>
    </row>
    <row r="70" spans="1:37" s="3" customFormat="1" ht="20.1" customHeight="1" thickBot="1">
      <c r="A70" s="149"/>
      <c r="B70" s="150"/>
      <c r="C70" s="151"/>
      <c r="D70" s="151"/>
      <c r="E70" s="151"/>
      <c r="F70" s="241"/>
      <c r="G70" s="151"/>
      <c r="H70" s="151"/>
      <c r="I70" s="242"/>
      <c r="J70" s="151"/>
      <c r="K70" s="243"/>
      <c r="L70" s="243"/>
      <c r="M70" s="151"/>
      <c r="N70" s="151"/>
      <c r="O70" s="151"/>
      <c r="P70" s="151"/>
      <c r="Q70" s="151"/>
      <c r="R70" s="151"/>
      <c r="S70" s="151"/>
      <c r="T70" s="151"/>
      <c r="U70" s="151"/>
      <c r="V70" s="151"/>
      <c r="W70" s="151"/>
      <c r="X70" s="151"/>
      <c r="Y70" s="244"/>
      <c r="Z70" s="245">
        <f>SUM(Z69)</f>
        <v>0</v>
      </c>
      <c r="AA70" s="151"/>
      <c r="AB70" s="1240"/>
      <c r="AC70" s="1239"/>
      <c r="AD70" s="1240"/>
      <c r="AE70" s="1239"/>
      <c r="AF70" s="1240"/>
      <c r="AG70" s="1239"/>
      <c r="AH70" s="1240"/>
      <c r="AI70" s="1240"/>
      <c r="AJ70" s="1240"/>
      <c r="AK70" s="1022"/>
    </row>
  </sheetData>
  <mergeCells count="44">
    <mergeCell ref="A8:AA8"/>
    <mergeCell ref="A9:AA9"/>
    <mergeCell ref="D3:AA4"/>
    <mergeCell ref="AB13:AK13"/>
    <mergeCell ref="AB32:AK32"/>
    <mergeCell ref="AB5:AK6"/>
    <mergeCell ref="AB7:AK9"/>
    <mergeCell ref="AB11:AK11"/>
    <mergeCell ref="A1:C4"/>
    <mergeCell ref="D1:AA2"/>
    <mergeCell ref="A6:AA6"/>
    <mergeCell ref="A7:AA7"/>
    <mergeCell ref="A5:AA5"/>
    <mergeCell ref="A30:D30"/>
    <mergeCell ref="A31:AA31"/>
    <mergeCell ref="A13:D13"/>
    <mergeCell ref="E13:AA13"/>
    <mergeCell ref="A11:D11"/>
    <mergeCell ref="E11:AA11"/>
    <mergeCell ref="A16:A28"/>
    <mergeCell ref="B16:B28"/>
    <mergeCell ref="C16:C28"/>
    <mergeCell ref="D16:D17"/>
    <mergeCell ref="A29:D29"/>
    <mergeCell ref="E32:AA32"/>
    <mergeCell ref="A35:A44"/>
    <mergeCell ref="B35:B44"/>
    <mergeCell ref="C35:C42"/>
    <mergeCell ref="C43:C44"/>
    <mergeCell ref="A32:D32"/>
    <mergeCell ref="A45:D45"/>
    <mergeCell ref="A46:A58"/>
    <mergeCell ref="B46:B58"/>
    <mergeCell ref="C46:C53"/>
    <mergeCell ref="C55:C56"/>
    <mergeCell ref="C57:C58"/>
    <mergeCell ref="A68:D68"/>
    <mergeCell ref="A69:D69"/>
    <mergeCell ref="A59:D59"/>
    <mergeCell ref="A61:D61"/>
    <mergeCell ref="A62:A67"/>
    <mergeCell ref="B62:B67"/>
    <mergeCell ref="C62:C63"/>
    <mergeCell ref="C64:C67"/>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zoomScale="80" zoomScaleNormal="80" workbookViewId="0" topLeftCell="A1">
      <selection activeCell="A7" sqref="A7:AA7"/>
    </sheetView>
  </sheetViews>
  <sheetFormatPr defaultColWidth="11.421875" defaultRowHeight="15"/>
  <cols>
    <col min="1" max="1" width="6.00390625" style="170" customWidth="1"/>
    <col min="2" max="2" width="18.140625" style="170" customWidth="1"/>
    <col min="3" max="3" width="24.57421875" style="170" customWidth="1"/>
    <col min="4" max="4" width="31.00390625" style="170" customWidth="1"/>
    <col min="5" max="5" width="12.7109375" style="170" customWidth="1"/>
    <col min="6" max="6" width="12.00390625" style="172" customWidth="1"/>
    <col min="7" max="7" width="19.8515625" style="170" customWidth="1"/>
    <col min="8" max="8" width="17.421875" style="170" customWidth="1"/>
    <col min="9" max="9" width="11.421875" style="173" customWidth="1"/>
    <col min="10" max="10" width="14.00390625" style="170" customWidth="1"/>
    <col min="11" max="11" width="11.57421875" style="174" customWidth="1"/>
    <col min="12" max="12" width="10.57421875" style="174" customWidth="1"/>
    <col min="13" max="14" width="6.140625" style="175" customWidth="1"/>
    <col min="15" max="15" width="8.00390625" style="175" customWidth="1"/>
    <col min="16" max="16" width="6.140625" style="175" customWidth="1"/>
    <col min="17" max="17" width="7.00390625" style="175" customWidth="1"/>
    <col min="18" max="24" width="6.140625" style="175" customWidth="1"/>
    <col min="25" max="25" width="13.00390625" style="175" customWidth="1"/>
    <col min="26" max="26" width="20.7109375" style="176" customWidth="1"/>
    <col min="27" max="27" width="15.8515625" style="170" customWidth="1"/>
    <col min="28" max="29" width="14.7109375" style="170" customWidth="1"/>
    <col min="30" max="30" width="14.28125" style="170" customWidth="1"/>
    <col min="31" max="31" width="13.57421875" style="170" customWidth="1"/>
    <col min="32" max="32" width="14.140625" style="170" customWidth="1"/>
    <col min="33" max="33" width="17.8515625" style="170" customWidth="1"/>
    <col min="34" max="34" width="18.00390625" style="170" customWidth="1"/>
    <col min="35" max="35" width="15.57421875" style="170" customWidth="1"/>
    <col min="36" max="36" width="40.7109375" style="170" customWidth="1"/>
    <col min="37" max="37" width="36.8515625" style="170" customWidth="1"/>
    <col min="38" max="202" width="11.421875" style="170" customWidth="1"/>
    <col min="203" max="203" width="6.00390625" style="170" customWidth="1"/>
    <col min="204" max="204" width="18.140625" style="170" customWidth="1"/>
    <col min="205" max="205" width="24.57421875" style="170" customWidth="1"/>
    <col min="206" max="206" width="31.00390625" style="170" customWidth="1"/>
    <col min="207" max="207" width="12.7109375" style="170" customWidth="1"/>
    <col min="208" max="208" width="12.00390625" style="170" customWidth="1"/>
    <col min="209" max="209" width="19.8515625" style="170" customWidth="1"/>
    <col min="210" max="210" width="17.421875" style="170" customWidth="1"/>
    <col min="211" max="211" width="11.421875" style="170" customWidth="1"/>
    <col min="212" max="212" width="14.00390625" style="170" customWidth="1"/>
    <col min="213" max="213" width="11.57421875" style="170" customWidth="1"/>
    <col min="214" max="214" width="10.57421875" style="170" customWidth="1"/>
    <col min="215" max="218" width="6.140625" style="170" customWidth="1"/>
    <col min="219" max="231" width="11.421875" style="170" hidden="1" customWidth="1"/>
    <col min="232" max="234" width="11.421875" style="170" customWidth="1"/>
    <col min="235" max="235" width="13.00390625" style="170" customWidth="1"/>
    <col min="236" max="238" width="11.421875" style="170" hidden="1" customWidth="1"/>
    <col min="239" max="239" width="42.57421875" style="170" customWidth="1"/>
    <col min="240" max="240" width="11.421875" style="170" hidden="1" customWidth="1"/>
    <col min="241" max="241" width="14.28125" style="170" customWidth="1"/>
    <col min="242" max="242" width="11.421875" style="170" hidden="1" customWidth="1"/>
    <col min="243" max="243" width="13.8515625" style="170" customWidth="1"/>
    <col min="244" max="249" width="11.421875" style="170" hidden="1" customWidth="1"/>
    <col min="250" max="250" width="41.421875" style="170" customWidth="1"/>
    <col min="251" max="251" width="23.00390625" style="170" customWidth="1"/>
    <col min="252" max="279" width="11.421875" style="170" hidden="1" customWidth="1"/>
    <col min="280" max="458" width="11.421875" style="170" customWidth="1"/>
    <col min="459" max="459" width="6.00390625" style="170" customWidth="1"/>
    <col min="460" max="460" width="18.140625" style="170" customWidth="1"/>
    <col min="461" max="461" width="24.57421875" style="170" customWidth="1"/>
    <col min="462" max="462" width="31.00390625" style="170" customWidth="1"/>
    <col min="463" max="463" width="12.7109375" style="170" customWidth="1"/>
    <col min="464" max="464" width="12.00390625" style="170" customWidth="1"/>
    <col min="465" max="465" width="19.8515625" style="170" customWidth="1"/>
    <col min="466" max="466" width="17.421875" style="170" customWidth="1"/>
    <col min="467" max="467" width="11.421875" style="170" customWidth="1"/>
    <col min="468" max="468" width="14.00390625" style="170" customWidth="1"/>
    <col min="469" max="469" width="11.57421875" style="170" customWidth="1"/>
    <col min="470" max="470" width="10.57421875" style="170" customWidth="1"/>
    <col min="471" max="474" width="6.140625" style="170" customWidth="1"/>
    <col min="475" max="487" width="11.421875" style="170" hidden="1" customWidth="1"/>
    <col min="488" max="490" width="11.421875" style="170" customWidth="1"/>
    <col min="491" max="491" width="13.00390625" style="170" customWidth="1"/>
    <col min="492" max="494" width="11.421875" style="170" hidden="1" customWidth="1"/>
    <col min="495" max="495" width="42.57421875" style="170" customWidth="1"/>
    <col min="496" max="496" width="11.421875" style="170" hidden="1" customWidth="1"/>
    <col min="497" max="497" width="14.28125" style="170" customWidth="1"/>
    <col min="498" max="498" width="11.421875" style="170" hidden="1" customWidth="1"/>
    <col min="499" max="499" width="13.8515625" style="170" customWidth="1"/>
    <col min="500" max="505" width="11.421875" style="170" hidden="1" customWidth="1"/>
    <col min="506" max="506" width="41.421875" style="170" customWidth="1"/>
    <col min="507" max="507" width="23.00390625" style="170" customWidth="1"/>
    <col min="508" max="535" width="11.421875" style="170" hidden="1" customWidth="1"/>
    <col min="536" max="714" width="11.421875" style="170" customWidth="1"/>
    <col min="715" max="715" width="6.00390625" style="170" customWidth="1"/>
    <col min="716" max="716" width="18.140625" style="170" customWidth="1"/>
    <col min="717" max="717" width="24.57421875" style="170" customWidth="1"/>
    <col min="718" max="718" width="31.00390625" style="170" customWidth="1"/>
    <col min="719" max="719" width="12.7109375" style="170" customWidth="1"/>
    <col min="720" max="720" width="12.00390625" style="170" customWidth="1"/>
    <col min="721" max="721" width="19.8515625" style="170" customWidth="1"/>
    <col min="722" max="722" width="17.421875" style="170" customWidth="1"/>
    <col min="723" max="723" width="11.421875" style="170" customWidth="1"/>
    <col min="724" max="724" width="14.00390625" style="170" customWidth="1"/>
    <col min="725" max="725" width="11.57421875" style="170" customWidth="1"/>
    <col min="726" max="726" width="10.57421875" style="170" customWidth="1"/>
    <col min="727" max="730" width="6.140625" style="170" customWidth="1"/>
    <col min="731" max="743" width="11.421875" style="170" hidden="1" customWidth="1"/>
    <col min="744" max="746" width="11.421875" style="170" customWidth="1"/>
    <col min="747" max="747" width="13.00390625" style="170" customWidth="1"/>
    <col min="748" max="750" width="11.421875" style="170" hidden="1" customWidth="1"/>
    <col min="751" max="751" width="42.57421875" style="170" customWidth="1"/>
    <col min="752" max="752" width="11.421875" style="170" hidden="1" customWidth="1"/>
    <col min="753" max="753" width="14.28125" style="170" customWidth="1"/>
    <col min="754" max="754" width="11.421875" style="170" hidden="1" customWidth="1"/>
    <col min="755" max="755" width="13.8515625" style="170" customWidth="1"/>
    <col min="756" max="761" width="11.421875" style="170" hidden="1" customWidth="1"/>
    <col min="762" max="762" width="41.421875" style="170" customWidth="1"/>
    <col min="763" max="763" width="23.00390625" style="170" customWidth="1"/>
    <col min="764" max="791" width="11.421875" style="170" hidden="1" customWidth="1"/>
    <col min="792" max="970" width="11.421875" style="170" customWidth="1"/>
    <col min="971" max="971" width="6.00390625" style="170" customWidth="1"/>
    <col min="972" max="972" width="18.140625" style="170" customWidth="1"/>
    <col min="973" max="973" width="24.57421875" style="170" customWidth="1"/>
    <col min="974" max="974" width="31.00390625" style="170" customWidth="1"/>
    <col min="975" max="975" width="12.7109375" style="170" customWidth="1"/>
    <col min="976" max="976" width="12.00390625" style="170" customWidth="1"/>
    <col min="977" max="977" width="19.8515625" style="170" customWidth="1"/>
    <col min="978" max="978" width="17.421875" style="170" customWidth="1"/>
    <col min="979" max="979" width="11.421875" style="170" customWidth="1"/>
    <col min="980" max="980" width="14.00390625" style="170" customWidth="1"/>
    <col min="981" max="981" width="11.57421875" style="170" customWidth="1"/>
    <col min="982" max="982" width="10.57421875" style="170" customWidth="1"/>
    <col min="983" max="986" width="6.140625" style="170" customWidth="1"/>
    <col min="987" max="999" width="11.421875" style="170" hidden="1" customWidth="1"/>
    <col min="1000" max="1002" width="11.421875" style="170" customWidth="1"/>
    <col min="1003" max="1003" width="13.00390625" style="170" customWidth="1"/>
    <col min="1004" max="1006" width="11.421875" style="170" hidden="1" customWidth="1"/>
    <col min="1007" max="1007" width="42.57421875" style="170" customWidth="1"/>
    <col min="1008" max="1008" width="11.421875" style="170" hidden="1" customWidth="1"/>
    <col min="1009" max="1009" width="14.28125" style="170" customWidth="1"/>
    <col min="1010" max="1010" width="11.421875" style="170" hidden="1" customWidth="1"/>
    <col min="1011" max="1011" width="13.8515625" style="170" customWidth="1"/>
    <col min="1012" max="1017" width="11.421875" style="170" hidden="1" customWidth="1"/>
    <col min="1018" max="1018" width="41.421875" style="170" customWidth="1"/>
    <col min="1019" max="1019" width="23.00390625" style="170" customWidth="1"/>
    <col min="1020" max="1047" width="11.421875" style="170" hidden="1" customWidth="1"/>
    <col min="1048" max="1226" width="11.421875" style="170" customWidth="1"/>
    <col min="1227" max="1227" width="6.00390625" style="170" customWidth="1"/>
    <col min="1228" max="1228" width="18.140625" style="170" customWidth="1"/>
    <col min="1229" max="1229" width="24.57421875" style="170" customWidth="1"/>
    <col min="1230" max="1230" width="31.00390625" style="170" customWidth="1"/>
    <col min="1231" max="1231" width="12.7109375" style="170" customWidth="1"/>
    <col min="1232" max="1232" width="12.00390625" style="170" customWidth="1"/>
    <col min="1233" max="1233" width="19.8515625" style="170" customWidth="1"/>
    <col min="1234" max="1234" width="17.421875" style="170" customWidth="1"/>
    <col min="1235" max="1235" width="11.421875" style="170" customWidth="1"/>
    <col min="1236" max="1236" width="14.00390625" style="170" customWidth="1"/>
    <col min="1237" max="1237" width="11.57421875" style="170" customWidth="1"/>
    <col min="1238" max="1238" width="10.57421875" style="170" customWidth="1"/>
    <col min="1239" max="1242" width="6.140625" style="170" customWidth="1"/>
    <col min="1243" max="1255" width="11.421875" style="170" hidden="1" customWidth="1"/>
    <col min="1256" max="1258" width="11.421875" style="170" customWidth="1"/>
    <col min="1259" max="1259" width="13.00390625" style="170" customWidth="1"/>
    <col min="1260" max="1262" width="11.421875" style="170" hidden="1" customWidth="1"/>
    <col min="1263" max="1263" width="42.57421875" style="170" customWidth="1"/>
    <col min="1264" max="1264" width="11.421875" style="170" hidden="1" customWidth="1"/>
    <col min="1265" max="1265" width="14.28125" style="170" customWidth="1"/>
    <col min="1266" max="1266" width="11.421875" style="170" hidden="1" customWidth="1"/>
    <col min="1267" max="1267" width="13.8515625" style="170" customWidth="1"/>
    <col min="1268" max="1273" width="11.421875" style="170" hidden="1" customWidth="1"/>
    <col min="1274" max="1274" width="41.421875" style="170" customWidth="1"/>
    <col min="1275" max="1275" width="23.00390625" style="170" customWidth="1"/>
    <col min="1276" max="1303" width="11.421875" style="170" hidden="1" customWidth="1"/>
    <col min="1304" max="1482" width="11.421875" style="170" customWidth="1"/>
    <col min="1483" max="1483" width="6.00390625" style="170" customWidth="1"/>
    <col min="1484" max="1484" width="18.140625" style="170" customWidth="1"/>
    <col min="1485" max="1485" width="24.57421875" style="170" customWidth="1"/>
    <col min="1486" max="1486" width="31.00390625" style="170" customWidth="1"/>
    <col min="1487" max="1487" width="12.7109375" style="170" customWidth="1"/>
    <col min="1488" max="1488" width="12.00390625" style="170" customWidth="1"/>
    <col min="1489" max="1489" width="19.8515625" style="170" customWidth="1"/>
    <col min="1490" max="1490" width="17.421875" style="170" customWidth="1"/>
    <col min="1491" max="1491" width="11.421875" style="170" customWidth="1"/>
    <col min="1492" max="1492" width="14.00390625" style="170" customWidth="1"/>
    <col min="1493" max="1493" width="11.57421875" style="170" customWidth="1"/>
    <col min="1494" max="1494" width="10.57421875" style="170" customWidth="1"/>
    <col min="1495" max="1498" width="6.140625" style="170" customWidth="1"/>
    <col min="1499" max="1511" width="11.421875" style="170" hidden="1" customWidth="1"/>
    <col min="1512" max="1514" width="11.421875" style="170" customWidth="1"/>
    <col min="1515" max="1515" width="13.00390625" style="170" customWidth="1"/>
    <col min="1516" max="1518" width="11.421875" style="170" hidden="1" customWidth="1"/>
    <col min="1519" max="1519" width="42.57421875" style="170" customWidth="1"/>
    <col min="1520" max="1520" width="11.421875" style="170" hidden="1" customWidth="1"/>
    <col min="1521" max="1521" width="14.28125" style="170" customWidth="1"/>
    <col min="1522" max="1522" width="11.421875" style="170" hidden="1" customWidth="1"/>
    <col min="1523" max="1523" width="13.8515625" style="170" customWidth="1"/>
    <col min="1524" max="1529" width="11.421875" style="170" hidden="1" customWidth="1"/>
    <col min="1530" max="1530" width="41.421875" style="170" customWidth="1"/>
    <col min="1531" max="1531" width="23.00390625" style="170" customWidth="1"/>
    <col min="1532" max="1559" width="11.421875" style="170" hidden="1" customWidth="1"/>
    <col min="1560" max="1738" width="11.421875" style="170" customWidth="1"/>
    <col min="1739" max="1739" width="6.00390625" style="170" customWidth="1"/>
    <col min="1740" max="1740" width="18.140625" style="170" customWidth="1"/>
    <col min="1741" max="1741" width="24.57421875" style="170" customWidth="1"/>
    <col min="1742" max="1742" width="31.00390625" style="170" customWidth="1"/>
    <col min="1743" max="1743" width="12.7109375" style="170" customWidth="1"/>
    <col min="1744" max="1744" width="12.00390625" style="170" customWidth="1"/>
    <col min="1745" max="1745" width="19.8515625" style="170" customWidth="1"/>
    <col min="1746" max="1746" width="17.421875" style="170" customWidth="1"/>
    <col min="1747" max="1747" width="11.421875" style="170" customWidth="1"/>
    <col min="1748" max="1748" width="14.00390625" style="170" customWidth="1"/>
    <col min="1749" max="1749" width="11.57421875" style="170" customWidth="1"/>
    <col min="1750" max="1750" width="10.57421875" style="170" customWidth="1"/>
    <col min="1751" max="1754" width="6.140625" style="170" customWidth="1"/>
    <col min="1755" max="1767" width="11.421875" style="170" hidden="1" customWidth="1"/>
    <col min="1768" max="1770" width="11.421875" style="170" customWidth="1"/>
    <col min="1771" max="1771" width="13.00390625" style="170" customWidth="1"/>
    <col min="1772" max="1774" width="11.421875" style="170" hidden="1" customWidth="1"/>
    <col min="1775" max="1775" width="42.57421875" style="170" customWidth="1"/>
    <col min="1776" max="1776" width="11.421875" style="170" hidden="1" customWidth="1"/>
    <col min="1777" max="1777" width="14.28125" style="170" customWidth="1"/>
    <col min="1778" max="1778" width="11.421875" style="170" hidden="1" customWidth="1"/>
    <col min="1779" max="1779" width="13.8515625" style="170" customWidth="1"/>
    <col min="1780" max="1785" width="11.421875" style="170" hidden="1" customWidth="1"/>
    <col min="1786" max="1786" width="41.421875" style="170" customWidth="1"/>
    <col min="1787" max="1787" width="23.00390625" style="170" customWidth="1"/>
    <col min="1788" max="1815" width="11.421875" style="170" hidden="1" customWidth="1"/>
    <col min="1816" max="1994" width="11.421875" style="170" customWidth="1"/>
    <col min="1995" max="1995" width="6.00390625" style="170" customWidth="1"/>
    <col min="1996" max="1996" width="18.140625" style="170" customWidth="1"/>
    <col min="1997" max="1997" width="24.57421875" style="170" customWidth="1"/>
    <col min="1998" max="1998" width="31.00390625" style="170" customWidth="1"/>
    <col min="1999" max="1999" width="12.7109375" style="170" customWidth="1"/>
    <col min="2000" max="2000" width="12.00390625" style="170" customWidth="1"/>
    <col min="2001" max="2001" width="19.8515625" style="170" customWidth="1"/>
    <col min="2002" max="2002" width="17.421875" style="170" customWidth="1"/>
    <col min="2003" max="2003" width="11.421875" style="170" customWidth="1"/>
    <col min="2004" max="2004" width="14.00390625" style="170" customWidth="1"/>
    <col min="2005" max="2005" width="11.57421875" style="170" customWidth="1"/>
    <col min="2006" max="2006" width="10.57421875" style="170" customWidth="1"/>
    <col min="2007" max="2010" width="6.140625" style="170" customWidth="1"/>
    <col min="2011" max="2023" width="11.421875" style="170" hidden="1" customWidth="1"/>
    <col min="2024" max="2026" width="11.421875" style="170" customWidth="1"/>
    <col min="2027" max="2027" width="13.00390625" style="170" customWidth="1"/>
    <col min="2028" max="2030" width="11.421875" style="170" hidden="1" customWidth="1"/>
    <col min="2031" max="2031" width="42.57421875" style="170" customWidth="1"/>
    <col min="2032" max="2032" width="11.421875" style="170" hidden="1" customWidth="1"/>
    <col min="2033" max="2033" width="14.28125" style="170" customWidth="1"/>
    <col min="2034" max="2034" width="11.421875" style="170" hidden="1" customWidth="1"/>
    <col min="2035" max="2035" width="13.8515625" style="170" customWidth="1"/>
    <col min="2036" max="2041" width="11.421875" style="170" hidden="1" customWidth="1"/>
    <col min="2042" max="2042" width="41.421875" style="170" customWidth="1"/>
    <col min="2043" max="2043" width="23.00390625" style="170" customWidth="1"/>
    <col min="2044" max="2071" width="11.421875" style="170" hidden="1" customWidth="1"/>
    <col min="2072" max="2250" width="11.421875" style="170" customWidth="1"/>
    <col min="2251" max="2251" width="6.00390625" style="170" customWidth="1"/>
    <col min="2252" max="2252" width="18.140625" style="170" customWidth="1"/>
    <col min="2253" max="2253" width="24.57421875" style="170" customWidth="1"/>
    <col min="2254" max="2254" width="31.00390625" style="170" customWidth="1"/>
    <col min="2255" max="2255" width="12.7109375" style="170" customWidth="1"/>
    <col min="2256" max="2256" width="12.00390625" style="170" customWidth="1"/>
    <col min="2257" max="2257" width="19.8515625" style="170" customWidth="1"/>
    <col min="2258" max="2258" width="17.421875" style="170" customWidth="1"/>
    <col min="2259" max="2259" width="11.421875" style="170" customWidth="1"/>
    <col min="2260" max="2260" width="14.00390625" style="170" customWidth="1"/>
    <col min="2261" max="2261" width="11.57421875" style="170" customWidth="1"/>
    <col min="2262" max="2262" width="10.57421875" style="170" customWidth="1"/>
    <col min="2263" max="2266" width="6.140625" style="170" customWidth="1"/>
    <col min="2267" max="2279" width="11.421875" style="170" hidden="1" customWidth="1"/>
    <col min="2280" max="2282" width="11.421875" style="170" customWidth="1"/>
    <col min="2283" max="2283" width="13.00390625" style="170" customWidth="1"/>
    <col min="2284" max="2286" width="11.421875" style="170" hidden="1" customWidth="1"/>
    <col min="2287" max="2287" width="42.57421875" style="170" customWidth="1"/>
    <col min="2288" max="2288" width="11.421875" style="170" hidden="1" customWidth="1"/>
    <col min="2289" max="2289" width="14.28125" style="170" customWidth="1"/>
    <col min="2290" max="2290" width="11.421875" style="170" hidden="1" customWidth="1"/>
    <col min="2291" max="2291" width="13.8515625" style="170" customWidth="1"/>
    <col min="2292" max="2297" width="11.421875" style="170" hidden="1" customWidth="1"/>
    <col min="2298" max="2298" width="41.421875" style="170" customWidth="1"/>
    <col min="2299" max="2299" width="23.00390625" style="170" customWidth="1"/>
    <col min="2300" max="2327" width="11.421875" style="170" hidden="1" customWidth="1"/>
    <col min="2328" max="2506" width="11.421875" style="170" customWidth="1"/>
    <col min="2507" max="2507" width="6.00390625" style="170" customWidth="1"/>
    <col min="2508" max="2508" width="18.140625" style="170" customWidth="1"/>
    <col min="2509" max="2509" width="24.57421875" style="170" customWidth="1"/>
    <col min="2510" max="2510" width="31.00390625" style="170" customWidth="1"/>
    <col min="2511" max="2511" width="12.7109375" style="170" customWidth="1"/>
    <col min="2512" max="2512" width="12.00390625" style="170" customWidth="1"/>
    <col min="2513" max="2513" width="19.8515625" style="170" customWidth="1"/>
    <col min="2514" max="2514" width="17.421875" style="170" customWidth="1"/>
    <col min="2515" max="2515" width="11.421875" style="170" customWidth="1"/>
    <col min="2516" max="2516" width="14.00390625" style="170" customWidth="1"/>
    <col min="2517" max="2517" width="11.57421875" style="170" customWidth="1"/>
    <col min="2518" max="2518" width="10.57421875" style="170" customWidth="1"/>
    <col min="2519" max="2522" width="6.140625" style="170" customWidth="1"/>
    <col min="2523" max="2535" width="11.421875" style="170" hidden="1" customWidth="1"/>
    <col min="2536" max="2538" width="11.421875" style="170" customWidth="1"/>
    <col min="2539" max="2539" width="13.00390625" style="170" customWidth="1"/>
    <col min="2540" max="2542" width="11.421875" style="170" hidden="1" customWidth="1"/>
    <col min="2543" max="2543" width="42.57421875" style="170" customWidth="1"/>
    <col min="2544" max="2544" width="11.421875" style="170" hidden="1" customWidth="1"/>
    <col min="2545" max="2545" width="14.28125" style="170" customWidth="1"/>
    <col min="2546" max="2546" width="11.421875" style="170" hidden="1" customWidth="1"/>
    <col min="2547" max="2547" width="13.8515625" style="170" customWidth="1"/>
    <col min="2548" max="2553" width="11.421875" style="170" hidden="1" customWidth="1"/>
    <col min="2554" max="2554" width="41.421875" style="170" customWidth="1"/>
    <col min="2555" max="2555" width="23.00390625" style="170" customWidth="1"/>
    <col min="2556" max="2583" width="11.421875" style="170" hidden="1" customWidth="1"/>
    <col min="2584" max="2762" width="11.421875" style="170" customWidth="1"/>
    <col min="2763" max="2763" width="6.00390625" style="170" customWidth="1"/>
    <col min="2764" max="2764" width="18.140625" style="170" customWidth="1"/>
    <col min="2765" max="2765" width="24.57421875" style="170" customWidth="1"/>
    <col min="2766" max="2766" width="31.00390625" style="170" customWidth="1"/>
    <col min="2767" max="2767" width="12.7109375" style="170" customWidth="1"/>
    <col min="2768" max="2768" width="12.00390625" style="170" customWidth="1"/>
    <col min="2769" max="2769" width="19.8515625" style="170" customWidth="1"/>
    <col min="2770" max="2770" width="17.421875" style="170" customWidth="1"/>
    <col min="2771" max="2771" width="11.421875" style="170" customWidth="1"/>
    <col min="2772" max="2772" width="14.00390625" style="170" customWidth="1"/>
    <col min="2773" max="2773" width="11.57421875" style="170" customWidth="1"/>
    <col min="2774" max="2774" width="10.57421875" style="170" customWidth="1"/>
    <col min="2775" max="2778" width="6.140625" style="170" customWidth="1"/>
    <col min="2779" max="2791" width="11.421875" style="170" hidden="1" customWidth="1"/>
    <col min="2792" max="2794" width="11.421875" style="170" customWidth="1"/>
    <col min="2795" max="2795" width="13.00390625" style="170" customWidth="1"/>
    <col min="2796" max="2798" width="11.421875" style="170" hidden="1" customWidth="1"/>
    <col min="2799" max="2799" width="42.57421875" style="170" customWidth="1"/>
    <col min="2800" max="2800" width="11.421875" style="170" hidden="1" customWidth="1"/>
    <col min="2801" max="2801" width="14.28125" style="170" customWidth="1"/>
    <col min="2802" max="2802" width="11.421875" style="170" hidden="1" customWidth="1"/>
    <col min="2803" max="2803" width="13.8515625" style="170" customWidth="1"/>
    <col min="2804" max="2809" width="11.421875" style="170" hidden="1" customWidth="1"/>
    <col min="2810" max="2810" width="41.421875" style="170" customWidth="1"/>
    <col min="2811" max="2811" width="23.00390625" style="170" customWidth="1"/>
    <col min="2812" max="2839" width="11.421875" style="170" hidden="1" customWidth="1"/>
    <col min="2840" max="3018" width="11.421875" style="170" customWidth="1"/>
    <col min="3019" max="3019" width="6.00390625" style="170" customWidth="1"/>
    <col min="3020" max="3020" width="18.140625" style="170" customWidth="1"/>
    <col min="3021" max="3021" width="24.57421875" style="170" customWidth="1"/>
    <col min="3022" max="3022" width="31.00390625" style="170" customWidth="1"/>
    <col min="3023" max="3023" width="12.7109375" style="170" customWidth="1"/>
    <col min="3024" max="3024" width="12.00390625" style="170" customWidth="1"/>
    <col min="3025" max="3025" width="19.8515625" style="170" customWidth="1"/>
    <col min="3026" max="3026" width="17.421875" style="170" customWidth="1"/>
    <col min="3027" max="3027" width="11.421875" style="170" customWidth="1"/>
    <col min="3028" max="3028" width="14.00390625" style="170" customWidth="1"/>
    <col min="3029" max="3029" width="11.57421875" style="170" customWidth="1"/>
    <col min="3030" max="3030" width="10.57421875" style="170" customWidth="1"/>
    <col min="3031" max="3034" width="6.140625" style="170" customWidth="1"/>
    <col min="3035" max="3047" width="11.421875" style="170" hidden="1" customWidth="1"/>
    <col min="3048" max="3050" width="11.421875" style="170" customWidth="1"/>
    <col min="3051" max="3051" width="13.00390625" style="170" customWidth="1"/>
    <col min="3052" max="3054" width="11.421875" style="170" hidden="1" customWidth="1"/>
    <col min="3055" max="3055" width="42.57421875" style="170" customWidth="1"/>
    <col min="3056" max="3056" width="11.421875" style="170" hidden="1" customWidth="1"/>
    <col min="3057" max="3057" width="14.28125" style="170" customWidth="1"/>
    <col min="3058" max="3058" width="11.421875" style="170" hidden="1" customWidth="1"/>
    <col min="3059" max="3059" width="13.8515625" style="170" customWidth="1"/>
    <col min="3060" max="3065" width="11.421875" style="170" hidden="1" customWidth="1"/>
    <col min="3066" max="3066" width="41.421875" style="170" customWidth="1"/>
    <col min="3067" max="3067" width="23.00390625" style="170" customWidth="1"/>
    <col min="3068" max="3095" width="11.421875" style="170" hidden="1" customWidth="1"/>
    <col min="3096" max="3274" width="11.421875" style="170" customWidth="1"/>
    <col min="3275" max="3275" width="6.00390625" style="170" customWidth="1"/>
    <col min="3276" max="3276" width="18.140625" style="170" customWidth="1"/>
    <col min="3277" max="3277" width="24.57421875" style="170" customWidth="1"/>
    <col min="3278" max="3278" width="31.00390625" style="170" customWidth="1"/>
    <col min="3279" max="3279" width="12.7109375" style="170" customWidth="1"/>
    <col min="3280" max="3280" width="12.00390625" style="170" customWidth="1"/>
    <col min="3281" max="3281" width="19.8515625" style="170" customWidth="1"/>
    <col min="3282" max="3282" width="17.421875" style="170" customWidth="1"/>
    <col min="3283" max="3283" width="11.421875" style="170" customWidth="1"/>
    <col min="3284" max="3284" width="14.00390625" style="170" customWidth="1"/>
    <col min="3285" max="3285" width="11.57421875" style="170" customWidth="1"/>
    <col min="3286" max="3286" width="10.57421875" style="170" customWidth="1"/>
    <col min="3287" max="3290" width="6.140625" style="170" customWidth="1"/>
    <col min="3291" max="3303" width="11.421875" style="170" hidden="1" customWidth="1"/>
    <col min="3304" max="3306" width="11.421875" style="170" customWidth="1"/>
    <col min="3307" max="3307" width="13.00390625" style="170" customWidth="1"/>
    <col min="3308" max="3310" width="11.421875" style="170" hidden="1" customWidth="1"/>
    <col min="3311" max="3311" width="42.57421875" style="170" customWidth="1"/>
    <col min="3312" max="3312" width="11.421875" style="170" hidden="1" customWidth="1"/>
    <col min="3313" max="3313" width="14.28125" style="170" customWidth="1"/>
    <col min="3314" max="3314" width="11.421875" style="170" hidden="1" customWidth="1"/>
    <col min="3315" max="3315" width="13.8515625" style="170" customWidth="1"/>
    <col min="3316" max="3321" width="11.421875" style="170" hidden="1" customWidth="1"/>
    <col min="3322" max="3322" width="41.421875" style="170" customWidth="1"/>
    <col min="3323" max="3323" width="23.00390625" style="170" customWidth="1"/>
    <col min="3324" max="3351" width="11.421875" style="170" hidden="1" customWidth="1"/>
    <col min="3352" max="3530" width="11.421875" style="170" customWidth="1"/>
    <col min="3531" max="3531" width="6.00390625" style="170" customWidth="1"/>
    <col min="3532" max="3532" width="18.140625" style="170" customWidth="1"/>
    <col min="3533" max="3533" width="24.57421875" style="170" customWidth="1"/>
    <col min="3534" max="3534" width="31.00390625" style="170" customWidth="1"/>
    <col min="3535" max="3535" width="12.7109375" style="170" customWidth="1"/>
    <col min="3536" max="3536" width="12.00390625" style="170" customWidth="1"/>
    <col min="3537" max="3537" width="19.8515625" style="170" customWidth="1"/>
    <col min="3538" max="3538" width="17.421875" style="170" customWidth="1"/>
    <col min="3539" max="3539" width="11.421875" style="170" customWidth="1"/>
    <col min="3540" max="3540" width="14.00390625" style="170" customWidth="1"/>
    <col min="3541" max="3541" width="11.57421875" style="170" customWidth="1"/>
    <col min="3542" max="3542" width="10.57421875" style="170" customWidth="1"/>
    <col min="3543" max="3546" width="6.140625" style="170" customWidth="1"/>
    <col min="3547" max="3559" width="11.421875" style="170" hidden="1" customWidth="1"/>
    <col min="3560" max="3562" width="11.421875" style="170" customWidth="1"/>
    <col min="3563" max="3563" width="13.00390625" style="170" customWidth="1"/>
    <col min="3564" max="3566" width="11.421875" style="170" hidden="1" customWidth="1"/>
    <col min="3567" max="3567" width="42.57421875" style="170" customWidth="1"/>
    <col min="3568" max="3568" width="11.421875" style="170" hidden="1" customWidth="1"/>
    <col min="3569" max="3569" width="14.28125" style="170" customWidth="1"/>
    <col min="3570" max="3570" width="11.421875" style="170" hidden="1" customWidth="1"/>
    <col min="3571" max="3571" width="13.8515625" style="170" customWidth="1"/>
    <col min="3572" max="3577" width="11.421875" style="170" hidden="1" customWidth="1"/>
    <col min="3578" max="3578" width="41.421875" style="170" customWidth="1"/>
    <col min="3579" max="3579" width="23.00390625" style="170" customWidth="1"/>
    <col min="3580" max="3607" width="11.421875" style="170" hidden="1" customWidth="1"/>
    <col min="3608" max="3786" width="11.421875" style="170" customWidth="1"/>
    <col min="3787" max="3787" width="6.00390625" style="170" customWidth="1"/>
    <col min="3788" max="3788" width="18.140625" style="170" customWidth="1"/>
    <col min="3789" max="3789" width="24.57421875" style="170" customWidth="1"/>
    <col min="3790" max="3790" width="31.00390625" style="170" customWidth="1"/>
    <col min="3791" max="3791" width="12.7109375" style="170" customWidth="1"/>
    <col min="3792" max="3792" width="12.00390625" style="170" customWidth="1"/>
    <col min="3793" max="3793" width="19.8515625" style="170" customWidth="1"/>
    <col min="3794" max="3794" width="17.421875" style="170" customWidth="1"/>
    <col min="3795" max="3795" width="11.421875" style="170" customWidth="1"/>
    <col min="3796" max="3796" width="14.00390625" style="170" customWidth="1"/>
    <col min="3797" max="3797" width="11.57421875" style="170" customWidth="1"/>
    <col min="3798" max="3798" width="10.57421875" style="170" customWidth="1"/>
    <col min="3799" max="3802" width="6.140625" style="170" customWidth="1"/>
    <col min="3803" max="3815" width="11.421875" style="170" hidden="1" customWidth="1"/>
    <col min="3816" max="3818" width="11.421875" style="170" customWidth="1"/>
    <col min="3819" max="3819" width="13.00390625" style="170" customWidth="1"/>
    <col min="3820" max="3822" width="11.421875" style="170" hidden="1" customWidth="1"/>
    <col min="3823" max="3823" width="42.57421875" style="170" customWidth="1"/>
    <col min="3824" max="3824" width="11.421875" style="170" hidden="1" customWidth="1"/>
    <col min="3825" max="3825" width="14.28125" style="170" customWidth="1"/>
    <col min="3826" max="3826" width="11.421875" style="170" hidden="1" customWidth="1"/>
    <col min="3827" max="3827" width="13.8515625" style="170" customWidth="1"/>
    <col min="3828" max="3833" width="11.421875" style="170" hidden="1" customWidth="1"/>
    <col min="3834" max="3834" width="41.421875" style="170" customWidth="1"/>
    <col min="3835" max="3835" width="23.00390625" style="170" customWidth="1"/>
    <col min="3836" max="3863" width="11.421875" style="170" hidden="1" customWidth="1"/>
    <col min="3864" max="4042" width="11.421875" style="170" customWidth="1"/>
    <col min="4043" max="4043" width="6.00390625" style="170" customWidth="1"/>
    <col min="4044" max="4044" width="18.140625" style="170" customWidth="1"/>
    <col min="4045" max="4045" width="24.57421875" style="170" customWidth="1"/>
    <col min="4046" max="4046" width="31.00390625" style="170" customWidth="1"/>
    <col min="4047" max="4047" width="12.7109375" style="170" customWidth="1"/>
    <col min="4048" max="4048" width="12.00390625" style="170" customWidth="1"/>
    <col min="4049" max="4049" width="19.8515625" style="170" customWidth="1"/>
    <col min="4050" max="4050" width="17.421875" style="170" customWidth="1"/>
    <col min="4051" max="4051" width="11.421875" style="170" customWidth="1"/>
    <col min="4052" max="4052" width="14.00390625" style="170" customWidth="1"/>
    <col min="4053" max="4053" width="11.57421875" style="170" customWidth="1"/>
    <col min="4054" max="4054" width="10.57421875" style="170" customWidth="1"/>
    <col min="4055" max="4058" width="6.140625" style="170" customWidth="1"/>
    <col min="4059" max="4071" width="11.421875" style="170" hidden="1" customWidth="1"/>
    <col min="4072" max="4074" width="11.421875" style="170" customWidth="1"/>
    <col min="4075" max="4075" width="13.00390625" style="170" customWidth="1"/>
    <col min="4076" max="4078" width="11.421875" style="170" hidden="1" customWidth="1"/>
    <col min="4079" max="4079" width="42.57421875" style="170" customWidth="1"/>
    <col min="4080" max="4080" width="11.421875" style="170" hidden="1" customWidth="1"/>
    <col min="4081" max="4081" width="14.28125" style="170" customWidth="1"/>
    <col min="4082" max="4082" width="11.421875" style="170" hidden="1" customWidth="1"/>
    <col min="4083" max="4083" width="13.8515625" style="170" customWidth="1"/>
    <col min="4084" max="4089" width="11.421875" style="170" hidden="1" customWidth="1"/>
    <col min="4090" max="4090" width="41.421875" style="170" customWidth="1"/>
    <col min="4091" max="4091" width="23.00390625" style="170" customWidth="1"/>
    <col min="4092" max="4119" width="11.421875" style="170" hidden="1" customWidth="1"/>
    <col min="4120" max="4298" width="11.421875" style="170" customWidth="1"/>
    <col min="4299" max="4299" width="6.00390625" style="170" customWidth="1"/>
    <col min="4300" max="4300" width="18.140625" style="170" customWidth="1"/>
    <col min="4301" max="4301" width="24.57421875" style="170" customWidth="1"/>
    <col min="4302" max="4302" width="31.00390625" style="170" customWidth="1"/>
    <col min="4303" max="4303" width="12.7109375" style="170" customWidth="1"/>
    <col min="4304" max="4304" width="12.00390625" style="170" customWidth="1"/>
    <col min="4305" max="4305" width="19.8515625" style="170" customWidth="1"/>
    <col min="4306" max="4306" width="17.421875" style="170" customWidth="1"/>
    <col min="4307" max="4307" width="11.421875" style="170" customWidth="1"/>
    <col min="4308" max="4308" width="14.00390625" style="170" customWidth="1"/>
    <col min="4309" max="4309" width="11.57421875" style="170" customWidth="1"/>
    <col min="4310" max="4310" width="10.57421875" style="170" customWidth="1"/>
    <col min="4311" max="4314" width="6.140625" style="170" customWidth="1"/>
    <col min="4315" max="4327" width="11.421875" style="170" hidden="1" customWidth="1"/>
    <col min="4328" max="4330" width="11.421875" style="170" customWidth="1"/>
    <col min="4331" max="4331" width="13.00390625" style="170" customWidth="1"/>
    <col min="4332" max="4334" width="11.421875" style="170" hidden="1" customWidth="1"/>
    <col min="4335" max="4335" width="42.57421875" style="170" customWidth="1"/>
    <col min="4336" max="4336" width="11.421875" style="170" hidden="1" customWidth="1"/>
    <col min="4337" max="4337" width="14.28125" style="170" customWidth="1"/>
    <col min="4338" max="4338" width="11.421875" style="170" hidden="1" customWidth="1"/>
    <col min="4339" max="4339" width="13.8515625" style="170" customWidth="1"/>
    <col min="4340" max="4345" width="11.421875" style="170" hidden="1" customWidth="1"/>
    <col min="4346" max="4346" width="41.421875" style="170" customWidth="1"/>
    <col min="4347" max="4347" width="23.00390625" style="170" customWidth="1"/>
    <col min="4348" max="4375" width="11.421875" style="170" hidden="1" customWidth="1"/>
    <col min="4376" max="4554" width="11.421875" style="170" customWidth="1"/>
    <col min="4555" max="4555" width="6.00390625" style="170" customWidth="1"/>
    <col min="4556" max="4556" width="18.140625" style="170" customWidth="1"/>
    <col min="4557" max="4557" width="24.57421875" style="170" customWidth="1"/>
    <col min="4558" max="4558" width="31.00390625" style="170" customWidth="1"/>
    <col min="4559" max="4559" width="12.7109375" style="170" customWidth="1"/>
    <col min="4560" max="4560" width="12.00390625" style="170" customWidth="1"/>
    <col min="4561" max="4561" width="19.8515625" style="170" customWidth="1"/>
    <col min="4562" max="4562" width="17.421875" style="170" customWidth="1"/>
    <col min="4563" max="4563" width="11.421875" style="170" customWidth="1"/>
    <col min="4564" max="4564" width="14.00390625" style="170" customWidth="1"/>
    <col min="4565" max="4565" width="11.57421875" style="170" customWidth="1"/>
    <col min="4566" max="4566" width="10.57421875" style="170" customWidth="1"/>
    <col min="4567" max="4570" width="6.140625" style="170" customWidth="1"/>
    <col min="4571" max="4583" width="11.421875" style="170" hidden="1" customWidth="1"/>
    <col min="4584" max="4586" width="11.421875" style="170" customWidth="1"/>
    <col min="4587" max="4587" width="13.00390625" style="170" customWidth="1"/>
    <col min="4588" max="4590" width="11.421875" style="170" hidden="1" customWidth="1"/>
    <col min="4591" max="4591" width="42.57421875" style="170" customWidth="1"/>
    <col min="4592" max="4592" width="11.421875" style="170" hidden="1" customWidth="1"/>
    <col min="4593" max="4593" width="14.28125" style="170" customWidth="1"/>
    <col min="4594" max="4594" width="11.421875" style="170" hidden="1" customWidth="1"/>
    <col min="4595" max="4595" width="13.8515625" style="170" customWidth="1"/>
    <col min="4596" max="4601" width="11.421875" style="170" hidden="1" customWidth="1"/>
    <col min="4602" max="4602" width="41.421875" style="170" customWidth="1"/>
    <col min="4603" max="4603" width="23.00390625" style="170" customWidth="1"/>
    <col min="4604" max="4631" width="11.421875" style="170" hidden="1" customWidth="1"/>
    <col min="4632" max="4810" width="11.421875" style="170" customWidth="1"/>
    <col min="4811" max="4811" width="6.00390625" style="170" customWidth="1"/>
    <col min="4812" max="4812" width="18.140625" style="170" customWidth="1"/>
    <col min="4813" max="4813" width="24.57421875" style="170" customWidth="1"/>
    <col min="4814" max="4814" width="31.00390625" style="170" customWidth="1"/>
    <col min="4815" max="4815" width="12.7109375" style="170" customWidth="1"/>
    <col min="4816" max="4816" width="12.00390625" style="170" customWidth="1"/>
    <col min="4817" max="4817" width="19.8515625" style="170" customWidth="1"/>
    <col min="4818" max="4818" width="17.421875" style="170" customWidth="1"/>
    <col min="4819" max="4819" width="11.421875" style="170" customWidth="1"/>
    <col min="4820" max="4820" width="14.00390625" style="170" customWidth="1"/>
    <col min="4821" max="4821" width="11.57421875" style="170" customWidth="1"/>
    <col min="4822" max="4822" width="10.57421875" style="170" customWidth="1"/>
    <col min="4823" max="4826" width="6.140625" style="170" customWidth="1"/>
    <col min="4827" max="4839" width="11.421875" style="170" hidden="1" customWidth="1"/>
    <col min="4840" max="4842" width="11.421875" style="170" customWidth="1"/>
    <col min="4843" max="4843" width="13.00390625" style="170" customWidth="1"/>
    <col min="4844" max="4846" width="11.421875" style="170" hidden="1" customWidth="1"/>
    <col min="4847" max="4847" width="42.57421875" style="170" customWidth="1"/>
    <col min="4848" max="4848" width="11.421875" style="170" hidden="1" customWidth="1"/>
    <col min="4849" max="4849" width="14.28125" style="170" customWidth="1"/>
    <col min="4850" max="4850" width="11.421875" style="170" hidden="1" customWidth="1"/>
    <col min="4851" max="4851" width="13.8515625" style="170" customWidth="1"/>
    <col min="4852" max="4857" width="11.421875" style="170" hidden="1" customWidth="1"/>
    <col min="4858" max="4858" width="41.421875" style="170" customWidth="1"/>
    <col min="4859" max="4859" width="23.00390625" style="170" customWidth="1"/>
    <col min="4860" max="4887" width="11.421875" style="170" hidden="1" customWidth="1"/>
    <col min="4888" max="5066" width="11.421875" style="170" customWidth="1"/>
    <col min="5067" max="5067" width="6.00390625" style="170" customWidth="1"/>
    <col min="5068" max="5068" width="18.140625" style="170" customWidth="1"/>
    <col min="5069" max="5069" width="24.57421875" style="170" customWidth="1"/>
    <col min="5070" max="5070" width="31.00390625" style="170" customWidth="1"/>
    <col min="5071" max="5071" width="12.7109375" style="170" customWidth="1"/>
    <col min="5072" max="5072" width="12.00390625" style="170" customWidth="1"/>
    <col min="5073" max="5073" width="19.8515625" style="170" customWidth="1"/>
    <col min="5074" max="5074" width="17.421875" style="170" customWidth="1"/>
    <col min="5075" max="5075" width="11.421875" style="170" customWidth="1"/>
    <col min="5076" max="5076" width="14.00390625" style="170" customWidth="1"/>
    <col min="5077" max="5077" width="11.57421875" style="170" customWidth="1"/>
    <col min="5078" max="5078" width="10.57421875" style="170" customWidth="1"/>
    <col min="5079" max="5082" width="6.140625" style="170" customWidth="1"/>
    <col min="5083" max="5095" width="11.421875" style="170" hidden="1" customWidth="1"/>
    <col min="5096" max="5098" width="11.421875" style="170" customWidth="1"/>
    <col min="5099" max="5099" width="13.00390625" style="170" customWidth="1"/>
    <col min="5100" max="5102" width="11.421875" style="170" hidden="1" customWidth="1"/>
    <col min="5103" max="5103" width="42.57421875" style="170" customWidth="1"/>
    <col min="5104" max="5104" width="11.421875" style="170" hidden="1" customWidth="1"/>
    <col min="5105" max="5105" width="14.28125" style="170" customWidth="1"/>
    <col min="5106" max="5106" width="11.421875" style="170" hidden="1" customWidth="1"/>
    <col min="5107" max="5107" width="13.8515625" style="170" customWidth="1"/>
    <col min="5108" max="5113" width="11.421875" style="170" hidden="1" customWidth="1"/>
    <col min="5114" max="5114" width="41.421875" style="170" customWidth="1"/>
    <col min="5115" max="5115" width="23.00390625" style="170" customWidth="1"/>
    <col min="5116" max="5143" width="11.421875" style="170" hidden="1" customWidth="1"/>
    <col min="5144" max="5322" width="11.421875" style="170" customWidth="1"/>
    <col min="5323" max="5323" width="6.00390625" style="170" customWidth="1"/>
    <col min="5324" max="5324" width="18.140625" style="170" customWidth="1"/>
    <col min="5325" max="5325" width="24.57421875" style="170" customWidth="1"/>
    <col min="5326" max="5326" width="31.00390625" style="170" customWidth="1"/>
    <col min="5327" max="5327" width="12.7109375" style="170" customWidth="1"/>
    <col min="5328" max="5328" width="12.00390625" style="170" customWidth="1"/>
    <col min="5329" max="5329" width="19.8515625" style="170" customWidth="1"/>
    <col min="5330" max="5330" width="17.421875" style="170" customWidth="1"/>
    <col min="5331" max="5331" width="11.421875" style="170" customWidth="1"/>
    <col min="5332" max="5332" width="14.00390625" style="170" customWidth="1"/>
    <col min="5333" max="5333" width="11.57421875" style="170" customWidth="1"/>
    <col min="5334" max="5334" width="10.57421875" style="170" customWidth="1"/>
    <col min="5335" max="5338" width="6.140625" style="170" customWidth="1"/>
    <col min="5339" max="5351" width="11.421875" style="170" hidden="1" customWidth="1"/>
    <col min="5352" max="5354" width="11.421875" style="170" customWidth="1"/>
    <col min="5355" max="5355" width="13.00390625" style="170" customWidth="1"/>
    <col min="5356" max="5358" width="11.421875" style="170" hidden="1" customWidth="1"/>
    <col min="5359" max="5359" width="42.57421875" style="170" customWidth="1"/>
    <col min="5360" max="5360" width="11.421875" style="170" hidden="1" customWidth="1"/>
    <col min="5361" max="5361" width="14.28125" style="170" customWidth="1"/>
    <col min="5362" max="5362" width="11.421875" style="170" hidden="1" customWidth="1"/>
    <col min="5363" max="5363" width="13.8515625" style="170" customWidth="1"/>
    <col min="5364" max="5369" width="11.421875" style="170" hidden="1" customWidth="1"/>
    <col min="5370" max="5370" width="41.421875" style="170" customWidth="1"/>
    <col min="5371" max="5371" width="23.00390625" style="170" customWidth="1"/>
    <col min="5372" max="5399" width="11.421875" style="170" hidden="1" customWidth="1"/>
    <col min="5400" max="5578" width="11.421875" style="170" customWidth="1"/>
    <col min="5579" max="5579" width="6.00390625" style="170" customWidth="1"/>
    <col min="5580" max="5580" width="18.140625" style="170" customWidth="1"/>
    <col min="5581" max="5581" width="24.57421875" style="170" customWidth="1"/>
    <col min="5582" max="5582" width="31.00390625" style="170" customWidth="1"/>
    <col min="5583" max="5583" width="12.7109375" style="170" customWidth="1"/>
    <col min="5584" max="5584" width="12.00390625" style="170" customWidth="1"/>
    <col min="5585" max="5585" width="19.8515625" style="170" customWidth="1"/>
    <col min="5586" max="5586" width="17.421875" style="170" customWidth="1"/>
    <col min="5587" max="5587" width="11.421875" style="170" customWidth="1"/>
    <col min="5588" max="5588" width="14.00390625" style="170" customWidth="1"/>
    <col min="5589" max="5589" width="11.57421875" style="170" customWidth="1"/>
    <col min="5590" max="5590" width="10.57421875" style="170" customWidth="1"/>
    <col min="5591" max="5594" width="6.140625" style="170" customWidth="1"/>
    <col min="5595" max="5607" width="11.421875" style="170" hidden="1" customWidth="1"/>
    <col min="5608" max="5610" width="11.421875" style="170" customWidth="1"/>
    <col min="5611" max="5611" width="13.00390625" style="170" customWidth="1"/>
    <col min="5612" max="5614" width="11.421875" style="170" hidden="1" customWidth="1"/>
    <col min="5615" max="5615" width="42.57421875" style="170" customWidth="1"/>
    <col min="5616" max="5616" width="11.421875" style="170" hidden="1" customWidth="1"/>
    <col min="5617" max="5617" width="14.28125" style="170" customWidth="1"/>
    <col min="5618" max="5618" width="11.421875" style="170" hidden="1" customWidth="1"/>
    <col min="5619" max="5619" width="13.8515625" style="170" customWidth="1"/>
    <col min="5620" max="5625" width="11.421875" style="170" hidden="1" customWidth="1"/>
    <col min="5626" max="5626" width="41.421875" style="170" customWidth="1"/>
    <col min="5627" max="5627" width="23.00390625" style="170" customWidth="1"/>
    <col min="5628" max="5655" width="11.421875" style="170" hidden="1" customWidth="1"/>
    <col min="5656" max="5834" width="11.421875" style="170" customWidth="1"/>
    <col min="5835" max="5835" width="6.00390625" style="170" customWidth="1"/>
    <col min="5836" max="5836" width="18.140625" style="170" customWidth="1"/>
    <col min="5837" max="5837" width="24.57421875" style="170" customWidth="1"/>
    <col min="5838" max="5838" width="31.00390625" style="170" customWidth="1"/>
    <col min="5839" max="5839" width="12.7109375" style="170" customWidth="1"/>
    <col min="5840" max="5840" width="12.00390625" style="170" customWidth="1"/>
    <col min="5841" max="5841" width="19.8515625" style="170" customWidth="1"/>
    <col min="5842" max="5842" width="17.421875" style="170" customWidth="1"/>
    <col min="5843" max="5843" width="11.421875" style="170" customWidth="1"/>
    <col min="5844" max="5844" width="14.00390625" style="170" customWidth="1"/>
    <col min="5845" max="5845" width="11.57421875" style="170" customWidth="1"/>
    <col min="5846" max="5846" width="10.57421875" style="170" customWidth="1"/>
    <col min="5847" max="5850" width="6.140625" style="170" customWidth="1"/>
    <col min="5851" max="5863" width="11.421875" style="170" hidden="1" customWidth="1"/>
    <col min="5864" max="5866" width="11.421875" style="170" customWidth="1"/>
    <col min="5867" max="5867" width="13.00390625" style="170" customWidth="1"/>
    <col min="5868" max="5870" width="11.421875" style="170" hidden="1" customWidth="1"/>
    <col min="5871" max="5871" width="42.57421875" style="170" customWidth="1"/>
    <col min="5872" max="5872" width="11.421875" style="170" hidden="1" customWidth="1"/>
    <col min="5873" max="5873" width="14.28125" style="170" customWidth="1"/>
    <col min="5874" max="5874" width="11.421875" style="170" hidden="1" customWidth="1"/>
    <col min="5875" max="5875" width="13.8515625" style="170" customWidth="1"/>
    <col min="5876" max="5881" width="11.421875" style="170" hidden="1" customWidth="1"/>
    <col min="5882" max="5882" width="41.421875" style="170" customWidth="1"/>
    <col min="5883" max="5883" width="23.00390625" style="170" customWidth="1"/>
    <col min="5884" max="5911" width="11.421875" style="170" hidden="1" customWidth="1"/>
    <col min="5912" max="6090" width="11.421875" style="170" customWidth="1"/>
    <col min="6091" max="6091" width="6.00390625" style="170" customWidth="1"/>
    <col min="6092" max="6092" width="18.140625" style="170" customWidth="1"/>
    <col min="6093" max="6093" width="24.57421875" style="170" customWidth="1"/>
    <col min="6094" max="6094" width="31.00390625" style="170" customWidth="1"/>
    <col min="6095" max="6095" width="12.7109375" style="170" customWidth="1"/>
    <col min="6096" max="6096" width="12.00390625" style="170" customWidth="1"/>
    <col min="6097" max="6097" width="19.8515625" style="170" customWidth="1"/>
    <col min="6098" max="6098" width="17.421875" style="170" customWidth="1"/>
    <col min="6099" max="6099" width="11.421875" style="170" customWidth="1"/>
    <col min="6100" max="6100" width="14.00390625" style="170" customWidth="1"/>
    <col min="6101" max="6101" width="11.57421875" style="170" customWidth="1"/>
    <col min="6102" max="6102" width="10.57421875" style="170" customWidth="1"/>
    <col min="6103" max="6106" width="6.140625" style="170" customWidth="1"/>
    <col min="6107" max="6119" width="11.421875" style="170" hidden="1" customWidth="1"/>
    <col min="6120" max="6122" width="11.421875" style="170" customWidth="1"/>
    <col min="6123" max="6123" width="13.00390625" style="170" customWidth="1"/>
    <col min="6124" max="6126" width="11.421875" style="170" hidden="1" customWidth="1"/>
    <col min="6127" max="6127" width="42.57421875" style="170" customWidth="1"/>
    <col min="6128" max="6128" width="11.421875" style="170" hidden="1" customWidth="1"/>
    <col min="6129" max="6129" width="14.28125" style="170" customWidth="1"/>
    <col min="6130" max="6130" width="11.421875" style="170" hidden="1" customWidth="1"/>
    <col min="6131" max="6131" width="13.8515625" style="170" customWidth="1"/>
    <col min="6132" max="6137" width="11.421875" style="170" hidden="1" customWidth="1"/>
    <col min="6138" max="6138" width="41.421875" style="170" customWidth="1"/>
    <col min="6139" max="6139" width="23.00390625" style="170" customWidth="1"/>
    <col min="6140" max="6167" width="11.421875" style="170" hidden="1" customWidth="1"/>
    <col min="6168" max="6346" width="11.421875" style="170" customWidth="1"/>
    <col min="6347" max="6347" width="6.00390625" style="170" customWidth="1"/>
    <col min="6348" max="6348" width="18.140625" style="170" customWidth="1"/>
    <col min="6349" max="6349" width="24.57421875" style="170" customWidth="1"/>
    <col min="6350" max="6350" width="31.00390625" style="170" customWidth="1"/>
    <col min="6351" max="6351" width="12.7109375" style="170" customWidth="1"/>
    <col min="6352" max="6352" width="12.00390625" style="170" customWidth="1"/>
    <col min="6353" max="6353" width="19.8515625" style="170" customWidth="1"/>
    <col min="6354" max="6354" width="17.421875" style="170" customWidth="1"/>
    <col min="6355" max="6355" width="11.421875" style="170" customWidth="1"/>
    <col min="6356" max="6356" width="14.00390625" style="170" customWidth="1"/>
    <col min="6357" max="6357" width="11.57421875" style="170" customWidth="1"/>
    <col min="6358" max="6358" width="10.57421875" style="170" customWidth="1"/>
    <col min="6359" max="6362" width="6.140625" style="170" customWidth="1"/>
    <col min="6363" max="6375" width="11.421875" style="170" hidden="1" customWidth="1"/>
    <col min="6376" max="6378" width="11.421875" style="170" customWidth="1"/>
    <col min="6379" max="6379" width="13.00390625" style="170" customWidth="1"/>
    <col min="6380" max="6382" width="11.421875" style="170" hidden="1" customWidth="1"/>
    <col min="6383" max="6383" width="42.57421875" style="170" customWidth="1"/>
    <col min="6384" max="6384" width="11.421875" style="170" hidden="1" customWidth="1"/>
    <col min="6385" max="6385" width="14.28125" style="170" customWidth="1"/>
    <col min="6386" max="6386" width="11.421875" style="170" hidden="1" customWidth="1"/>
    <col min="6387" max="6387" width="13.8515625" style="170" customWidth="1"/>
    <col min="6388" max="6393" width="11.421875" style="170" hidden="1" customWidth="1"/>
    <col min="6394" max="6394" width="41.421875" style="170" customWidth="1"/>
    <col min="6395" max="6395" width="23.00390625" style="170" customWidth="1"/>
    <col min="6396" max="6423" width="11.421875" style="170" hidden="1" customWidth="1"/>
    <col min="6424" max="6602" width="11.421875" style="170" customWidth="1"/>
    <col min="6603" max="6603" width="6.00390625" style="170" customWidth="1"/>
    <col min="6604" max="6604" width="18.140625" style="170" customWidth="1"/>
    <col min="6605" max="6605" width="24.57421875" style="170" customWidth="1"/>
    <col min="6606" max="6606" width="31.00390625" style="170" customWidth="1"/>
    <col min="6607" max="6607" width="12.7109375" style="170" customWidth="1"/>
    <col min="6608" max="6608" width="12.00390625" style="170" customWidth="1"/>
    <col min="6609" max="6609" width="19.8515625" style="170" customWidth="1"/>
    <col min="6610" max="6610" width="17.421875" style="170" customWidth="1"/>
    <col min="6611" max="6611" width="11.421875" style="170" customWidth="1"/>
    <col min="6612" max="6612" width="14.00390625" style="170" customWidth="1"/>
    <col min="6613" max="6613" width="11.57421875" style="170" customWidth="1"/>
    <col min="6614" max="6614" width="10.57421875" style="170" customWidth="1"/>
    <col min="6615" max="6618" width="6.140625" style="170" customWidth="1"/>
    <col min="6619" max="6631" width="11.421875" style="170" hidden="1" customWidth="1"/>
    <col min="6632" max="6634" width="11.421875" style="170" customWidth="1"/>
    <col min="6635" max="6635" width="13.00390625" style="170" customWidth="1"/>
    <col min="6636" max="6638" width="11.421875" style="170" hidden="1" customWidth="1"/>
    <col min="6639" max="6639" width="42.57421875" style="170" customWidth="1"/>
    <col min="6640" max="6640" width="11.421875" style="170" hidden="1" customWidth="1"/>
    <col min="6641" max="6641" width="14.28125" style="170" customWidth="1"/>
    <col min="6642" max="6642" width="11.421875" style="170" hidden="1" customWidth="1"/>
    <col min="6643" max="6643" width="13.8515625" style="170" customWidth="1"/>
    <col min="6644" max="6649" width="11.421875" style="170" hidden="1" customWidth="1"/>
    <col min="6650" max="6650" width="41.421875" style="170" customWidth="1"/>
    <col min="6651" max="6651" width="23.00390625" style="170" customWidth="1"/>
    <col min="6652" max="6679" width="11.421875" style="170" hidden="1" customWidth="1"/>
    <col min="6680" max="6858" width="11.421875" style="170" customWidth="1"/>
    <col min="6859" max="6859" width="6.00390625" style="170" customWidth="1"/>
    <col min="6860" max="6860" width="18.140625" style="170" customWidth="1"/>
    <col min="6861" max="6861" width="24.57421875" style="170" customWidth="1"/>
    <col min="6862" max="6862" width="31.00390625" style="170" customWidth="1"/>
    <col min="6863" max="6863" width="12.7109375" style="170" customWidth="1"/>
    <col min="6864" max="6864" width="12.00390625" style="170" customWidth="1"/>
    <col min="6865" max="6865" width="19.8515625" style="170" customWidth="1"/>
    <col min="6866" max="6866" width="17.421875" style="170" customWidth="1"/>
    <col min="6867" max="6867" width="11.421875" style="170" customWidth="1"/>
    <col min="6868" max="6868" width="14.00390625" style="170" customWidth="1"/>
    <col min="6869" max="6869" width="11.57421875" style="170" customWidth="1"/>
    <col min="6870" max="6870" width="10.57421875" style="170" customWidth="1"/>
    <col min="6871" max="6874" width="6.140625" style="170" customWidth="1"/>
    <col min="6875" max="6887" width="11.421875" style="170" hidden="1" customWidth="1"/>
    <col min="6888" max="6890" width="11.421875" style="170" customWidth="1"/>
    <col min="6891" max="6891" width="13.00390625" style="170" customWidth="1"/>
    <col min="6892" max="6894" width="11.421875" style="170" hidden="1" customWidth="1"/>
    <col min="6895" max="6895" width="42.57421875" style="170" customWidth="1"/>
    <col min="6896" max="6896" width="11.421875" style="170" hidden="1" customWidth="1"/>
    <col min="6897" max="6897" width="14.28125" style="170" customWidth="1"/>
    <col min="6898" max="6898" width="11.421875" style="170" hidden="1" customWidth="1"/>
    <col min="6899" max="6899" width="13.8515625" style="170" customWidth="1"/>
    <col min="6900" max="6905" width="11.421875" style="170" hidden="1" customWidth="1"/>
    <col min="6906" max="6906" width="41.421875" style="170" customWidth="1"/>
    <col min="6907" max="6907" width="23.00390625" style="170" customWidth="1"/>
    <col min="6908" max="6935" width="11.421875" style="170" hidden="1" customWidth="1"/>
    <col min="6936" max="7114" width="11.421875" style="170" customWidth="1"/>
    <col min="7115" max="7115" width="6.00390625" style="170" customWidth="1"/>
    <col min="7116" max="7116" width="18.140625" style="170" customWidth="1"/>
    <col min="7117" max="7117" width="24.57421875" style="170" customWidth="1"/>
    <col min="7118" max="7118" width="31.00390625" style="170" customWidth="1"/>
    <col min="7119" max="7119" width="12.7109375" style="170" customWidth="1"/>
    <col min="7120" max="7120" width="12.00390625" style="170" customWidth="1"/>
    <col min="7121" max="7121" width="19.8515625" style="170" customWidth="1"/>
    <col min="7122" max="7122" width="17.421875" style="170" customWidth="1"/>
    <col min="7123" max="7123" width="11.421875" style="170" customWidth="1"/>
    <col min="7124" max="7124" width="14.00390625" style="170" customWidth="1"/>
    <col min="7125" max="7125" width="11.57421875" style="170" customWidth="1"/>
    <col min="7126" max="7126" width="10.57421875" style="170" customWidth="1"/>
    <col min="7127" max="7130" width="6.140625" style="170" customWidth="1"/>
    <col min="7131" max="7143" width="11.421875" style="170" hidden="1" customWidth="1"/>
    <col min="7144" max="7146" width="11.421875" style="170" customWidth="1"/>
    <col min="7147" max="7147" width="13.00390625" style="170" customWidth="1"/>
    <col min="7148" max="7150" width="11.421875" style="170" hidden="1" customWidth="1"/>
    <col min="7151" max="7151" width="42.57421875" style="170" customWidth="1"/>
    <col min="7152" max="7152" width="11.421875" style="170" hidden="1" customWidth="1"/>
    <col min="7153" max="7153" width="14.28125" style="170" customWidth="1"/>
    <col min="7154" max="7154" width="11.421875" style="170" hidden="1" customWidth="1"/>
    <col min="7155" max="7155" width="13.8515625" style="170" customWidth="1"/>
    <col min="7156" max="7161" width="11.421875" style="170" hidden="1" customWidth="1"/>
    <col min="7162" max="7162" width="41.421875" style="170" customWidth="1"/>
    <col min="7163" max="7163" width="23.00390625" style="170" customWidth="1"/>
    <col min="7164" max="7191" width="11.421875" style="170" hidden="1" customWidth="1"/>
    <col min="7192" max="7370" width="11.421875" style="170" customWidth="1"/>
    <col min="7371" max="7371" width="6.00390625" style="170" customWidth="1"/>
    <col min="7372" max="7372" width="18.140625" style="170" customWidth="1"/>
    <col min="7373" max="7373" width="24.57421875" style="170" customWidth="1"/>
    <col min="7374" max="7374" width="31.00390625" style="170" customWidth="1"/>
    <col min="7375" max="7375" width="12.7109375" style="170" customWidth="1"/>
    <col min="7376" max="7376" width="12.00390625" style="170" customWidth="1"/>
    <col min="7377" max="7377" width="19.8515625" style="170" customWidth="1"/>
    <col min="7378" max="7378" width="17.421875" style="170" customWidth="1"/>
    <col min="7379" max="7379" width="11.421875" style="170" customWidth="1"/>
    <col min="7380" max="7380" width="14.00390625" style="170" customWidth="1"/>
    <col min="7381" max="7381" width="11.57421875" style="170" customWidth="1"/>
    <col min="7382" max="7382" width="10.57421875" style="170" customWidth="1"/>
    <col min="7383" max="7386" width="6.140625" style="170" customWidth="1"/>
    <col min="7387" max="7399" width="11.421875" style="170" hidden="1" customWidth="1"/>
    <col min="7400" max="7402" width="11.421875" style="170" customWidth="1"/>
    <col min="7403" max="7403" width="13.00390625" style="170" customWidth="1"/>
    <col min="7404" max="7406" width="11.421875" style="170" hidden="1" customWidth="1"/>
    <col min="7407" max="7407" width="42.57421875" style="170" customWidth="1"/>
    <col min="7408" max="7408" width="11.421875" style="170" hidden="1" customWidth="1"/>
    <col min="7409" max="7409" width="14.28125" style="170" customWidth="1"/>
    <col min="7410" max="7410" width="11.421875" style="170" hidden="1" customWidth="1"/>
    <col min="7411" max="7411" width="13.8515625" style="170" customWidth="1"/>
    <col min="7412" max="7417" width="11.421875" style="170" hidden="1" customWidth="1"/>
    <col min="7418" max="7418" width="41.421875" style="170" customWidth="1"/>
    <col min="7419" max="7419" width="23.00390625" style="170" customWidth="1"/>
    <col min="7420" max="7447" width="11.421875" style="170" hidden="1" customWidth="1"/>
    <col min="7448" max="7626" width="11.421875" style="170" customWidth="1"/>
    <col min="7627" max="7627" width="6.00390625" style="170" customWidth="1"/>
    <col min="7628" max="7628" width="18.140625" style="170" customWidth="1"/>
    <col min="7629" max="7629" width="24.57421875" style="170" customWidth="1"/>
    <col min="7630" max="7630" width="31.00390625" style="170" customWidth="1"/>
    <col min="7631" max="7631" width="12.7109375" style="170" customWidth="1"/>
    <col min="7632" max="7632" width="12.00390625" style="170" customWidth="1"/>
    <col min="7633" max="7633" width="19.8515625" style="170" customWidth="1"/>
    <col min="7634" max="7634" width="17.421875" style="170" customWidth="1"/>
    <col min="7635" max="7635" width="11.421875" style="170" customWidth="1"/>
    <col min="7636" max="7636" width="14.00390625" style="170" customWidth="1"/>
    <col min="7637" max="7637" width="11.57421875" style="170" customWidth="1"/>
    <col min="7638" max="7638" width="10.57421875" style="170" customWidth="1"/>
    <col min="7639" max="7642" width="6.140625" style="170" customWidth="1"/>
    <col min="7643" max="7655" width="11.421875" style="170" hidden="1" customWidth="1"/>
    <col min="7656" max="7658" width="11.421875" style="170" customWidth="1"/>
    <col min="7659" max="7659" width="13.00390625" style="170" customWidth="1"/>
    <col min="7660" max="7662" width="11.421875" style="170" hidden="1" customWidth="1"/>
    <col min="7663" max="7663" width="42.57421875" style="170" customWidth="1"/>
    <col min="7664" max="7664" width="11.421875" style="170" hidden="1" customWidth="1"/>
    <col min="7665" max="7665" width="14.28125" style="170" customWidth="1"/>
    <col min="7666" max="7666" width="11.421875" style="170" hidden="1" customWidth="1"/>
    <col min="7667" max="7667" width="13.8515625" style="170" customWidth="1"/>
    <col min="7668" max="7673" width="11.421875" style="170" hidden="1" customWidth="1"/>
    <col min="7674" max="7674" width="41.421875" style="170" customWidth="1"/>
    <col min="7675" max="7675" width="23.00390625" style="170" customWidth="1"/>
    <col min="7676" max="7703" width="11.421875" style="170" hidden="1" customWidth="1"/>
    <col min="7704" max="7882" width="11.421875" style="170" customWidth="1"/>
    <col min="7883" max="7883" width="6.00390625" style="170" customWidth="1"/>
    <col min="7884" max="7884" width="18.140625" style="170" customWidth="1"/>
    <col min="7885" max="7885" width="24.57421875" style="170" customWidth="1"/>
    <col min="7886" max="7886" width="31.00390625" style="170" customWidth="1"/>
    <col min="7887" max="7887" width="12.7109375" style="170" customWidth="1"/>
    <col min="7888" max="7888" width="12.00390625" style="170" customWidth="1"/>
    <col min="7889" max="7889" width="19.8515625" style="170" customWidth="1"/>
    <col min="7890" max="7890" width="17.421875" style="170" customWidth="1"/>
    <col min="7891" max="7891" width="11.421875" style="170" customWidth="1"/>
    <col min="7892" max="7892" width="14.00390625" style="170" customWidth="1"/>
    <col min="7893" max="7893" width="11.57421875" style="170" customWidth="1"/>
    <col min="7894" max="7894" width="10.57421875" style="170" customWidth="1"/>
    <col min="7895" max="7898" width="6.140625" style="170" customWidth="1"/>
    <col min="7899" max="7911" width="11.421875" style="170" hidden="1" customWidth="1"/>
    <col min="7912" max="7914" width="11.421875" style="170" customWidth="1"/>
    <col min="7915" max="7915" width="13.00390625" style="170" customWidth="1"/>
    <col min="7916" max="7918" width="11.421875" style="170" hidden="1" customWidth="1"/>
    <col min="7919" max="7919" width="42.57421875" style="170" customWidth="1"/>
    <col min="7920" max="7920" width="11.421875" style="170" hidden="1" customWidth="1"/>
    <col min="7921" max="7921" width="14.28125" style="170" customWidth="1"/>
    <col min="7922" max="7922" width="11.421875" style="170" hidden="1" customWidth="1"/>
    <col min="7923" max="7923" width="13.8515625" style="170" customWidth="1"/>
    <col min="7924" max="7929" width="11.421875" style="170" hidden="1" customWidth="1"/>
    <col min="7930" max="7930" width="41.421875" style="170" customWidth="1"/>
    <col min="7931" max="7931" width="23.00390625" style="170" customWidth="1"/>
    <col min="7932" max="7959" width="11.421875" style="170" hidden="1" customWidth="1"/>
    <col min="7960" max="8138" width="11.421875" style="170" customWidth="1"/>
    <col min="8139" max="8139" width="6.00390625" style="170" customWidth="1"/>
    <col min="8140" max="8140" width="18.140625" style="170" customWidth="1"/>
    <col min="8141" max="8141" width="24.57421875" style="170" customWidth="1"/>
    <col min="8142" max="8142" width="31.00390625" style="170" customWidth="1"/>
    <col min="8143" max="8143" width="12.7109375" style="170" customWidth="1"/>
    <col min="8144" max="8144" width="12.00390625" style="170" customWidth="1"/>
    <col min="8145" max="8145" width="19.8515625" style="170" customWidth="1"/>
    <col min="8146" max="8146" width="17.421875" style="170" customWidth="1"/>
    <col min="8147" max="8147" width="11.421875" style="170" customWidth="1"/>
    <col min="8148" max="8148" width="14.00390625" style="170" customWidth="1"/>
    <col min="8149" max="8149" width="11.57421875" style="170" customWidth="1"/>
    <col min="8150" max="8150" width="10.57421875" style="170" customWidth="1"/>
    <col min="8151" max="8154" width="6.140625" style="170" customWidth="1"/>
    <col min="8155" max="8167" width="11.421875" style="170" hidden="1" customWidth="1"/>
    <col min="8168" max="8170" width="11.421875" style="170" customWidth="1"/>
    <col min="8171" max="8171" width="13.00390625" style="170" customWidth="1"/>
    <col min="8172" max="8174" width="11.421875" style="170" hidden="1" customWidth="1"/>
    <col min="8175" max="8175" width="42.57421875" style="170" customWidth="1"/>
    <col min="8176" max="8176" width="11.421875" style="170" hidden="1" customWidth="1"/>
    <col min="8177" max="8177" width="14.28125" style="170" customWidth="1"/>
    <col min="8178" max="8178" width="11.421875" style="170" hidden="1" customWidth="1"/>
    <col min="8179" max="8179" width="13.8515625" style="170" customWidth="1"/>
    <col min="8180" max="8185" width="11.421875" style="170" hidden="1" customWidth="1"/>
    <col min="8186" max="8186" width="41.421875" style="170" customWidth="1"/>
    <col min="8187" max="8187" width="23.00390625" style="170" customWidth="1"/>
    <col min="8188" max="8215" width="11.421875" style="170" hidden="1" customWidth="1"/>
    <col min="8216" max="8394" width="11.421875" style="170" customWidth="1"/>
    <col min="8395" max="8395" width="6.00390625" style="170" customWidth="1"/>
    <col min="8396" max="8396" width="18.140625" style="170" customWidth="1"/>
    <col min="8397" max="8397" width="24.57421875" style="170" customWidth="1"/>
    <col min="8398" max="8398" width="31.00390625" style="170" customWidth="1"/>
    <col min="8399" max="8399" width="12.7109375" style="170" customWidth="1"/>
    <col min="8400" max="8400" width="12.00390625" style="170" customWidth="1"/>
    <col min="8401" max="8401" width="19.8515625" style="170" customWidth="1"/>
    <col min="8402" max="8402" width="17.421875" style="170" customWidth="1"/>
    <col min="8403" max="8403" width="11.421875" style="170" customWidth="1"/>
    <col min="8404" max="8404" width="14.00390625" style="170" customWidth="1"/>
    <col min="8405" max="8405" width="11.57421875" style="170" customWidth="1"/>
    <col min="8406" max="8406" width="10.57421875" style="170" customWidth="1"/>
    <col min="8407" max="8410" width="6.140625" style="170" customWidth="1"/>
    <col min="8411" max="8423" width="11.421875" style="170" hidden="1" customWidth="1"/>
    <col min="8424" max="8426" width="11.421875" style="170" customWidth="1"/>
    <col min="8427" max="8427" width="13.00390625" style="170" customWidth="1"/>
    <col min="8428" max="8430" width="11.421875" style="170" hidden="1" customWidth="1"/>
    <col min="8431" max="8431" width="42.57421875" style="170" customWidth="1"/>
    <col min="8432" max="8432" width="11.421875" style="170" hidden="1" customWidth="1"/>
    <col min="8433" max="8433" width="14.28125" style="170" customWidth="1"/>
    <col min="8434" max="8434" width="11.421875" style="170" hidden="1" customWidth="1"/>
    <col min="8435" max="8435" width="13.8515625" style="170" customWidth="1"/>
    <col min="8436" max="8441" width="11.421875" style="170" hidden="1" customWidth="1"/>
    <col min="8442" max="8442" width="41.421875" style="170" customWidth="1"/>
    <col min="8443" max="8443" width="23.00390625" style="170" customWidth="1"/>
    <col min="8444" max="8471" width="11.421875" style="170" hidden="1" customWidth="1"/>
    <col min="8472" max="8650" width="11.421875" style="170" customWidth="1"/>
    <col min="8651" max="8651" width="6.00390625" style="170" customWidth="1"/>
    <col min="8652" max="8652" width="18.140625" style="170" customWidth="1"/>
    <col min="8653" max="8653" width="24.57421875" style="170" customWidth="1"/>
    <col min="8654" max="8654" width="31.00390625" style="170" customWidth="1"/>
    <col min="8655" max="8655" width="12.7109375" style="170" customWidth="1"/>
    <col min="8656" max="8656" width="12.00390625" style="170" customWidth="1"/>
    <col min="8657" max="8657" width="19.8515625" style="170" customWidth="1"/>
    <col min="8658" max="8658" width="17.421875" style="170" customWidth="1"/>
    <col min="8659" max="8659" width="11.421875" style="170" customWidth="1"/>
    <col min="8660" max="8660" width="14.00390625" style="170" customWidth="1"/>
    <col min="8661" max="8661" width="11.57421875" style="170" customWidth="1"/>
    <col min="8662" max="8662" width="10.57421875" style="170" customWidth="1"/>
    <col min="8663" max="8666" width="6.140625" style="170" customWidth="1"/>
    <col min="8667" max="8679" width="11.421875" style="170" hidden="1" customWidth="1"/>
    <col min="8680" max="8682" width="11.421875" style="170" customWidth="1"/>
    <col min="8683" max="8683" width="13.00390625" style="170" customWidth="1"/>
    <col min="8684" max="8686" width="11.421875" style="170" hidden="1" customWidth="1"/>
    <col min="8687" max="8687" width="42.57421875" style="170" customWidth="1"/>
    <col min="8688" max="8688" width="11.421875" style="170" hidden="1" customWidth="1"/>
    <col min="8689" max="8689" width="14.28125" style="170" customWidth="1"/>
    <col min="8690" max="8690" width="11.421875" style="170" hidden="1" customWidth="1"/>
    <col min="8691" max="8691" width="13.8515625" style="170" customWidth="1"/>
    <col min="8692" max="8697" width="11.421875" style="170" hidden="1" customWidth="1"/>
    <col min="8698" max="8698" width="41.421875" style="170" customWidth="1"/>
    <col min="8699" max="8699" width="23.00390625" style="170" customWidth="1"/>
    <col min="8700" max="8727" width="11.421875" style="170" hidden="1" customWidth="1"/>
    <col min="8728" max="8906" width="11.421875" style="170" customWidth="1"/>
    <col min="8907" max="8907" width="6.00390625" style="170" customWidth="1"/>
    <col min="8908" max="8908" width="18.140625" style="170" customWidth="1"/>
    <col min="8909" max="8909" width="24.57421875" style="170" customWidth="1"/>
    <col min="8910" max="8910" width="31.00390625" style="170" customWidth="1"/>
    <col min="8911" max="8911" width="12.7109375" style="170" customWidth="1"/>
    <col min="8912" max="8912" width="12.00390625" style="170" customWidth="1"/>
    <col min="8913" max="8913" width="19.8515625" style="170" customWidth="1"/>
    <col min="8914" max="8914" width="17.421875" style="170" customWidth="1"/>
    <col min="8915" max="8915" width="11.421875" style="170" customWidth="1"/>
    <col min="8916" max="8916" width="14.00390625" style="170" customWidth="1"/>
    <col min="8917" max="8917" width="11.57421875" style="170" customWidth="1"/>
    <col min="8918" max="8918" width="10.57421875" style="170" customWidth="1"/>
    <col min="8919" max="8922" width="6.140625" style="170" customWidth="1"/>
    <col min="8923" max="8935" width="11.421875" style="170" hidden="1" customWidth="1"/>
    <col min="8936" max="8938" width="11.421875" style="170" customWidth="1"/>
    <col min="8939" max="8939" width="13.00390625" style="170" customWidth="1"/>
    <col min="8940" max="8942" width="11.421875" style="170" hidden="1" customWidth="1"/>
    <col min="8943" max="8943" width="42.57421875" style="170" customWidth="1"/>
    <col min="8944" max="8944" width="11.421875" style="170" hidden="1" customWidth="1"/>
    <col min="8945" max="8945" width="14.28125" style="170" customWidth="1"/>
    <col min="8946" max="8946" width="11.421875" style="170" hidden="1" customWidth="1"/>
    <col min="8947" max="8947" width="13.8515625" style="170" customWidth="1"/>
    <col min="8948" max="8953" width="11.421875" style="170" hidden="1" customWidth="1"/>
    <col min="8954" max="8954" width="41.421875" style="170" customWidth="1"/>
    <col min="8955" max="8955" width="23.00390625" style="170" customWidth="1"/>
    <col min="8956" max="8983" width="11.421875" style="170" hidden="1" customWidth="1"/>
    <col min="8984" max="9162" width="11.421875" style="170" customWidth="1"/>
    <col min="9163" max="9163" width="6.00390625" style="170" customWidth="1"/>
    <col min="9164" max="9164" width="18.140625" style="170" customWidth="1"/>
    <col min="9165" max="9165" width="24.57421875" style="170" customWidth="1"/>
    <col min="9166" max="9166" width="31.00390625" style="170" customWidth="1"/>
    <col min="9167" max="9167" width="12.7109375" style="170" customWidth="1"/>
    <col min="9168" max="9168" width="12.00390625" style="170" customWidth="1"/>
    <col min="9169" max="9169" width="19.8515625" style="170" customWidth="1"/>
    <col min="9170" max="9170" width="17.421875" style="170" customWidth="1"/>
    <col min="9171" max="9171" width="11.421875" style="170" customWidth="1"/>
    <col min="9172" max="9172" width="14.00390625" style="170" customWidth="1"/>
    <col min="9173" max="9173" width="11.57421875" style="170" customWidth="1"/>
    <col min="9174" max="9174" width="10.57421875" style="170" customWidth="1"/>
    <col min="9175" max="9178" width="6.140625" style="170" customWidth="1"/>
    <col min="9179" max="9191" width="11.421875" style="170" hidden="1" customWidth="1"/>
    <col min="9192" max="9194" width="11.421875" style="170" customWidth="1"/>
    <col min="9195" max="9195" width="13.00390625" style="170" customWidth="1"/>
    <col min="9196" max="9198" width="11.421875" style="170" hidden="1" customWidth="1"/>
    <col min="9199" max="9199" width="42.57421875" style="170" customWidth="1"/>
    <col min="9200" max="9200" width="11.421875" style="170" hidden="1" customWidth="1"/>
    <col min="9201" max="9201" width="14.28125" style="170" customWidth="1"/>
    <col min="9202" max="9202" width="11.421875" style="170" hidden="1" customWidth="1"/>
    <col min="9203" max="9203" width="13.8515625" style="170" customWidth="1"/>
    <col min="9204" max="9209" width="11.421875" style="170" hidden="1" customWidth="1"/>
    <col min="9210" max="9210" width="41.421875" style="170" customWidth="1"/>
    <col min="9211" max="9211" width="23.00390625" style="170" customWidth="1"/>
    <col min="9212" max="9239" width="11.421875" style="170" hidden="1" customWidth="1"/>
    <col min="9240" max="9418" width="11.421875" style="170" customWidth="1"/>
    <col min="9419" max="9419" width="6.00390625" style="170" customWidth="1"/>
    <col min="9420" max="9420" width="18.140625" style="170" customWidth="1"/>
    <col min="9421" max="9421" width="24.57421875" style="170" customWidth="1"/>
    <col min="9422" max="9422" width="31.00390625" style="170" customWidth="1"/>
    <col min="9423" max="9423" width="12.7109375" style="170" customWidth="1"/>
    <col min="9424" max="9424" width="12.00390625" style="170" customWidth="1"/>
    <col min="9425" max="9425" width="19.8515625" style="170" customWidth="1"/>
    <col min="9426" max="9426" width="17.421875" style="170" customWidth="1"/>
    <col min="9427" max="9427" width="11.421875" style="170" customWidth="1"/>
    <col min="9428" max="9428" width="14.00390625" style="170" customWidth="1"/>
    <col min="9429" max="9429" width="11.57421875" style="170" customWidth="1"/>
    <col min="9430" max="9430" width="10.57421875" style="170" customWidth="1"/>
    <col min="9431" max="9434" width="6.140625" style="170" customWidth="1"/>
    <col min="9435" max="9447" width="11.421875" style="170" hidden="1" customWidth="1"/>
    <col min="9448" max="9450" width="11.421875" style="170" customWidth="1"/>
    <col min="9451" max="9451" width="13.00390625" style="170" customWidth="1"/>
    <col min="9452" max="9454" width="11.421875" style="170" hidden="1" customWidth="1"/>
    <col min="9455" max="9455" width="42.57421875" style="170" customWidth="1"/>
    <col min="9456" max="9456" width="11.421875" style="170" hidden="1" customWidth="1"/>
    <col min="9457" max="9457" width="14.28125" style="170" customWidth="1"/>
    <col min="9458" max="9458" width="11.421875" style="170" hidden="1" customWidth="1"/>
    <col min="9459" max="9459" width="13.8515625" style="170" customWidth="1"/>
    <col min="9460" max="9465" width="11.421875" style="170" hidden="1" customWidth="1"/>
    <col min="9466" max="9466" width="41.421875" style="170" customWidth="1"/>
    <col min="9467" max="9467" width="23.00390625" style="170" customWidth="1"/>
    <col min="9468" max="9495" width="11.421875" style="170" hidden="1" customWidth="1"/>
    <col min="9496" max="9674" width="11.421875" style="170" customWidth="1"/>
    <col min="9675" max="9675" width="6.00390625" style="170" customWidth="1"/>
    <col min="9676" max="9676" width="18.140625" style="170" customWidth="1"/>
    <col min="9677" max="9677" width="24.57421875" style="170" customWidth="1"/>
    <col min="9678" max="9678" width="31.00390625" style="170" customWidth="1"/>
    <col min="9679" max="9679" width="12.7109375" style="170" customWidth="1"/>
    <col min="9680" max="9680" width="12.00390625" style="170" customWidth="1"/>
    <col min="9681" max="9681" width="19.8515625" style="170" customWidth="1"/>
    <col min="9682" max="9682" width="17.421875" style="170" customWidth="1"/>
    <col min="9683" max="9683" width="11.421875" style="170" customWidth="1"/>
    <col min="9684" max="9684" width="14.00390625" style="170" customWidth="1"/>
    <col min="9685" max="9685" width="11.57421875" style="170" customWidth="1"/>
    <col min="9686" max="9686" width="10.57421875" style="170" customWidth="1"/>
    <col min="9687" max="9690" width="6.140625" style="170" customWidth="1"/>
    <col min="9691" max="9703" width="11.421875" style="170" hidden="1" customWidth="1"/>
    <col min="9704" max="9706" width="11.421875" style="170" customWidth="1"/>
    <col min="9707" max="9707" width="13.00390625" style="170" customWidth="1"/>
    <col min="9708" max="9710" width="11.421875" style="170" hidden="1" customWidth="1"/>
    <col min="9711" max="9711" width="42.57421875" style="170" customWidth="1"/>
    <col min="9712" max="9712" width="11.421875" style="170" hidden="1" customWidth="1"/>
    <col min="9713" max="9713" width="14.28125" style="170" customWidth="1"/>
    <col min="9714" max="9714" width="11.421875" style="170" hidden="1" customWidth="1"/>
    <col min="9715" max="9715" width="13.8515625" style="170" customWidth="1"/>
    <col min="9716" max="9721" width="11.421875" style="170" hidden="1" customWidth="1"/>
    <col min="9722" max="9722" width="41.421875" style="170" customWidth="1"/>
    <col min="9723" max="9723" width="23.00390625" style="170" customWidth="1"/>
    <col min="9724" max="9751" width="11.421875" style="170" hidden="1" customWidth="1"/>
    <col min="9752" max="9930" width="11.421875" style="170" customWidth="1"/>
    <col min="9931" max="9931" width="6.00390625" style="170" customWidth="1"/>
    <col min="9932" max="9932" width="18.140625" style="170" customWidth="1"/>
    <col min="9933" max="9933" width="24.57421875" style="170" customWidth="1"/>
    <col min="9934" max="9934" width="31.00390625" style="170" customWidth="1"/>
    <col min="9935" max="9935" width="12.7109375" style="170" customWidth="1"/>
    <col min="9936" max="9936" width="12.00390625" style="170" customWidth="1"/>
    <col min="9937" max="9937" width="19.8515625" style="170" customWidth="1"/>
    <col min="9938" max="9938" width="17.421875" style="170" customWidth="1"/>
    <col min="9939" max="9939" width="11.421875" style="170" customWidth="1"/>
    <col min="9940" max="9940" width="14.00390625" style="170" customWidth="1"/>
    <col min="9941" max="9941" width="11.57421875" style="170" customWidth="1"/>
    <col min="9942" max="9942" width="10.57421875" style="170" customWidth="1"/>
    <col min="9943" max="9946" width="6.140625" style="170" customWidth="1"/>
    <col min="9947" max="9959" width="11.421875" style="170" hidden="1" customWidth="1"/>
    <col min="9960" max="9962" width="11.421875" style="170" customWidth="1"/>
    <col min="9963" max="9963" width="13.00390625" style="170" customWidth="1"/>
    <col min="9964" max="9966" width="11.421875" style="170" hidden="1" customWidth="1"/>
    <col min="9967" max="9967" width="42.57421875" style="170" customWidth="1"/>
    <col min="9968" max="9968" width="11.421875" style="170" hidden="1" customWidth="1"/>
    <col min="9969" max="9969" width="14.28125" style="170" customWidth="1"/>
    <col min="9970" max="9970" width="11.421875" style="170" hidden="1" customWidth="1"/>
    <col min="9971" max="9971" width="13.8515625" style="170" customWidth="1"/>
    <col min="9972" max="9977" width="11.421875" style="170" hidden="1" customWidth="1"/>
    <col min="9978" max="9978" width="41.421875" style="170" customWidth="1"/>
    <col min="9979" max="9979" width="23.00390625" style="170" customWidth="1"/>
    <col min="9980" max="10007" width="11.421875" style="170" hidden="1" customWidth="1"/>
    <col min="10008" max="10186" width="11.421875" style="170" customWidth="1"/>
    <col min="10187" max="10187" width="6.00390625" style="170" customWidth="1"/>
    <col min="10188" max="10188" width="18.140625" style="170" customWidth="1"/>
    <col min="10189" max="10189" width="24.57421875" style="170" customWidth="1"/>
    <col min="10190" max="10190" width="31.00390625" style="170" customWidth="1"/>
    <col min="10191" max="10191" width="12.7109375" style="170" customWidth="1"/>
    <col min="10192" max="10192" width="12.00390625" style="170" customWidth="1"/>
    <col min="10193" max="10193" width="19.8515625" style="170" customWidth="1"/>
    <col min="10194" max="10194" width="17.421875" style="170" customWidth="1"/>
    <col min="10195" max="10195" width="11.421875" style="170" customWidth="1"/>
    <col min="10196" max="10196" width="14.00390625" style="170" customWidth="1"/>
    <col min="10197" max="10197" width="11.57421875" style="170" customWidth="1"/>
    <col min="10198" max="10198" width="10.57421875" style="170" customWidth="1"/>
    <col min="10199" max="10202" width="6.140625" style="170" customWidth="1"/>
    <col min="10203" max="10215" width="11.421875" style="170" hidden="1" customWidth="1"/>
    <col min="10216" max="10218" width="11.421875" style="170" customWidth="1"/>
    <col min="10219" max="10219" width="13.00390625" style="170" customWidth="1"/>
    <col min="10220" max="10222" width="11.421875" style="170" hidden="1" customWidth="1"/>
    <col min="10223" max="10223" width="42.57421875" style="170" customWidth="1"/>
    <col min="10224" max="10224" width="11.421875" style="170" hidden="1" customWidth="1"/>
    <col min="10225" max="10225" width="14.28125" style="170" customWidth="1"/>
    <col min="10226" max="10226" width="11.421875" style="170" hidden="1" customWidth="1"/>
    <col min="10227" max="10227" width="13.8515625" style="170" customWidth="1"/>
    <col min="10228" max="10233" width="11.421875" style="170" hidden="1" customWidth="1"/>
    <col min="10234" max="10234" width="41.421875" style="170" customWidth="1"/>
    <col min="10235" max="10235" width="23.00390625" style="170" customWidth="1"/>
    <col min="10236" max="10263" width="11.421875" style="170" hidden="1" customWidth="1"/>
    <col min="10264" max="10442" width="11.421875" style="170" customWidth="1"/>
    <col min="10443" max="10443" width="6.00390625" style="170" customWidth="1"/>
    <col min="10444" max="10444" width="18.140625" style="170" customWidth="1"/>
    <col min="10445" max="10445" width="24.57421875" style="170" customWidth="1"/>
    <col min="10446" max="10446" width="31.00390625" style="170" customWidth="1"/>
    <col min="10447" max="10447" width="12.7109375" style="170" customWidth="1"/>
    <col min="10448" max="10448" width="12.00390625" style="170" customWidth="1"/>
    <col min="10449" max="10449" width="19.8515625" style="170" customWidth="1"/>
    <col min="10450" max="10450" width="17.421875" style="170" customWidth="1"/>
    <col min="10451" max="10451" width="11.421875" style="170" customWidth="1"/>
    <col min="10452" max="10452" width="14.00390625" style="170" customWidth="1"/>
    <col min="10453" max="10453" width="11.57421875" style="170" customWidth="1"/>
    <col min="10454" max="10454" width="10.57421875" style="170" customWidth="1"/>
    <col min="10455" max="10458" width="6.140625" style="170" customWidth="1"/>
    <col min="10459" max="10471" width="11.421875" style="170" hidden="1" customWidth="1"/>
    <col min="10472" max="10474" width="11.421875" style="170" customWidth="1"/>
    <col min="10475" max="10475" width="13.00390625" style="170" customWidth="1"/>
    <col min="10476" max="10478" width="11.421875" style="170" hidden="1" customWidth="1"/>
    <col min="10479" max="10479" width="42.57421875" style="170" customWidth="1"/>
    <col min="10480" max="10480" width="11.421875" style="170" hidden="1" customWidth="1"/>
    <col min="10481" max="10481" width="14.28125" style="170" customWidth="1"/>
    <col min="10482" max="10482" width="11.421875" style="170" hidden="1" customWidth="1"/>
    <col min="10483" max="10483" width="13.8515625" style="170" customWidth="1"/>
    <col min="10484" max="10489" width="11.421875" style="170" hidden="1" customWidth="1"/>
    <col min="10490" max="10490" width="41.421875" style="170" customWidth="1"/>
    <col min="10491" max="10491" width="23.00390625" style="170" customWidth="1"/>
    <col min="10492" max="10519" width="11.421875" style="170" hidden="1" customWidth="1"/>
    <col min="10520" max="10698" width="11.421875" style="170" customWidth="1"/>
    <col min="10699" max="10699" width="6.00390625" style="170" customWidth="1"/>
    <col min="10700" max="10700" width="18.140625" style="170" customWidth="1"/>
    <col min="10701" max="10701" width="24.57421875" style="170" customWidth="1"/>
    <col min="10702" max="10702" width="31.00390625" style="170" customWidth="1"/>
    <col min="10703" max="10703" width="12.7109375" style="170" customWidth="1"/>
    <col min="10704" max="10704" width="12.00390625" style="170" customWidth="1"/>
    <col min="10705" max="10705" width="19.8515625" style="170" customWidth="1"/>
    <col min="10706" max="10706" width="17.421875" style="170" customWidth="1"/>
    <col min="10707" max="10707" width="11.421875" style="170" customWidth="1"/>
    <col min="10708" max="10708" width="14.00390625" style="170" customWidth="1"/>
    <col min="10709" max="10709" width="11.57421875" style="170" customWidth="1"/>
    <col min="10710" max="10710" width="10.57421875" style="170" customWidth="1"/>
    <col min="10711" max="10714" width="6.140625" style="170" customWidth="1"/>
    <col min="10715" max="10727" width="11.421875" style="170" hidden="1" customWidth="1"/>
    <col min="10728" max="10730" width="11.421875" style="170" customWidth="1"/>
    <col min="10731" max="10731" width="13.00390625" style="170" customWidth="1"/>
    <col min="10732" max="10734" width="11.421875" style="170" hidden="1" customWidth="1"/>
    <col min="10735" max="10735" width="42.57421875" style="170" customWidth="1"/>
    <col min="10736" max="10736" width="11.421875" style="170" hidden="1" customWidth="1"/>
    <col min="10737" max="10737" width="14.28125" style="170" customWidth="1"/>
    <col min="10738" max="10738" width="11.421875" style="170" hidden="1" customWidth="1"/>
    <col min="10739" max="10739" width="13.8515625" style="170" customWidth="1"/>
    <col min="10740" max="10745" width="11.421875" style="170" hidden="1" customWidth="1"/>
    <col min="10746" max="10746" width="41.421875" style="170" customWidth="1"/>
    <col min="10747" max="10747" width="23.00390625" style="170" customWidth="1"/>
    <col min="10748" max="10775" width="11.421875" style="170" hidden="1" customWidth="1"/>
    <col min="10776" max="10954" width="11.421875" style="170" customWidth="1"/>
    <col min="10955" max="10955" width="6.00390625" style="170" customWidth="1"/>
    <col min="10956" max="10956" width="18.140625" style="170" customWidth="1"/>
    <col min="10957" max="10957" width="24.57421875" style="170" customWidth="1"/>
    <col min="10958" max="10958" width="31.00390625" style="170" customWidth="1"/>
    <col min="10959" max="10959" width="12.7109375" style="170" customWidth="1"/>
    <col min="10960" max="10960" width="12.00390625" style="170" customWidth="1"/>
    <col min="10961" max="10961" width="19.8515625" style="170" customWidth="1"/>
    <col min="10962" max="10962" width="17.421875" style="170" customWidth="1"/>
    <col min="10963" max="10963" width="11.421875" style="170" customWidth="1"/>
    <col min="10964" max="10964" width="14.00390625" style="170" customWidth="1"/>
    <col min="10965" max="10965" width="11.57421875" style="170" customWidth="1"/>
    <col min="10966" max="10966" width="10.57421875" style="170" customWidth="1"/>
    <col min="10967" max="10970" width="6.140625" style="170" customWidth="1"/>
    <col min="10971" max="10983" width="11.421875" style="170" hidden="1" customWidth="1"/>
    <col min="10984" max="10986" width="11.421875" style="170" customWidth="1"/>
    <col min="10987" max="10987" width="13.00390625" style="170" customWidth="1"/>
    <col min="10988" max="10990" width="11.421875" style="170" hidden="1" customWidth="1"/>
    <col min="10991" max="10991" width="42.57421875" style="170" customWidth="1"/>
    <col min="10992" max="10992" width="11.421875" style="170" hidden="1" customWidth="1"/>
    <col min="10993" max="10993" width="14.28125" style="170" customWidth="1"/>
    <col min="10994" max="10994" width="11.421875" style="170" hidden="1" customWidth="1"/>
    <col min="10995" max="10995" width="13.8515625" style="170" customWidth="1"/>
    <col min="10996" max="11001" width="11.421875" style="170" hidden="1" customWidth="1"/>
    <col min="11002" max="11002" width="41.421875" style="170" customWidth="1"/>
    <col min="11003" max="11003" width="23.00390625" style="170" customWidth="1"/>
    <col min="11004" max="11031" width="11.421875" style="170" hidden="1" customWidth="1"/>
    <col min="11032" max="11210" width="11.421875" style="170" customWidth="1"/>
    <col min="11211" max="11211" width="6.00390625" style="170" customWidth="1"/>
    <col min="11212" max="11212" width="18.140625" style="170" customWidth="1"/>
    <col min="11213" max="11213" width="24.57421875" style="170" customWidth="1"/>
    <col min="11214" max="11214" width="31.00390625" style="170" customWidth="1"/>
    <col min="11215" max="11215" width="12.7109375" style="170" customWidth="1"/>
    <col min="11216" max="11216" width="12.00390625" style="170" customWidth="1"/>
    <col min="11217" max="11217" width="19.8515625" style="170" customWidth="1"/>
    <col min="11218" max="11218" width="17.421875" style="170" customWidth="1"/>
    <col min="11219" max="11219" width="11.421875" style="170" customWidth="1"/>
    <col min="11220" max="11220" width="14.00390625" style="170" customWidth="1"/>
    <col min="11221" max="11221" width="11.57421875" style="170" customWidth="1"/>
    <col min="11222" max="11222" width="10.57421875" style="170" customWidth="1"/>
    <col min="11223" max="11226" width="6.140625" style="170" customWidth="1"/>
    <col min="11227" max="11239" width="11.421875" style="170" hidden="1" customWidth="1"/>
    <col min="11240" max="11242" width="11.421875" style="170" customWidth="1"/>
    <col min="11243" max="11243" width="13.00390625" style="170" customWidth="1"/>
    <col min="11244" max="11246" width="11.421875" style="170" hidden="1" customWidth="1"/>
    <col min="11247" max="11247" width="42.57421875" style="170" customWidth="1"/>
    <col min="11248" max="11248" width="11.421875" style="170" hidden="1" customWidth="1"/>
    <col min="11249" max="11249" width="14.28125" style="170" customWidth="1"/>
    <col min="11250" max="11250" width="11.421875" style="170" hidden="1" customWidth="1"/>
    <col min="11251" max="11251" width="13.8515625" style="170" customWidth="1"/>
    <col min="11252" max="11257" width="11.421875" style="170" hidden="1" customWidth="1"/>
    <col min="11258" max="11258" width="41.421875" style="170" customWidth="1"/>
    <col min="11259" max="11259" width="23.00390625" style="170" customWidth="1"/>
    <col min="11260" max="11287" width="11.421875" style="170" hidden="1" customWidth="1"/>
    <col min="11288" max="11466" width="11.421875" style="170" customWidth="1"/>
    <col min="11467" max="11467" width="6.00390625" style="170" customWidth="1"/>
    <col min="11468" max="11468" width="18.140625" style="170" customWidth="1"/>
    <col min="11469" max="11469" width="24.57421875" style="170" customWidth="1"/>
    <col min="11470" max="11470" width="31.00390625" style="170" customWidth="1"/>
    <col min="11471" max="11471" width="12.7109375" style="170" customWidth="1"/>
    <col min="11472" max="11472" width="12.00390625" style="170" customWidth="1"/>
    <col min="11473" max="11473" width="19.8515625" style="170" customWidth="1"/>
    <col min="11474" max="11474" width="17.421875" style="170" customWidth="1"/>
    <col min="11475" max="11475" width="11.421875" style="170" customWidth="1"/>
    <col min="11476" max="11476" width="14.00390625" style="170" customWidth="1"/>
    <col min="11477" max="11477" width="11.57421875" style="170" customWidth="1"/>
    <col min="11478" max="11478" width="10.57421875" style="170" customWidth="1"/>
    <col min="11479" max="11482" width="6.140625" style="170" customWidth="1"/>
    <col min="11483" max="11495" width="11.421875" style="170" hidden="1" customWidth="1"/>
    <col min="11496" max="11498" width="11.421875" style="170" customWidth="1"/>
    <col min="11499" max="11499" width="13.00390625" style="170" customWidth="1"/>
    <col min="11500" max="11502" width="11.421875" style="170" hidden="1" customWidth="1"/>
    <col min="11503" max="11503" width="42.57421875" style="170" customWidth="1"/>
    <col min="11504" max="11504" width="11.421875" style="170" hidden="1" customWidth="1"/>
    <col min="11505" max="11505" width="14.28125" style="170" customWidth="1"/>
    <col min="11506" max="11506" width="11.421875" style="170" hidden="1" customWidth="1"/>
    <col min="11507" max="11507" width="13.8515625" style="170" customWidth="1"/>
    <col min="11508" max="11513" width="11.421875" style="170" hidden="1" customWidth="1"/>
    <col min="11514" max="11514" width="41.421875" style="170" customWidth="1"/>
    <col min="11515" max="11515" width="23.00390625" style="170" customWidth="1"/>
    <col min="11516" max="11543" width="11.421875" style="170" hidden="1" customWidth="1"/>
    <col min="11544" max="11722" width="11.421875" style="170" customWidth="1"/>
    <col min="11723" max="11723" width="6.00390625" style="170" customWidth="1"/>
    <col min="11724" max="11724" width="18.140625" style="170" customWidth="1"/>
    <col min="11725" max="11725" width="24.57421875" style="170" customWidth="1"/>
    <col min="11726" max="11726" width="31.00390625" style="170" customWidth="1"/>
    <col min="11727" max="11727" width="12.7109375" style="170" customWidth="1"/>
    <col min="11728" max="11728" width="12.00390625" style="170" customWidth="1"/>
    <col min="11729" max="11729" width="19.8515625" style="170" customWidth="1"/>
    <col min="11730" max="11730" width="17.421875" style="170" customWidth="1"/>
    <col min="11731" max="11731" width="11.421875" style="170" customWidth="1"/>
    <col min="11732" max="11732" width="14.00390625" style="170" customWidth="1"/>
    <col min="11733" max="11733" width="11.57421875" style="170" customWidth="1"/>
    <col min="11734" max="11734" width="10.57421875" style="170" customWidth="1"/>
    <col min="11735" max="11738" width="6.140625" style="170" customWidth="1"/>
    <col min="11739" max="11751" width="11.421875" style="170" hidden="1" customWidth="1"/>
    <col min="11752" max="11754" width="11.421875" style="170" customWidth="1"/>
    <col min="11755" max="11755" width="13.00390625" style="170" customWidth="1"/>
    <col min="11756" max="11758" width="11.421875" style="170" hidden="1" customWidth="1"/>
    <col min="11759" max="11759" width="42.57421875" style="170" customWidth="1"/>
    <col min="11760" max="11760" width="11.421875" style="170" hidden="1" customWidth="1"/>
    <col min="11761" max="11761" width="14.28125" style="170" customWidth="1"/>
    <col min="11762" max="11762" width="11.421875" style="170" hidden="1" customWidth="1"/>
    <col min="11763" max="11763" width="13.8515625" style="170" customWidth="1"/>
    <col min="11764" max="11769" width="11.421875" style="170" hidden="1" customWidth="1"/>
    <col min="11770" max="11770" width="41.421875" style="170" customWidth="1"/>
    <col min="11771" max="11771" width="23.00390625" style="170" customWidth="1"/>
    <col min="11772" max="11799" width="11.421875" style="170" hidden="1" customWidth="1"/>
    <col min="11800" max="11978" width="11.421875" style="170" customWidth="1"/>
    <col min="11979" max="11979" width="6.00390625" style="170" customWidth="1"/>
    <col min="11980" max="11980" width="18.140625" style="170" customWidth="1"/>
    <col min="11981" max="11981" width="24.57421875" style="170" customWidth="1"/>
    <col min="11982" max="11982" width="31.00390625" style="170" customWidth="1"/>
    <col min="11983" max="11983" width="12.7109375" style="170" customWidth="1"/>
    <col min="11984" max="11984" width="12.00390625" style="170" customWidth="1"/>
    <col min="11985" max="11985" width="19.8515625" style="170" customWidth="1"/>
    <col min="11986" max="11986" width="17.421875" style="170" customWidth="1"/>
    <col min="11987" max="11987" width="11.421875" style="170" customWidth="1"/>
    <col min="11988" max="11988" width="14.00390625" style="170" customWidth="1"/>
    <col min="11989" max="11989" width="11.57421875" style="170" customWidth="1"/>
    <col min="11990" max="11990" width="10.57421875" style="170" customWidth="1"/>
    <col min="11991" max="11994" width="6.140625" style="170" customWidth="1"/>
    <col min="11995" max="12007" width="11.421875" style="170" hidden="1" customWidth="1"/>
    <col min="12008" max="12010" width="11.421875" style="170" customWidth="1"/>
    <col min="12011" max="12011" width="13.00390625" style="170" customWidth="1"/>
    <col min="12012" max="12014" width="11.421875" style="170" hidden="1" customWidth="1"/>
    <col min="12015" max="12015" width="42.57421875" style="170" customWidth="1"/>
    <col min="12016" max="12016" width="11.421875" style="170" hidden="1" customWidth="1"/>
    <col min="12017" max="12017" width="14.28125" style="170" customWidth="1"/>
    <col min="12018" max="12018" width="11.421875" style="170" hidden="1" customWidth="1"/>
    <col min="12019" max="12019" width="13.8515625" style="170" customWidth="1"/>
    <col min="12020" max="12025" width="11.421875" style="170" hidden="1" customWidth="1"/>
    <col min="12026" max="12026" width="41.421875" style="170" customWidth="1"/>
    <col min="12027" max="12027" width="23.00390625" style="170" customWidth="1"/>
    <col min="12028" max="12055" width="11.421875" style="170" hidden="1" customWidth="1"/>
    <col min="12056" max="12234" width="11.421875" style="170" customWidth="1"/>
    <col min="12235" max="12235" width="6.00390625" style="170" customWidth="1"/>
    <col min="12236" max="12236" width="18.140625" style="170" customWidth="1"/>
    <col min="12237" max="12237" width="24.57421875" style="170" customWidth="1"/>
    <col min="12238" max="12238" width="31.00390625" style="170" customWidth="1"/>
    <col min="12239" max="12239" width="12.7109375" style="170" customWidth="1"/>
    <col min="12240" max="12240" width="12.00390625" style="170" customWidth="1"/>
    <col min="12241" max="12241" width="19.8515625" style="170" customWidth="1"/>
    <col min="12242" max="12242" width="17.421875" style="170" customWidth="1"/>
    <col min="12243" max="12243" width="11.421875" style="170" customWidth="1"/>
    <col min="12244" max="12244" width="14.00390625" style="170" customWidth="1"/>
    <col min="12245" max="12245" width="11.57421875" style="170" customWidth="1"/>
    <col min="12246" max="12246" width="10.57421875" style="170" customWidth="1"/>
    <col min="12247" max="12250" width="6.140625" style="170" customWidth="1"/>
    <col min="12251" max="12263" width="11.421875" style="170" hidden="1" customWidth="1"/>
    <col min="12264" max="12266" width="11.421875" style="170" customWidth="1"/>
    <col min="12267" max="12267" width="13.00390625" style="170" customWidth="1"/>
    <col min="12268" max="12270" width="11.421875" style="170" hidden="1" customWidth="1"/>
    <col min="12271" max="12271" width="42.57421875" style="170" customWidth="1"/>
    <col min="12272" max="12272" width="11.421875" style="170" hidden="1" customWidth="1"/>
    <col min="12273" max="12273" width="14.28125" style="170" customWidth="1"/>
    <col min="12274" max="12274" width="11.421875" style="170" hidden="1" customWidth="1"/>
    <col min="12275" max="12275" width="13.8515625" style="170" customWidth="1"/>
    <col min="12276" max="12281" width="11.421875" style="170" hidden="1" customWidth="1"/>
    <col min="12282" max="12282" width="41.421875" style="170" customWidth="1"/>
    <col min="12283" max="12283" width="23.00390625" style="170" customWidth="1"/>
    <col min="12284" max="12311" width="11.421875" style="170" hidden="1" customWidth="1"/>
    <col min="12312" max="12490" width="11.421875" style="170" customWidth="1"/>
    <col min="12491" max="12491" width="6.00390625" style="170" customWidth="1"/>
    <col min="12492" max="12492" width="18.140625" style="170" customWidth="1"/>
    <col min="12493" max="12493" width="24.57421875" style="170" customWidth="1"/>
    <col min="12494" max="12494" width="31.00390625" style="170" customWidth="1"/>
    <col min="12495" max="12495" width="12.7109375" style="170" customWidth="1"/>
    <col min="12496" max="12496" width="12.00390625" style="170" customWidth="1"/>
    <col min="12497" max="12497" width="19.8515625" style="170" customWidth="1"/>
    <col min="12498" max="12498" width="17.421875" style="170" customWidth="1"/>
    <col min="12499" max="12499" width="11.421875" style="170" customWidth="1"/>
    <col min="12500" max="12500" width="14.00390625" style="170" customWidth="1"/>
    <col min="12501" max="12501" width="11.57421875" style="170" customWidth="1"/>
    <col min="12502" max="12502" width="10.57421875" style="170" customWidth="1"/>
    <col min="12503" max="12506" width="6.140625" style="170" customWidth="1"/>
    <col min="12507" max="12519" width="11.421875" style="170" hidden="1" customWidth="1"/>
    <col min="12520" max="12522" width="11.421875" style="170" customWidth="1"/>
    <col min="12523" max="12523" width="13.00390625" style="170" customWidth="1"/>
    <col min="12524" max="12526" width="11.421875" style="170" hidden="1" customWidth="1"/>
    <col min="12527" max="12527" width="42.57421875" style="170" customWidth="1"/>
    <col min="12528" max="12528" width="11.421875" style="170" hidden="1" customWidth="1"/>
    <col min="12529" max="12529" width="14.28125" style="170" customWidth="1"/>
    <col min="12530" max="12530" width="11.421875" style="170" hidden="1" customWidth="1"/>
    <col min="12531" max="12531" width="13.8515625" style="170" customWidth="1"/>
    <col min="12532" max="12537" width="11.421875" style="170" hidden="1" customWidth="1"/>
    <col min="12538" max="12538" width="41.421875" style="170" customWidth="1"/>
    <col min="12539" max="12539" width="23.00390625" style="170" customWidth="1"/>
    <col min="12540" max="12567" width="11.421875" style="170" hidden="1" customWidth="1"/>
    <col min="12568" max="12746" width="11.421875" style="170" customWidth="1"/>
    <col min="12747" max="12747" width="6.00390625" style="170" customWidth="1"/>
    <col min="12748" max="12748" width="18.140625" style="170" customWidth="1"/>
    <col min="12749" max="12749" width="24.57421875" style="170" customWidth="1"/>
    <col min="12750" max="12750" width="31.00390625" style="170" customWidth="1"/>
    <col min="12751" max="12751" width="12.7109375" style="170" customWidth="1"/>
    <col min="12752" max="12752" width="12.00390625" style="170" customWidth="1"/>
    <col min="12753" max="12753" width="19.8515625" style="170" customWidth="1"/>
    <col min="12754" max="12754" width="17.421875" style="170" customWidth="1"/>
    <col min="12755" max="12755" width="11.421875" style="170" customWidth="1"/>
    <col min="12756" max="12756" width="14.00390625" style="170" customWidth="1"/>
    <col min="12757" max="12757" width="11.57421875" style="170" customWidth="1"/>
    <col min="12758" max="12758" width="10.57421875" style="170" customWidth="1"/>
    <col min="12759" max="12762" width="6.140625" style="170" customWidth="1"/>
    <col min="12763" max="12775" width="11.421875" style="170" hidden="1" customWidth="1"/>
    <col min="12776" max="12778" width="11.421875" style="170" customWidth="1"/>
    <col min="12779" max="12779" width="13.00390625" style="170" customWidth="1"/>
    <col min="12780" max="12782" width="11.421875" style="170" hidden="1" customWidth="1"/>
    <col min="12783" max="12783" width="42.57421875" style="170" customWidth="1"/>
    <col min="12784" max="12784" width="11.421875" style="170" hidden="1" customWidth="1"/>
    <col min="12785" max="12785" width="14.28125" style="170" customWidth="1"/>
    <col min="12786" max="12786" width="11.421875" style="170" hidden="1" customWidth="1"/>
    <col min="12787" max="12787" width="13.8515625" style="170" customWidth="1"/>
    <col min="12788" max="12793" width="11.421875" style="170" hidden="1" customWidth="1"/>
    <col min="12794" max="12794" width="41.421875" style="170" customWidth="1"/>
    <col min="12795" max="12795" width="23.00390625" style="170" customWidth="1"/>
    <col min="12796" max="12823" width="11.421875" style="170" hidden="1" customWidth="1"/>
    <col min="12824" max="13002" width="11.421875" style="170" customWidth="1"/>
    <col min="13003" max="13003" width="6.00390625" style="170" customWidth="1"/>
    <col min="13004" max="13004" width="18.140625" style="170" customWidth="1"/>
    <col min="13005" max="13005" width="24.57421875" style="170" customWidth="1"/>
    <col min="13006" max="13006" width="31.00390625" style="170" customWidth="1"/>
    <col min="13007" max="13007" width="12.7109375" style="170" customWidth="1"/>
    <col min="13008" max="13008" width="12.00390625" style="170" customWidth="1"/>
    <col min="13009" max="13009" width="19.8515625" style="170" customWidth="1"/>
    <col min="13010" max="13010" width="17.421875" style="170" customWidth="1"/>
    <col min="13011" max="13011" width="11.421875" style="170" customWidth="1"/>
    <col min="13012" max="13012" width="14.00390625" style="170" customWidth="1"/>
    <col min="13013" max="13013" width="11.57421875" style="170" customWidth="1"/>
    <col min="13014" max="13014" width="10.57421875" style="170" customWidth="1"/>
    <col min="13015" max="13018" width="6.140625" style="170" customWidth="1"/>
    <col min="13019" max="13031" width="11.421875" style="170" hidden="1" customWidth="1"/>
    <col min="13032" max="13034" width="11.421875" style="170" customWidth="1"/>
    <col min="13035" max="13035" width="13.00390625" style="170" customWidth="1"/>
    <col min="13036" max="13038" width="11.421875" style="170" hidden="1" customWidth="1"/>
    <col min="13039" max="13039" width="42.57421875" style="170" customWidth="1"/>
    <col min="13040" max="13040" width="11.421875" style="170" hidden="1" customWidth="1"/>
    <col min="13041" max="13041" width="14.28125" style="170" customWidth="1"/>
    <col min="13042" max="13042" width="11.421875" style="170" hidden="1" customWidth="1"/>
    <col min="13043" max="13043" width="13.8515625" style="170" customWidth="1"/>
    <col min="13044" max="13049" width="11.421875" style="170" hidden="1" customWidth="1"/>
    <col min="13050" max="13050" width="41.421875" style="170" customWidth="1"/>
    <col min="13051" max="13051" width="23.00390625" style="170" customWidth="1"/>
    <col min="13052" max="13079" width="11.421875" style="170" hidden="1" customWidth="1"/>
    <col min="13080" max="13258" width="11.421875" style="170" customWidth="1"/>
    <col min="13259" max="13259" width="6.00390625" style="170" customWidth="1"/>
    <col min="13260" max="13260" width="18.140625" style="170" customWidth="1"/>
    <col min="13261" max="13261" width="24.57421875" style="170" customWidth="1"/>
    <col min="13262" max="13262" width="31.00390625" style="170" customWidth="1"/>
    <col min="13263" max="13263" width="12.7109375" style="170" customWidth="1"/>
    <col min="13264" max="13264" width="12.00390625" style="170" customWidth="1"/>
    <col min="13265" max="13265" width="19.8515625" style="170" customWidth="1"/>
    <col min="13266" max="13266" width="17.421875" style="170" customWidth="1"/>
    <col min="13267" max="13267" width="11.421875" style="170" customWidth="1"/>
    <col min="13268" max="13268" width="14.00390625" style="170" customWidth="1"/>
    <col min="13269" max="13269" width="11.57421875" style="170" customWidth="1"/>
    <col min="13270" max="13270" width="10.57421875" style="170" customWidth="1"/>
    <col min="13271" max="13274" width="6.140625" style="170" customWidth="1"/>
    <col min="13275" max="13287" width="11.421875" style="170" hidden="1" customWidth="1"/>
    <col min="13288" max="13290" width="11.421875" style="170" customWidth="1"/>
    <col min="13291" max="13291" width="13.00390625" style="170" customWidth="1"/>
    <col min="13292" max="13294" width="11.421875" style="170" hidden="1" customWidth="1"/>
    <col min="13295" max="13295" width="42.57421875" style="170" customWidth="1"/>
    <col min="13296" max="13296" width="11.421875" style="170" hidden="1" customWidth="1"/>
    <col min="13297" max="13297" width="14.28125" style="170" customWidth="1"/>
    <col min="13298" max="13298" width="11.421875" style="170" hidden="1" customWidth="1"/>
    <col min="13299" max="13299" width="13.8515625" style="170" customWidth="1"/>
    <col min="13300" max="13305" width="11.421875" style="170" hidden="1" customWidth="1"/>
    <col min="13306" max="13306" width="41.421875" style="170" customWidth="1"/>
    <col min="13307" max="13307" width="23.00390625" style="170" customWidth="1"/>
    <col min="13308" max="13335" width="11.421875" style="170" hidden="1" customWidth="1"/>
    <col min="13336" max="13514" width="11.421875" style="170" customWidth="1"/>
    <col min="13515" max="13515" width="6.00390625" style="170" customWidth="1"/>
    <col min="13516" max="13516" width="18.140625" style="170" customWidth="1"/>
    <col min="13517" max="13517" width="24.57421875" style="170" customWidth="1"/>
    <col min="13518" max="13518" width="31.00390625" style="170" customWidth="1"/>
    <col min="13519" max="13519" width="12.7109375" style="170" customWidth="1"/>
    <col min="13520" max="13520" width="12.00390625" style="170" customWidth="1"/>
    <col min="13521" max="13521" width="19.8515625" style="170" customWidth="1"/>
    <col min="13522" max="13522" width="17.421875" style="170" customWidth="1"/>
    <col min="13523" max="13523" width="11.421875" style="170" customWidth="1"/>
    <col min="13524" max="13524" width="14.00390625" style="170" customWidth="1"/>
    <col min="13525" max="13525" width="11.57421875" style="170" customWidth="1"/>
    <col min="13526" max="13526" width="10.57421875" style="170" customWidth="1"/>
    <col min="13527" max="13530" width="6.140625" style="170" customWidth="1"/>
    <col min="13531" max="13543" width="11.421875" style="170" hidden="1" customWidth="1"/>
    <col min="13544" max="13546" width="11.421875" style="170" customWidth="1"/>
    <col min="13547" max="13547" width="13.00390625" style="170" customWidth="1"/>
    <col min="13548" max="13550" width="11.421875" style="170" hidden="1" customWidth="1"/>
    <col min="13551" max="13551" width="42.57421875" style="170" customWidth="1"/>
    <col min="13552" max="13552" width="11.421875" style="170" hidden="1" customWidth="1"/>
    <col min="13553" max="13553" width="14.28125" style="170" customWidth="1"/>
    <col min="13554" max="13554" width="11.421875" style="170" hidden="1" customWidth="1"/>
    <col min="13555" max="13555" width="13.8515625" style="170" customWidth="1"/>
    <col min="13556" max="13561" width="11.421875" style="170" hidden="1" customWidth="1"/>
    <col min="13562" max="13562" width="41.421875" style="170" customWidth="1"/>
    <col min="13563" max="13563" width="23.00390625" style="170" customWidth="1"/>
    <col min="13564" max="13591" width="11.421875" style="170" hidden="1" customWidth="1"/>
    <col min="13592" max="13770" width="11.421875" style="170" customWidth="1"/>
    <col min="13771" max="13771" width="6.00390625" style="170" customWidth="1"/>
    <col min="13772" max="13772" width="18.140625" style="170" customWidth="1"/>
    <col min="13773" max="13773" width="24.57421875" style="170" customWidth="1"/>
    <col min="13774" max="13774" width="31.00390625" style="170" customWidth="1"/>
    <col min="13775" max="13775" width="12.7109375" style="170" customWidth="1"/>
    <col min="13776" max="13776" width="12.00390625" style="170" customWidth="1"/>
    <col min="13777" max="13777" width="19.8515625" style="170" customWidth="1"/>
    <col min="13778" max="13778" width="17.421875" style="170" customWidth="1"/>
    <col min="13779" max="13779" width="11.421875" style="170" customWidth="1"/>
    <col min="13780" max="13780" width="14.00390625" style="170" customWidth="1"/>
    <col min="13781" max="13781" width="11.57421875" style="170" customWidth="1"/>
    <col min="13782" max="13782" width="10.57421875" style="170" customWidth="1"/>
    <col min="13783" max="13786" width="6.140625" style="170" customWidth="1"/>
    <col min="13787" max="13799" width="11.421875" style="170" hidden="1" customWidth="1"/>
    <col min="13800" max="13802" width="11.421875" style="170" customWidth="1"/>
    <col min="13803" max="13803" width="13.00390625" style="170" customWidth="1"/>
    <col min="13804" max="13806" width="11.421875" style="170" hidden="1" customWidth="1"/>
    <col min="13807" max="13807" width="42.57421875" style="170" customWidth="1"/>
    <col min="13808" max="13808" width="11.421875" style="170" hidden="1" customWidth="1"/>
    <col min="13809" max="13809" width="14.28125" style="170" customWidth="1"/>
    <col min="13810" max="13810" width="11.421875" style="170" hidden="1" customWidth="1"/>
    <col min="13811" max="13811" width="13.8515625" style="170" customWidth="1"/>
    <col min="13812" max="13817" width="11.421875" style="170" hidden="1" customWidth="1"/>
    <col min="13818" max="13818" width="41.421875" style="170" customWidth="1"/>
    <col min="13819" max="13819" width="23.00390625" style="170" customWidth="1"/>
    <col min="13820" max="13847" width="11.421875" style="170" hidden="1" customWidth="1"/>
    <col min="13848" max="14026" width="11.421875" style="170" customWidth="1"/>
    <col min="14027" max="14027" width="6.00390625" style="170" customWidth="1"/>
    <col min="14028" max="14028" width="18.140625" style="170" customWidth="1"/>
    <col min="14029" max="14029" width="24.57421875" style="170" customWidth="1"/>
    <col min="14030" max="14030" width="31.00390625" style="170" customWidth="1"/>
    <col min="14031" max="14031" width="12.7109375" style="170" customWidth="1"/>
    <col min="14032" max="14032" width="12.00390625" style="170" customWidth="1"/>
    <col min="14033" max="14033" width="19.8515625" style="170" customWidth="1"/>
    <col min="14034" max="14034" width="17.421875" style="170" customWidth="1"/>
    <col min="14035" max="14035" width="11.421875" style="170" customWidth="1"/>
    <col min="14036" max="14036" width="14.00390625" style="170" customWidth="1"/>
    <col min="14037" max="14037" width="11.57421875" style="170" customWidth="1"/>
    <col min="14038" max="14038" width="10.57421875" style="170" customWidth="1"/>
    <col min="14039" max="14042" width="6.140625" style="170" customWidth="1"/>
    <col min="14043" max="14055" width="11.421875" style="170" hidden="1" customWidth="1"/>
    <col min="14056" max="14058" width="11.421875" style="170" customWidth="1"/>
    <col min="14059" max="14059" width="13.00390625" style="170" customWidth="1"/>
    <col min="14060" max="14062" width="11.421875" style="170" hidden="1" customWidth="1"/>
    <col min="14063" max="14063" width="42.57421875" style="170" customWidth="1"/>
    <col min="14064" max="14064" width="11.421875" style="170" hidden="1" customWidth="1"/>
    <col min="14065" max="14065" width="14.28125" style="170" customWidth="1"/>
    <col min="14066" max="14066" width="11.421875" style="170" hidden="1" customWidth="1"/>
    <col min="14067" max="14067" width="13.8515625" style="170" customWidth="1"/>
    <col min="14068" max="14073" width="11.421875" style="170" hidden="1" customWidth="1"/>
    <col min="14074" max="14074" width="41.421875" style="170" customWidth="1"/>
    <col min="14075" max="14075" width="23.00390625" style="170" customWidth="1"/>
    <col min="14076" max="14103" width="11.421875" style="170" hidden="1" customWidth="1"/>
    <col min="14104" max="14282" width="11.421875" style="170" customWidth="1"/>
    <col min="14283" max="14283" width="6.00390625" style="170" customWidth="1"/>
    <col min="14284" max="14284" width="18.140625" style="170" customWidth="1"/>
    <col min="14285" max="14285" width="24.57421875" style="170" customWidth="1"/>
    <col min="14286" max="14286" width="31.00390625" style="170" customWidth="1"/>
    <col min="14287" max="14287" width="12.7109375" style="170" customWidth="1"/>
    <col min="14288" max="14288" width="12.00390625" style="170" customWidth="1"/>
    <col min="14289" max="14289" width="19.8515625" style="170" customWidth="1"/>
    <col min="14290" max="14290" width="17.421875" style="170" customWidth="1"/>
    <col min="14291" max="14291" width="11.421875" style="170" customWidth="1"/>
    <col min="14292" max="14292" width="14.00390625" style="170" customWidth="1"/>
    <col min="14293" max="14293" width="11.57421875" style="170" customWidth="1"/>
    <col min="14294" max="14294" width="10.57421875" style="170" customWidth="1"/>
    <col min="14295" max="14298" width="6.140625" style="170" customWidth="1"/>
    <col min="14299" max="14311" width="11.421875" style="170" hidden="1" customWidth="1"/>
    <col min="14312" max="14314" width="11.421875" style="170" customWidth="1"/>
    <col min="14315" max="14315" width="13.00390625" style="170" customWidth="1"/>
    <col min="14316" max="14318" width="11.421875" style="170" hidden="1" customWidth="1"/>
    <col min="14319" max="14319" width="42.57421875" style="170" customWidth="1"/>
    <col min="14320" max="14320" width="11.421875" style="170" hidden="1" customWidth="1"/>
    <col min="14321" max="14321" width="14.28125" style="170" customWidth="1"/>
    <col min="14322" max="14322" width="11.421875" style="170" hidden="1" customWidth="1"/>
    <col min="14323" max="14323" width="13.8515625" style="170" customWidth="1"/>
    <col min="14324" max="14329" width="11.421875" style="170" hidden="1" customWidth="1"/>
    <col min="14330" max="14330" width="41.421875" style="170" customWidth="1"/>
    <col min="14331" max="14331" width="23.00390625" style="170" customWidth="1"/>
    <col min="14332" max="14359" width="11.421875" style="170" hidden="1" customWidth="1"/>
    <col min="14360" max="14538" width="11.421875" style="170" customWidth="1"/>
    <col min="14539" max="14539" width="6.00390625" style="170" customWidth="1"/>
    <col min="14540" max="14540" width="18.140625" style="170" customWidth="1"/>
    <col min="14541" max="14541" width="24.57421875" style="170" customWidth="1"/>
    <col min="14542" max="14542" width="31.00390625" style="170" customWidth="1"/>
    <col min="14543" max="14543" width="12.7109375" style="170" customWidth="1"/>
    <col min="14544" max="14544" width="12.00390625" style="170" customWidth="1"/>
    <col min="14545" max="14545" width="19.8515625" style="170" customWidth="1"/>
    <col min="14546" max="14546" width="17.421875" style="170" customWidth="1"/>
    <col min="14547" max="14547" width="11.421875" style="170" customWidth="1"/>
    <col min="14548" max="14548" width="14.00390625" style="170" customWidth="1"/>
    <col min="14549" max="14549" width="11.57421875" style="170" customWidth="1"/>
    <col min="14550" max="14550" width="10.57421875" style="170" customWidth="1"/>
    <col min="14551" max="14554" width="6.140625" style="170" customWidth="1"/>
    <col min="14555" max="14567" width="11.421875" style="170" hidden="1" customWidth="1"/>
    <col min="14568" max="14570" width="11.421875" style="170" customWidth="1"/>
    <col min="14571" max="14571" width="13.00390625" style="170" customWidth="1"/>
    <col min="14572" max="14574" width="11.421875" style="170" hidden="1" customWidth="1"/>
    <col min="14575" max="14575" width="42.57421875" style="170" customWidth="1"/>
    <col min="14576" max="14576" width="11.421875" style="170" hidden="1" customWidth="1"/>
    <col min="14577" max="14577" width="14.28125" style="170" customWidth="1"/>
    <col min="14578" max="14578" width="11.421875" style="170" hidden="1" customWidth="1"/>
    <col min="14579" max="14579" width="13.8515625" style="170" customWidth="1"/>
    <col min="14580" max="14585" width="11.421875" style="170" hidden="1" customWidth="1"/>
    <col min="14586" max="14586" width="41.421875" style="170" customWidth="1"/>
    <col min="14587" max="14587" width="23.00390625" style="170" customWidth="1"/>
    <col min="14588" max="14615" width="11.421875" style="170" hidden="1" customWidth="1"/>
    <col min="14616" max="14794" width="11.421875" style="170" customWidth="1"/>
    <col min="14795" max="14795" width="6.00390625" style="170" customWidth="1"/>
    <col min="14796" max="14796" width="18.140625" style="170" customWidth="1"/>
    <col min="14797" max="14797" width="24.57421875" style="170" customWidth="1"/>
    <col min="14798" max="14798" width="31.00390625" style="170" customWidth="1"/>
    <col min="14799" max="14799" width="12.7109375" style="170" customWidth="1"/>
    <col min="14800" max="14800" width="12.00390625" style="170" customWidth="1"/>
    <col min="14801" max="14801" width="19.8515625" style="170" customWidth="1"/>
    <col min="14802" max="14802" width="17.421875" style="170" customWidth="1"/>
    <col min="14803" max="14803" width="11.421875" style="170" customWidth="1"/>
    <col min="14804" max="14804" width="14.00390625" style="170" customWidth="1"/>
    <col min="14805" max="14805" width="11.57421875" style="170" customWidth="1"/>
    <col min="14806" max="14806" width="10.57421875" style="170" customWidth="1"/>
    <col min="14807" max="14810" width="6.140625" style="170" customWidth="1"/>
    <col min="14811" max="14823" width="11.421875" style="170" hidden="1" customWidth="1"/>
    <col min="14824" max="14826" width="11.421875" style="170" customWidth="1"/>
    <col min="14827" max="14827" width="13.00390625" style="170" customWidth="1"/>
    <col min="14828" max="14830" width="11.421875" style="170" hidden="1" customWidth="1"/>
    <col min="14831" max="14831" width="42.57421875" style="170" customWidth="1"/>
    <col min="14832" max="14832" width="11.421875" style="170" hidden="1" customWidth="1"/>
    <col min="14833" max="14833" width="14.28125" style="170" customWidth="1"/>
    <col min="14834" max="14834" width="11.421875" style="170" hidden="1" customWidth="1"/>
    <col min="14835" max="14835" width="13.8515625" style="170" customWidth="1"/>
    <col min="14836" max="14841" width="11.421875" style="170" hidden="1" customWidth="1"/>
    <col min="14842" max="14842" width="41.421875" style="170" customWidth="1"/>
    <col min="14843" max="14843" width="23.00390625" style="170" customWidth="1"/>
    <col min="14844" max="14871" width="11.421875" style="170" hidden="1" customWidth="1"/>
    <col min="14872" max="15050" width="11.421875" style="170" customWidth="1"/>
    <col min="15051" max="15051" width="6.00390625" style="170" customWidth="1"/>
    <col min="15052" max="15052" width="18.140625" style="170" customWidth="1"/>
    <col min="15053" max="15053" width="24.57421875" style="170" customWidth="1"/>
    <col min="15054" max="15054" width="31.00390625" style="170" customWidth="1"/>
    <col min="15055" max="15055" width="12.7109375" style="170" customWidth="1"/>
    <col min="15056" max="15056" width="12.00390625" style="170" customWidth="1"/>
    <col min="15057" max="15057" width="19.8515625" style="170" customWidth="1"/>
    <col min="15058" max="15058" width="17.421875" style="170" customWidth="1"/>
    <col min="15059" max="15059" width="11.421875" style="170" customWidth="1"/>
    <col min="15060" max="15060" width="14.00390625" style="170" customWidth="1"/>
    <col min="15061" max="15061" width="11.57421875" style="170" customWidth="1"/>
    <col min="15062" max="15062" width="10.57421875" style="170" customWidth="1"/>
    <col min="15063" max="15066" width="6.140625" style="170" customWidth="1"/>
    <col min="15067" max="15079" width="11.421875" style="170" hidden="1" customWidth="1"/>
    <col min="15080" max="15082" width="11.421875" style="170" customWidth="1"/>
    <col min="15083" max="15083" width="13.00390625" style="170" customWidth="1"/>
    <col min="15084" max="15086" width="11.421875" style="170" hidden="1" customWidth="1"/>
    <col min="15087" max="15087" width="42.57421875" style="170" customWidth="1"/>
    <col min="15088" max="15088" width="11.421875" style="170" hidden="1" customWidth="1"/>
    <col min="15089" max="15089" width="14.28125" style="170" customWidth="1"/>
    <col min="15090" max="15090" width="11.421875" style="170" hidden="1" customWidth="1"/>
    <col min="15091" max="15091" width="13.8515625" style="170" customWidth="1"/>
    <col min="15092" max="15097" width="11.421875" style="170" hidden="1" customWidth="1"/>
    <col min="15098" max="15098" width="41.421875" style="170" customWidth="1"/>
    <col min="15099" max="15099" width="23.00390625" style="170" customWidth="1"/>
    <col min="15100" max="15127" width="11.421875" style="170" hidden="1" customWidth="1"/>
    <col min="15128" max="15306" width="11.421875" style="170" customWidth="1"/>
    <col min="15307" max="15307" width="6.00390625" style="170" customWidth="1"/>
    <col min="15308" max="15308" width="18.140625" style="170" customWidth="1"/>
    <col min="15309" max="15309" width="24.57421875" style="170" customWidth="1"/>
    <col min="15310" max="15310" width="31.00390625" style="170" customWidth="1"/>
    <col min="15311" max="15311" width="12.7109375" style="170" customWidth="1"/>
    <col min="15312" max="15312" width="12.00390625" style="170" customWidth="1"/>
    <col min="15313" max="15313" width="19.8515625" style="170" customWidth="1"/>
    <col min="15314" max="15314" width="17.421875" style="170" customWidth="1"/>
    <col min="15315" max="15315" width="11.421875" style="170" customWidth="1"/>
    <col min="15316" max="15316" width="14.00390625" style="170" customWidth="1"/>
    <col min="15317" max="15317" width="11.57421875" style="170" customWidth="1"/>
    <col min="15318" max="15318" width="10.57421875" style="170" customWidth="1"/>
    <col min="15319" max="15322" width="6.140625" style="170" customWidth="1"/>
    <col min="15323" max="15335" width="11.421875" style="170" hidden="1" customWidth="1"/>
    <col min="15336" max="15338" width="11.421875" style="170" customWidth="1"/>
    <col min="15339" max="15339" width="13.00390625" style="170" customWidth="1"/>
    <col min="15340" max="15342" width="11.421875" style="170" hidden="1" customWidth="1"/>
    <col min="15343" max="15343" width="42.57421875" style="170" customWidth="1"/>
    <col min="15344" max="15344" width="11.421875" style="170" hidden="1" customWidth="1"/>
    <col min="15345" max="15345" width="14.28125" style="170" customWidth="1"/>
    <col min="15346" max="15346" width="11.421875" style="170" hidden="1" customWidth="1"/>
    <col min="15347" max="15347" width="13.8515625" style="170" customWidth="1"/>
    <col min="15348" max="15353" width="11.421875" style="170" hidden="1" customWidth="1"/>
    <col min="15354" max="15354" width="41.421875" style="170" customWidth="1"/>
    <col min="15355" max="15355" width="23.00390625" style="170" customWidth="1"/>
    <col min="15356" max="15383" width="11.421875" style="170" hidden="1" customWidth="1"/>
    <col min="15384" max="15562" width="11.421875" style="170" customWidth="1"/>
    <col min="15563" max="15563" width="6.00390625" style="170" customWidth="1"/>
    <col min="15564" max="15564" width="18.140625" style="170" customWidth="1"/>
    <col min="15565" max="15565" width="24.57421875" style="170" customWidth="1"/>
    <col min="15566" max="15566" width="31.00390625" style="170" customWidth="1"/>
    <col min="15567" max="15567" width="12.7109375" style="170" customWidth="1"/>
    <col min="15568" max="15568" width="12.00390625" style="170" customWidth="1"/>
    <col min="15569" max="15569" width="19.8515625" style="170" customWidth="1"/>
    <col min="15570" max="15570" width="17.421875" style="170" customWidth="1"/>
    <col min="15571" max="15571" width="11.421875" style="170" customWidth="1"/>
    <col min="15572" max="15572" width="14.00390625" style="170" customWidth="1"/>
    <col min="15573" max="15573" width="11.57421875" style="170" customWidth="1"/>
    <col min="15574" max="15574" width="10.57421875" style="170" customWidth="1"/>
    <col min="15575" max="15578" width="6.140625" style="170" customWidth="1"/>
    <col min="15579" max="15591" width="11.421875" style="170" hidden="1" customWidth="1"/>
    <col min="15592" max="15594" width="11.421875" style="170" customWidth="1"/>
    <col min="15595" max="15595" width="13.00390625" style="170" customWidth="1"/>
    <col min="15596" max="15598" width="11.421875" style="170" hidden="1" customWidth="1"/>
    <col min="15599" max="15599" width="42.57421875" style="170" customWidth="1"/>
    <col min="15600" max="15600" width="11.421875" style="170" hidden="1" customWidth="1"/>
    <col min="15601" max="15601" width="14.28125" style="170" customWidth="1"/>
    <col min="15602" max="15602" width="11.421875" style="170" hidden="1" customWidth="1"/>
    <col min="15603" max="15603" width="13.8515625" style="170" customWidth="1"/>
    <col min="15604" max="15609" width="11.421875" style="170" hidden="1" customWidth="1"/>
    <col min="15610" max="15610" width="41.421875" style="170" customWidth="1"/>
    <col min="15611" max="15611" width="23.00390625" style="170" customWidth="1"/>
    <col min="15612" max="15639" width="11.421875" style="170" hidden="1" customWidth="1"/>
    <col min="15640" max="15818" width="11.421875" style="170" customWidth="1"/>
    <col min="15819" max="15819" width="6.00390625" style="170" customWidth="1"/>
    <col min="15820" max="15820" width="18.140625" style="170" customWidth="1"/>
    <col min="15821" max="15821" width="24.57421875" style="170" customWidth="1"/>
    <col min="15822" max="15822" width="31.00390625" style="170" customWidth="1"/>
    <col min="15823" max="15823" width="12.7109375" style="170" customWidth="1"/>
    <col min="15824" max="15824" width="12.00390625" style="170" customWidth="1"/>
    <col min="15825" max="15825" width="19.8515625" style="170" customWidth="1"/>
    <col min="15826" max="15826" width="17.421875" style="170" customWidth="1"/>
    <col min="15827" max="15827" width="11.421875" style="170" customWidth="1"/>
    <col min="15828" max="15828" width="14.00390625" style="170" customWidth="1"/>
    <col min="15829" max="15829" width="11.57421875" style="170" customWidth="1"/>
    <col min="15830" max="15830" width="10.57421875" style="170" customWidth="1"/>
    <col min="15831" max="15834" width="6.140625" style="170" customWidth="1"/>
    <col min="15835" max="15847" width="11.421875" style="170" hidden="1" customWidth="1"/>
    <col min="15848" max="15850" width="11.421875" style="170" customWidth="1"/>
    <col min="15851" max="15851" width="13.00390625" style="170" customWidth="1"/>
    <col min="15852" max="15854" width="11.421875" style="170" hidden="1" customWidth="1"/>
    <col min="15855" max="15855" width="42.57421875" style="170" customWidth="1"/>
    <col min="15856" max="15856" width="11.421875" style="170" hidden="1" customWidth="1"/>
    <col min="15857" max="15857" width="14.28125" style="170" customWidth="1"/>
    <col min="15858" max="15858" width="11.421875" style="170" hidden="1" customWidth="1"/>
    <col min="15859" max="15859" width="13.8515625" style="170" customWidth="1"/>
    <col min="15860" max="15865" width="11.421875" style="170" hidden="1" customWidth="1"/>
    <col min="15866" max="15866" width="41.421875" style="170" customWidth="1"/>
    <col min="15867" max="15867" width="23.00390625" style="170" customWidth="1"/>
    <col min="15868" max="15895" width="11.421875" style="170" hidden="1" customWidth="1"/>
    <col min="15896" max="16074" width="11.421875" style="170" customWidth="1"/>
    <col min="16075" max="16075" width="6.00390625" style="170" customWidth="1"/>
    <col min="16076" max="16076" width="18.140625" style="170" customWidth="1"/>
    <col min="16077" max="16077" width="24.57421875" style="170" customWidth="1"/>
    <col min="16078" max="16078" width="31.00390625" style="170" customWidth="1"/>
    <col min="16079" max="16079" width="12.7109375" style="170" customWidth="1"/>
    <col min="16080" max="16080" width="12.00390625" style="170" customWidth="1"/>
    <col min="16081" max="16081" width="19.8515625" style="170" customWidth="1"/>
    <col min="16082" max="16082" width="17.421875" style="170" customWidth="1"/>
    <col min="16083" max="16083" width="11.421875" style="170" customWidth="1"/>
    <col min="16084" max="16084" width="14.00390625" style="170" customWidth="1"/>
    <col min="16085" max="16085" width="11.57421875" style="170" customWidth="1"/>
    <col min="16086" max="16086" width="10.57421875" style="170" customWidth="1"/>
    <col min="16087" max="16090" width="6.140625" style="170" customWidth="1"/>
    <col min="16091" max="16103" width="11.421875" style="170" hidden="1" customWidth="1"/>
    <col min="16104" max="16106" width="11.421875" style="170" customWidth="1"/>
    <col min="16107" max="16107" width="13.00390625" style="170" customWidth="1"/>
    <col min="16108" max="16110" width="11.421875" style="170" hidden="1" customWidth="1"/>
    <col min="16111" max="16111" width="42.57421875" style="170" customWidth="1"/>
    <col min="16112" max="16112" width="11.421875" style="170" hidden="1" customWidth="1"/>
    <col min="16113" max="16113" width="14.28125" style="170" customWidth="1"/>
    <col min="16114" max="16114" width="11.421875" style="170" hidden="1" customWidth="1"/>
    <col min="16115" max="16115" width="13.8515625" style="170" customWidth="1"/>
    <col min="16116" max="16121" width="11.421875" style="170" hidden="1" customWidth="1"/>
    <col min="16122" max="16122" width="41.421875" style="170" customWidth="1"/>
    <col min="16123" max="16123" width="23.00390625" style="170" customWidth="1"/>
    <col min="16124" max="16151" width="11.421875" style="170" hidden="1" customWidth="1"/>
    <col min="16152" max="16384" width="11.421875" style="170" customWidth="1"/>
  </cols>
  <sheetData>
    <row r="1" spans="1:27" s="1150" customFormat="1" ht="15" customHeight="1">
      <c r="A1" s="1726"/>
      <c r="B1" s="1727"/>
      <c r="C1" s="1728"/>
      <c r="D1" s="1735" t="s">
        <v>0</v>
      </c>
      <c r="E1" s="1736"/>
      <c r="F1" s="1736"/>
      <c r="G1" s="1736"/>
      <c r="H1" s="1736"/>
      <c r="I1" s="1736"/>
      <c r="J1" s="1736"/>
      <c r="K1" s="1736"/>
      <c r="L1" s="1736"/>
      <c r="M1" s="1736"/>
      <c r="N1" s="1736"/>
      <c r="O1" s="1736"/>
      <c r="P1" s="1736"/>
      <c r="Q1" s="1736"/>
      <c r="R1" s="1736"/>
      <c r="S1" s="1736"/>
      <c r="T1" s="1736"/>
      <c r="U1" s="1736"/>
      <c r="V1" s="1736"/>
      <c r="W1" s="1736"/>
      <c r="X1" s="1736"/>
      <c r="Y1" s="1736"/>
      <c r="Z1" s="1736"/>
      <c r="AA1" s="1736"/>
    </row>
    <row r="2" spans="1:27" s="1150" customFormat="1" ht="15.75" customHeight="1" thickBot="1">
      <c r="A2" s="1729"/>
      <c r="B2" s="1730"/>
      <c r="C2" s="1731"/>
      <c r="D2" s="1737"/>
      <c r="E2" s="1738"/>
      <c r="F2" s="1738"/>
      <c r="G2" s="1738"/>
      <c r="H2" s="1738"/>
      <c r="I2" s="1738"/>
      <c r="J2" s="1738"/>
      <c r="K2" s="1738"/>
      <c r="L2" s="1738"/>
      <c r="M2" s="1738"/>
      <c r="N2" s="1738"/>
      <c r="O2" s="1738"/>
      <c r="P2" s="1738"/>
      <c r="Q2" s="1738"/>
      <c r="R2" s="1738"/>
      <c r="S2" s="1738"/>
      <c r="T2" s="1738"/>
      <c r="U2" s="1738"/>
      <c r="V2" s="1738"/>
      <c r="W2" s="1738"/>
      <c r="X2" s="1738"/>
      <c r="Y2" s="1738"/>
      <c r="Z2" s="1738"/>
      <c r="AA2" s="1738"/>
    </row>
    <row r="3" spans="1:27" s="1150" customFormat="1" ht="15" customHeight="1">
      <c r="A3" s="1729"/>
      <c r="B3" s="1730"/>
      <c r="C3" s="1731"/>
      <c r="D3" s="1739" t="s">
        <v>3</v>
      </c>
      <c r="E3" s="1740"/>
      <c r="F3" s="1740"/>
      <c r="G3" s="1740"/>
      <c r="H3" s="1740"/>
      <c r="I3" s="1740"/>
      <c r="J3" s="1740"/>
      <c r="K3" s="1740"/>
      <c r="L3" s="1740"/>
      <c r="M3" s="1740"/>
      <c r="N3" s="1740"/>
      <c r="O3" s="1740"/>
      <c r="P3" s="1740"/>
      <c r="Q3" s="1740"/>
      <c r="R3" s="1740"/>
      <c r="S3" s="1740"/>
      <c r="T3" s="1740"/>
      <c r="U3" s="1740"/>
      <c r="V3" s="1740"/>
      <c r="W3" s="1740"/>
      <c r="X3" s="1740"/>
      <c r="Y3" s="1740"/>
      <c r="Z3" s="1740"/>
      <c r="AA3" s="1740"/>
    </row>
    <row r="4" spans="1:27" s="1150" customFormat="1" ht="15.75" customHeight="1" thickBot="1">
      <c r="A4" s="1732"/>
      <c r="B4" s="1733"/>
      <c r="C4" s="1734"/>
      <c r="D4" s="1741"/>
      <c r="E4" s="1742"/>
      <c r="F4" s="1742"/>
      <c r="G4" s="1742"/>
      <c r="H4" s="1742"/>
      <c r="I4" s="1742"/>
      <c r="J4" s="1742"/>
      <c r="K4" s="1742"/>
      <c r="L4" s="1742"/>
      <c r="M4" s="1742"/>
      <c r="N4" s="1742"/>
      <c r="O4" s="1742"/>
      <c r="P4" s="1742"/>
      <c r="Q4" s="1742"/>
      <c r="R4" s="1742"/>
      <c r="S4" s="1742"/>
      <c r="T4" s="1742"/>
      <c r="U4" s="1742"/>
      <c r="V4" s="1742"/>
      <c r="W4" s="1742"/>
      <c r="X4" s="1742"/>
      <c r="Y4" s="1742"/>
      <c r="Z4" s="1742"/>
      <c r="AA4" s="1742"/>
    </row>
    <row r="5" spans="1:37" s="1150" customFormat="1" ht="20.25" customHeight="1">
      <c r="A5" s="1743" t="s">
        <v>4</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5"/>
      <c r="AB5" s="1635" t="s">
        <v>1896</v>
      </c>
      <c r="AC5" s="1636"/>
      <c r="AD5" s="1636"/>
      <c r="AE5" s="1636"/>
      <c r="AF5" s="1636"/>
      <c r="AG5" s="1636"/>
      <c r="AH5" s="1636"/>
      <c r="AI5" s="1636"/>
      <c r="AJ5" s="1636"/>
      <c r="AK5" s="1637"/>
    </row>
    <row r="6" spans="1:37" s="1150" customFormat="1" ht="15.75" customHeight="1">
      <c r="A6" s="1746" t="s">
        <v>5</v>
      </c>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8"/>
      <c r="AB6" s="1638"/>
      <c r="AC6" s="1639"/>
      <c r="AD6" s="1639"/>
      <c r="AE6" s="1639"/>
      <c r="AF6" s="1639"/>
      <c r="AG6" s="1639"/>
      <c r="AH6" s="1639"/>
      <c r="AI6" s="1639"/>
      <c r="AJ6" s="1639"/>
      <c r="AK6" s="1640"/>
    </row>
    <row r="7" spans="1:37" s="1150" customFormat="1"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s="1150" customFormat="1" ht="15.75" customHeight="1">
      <c r="A8" s="1746" t="s">
        <v>6</v>
      </c>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8"/>
      <c r="AB8" s="1638"/>
      <c r="AC8" s="1639"/>
      <c r="AD8" s="1639"/>
      <c r="AE8" s="1639"/>
      <c r="AF8" s="1639"/>
      <c r="AG8" s="1639"/>
      <c r="AH8" s="1639"/>
      <c r="AI8" s="1639"/>
      <c r="AJ8" s="1639"/>
      <c r="AK8" s="1640"/>
    </row>
    <row r="9" spans="1:37" s="1150" customFormat="1" ht="16.5" customHeight="1" thickBot="1">
      <c r="A9" s="1719">
        <v>2015</v>
      </c>
      <c r="B9" s="1720"/>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1"/>
      <c r="AB9" s="1641"/>
      <c r="AC9" s="1642"/>
      <c r="AD9" s="1642"/>
      <c r="AE9" s="1642"/>
      <c r="AF9" s="1642"/>
      <c r="AG9" s="1642"/>
      <c r="AH9" s="1642"/>
      <c r="AI9" s="1642"/>
      <c r="AJ9" s="1642"/>
      <c r="AK9" s="1643"/>
    </row>
    <row r="10" spans="28:34" ht="13.5" thickBot="1">
      <c r="AB10" s="416"/>
      <c r="AC10" s="416"/>
      <c r="AD10" s="416"/>
      <c r="AE10" s="416"/>
      <c r="AF10" s="416"/>
      <c r="AG10" s="416"/>
      <c r="AH10" s="416"/>
    </row>
    <row r="11" spans="1:37" s="4" customFormat="1" ht="15.75" customHeight="1" thickBot="1">
      <c r="A11" s="1907" t="s">
        <v>928</v>
      </c>
      <c r="B11" s="1908"/>
      <c r="C11" s="1909"/>
      <c r="D11" s="1723" t="s">
        <v>1089</v>
      </c>
      <c r="E11" s="1724"/>
      <c r="F11" s="1724"/>
      <c r="G11" s="1724"/>
      <c r="H11" s="1724"/>
      <c r="I11" s="1724"/>
      <c r="J11" s="1724"/>
      <c r="K11" s="1724"/>
      <c r="L11" s="1724"/>
      <c r="M11" s="1724"/>
      <c r="N11" s="1724"/>
      <c r="O11" s="1724"/>
      <c r="P11" s="1724"/>
      <c r="Q11" s="1724"/>
      <c r="R11" s="1724"/>
      <c r="S11" s="1724"/>
      <c r="T11" s="1724"/>
      <c r="U11" s="1724"/>
      <c r="V11" s="1724"/>
      <c r="W11" s="1724"/>
      <c r="X11" s="1724"/>
      <c r="Y11" s="1724"/>
      <c r="Z11" s="1724"/>
      <c r="AA11" s="1725"/>
      <c r="AB11" s="1723" t="s">
        <v>1089</v>
      </c>
      <c r="AC11" s="1724"/>
      <c r="AD11" s="1724"/>
      <c r="AE11" s="1724"/>
      <c r="AF11" s="1724"/>
      <c r="AG11" s="1724"/>
      <c r="AH11" s="1724"/>
      <c r="AI11" s="1724"/>
      <c r="AJ11" s="1724"/>
      <c r="AK11" s="1725"/>
    </row>
    <row r="12" spans="1:34" ht="15" thickBot="1">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12"/>
      <c r="AC12" s="12"/>
      <c r="AD12" s="12"/>
      <c r="AE12" s="12"/>
      <c r="AF12" s="12"/>
      <c r="AG12" s="12"/>
      <c r="AH12" s="12"/>
    </row>
    <row r="13" spans="1:37" s="4" customFormat="1" ht="15.75" customHeight="1" thickBot="1">
      <c r="A13" s="1910" t="s">
        <v>929</v>
      </c>
      <c r="B13" s="1911"/>
      <c r="C13" s="1912"/>
      <c r="D13" s="1705" t="s">
        <v>930</v>
      </c>
      <c r="E13" s="1706"/>
      <c r="F13" s="1706"/>
      <c r="G13" s="1706"/>
      <c r="H13" s="1706"/>
      <c r="I13" s="1706"/>
      <c r="J13" s="1706"/>
      <c r="K13" s="1706"/>
      <c r="L13" s="1706"/>
      <c r="M13" s="1706"/>
      <c r="N13" s="1706"/>
      <c r="O13" s="1706"/>
      <c r="P13" s="1706"/>
      <c r="Q13" s="1706"/>
      <c r="R13" s="1706"/>
      <c r="S13" s="1706"/>
      <c r="T13" s="1706"/>
      <c r="U13" s="1706"/>
      <c r="V13" s="1706"/>
      <c r="W13" s="1706"/>
      <c r="X13" s="1706"/>
      <c r="Y13" s="1706"/>
      <c r="Z13" s="1706"/>
      <c r="AA13" s="1707"/>
      <c r="AB13" s="1705" t="s">
        <v>930</v>
      </c>
      <c r="AC13" s="1706"/>
      <c r="AD13" s="1706"/>
      <c r="AE13" s="1706"/>
      <c r="AF13" s="1706"/>
      <c r="AG13" s="1706"/>
      <c r="AH13" s="1706"/>
      <c r="AI13" s="1706"/>
      <c r="AJ13" s="1706"/>
      <c r="AK13" s="1707"/>
    </row>
    <row r="14" spans="1:34" ht="15" thickBot="1">
      <c r="A14" s="417"/>
      <c r="B14" s="417"/>
      <c r="C14" s="417"/>
      <c r="D14" s="417"/>
      <c r="E14" s="417"/>
      <c r="F14" s="417"/>
      <c r="G14" s="417"/>
      <c r="H14" s="417"/>
      <c r="I14" s="417"/>
      <c r="J14" s="417"/>
      <c r="K14" s="170"/>
      <c r="L14" s="170"/>
      <c r="M14" s="417"/>
      <c r="N14" s="417"/>
      <c r="O14" s="417"/>
      <c r="P14" s="417"/>
      <c r="Q14" s="417"/>
      <c r="R14" s="417"/>
      <c r="S14" s="417"/>
      <c r="T14" s="417"/>
      <c r="U14" s="417"/>
      <c r="V14" s="417"/>
      <c r="W14" s="417"/>
      <c r="X14" s="417"/>
      <c r="Y14" s="417"/>
      <c r="Z14" s="170"/>
      <c r="AA14" s="417"/>
      <c r="AB14" s="12"/>
      <c r="AC14" s="12"/>
      <c r="AD14" s="12"/>
      <c r="AE14" s="12"/>
      <c r="AF14" s="12"/>
      <c r="AG14" s="12"/>
      <c r="AH14" s="12"/>
    </row>
    <row r="15" spans="1:37" s="171" customFormat="1" ht="39" thickBot="1">
      <c r="A15" s="1170" t="s">
        <v>11</v>
      </c>
      <c r="B15" s="1170" t="s">
        <v>931</v>
      </c>
      <c r="C15" s="1170" t="s">
        <v>13</v>
      </c>
      <c r="D15" s="1170" t="s">
        <v>14</v>
      </c>
      <c r="E15" s="1170" t="s">
        <v>15</v>
      </c>
      <c r="F15" s="419" t="s">
        <v>16</v>
      </c>
      <c r="G15" s="1170" t="s">
        <v>17</v>
      </c>
      <c r="H15" s="1170" t="s">
        <v>18</v>
      </c>
      <c r="I15" s="1171" t="s">
        <v>19</v>
      </c>
      <c r="J15" s="1170" t="s">
        <v>20</v>
      </c>
      <c r="K15" s="1170" t="s">
        <v>21</v>
      </c>
      <c r="L15" s="1170" t="s">
        <v>22</v>
      </c>
      <c r="M15" s="1170" t="s">
        <v>23</v>
      </c>
      <c r="N15" s="1170" t="s">
        <v>24</v>
      </c>
      <c r="O15" s="1170" t="s">
        <v>25</v>
      </c>
      <c r="P15" s="1170" t="s">
        <v>26</v>
      </c>
      <c r="Q15" s="1170" t="s">
        <v>27</v>
      </c>
      <c r="R15" s="1170" t="s">
        <v>28</v>
      </c>
      <c r="S15" s="1170" t="s">
        <v>29</v>
      </c>
      <c r="T15" s="1170" t="s">
        <v>30</v>
      </c>
      <c r="U15" s="1170" t="s">
        <v>31</v>
      </c>
      <c r="V15" s="1170" t="s">
        <v>32</v>
      </c>
      <c r="W15" s="1170" t="s">
        <v>33</v>
      </c>
      <c r="X15" s="1170" t="s">
        <v>34</v>
      </c>
      <c r="Y15" s="1170" t="s">
        <v>35</v>
      </c>
      <c r="Z15" s="1170" t="s">
        <v>36</v>
      </c>
      <c r="AA15" s="1170" t="s">
        <v>37</v>
      </c>
      <c r="AB15" s="1320" t="s">
        <v>44</v>
      </c>
      <c r="AC15" s="1320" t="s">
        <v>1705</v>
      </c>
      <c r="AD15" s="1320" t="s">
        <v>45</v>
      </c>
      <c r="AE15" s="1320" t="s">
        <v>1915</v>
      </c>
      <c r="AF15" s="1320" t="s">
        <v>1711</v>
      </c>
      <c r="AG15" s="1320" t="s">
        <v>1916</v>
      </c>
      <c r="AH15" s="1320" t="s">
        <v>38</v>
      </c>
      <c r="AI15" s="1320" t="s">
        <v>39</v>
      </c>
      <c r="AJ15" s="1320" t="s">
        <v>40</v>
      </c>
      <c r="AK15" s="1600" t="s">
        <v>41</v>
      </c>
    </row>
    <row r="16" spans="1:37" s="190" customFormat="1" ht="64.5" thickBot="1">
      <c r="A16" s="1902">
        <v>1</v>
      </c>
      <c r="B16" s="1904" t="s">
        <v>932</v>
      </c>
      <c r="C16" s="1898" t="s">
        <v>933</v>
      </c>
      <c r="D16" s="1172" t="s">
        <v>934</v>
      </c>
      <c r="E16" s="1173" t="s">
        <v>935</v>
      </c>
      <c r="F16" s="1174">
        <v>1</v>
      </c>
      <c r="G16" s="1175" t="s">
        <v>936</v>
      </c>
      <c r="H16" s="1243" t="s">
        <v>937</v>
      </c>
      <c r="I16" s="420">
        <v>0.015873015873015872</v>
      </c>
      <c r="J16" s="1175" t="s">
        <v>935</v>
      </c>
      <c r="K16" s="1176">
        <v>42005</v>
      </c>
      <c r="L16" s="1176">
        <v>42369</v>
      </c>
      <c r="M16" s="1177"/>
      <c r="N16" s="1177">
        <v>1</v>
      </c>
      <c r="O16" s="1177"/>
      <c r="P16" s="1177"/>
      <c r="Q16" s="1177"/>
      <c r="R16" s="1177"/>
      <c r="S16" s="1177"/>
      <c r="T16" s="1177"/>
      <c r="U16" s="1177"/>
      <c r="V16" s="1177"/>
      <c r="W16" s="1177"/>
      <c r="X16" s="1177"/>
      <c r="Y16" s="1178">
        <f>+SUM(M16:X16)</f>
        <v>1</v>
      </c>
      <c r="Z16" s="421">
        <v>0</v>
      </c>
      <c r="AA16" s="1172" t="s">
        <v>1084</v>
      </c>
      <c r="AB16" s="1618"/>
      <c r="AC16" s="1619"/>
      <c r="AD16" s="1533"/>
      <c r="AE16" s="1464"/>
      <c r="AF16" s="1464"/>
      <c r="AG16" s="1464"/>
      <c r="AH16" s="1466"/>
      <c r="AI16" s="1465"/>
      <c r="AJ16" s="1467"/>
      <c r="AK16" s="1467"/>
    </row>
    <row r="17" spans="1:37" s="422" customFormat="1" ht="142.5" customHeight="1" thickBot="1">
      <c r="A17" s="1903"/>
      <c r="B17" s="1905"/>
      <c r="C17" s="1898"/>
      <c r="D17" s="1172" t="s">
        <v>938</v>
      </c>
      <c r="E17" s="1173" t="s">
        <v>939</v>
      </c>
      <c r="F17" s="1174">
        <v>12</v>
      </c>
      <c r="G17" s="1175" t="s">
        <v>940</v>
      </c>
      <c r="H17" s="1243" t="s">
        <v>937</v>
      </c>
      <c r="I17" s="420">
        <v>0.015873015873015872</v>
      </c>
      <c r="J17" s="1175" t="s">
        <v>149</v>
      </c>
      <c r="K17" s="1176">
        <v>42005</v>
      </c>
      <c r="L17" s="1176">
        <v>42369</v>
      </c>
      <c r="M17" s="1179"/>
      <c r="N17" s="1179">
        <v>1</v>
      </c>
      <c r="O17" s="1179">
        <v>1</v>
      </c>
      <c r="P17" s="1179">
        <v>1</v>
      </c>
      <c r="Q17" s="1179">
        <v>1</v>
      </c>
      <c r="R17" s="1179">
        <v>1</v>
      </c>
      <c r="S17" s="1179">
        <v>1</v>
      </c>
      <c r="T17" s="1179">
        <v>1</v>
      </c>
      <c r="U17" s="1179">
        <v>1</v>
      </c>
      <c r="V17" s="1179">
        <v>1</v>
      </c>
      <c r="W17" s="1179">
        <v>1</v>
      </c>
      <c r="X17" s="1179">
        <v>1</v>
      </c>
      <c r="Y17" s="1178">
        <f aca="true" t="shared" si="0" ref="Y17:Y70">+SUM(M17:X17)</f>
        <v>11</v>
      </c>
      <c r="Z17" s="421">
        <v>0</v>
      </c>
      <c r="AA17" s="1172" t="s">
        <v>1084</v>
      </c>
      <c r="AB17" s="1618"/>
      <c r="AC17" s="1619"/>
      <c r="AD17" s="1533"/>
      <c r="AE17" s="1464"/>
      <c r="AF17" s="1464"/>
      <c r="AG17" s="1464"/>
      <c r="AH17" s="1466"/>
      <c r="AI17" s="1465"/>
      <c r="AJ17" s="1467"/>
      <c r="AK17" s="1467"/>
    </row>
    <row r="18" spans="1:37" s="422" customFormat="1" ht="26.25" thickBot="1">
      <c r="A18" s="1903"/>
      <c r="B18" s="1905"/>
      <c r="C18" s="1898"/>
      <c r="D18" s="1172" t="s">
        <v>941</v>
      </c>
      <c r="E18" s="1173" t="s">
        <v>942</v>
      </c>
      <c r="F18" s="1174">
        <v>4</v>
      </c>
      <c r="G18" s="1175" t="s">
        <v>1090</v>
      </c>
      <c r="H18" s="1243" t="s">
        <v>937</v>
      </c>
      <c r="I18" s="420">
        <v>0.015873015873015872</v>
      </c>
      <c r="J18" s="1175" t="s">
        <v>943</v>
      </c>
      <c r="K18" s="1176">
        <v>42005</v>
      </c>
      <c r="L18" s="1176">
        <v>42369</v>
      </c>
      <c r="M18" s="1179"/>
      <c r="N18" s="1179"/>
      <c r="O18" s="1179">
        <v>1</v>
      </c>
      <c r="P18" s="1179"/>
      <c r="Q18" s="1179"/>
      <c r="R18" s="1179">
        <v>1</v>
      </c>
      <c r="S18" s="1179"/>
      <c r="T18" s="1179"/>
      <c r="U18" s="1179">
        <v>1</v>
      </c>
      <c r="V18" s="1179"/>
      <c r="W18" s="1179"/>
      <c r="X18" s="1179">
        <v>1</v>
      </c>
      <c r="Y18" s="1178">
        <f t="shared" si="0"/>
        <v>4</v>
      </c>
      <c r="Z18" s="421">
        <v>0</v>
      </c>
      <c r="AA18" s="1172" t="s">
        <v>1084</v>
      </c>
      <c r="AB18" s="1618"/>
      <c r="AC18" s="1619"/>
      <c r="AD18" s="1533"/>
      <c r="AE18" s="1464"/>
      <c r="AF18" s="1464"/>
      <c r="AG18" s="1464"/>
      <c r="AH18" s="1466"/>
      <c r="AI18" s="1465"/>
      <c r="AJ18" s="1467"/>
      <c r="AK18" s="1467"/>
    </row>
    <row r="19" spans="1:37" s="422" customFormat="1" ht="40.5" customHeight="1" thickBot="1">
      <c r="A19" s="1903"/>
      <c r="B19" s="1905"/>
      <c r="C19" s="1898"/>
      <c r="D19" s="1172" t="s">
        <v>944</v>
      </c>
      <c r="E19" s="1173" t="s">
        <v>945</v>
      </c>
      <c r="F19" s="1174">
        <v>1</v>
      </c>
      <c r="G19" s="1175" t="s">
        <v>946</v>
      </c>
      <c r="H19" s="1243" t="s">
        <v>937</v>
      </c>
      <c r="I19" s="420">
        <v>0.015873015873015872</v>
      </c>
      <c r="J19" s="1175" t="s">
        <v>947</v>
      </c>
      <c r="K19" s="1176">
        <v>42005</v>
      </c>
      <c r="L19" s="1176">
        <v>42369</v>
      </c>
      <c r="M19" s="1179"/>
      <c r="N19" s="1179">
        <v>1</v>
      </c>
      <c r="O19" s="1179"/>
      <c r="P19" s="1179"/>
      <c r="Q19" s="1179"/>
      <c r="R19" s="1179"/>
      <c r="S19" s="1179"/>
      <c r="T19" s="1179"/>
      <c r="U19" s="1179"/>
      <c r="V19" s="1179"/>
      <c r="W19" s="1179"/>
      <c r="X19" s="1179"/>
      <c r="Y19" s="1178">
        <f t="shared" si="0"/>
        <v>1</v>
      </c>
      <c r="Z19" s="421">
        <v>0</v>
      </c>
      <c r="AA19" s="1172" t="s">
        <v>1084</v>
      </c>
      <c r="AB19" s="1618"/>
      <c r="AC19" s="1619"/>
      <c r="AD19" s="1533"/>
      <c r="AE19" s="1464"/>
      <c r="AF19" s="1464"/>
      <c r="AG19" s="1464"/>
      <c r="AH19" s="1466"/>
      <c r="AI19" s="1465"/>
      <c r="AJ19" s="1467"/>
      <c r="AK19" s="1467"/>
    </row>
    <row r="20" spans="1:37" s="422" customFormat="1" ht="51.75" thickBot="1">
      <c r="A20" s="1903"/>
      <c r="B20" s="1905"/>
      <c r="C20" s="1898" t="s">
        <v>948</v>
      </c>
      <c r="D20" s="1172" t="s">
        <v>949</v>
      </c>
      <c r="E20" s="1173" t="s">
        <v>950</v>
      </c>
      <c r="F20" s="1174">
        <v>1</v>
      </c>
      <c r="G20" s="1175" t="s">
        <v>951</v>
      </c>
      <c r="H20" s="1180" t="s">
        <v>1712</v>
      </c>
      <c r="I20" s="420">
        <v>0.015873015873015872</v>
      </c>
      <c r="J20" s="1175" t="s">
        <v>952</v>
      </c>
      <c r="K20" s="1176">
        <v>42005</v>
      </c>
      <c r="L20" s="1176">
        <v>42369</v>
      </c>
      <c r="M20" s="1179"/>
      <c r="N20" s="1179"/>
      <c r="O20" s="1179">
        <v>1</v>
      </c>
      <c r="P20" s="1179"/>
      <c r="Q20" s="1179"/>
      <c r="R20" s="1179"/>
      <c r="S20" s="1179"/>
      <c r="T20" s="1179"/>
      <c r="U20" s="1179"/>
      <c r="V20" s="1179"/>
      <c r="W20" s="1179"/>
      <c r="X20" s="1179"/>
      <c r="Y20" s="1178">
        <f t="shared" si="0"/>
        <v>1</v>
      </c>
      <c r="Z20" s="421">
        <v>0</v>
      </c>
      <c r="AA20" s="1172" t="s">
        <v>1084</v>
      </c>
      <c r="AB20" s="1618"/>
      <c r="AC20" s="1619"/>
      <c r="AD20" s="1533"/>
      <c r="AE20" s="1464"/>
      <c r="AF20" s="1464"/>
      <c r="AG20" s="1464"/>
      <c r="AH20" s="1466"/>
      <c r="AI20" s="1465"/>
      <c r="AJ20" s="1467"/>
      <c r="AK20" s="1467"/>
    </row>
    <row r="21" spans="1:37" s="422" customFormat="1" ht="64.5" thickBot="1">
      <c r="A21" s="1903"/>
      <c r="B21" s="1905"/>
      <c r="C21" s="1898"/>
      <c r="D21" s="1172" t="s">
        <v>953</v>
      </c>
      <c r="E21" s="1173" t="s">
        <v>954</v>
      </c>
      <c r="F21" s="1174">
        <v>14</v>
      </c>
      <c r="G21" s="1175" t="s">
        <v>955</v>
      </c>
      <c r="H21" s="1180" t="s">
        <v>1712</v>
      </c>
      <c r="I21" s="420">
        <v>0.015873015873015872</v>
      </c>
      <c r="J21" s="1175" t="s">
        <v>956</v>
      </c>
      <c r="K21" s="1176">
        <v>42005</v>
      </c>
      <c r="L21" s="1176">
        <v>42369</v>
      </c>
      <c r="M21" s="1179">
        <v>1</v>
      </c>
      <c r="N21" s="1179">
        <v>1</v>
      </c>
      <c r="O21" s="1179">
        <v>1</v>
      </c>
      <c r="P21" s="1179">
        <v>1</v>
      </c>
      <c r="Q21" s="1179">
        <v>1</v>
      </c>
      <c r="R21" s="1179">
        <v>2</v>
      </c>
      <c r="S21" s="1179">
        <v>1</v>
      </c>
      <c r="T21" s="1179">
        <v>1</v>
      </c>
      <c r="U21" s="1179">
        <v>1</v>
      </c>
      <c r="V21" s="1179">
        <v>1</v>
      </c>
      <c r="W21" s="1179">
        <v>1</v>
      </c>
      <c r="X21" s="1179">
        <v>2</v>
      </c>
      <c r="Y21" s="1178">
        <f t="shared" si="0"/>
        <v>14</v>
      </c>
      <c r="Z21" s="421">
        <v>0</v>
      </c>
      <c r="AA21" s="1172" t="s">
        <v>1084</v>
      </c>
      <c r="AB21" s="1618"/>
      <c r="AC21" s="1619"/>
      <c r="AD21" s="1533"/>
      <c r="AE21" s="1464"/>
      <c r="AF21" s="1464"/>
      <c r="AG21" s="1464"/>
      <c r="AH21" s="1466"/>
      <c r="AI21" s="1465"/>
      <c r="AJ21" s="1467"/>
      <c r="AK21" s="1467"/>
    </row>
    <row r="22" spans="1:37" s="422" customFormat="1" ht="77.25" thickBot="1">
      <c r="A22" s="1903"/>
      <c r="B22" s="1905"/>
      <c r="C22" s="1898"/>
      <c r="D22" s="1172" t="s">
        <v>957</v>
      </c>
      <c r="E22" s="1173" t="s">
        <v>958</v>
      </c>
      <c r="F22" s="1174">
        <v>12</v>
      </c>
      <c r="G22" s="1175" t="s">
        <v>959</v>
      </c>
      <c r="H22" s="1180" t="s">
        <v>1712</v>
      </c>
      <c r="I22" s="420">
        <v>0.015873015873015872</v>
      </c>
      <c r="J22" s="1175" t="s">
        <v>960</v>
      </c>
      <c r="K22" s="1176">
        <v>42005</v>
      </c>
      <c r="L22" s="1176">
        <v>42369</v>
      </c>
      <c r="M22" s="1179">
        <v>1</v>
      </c>
      <c r="N22" s="1179">
        <v>1</v>
      </c>
      <c r="O22" s="1179">
        <v>1</v>
      </c>
      <c r="P22" s="1179">
        <v>1</v>
      </c>
      <c r="Q22" s="1179">
        <v>1</v>
      </c>
      <c r="R22" s="1179">
        <v>1</v>
      </c>
      <c r="S22" s="1179">
        <v>1</v>
      </c>
      <c r="T22" s="1179">
        <v>1</v>
      </c>
      <c r="U22" s="1179">
        <v>1</v>
      </c>
      <c r="V22" s="1179">
        <v>1</v>
      </c>
      <c r="W22" s="1179">
        <v>1</v>
      </c>
      <c r="X22" s="1179">
        <v>1</v>
      </c>
      <c r="Y22" s="1178">
        <f t="shared" si="0"/>
        <v>12</v>
      </c>
      <c r="Z22" s="421">
        <v>0</v>
      </c>
      <c r="AA22" s="1172" t="s">
        <v>1084</v>
      </c>
      <c r="AB22" s="1618"/>
      <c r="AC22" s="1619"/>
      <c r="AD22" s="1533"/>
      <c r="AE22" s="1464"/>
      <c r="AF22" s="1464"/>
      <c r="AG22" s="1464"/>
      <c r="AH22" s="1466"/>
      <c r="AI22" s="1465"/>
      <c r="AJ22" s="1467"/>
      <c r="AK22" s="1467"/>
    </row>
    <row r="23" spans="1:37" s="422" customFormat="1" ht="39" thickBot="1">
      <c r="A23" s="1903"/>
      <c r="B23" s="1905"/>
      <c r="C23" s="1898"/>
      <c r="D23" s="1172" t="s">
        <v>961</v>
      </c>
      <c r="E23" s="1173" t="s">
        <v>962</v>
      </c>
      <c r="F23" s="1174">
        <v>1</v>
      </c>
      <c r="G23" s="1175" t="s">
        <v>963</v>
      </c>
      <c r="H23" s="1180" t="s">
        <v>1712</v>
      </c>
      <c r="I23" s="420">
        <v>0.015873015873015872</v>
      </c>
      <c r="J23" s="1175" t="s">
        <v>962</v>
      </c>
      <c r="K23" s="1176">
        <v>42005</v>
      </c>
      <c r="L23" s="1176">
        <v>42369</v>
      </c>
      <c r="M23" s="1179"/>
      <c r="N23" s="1179"/>
      <c r="O23" s="1179"/>
      <c r="P23" s="1179"/>
      <c r="Q23" s="1179"/>
      <c r="R23" s="1179"/>
      <c r="S23" s="1179"/>
      <c r="T23" s="1179"/>
      <c r="U23" s="1179"/>
      <c r="V23" s="1179"/>
      <c r="W23" s="1179">
        <v>1</v>
      </c>
      <c r="X23" s="1179"/>
      <c r="Y23" s="1178">
        <v>1</v>
      </c>
      <c r="Z23" s="421">
        <v>0</v>
      </c>
      <c r="AA23" s="1172" t="s">
        <v>1084</v>
      </c>
      <c r="AB23" s="1618"/>
      <c r="AC23" s="1619"/>
      <c r="AD23" s="1533"/>
      <c r="AE23" s="1464"/>
      <c r="AF23" s="1464"/>
      <c r="AG23" s="1464"/>
      <c r="AH23" s="1466"/>
      <c r="AI23" s="1465"/>
      <c r="AJ23" s="1467"/>
      <c r="AK23" s="1467"/>
    </row>
    <row r="24" spans="1:37" s="422" customFormat="1" ht="87.75" customHeight="1" thickBot="1">
      <c r="A24" s="1903"/>
      <c r="B24" s="1905"/>
      <c r="C24" s="1898"/>
      <c r="D24" s="1181" t="s">
        <v>964</v>
      </c>
      <c r="E24" s="1173" t="s">
        <v>965</v>
      </c>
      <c r="F24" s="1174">
        <v>12</v>
      </c>
      <c r="G24" s="1175" t="s">
        <v>966</v>
      </c>
      <c r="H24" s="1180" t="s">
        <v>1713</v>
      </c>
      <c r="I24" s="420">
        <v>0.015873015873015872</v>
      </c>
      <c r="J24" s="1175" t="s">
        <v>942</v>
      </c>
      <c r="K24" s="1176">
        <v>42005</v>
      </c>
      <c r="L24" s="1176">
        <v>42369</v>
      </c>
      <c r="M24" s="1179">
        <v>1</v>
      </c>
      <c r="N24" s="1179">
        <v>1</v>
      </c>
      <c r="O24" s="1179">
        <v>1</v>
      </c>
      <c r="P24" s="1179">
        <v>1</v>
      </c>
      <c r="Q24" s="1179">
        <v>1</v>
      </c>
      <c r="R24" s="1179">
        <v>1</v>
      </c>
      <c r="S24" s="1179">
        <v>1</v>
      </c>
      <c r="T24" s="1179">
        <v>1</v>
      </c>
      <c r="U24" s="1179">
        <v>1</v>
      </c>
      <c r="V24" s="1179">
        <v>1</v>
      </c>
      <c r="W24" s="1179">
        <v>1</v>
      </c>
      <c r="X24" s="1179">
        <v>1</v>
      </c>
      <c r="Y24" s="1178">
        <f t="shared" si="0"/>
        <v>12</v>
      </c>
      <c r="Z24" s="421">
        <v>0</v>
      </c>
      <c r="AA24" s="1172" t="s">
        <v>1084</v>
      </c>
      <c r="AB24" s="1618"/>
      <c r="AC24" s="1619"/>
      <c r="AD24" s="1533"/>
      <c r="AE24" s="1464"/>
      <c r="AF24" s="1464"/>
      <c r="AG24" s="1464"/>
      <c r="AH24" s="1466"/>
      <c r="AI24" s="1465"/>
      <c r="AJ24" s="1467"/>
      <c r="AK24" s="1467"/>
    </row>
    <row r="25" spans="1:37" s="422" customFormat="1" ht="50.25" customHeight="1" thickBot="1">
      <c r="A25" s="1903"/>
      <c r="B25" s="1905"/>
      <c r="C25" s="1898"/>
      <c r="D25" s="1181" t="s">
        <v>967</v>
      </c>
      <c r="E25" s="1173" t="s">
        <v>968</v>
      </c>
      <c r="F25" s="1174">
        <v>12</v>
      </c>
      <c r="G25" s="1175" t="s">
        <v>969</v>
      </c>
      <c r="H25" s="1180" t="s">
        <v>1715</v>
      </c>
      <c r="I25" s="420">
        <v>0.015873015873015872</v>
      </c>
      <c r="J25" s="1175" t="s">
        <v>942</v>
      </c>
      <c r="K25" s="1176">
        <v>42005</v>
      </c>
      <c r="L25" s="1176">
        <v>42369</v>
      </c>
      <c r="M25" s="1179">
        <v>1</v>
      </c>
      <c r="N25" s="1179">
        <v>1</v>
      </c>
      <c r="O25" s="1179">
        <v>1</v>
      </c>
      <c r="P25" s="1179">
        <v>1</v>
      </c>
      <c r="Q25" s="1179">
        <v>1</v>
      </c>
      <c r="R25" s="1179">
        <v>1</v>
      </c>
      <c r="S25" s="1179">
        <v>1</v>
      </c>
      <c r="T25" s="1179">
        <v>1</v>
      </c>
      <c r="U25" s="1179">
        <v>1</v>
      </c>
      <c r="V25" s="1179">
        <v>1</v>
      </c>
      <c r="W25" s="1179">
        <v>1</v>
      </c>
      <c r="X25" s="1179">
        <v>1</v>
      </c>
      <c r="Y25" s="1178">
        <f t="shared" si="0"/>
        <v>12</v>
      </c>
      <c r="Z25" s="421">
        <v>0</v>
      </c>
      <c r="AA25" s="1172" t="s">
        <v>1084</v>
      </c>
      <c r="AB25" s="1618"/>
      <c r="AC25" s="1619"/>
      <c r="AD25" s="1533"/>
      <c r="AE25" s="1464"/>
      <c r="AF25" s="1464"/>
      <c r="AG25" s="1464"/>
      <c r="AH25" s="1466"/>
      <c r="AI25" s="1465"/>
      <c r="AJ25" s="1467"/>
      <c r="AK25" s="1467"/>
    </row>
    <row r="26" spans="1:37" s="422" customFormat="1" ht="92.25" customHeight="1" thickBot="1">
      <c r="A26" s="1903"/>
      <c r="B26" s="1905"/>
      <c r="C26" s="1898" t="s">
        <v>970</v>
      </c>
      <c r="D26" s="1182" t="s">
        <v>971</v>
      </c>
      <c r="E26" s="1173" t="s">
        <v>972</v>
      </c>
      <c r="F26" s="1174">
        <v>12</v>
      </c>
      <c r="G26" s="1175" t="s">
        <v>973</v>
      </c>
      <c r="H26" s="1180" t="s">
        <v>1805</v>
      </c>
      <c r="I26" s="420">
        <v>0.015873015873015872</v>
      </c>
      <c r="J26" s="1175" t="s">
        <v>942</v>
      </c>
      <c r="K26" s="1176">
        <v>42005</v>
      </c>
      <c r="L26" s="1176">
        <v>42369</v>
      </c>
      <c r="M26" s="1179">
        <v>1</v>
      </c>
      <c r="N26" s="1179">
        <v>1</v>
      </c>
      <c r="O26" s="1179">
        <v>1</v>
      </c>
      <c r="P26" s="1179">
        <v>1</v>
      </c>
      <c r="Q26" s="1179">
        <v>1</v>
      </c>
      <c r="R26" s="1179">
        <v>1</v>
      </c>
      <c r="S26" s="1179">
        <v>1</v>
      </c>
      <c r="T26" s="1179">
        <v>1</v>
      </c>
      <c r="U26" s="1179">
        <v>1</v>
      </c>
      <c r="V26" s="1179">
        <v>1</v>
      </c>
      <c r="W26" s="1179">
        <v>1</v>
      </c>
      <c r="X26" s="1179">
        <v>1</v>
      </c>
      <c r="Y26" s="1178">
        <f t="shared" si="0"/>
        <v>12</v>
      </c>
      <c r="Z26" s="421">
        <v>0</v>
      </c>
      <c r="AA26" s="1172" t="s">
        <v>1084</v>
      </c>
      <c r="AB26" s="1618"/>
      <c r="AC26" s="1619"/>
      <c r="AD26" s="1533"/>
      <c r="AE26" s="1464"/>
      <c r="AF26" s="1464"/>
      <c r="AG26" s="1464"/>
      <c r="AH26" s="1466"/>
      <c r="AI26" s="1465"/>
      <c r="AJ26" s="1467"/>
      <c r="AK26" s="1467"/>
    </row>
    <row r="27" spans="1:37" s="422" customFormat="1" ht="91.5" customHeight="1" thickBot="1">
      <c r="A27" s="1903"/>
      <c r="B27" s="1905"/>
      <c r="C27" s="1898"/>
      <c r="D27" s="1182" t="s">
        <v>974</v>
      </c>
      <c r="E27" s="1173" t="s">
        <v>972</v>
      </c>
      <c r="F27" s="1174">
        <v>12</v>
      </c>
      <c r="G27" s="1175" t="s">
        <v>1714</v>
      </c>
      <c r="H27" s="1180" t="s">
        <v>1805</v>
      </c>
      <c r="I27" s="420">
        <v>0.015873015873015872</v>
      </c>
      <c r="J27" s="1175" t="s">
        <v>942</v>
      </c>
      <c r="K27" s="1176">
        <v>42005</v>
      </c>
      <c r="L27" s="1176">
        <v>42369</v>
      </c>
      <c r="M27" s="1179">
        <v>1</v>
      </c>
      <c r="N27" s="1179">
        <v>1</v>
      </c>
      <c r="O27" s="1179">
        <v>1</v>
      </c>
      <c r="P27" s="1179">
        <v>1</v>
      </c>
      <c r="Q27" s="1179">
        <v>1</v>
      </c>
      <c r="R27" s="1179">
        <v>1</v>
      </c>
      <c r="S27" s="1179">
        <v>1</v>
      </c>
      <c r="T27" s="1179">
        <v>1</v>
      </c>
      <c r="U27" s="1179">
        <v>1</v>
      </c>
      <c r="V27" s="1179">
        <v>1</v>
      </c>
      <c r="W27" s="1179">
        <v>1</v>
      </c>
      <c r="X27" s="1179">
        <v>1</v>
      </c>
      <c r="Y27" s="1178">
        <f t="shared" si="0"/>
        <v>12</v>
      </c>
      <c r="Z27" s="421">
        <v>0</v>
      </c>
      <c r="AA27" s="1172" t="s">
        <v>1084</v>
      </c>
      <c r="AB27" s="1618"/>
      <c r="AC27" s="1619"/>
      <c r="AD27" s="1533"/>
      <c r="AE27" s="1464"/>
      <c r="AF27" s="1464"/>
      <c r="AG27" s="1464"/>
      <c r="AH27" s="1466"/>
      <c r="AI27" s="1465"/>
      <c r="AJ27" s="1467"/>
      <c r="AK27" s="1467"/>
    </row>
    <row r="28" spans="1:37" s="422" customFormat="1" ht="84.75" customHeight="1" thickBot="1">
      <c r="A28" s="1903"/>
      <c r="B28" s="1905"/>
      <c r="C28" s="1898"/>
      <c r="D28" s="1183" t="s">
        <v>975</v>
      </c>
      <c r="E28" s="1173" t="s">
        <v>972</v>
      </c>
      <c r="F28" s="1174">
        <v>12</v>
      </c>
      <c r="G28" s="1175" t="s">
        <v>976</v>
      </c>
      <c r="H28" s="1180" t="s">
        <v>1805</v>
      </c>
      <c r="I28" s="420">
        <v>0.015873015873015872</v>
      </c>
      <c r="J28" s="1175" t="s">
        <v>942</v>
      </c>
      <c r="K28" s="1176">
        <v>42005</v>
      </c>
      <c r="L28" s="1176">
        <v>42369</v>
      </c>
      <c r="M28" s="1179">
        <v>1</v>
      </c>
      <c r="N28" s="1179">
        <v>1</v>
      </c>
      <c r="O28" s="1179">
        <v>1</v>
      </c>
      <c r="P28" s="1179">
        <v>1</v>
      </c>
      <c r="Q28" s="1179">
        <v>1</v>
      </c>
      <c r="R28" s="1179">
        <v>1</v>
      </c>
      <c r="S28" s="1179">
        <v>1</v>
      </c>
      <c r="T28" s="1179">
        <v>1</v>
      </c>
      <c r="U28" s="1179">
        <v>1</v>
      </c>
      <c r="V28" s="1179">
        <v>1</v>
      </c>
      <c r="W28" s="1179">
        <v>1</v>
      </c>
      <c r="X28" s="1179">
        <v>1</v>
      </c>
      <c r="Y28" s="1178">
        <f t="shared" si="0"/>
        <v>12</v>
      </c>
      <c r="Z28" s="421">
        <v>0</v>
      </c>
      <c r="AA28" s="1172" t="s">
        <v>1084</v>
      </c>
      <c r="AB28" s="1618"/>
      <c r="AC28" s="1619"/>
      <c r="AD28" s="1533"/>
      <c r="AE28" s="1464"/>
      <c r="AF28" s="1464"/>
      <c r="AG28" s="1464"/>
      <c r="AH28" s="1466"/>
      <c r="AI28" s="1465"/>
      <c r="AJ28" s="1467"/>
      <c r="AK28" s="1467"/>
    </row>
    <row r="29" spans="1:37" s="422" customFormat="1" ht="87.75" customHeight="1" thickBot="1">
      <c r="A29" s="1903"/>
      <c r="B29" s="1905"/>
      <c r="C29" s="1898"/>
      <c r="D29" s="1183" t="s">
        <v>977</v>
      </c>
      <c r="E29" s="1173" t="s">
        <v>978</v>
      </c>
      <c r="F29" s="1174">
        <v>2</v>
      </c>
      <c r="G29" s="1175" t="s">
        <v>979</v>
      </c>
      <c r="H29" s="1180" t="s">
        <v>1805</v>
      </c>
      <c r="I29" s="420">
        <v>0.015873015873015872</v>
      </c>
      <c r="J29" s="1175" t="s">
        <v>980</v>
      </c>
      <c r="K29" s="1176">
        <v>42005</v>
      </c>
      <c r="L29" s="1176">
        <v>42369</v>
      </c>
      <c r="M29" s="1179"/>
      <c r="N29" s="1179"/>
      <c r="O29" s="1179"/>
      <c r="P29" s="1179">
        <v>1</v>
      </c>
      <c r="Q29" s="1179"/>
      <c r="R29" s="1179"/>
      <c r="S29" s="1179"/>
      <c r="T29" s="1179"/>
      <c r="U29" s="1179"/>
      <c r="V29" s="1179">
        <v>1</v>
      </c>
      <c r="W29" s="1179"/>
      <c r="X29" s="1179"/>
      <c r="Y29" s="1178">
        <f t="shared" si="0"/>
        <v>2</v>
      </c>
      <c r="Z29" s="421">
        <v>0</v>
      </c>
      <c r="AA29" s="1172" t="s">
        <v>1084</v>
      </c>
      <c r="AB29" s="1618"/>
      <c r="AC29" s="1619"/>
      <c r="AD29" s="1533"/>
      <c r="AE29" s="1464"/>
      <c r="AF29" s="1464"/>
      <c r="AG29" s="1464"/>
      <c r="AH29" s="1466"/>
      <c r="AI29" s="1465"/>
      <c r="AJ29" s="1467"/>
      <c r="AK29" s="1467"/>
    </row>
    <row r="30" spans="1:37" s="422" customFormat="1" ht="91.5" customHeight="1" thickBot="1">
      <c r="A30" s="1903"/>
      <c r="B30" s="1905"/>
      <c r="C30" s="1899" t="s">
        <v>981</v>
      </c>
      <c r="D30" s="1183" t="s">
        <v>982</v>
      </c>
      <c r="E30" s="1173" t="s">
        <v>972</v>
      </c>
      <c r="F30" s="1174">
        <v>12</v>
      </c>
      <c r="G30" s="1175" t="s">
        <v>983</v>
      </c>
      <c r="H30" s="1180" t="s">
        <v>1805</v>
      </c>
      <c r="I30" s="420">
        <v>0.015873015873015872</v>
      </c>
      <c r="J30" s="1175" t="s">
        <v>942</v>
      </c>
      <c r="K30" s="1176">
        <v>42005</v>
      </c>
      <c r="L30" s="1176">
        <v>42369</v>
      </c>
      <c r="M30" s="1179">
        <v>1</v>
      </c>
      <c r="N30" s="1179">
        <v>1</v>
      </c>
      <c r="O30" s="1179">
        <v>1</v>
      </c>
      <c r="P30" s="1179">
        <v>1</v>
      </c>
      <c r="Q30" s="1179">
        <v>1</v>
      </c>
      <c r="R30" s="1179">
        <v>1</v>
      </c>
      <c r="S30" s="1179">
        <v>1</v>
      </c>
      <c r="T30" s="1179">
        <v>1</v>
      </c>
      <c r="U30" s="1179">
        <v>1</v>
      </c>
      <c r="V30" s="1179">
        <v>1</v>
      </c>
      <c r="W30" s="1179">
        <v>1</v>
      </c>
      <c r="X30" s="1179">
        <v>1</v>
      </c>
      <c r="Y30" s="1178">
        <f t="shared" si="0"/>
        <v>12</v>
      </c>
      <c r="Z30" s="421">
        <v>0</v>
      </c>
      <c r="AA30" s="1172" t="s">
        <v>1084</v>
      </c>
      <c r="AB30" s="1618"/>
      <c r="AC30" s="1619"/>
      <c r="AD30" s="1533"/>
      <c r="AE30" s="1464"/>
      <c r="AF30" s="1464"/>
      <c r="AG30" s="1464"/>
      <c r="AH30" s="1466"/>
      <c r="AI30" s="1465"/>
      <c r="AJ30" s="1467"/>
      <c r="AK30" s="1467"/>
    </row>
    <row r="31" spans="1:37" s="422" customFormat="1" ht="94.5" customHeight="1" thickBot="1">
      <c r="A31" s="1903"/>
      <c r="B31" s="1905"/>
      <c r="C31" s="1900"/>
      <c r="D31" s="1183" t="s">
        <v>984</v>
      </c>
      <c r="E31" s="1173" t="s">
        <v>972</v>
      </c>
      <c r="F31" s="1174">
        <v>12</v>
      </c>
      <c r="G31" s="1175" t="s">
        <v>985</v>
      </c>
      <c r="H31" s="1180" t="s">
        <v>1805</v>
      </c>
      <c r="I31" s="420">
        <v>0.015873015873015872</v>
      </c>
      <c r="J31" s="1175" t="s">
        <v>986</v>
      </c>
      <c r="K31" s="1176">
        <v>42005</v>
      </c>
      <c r="L31" s="1176">
        <v>42369</v>
      </c>
      <c r="M31" s="1179">
        <v>1</v>
      </c>
      <c r="N31" s="1179">
        <v>1</v>
      </c>
      <c r="O31" s="1179">
        <v>1</v>
      </c>
      <c r="P31" s="1179">
        <v>1</v>
      </c>
      <c r="Q31" s="1179">
        <v>1</v>
      </c>
      <c r="R31" s="1179">
        <v>1</v>
      </c>
      <c r="S31" s="1179">
        <v>1</v>
      </c>
      <c r="T31" s="1179">
        <v>1</v>
      </c>
      <c r="U31" s="1179">
        <v>1</v>
      </c>
      <c r="V31" s="1179">
        <v>1</v>
      </c>
      <c r="W31" s="1179">
        <v>1</v>
      </c>
      <c r="X31" s="1179">
        <v>1</v>
      </c>
      <c r="Y31" s="1178">
        <f t="shared" si="0"/>
        <v>12</v>
      </c>
      <c r="Z31" s="421">
        <v>0</v>
      </c>
      <c r="AA31" s="1172" t="s">
        <v>1084</v>
      </c>
      <c r="AB31" s="1618"/>
      <c r="AC31" s="1619"/>
      <c r="AD31" s="1533"/>
      <c r="AE31" s="1464"/>
      <c r="AF31" s="1464"/>
      <c r="AG31" s="1464"/>
      <c r="AH31" s="1466"/>
      <c r="AI31" s="1465"/>
      <c r="AJ31" s="1467"/>
      <c r="AK31" s="1467"/>
    </row>
    <row r="32" spans="1:37" s="422" customFormat="1" ht="51" customHeight="1" thickBot="1">
      <c r="A32" s="1903"/>
      <c r="B32" s="1905"/>
      <c r="C32" s="1900"/>
      <c r="D32" s="1183" t="s">
        <v>987</v>
      </c>
      <c r="E32" s="1173" t="s">
        <v>972</v>
      </c>
      <c r="F32" s="1174">
        <v>12</v>
      </c>
      <c r="G32" s="1175" t="s">
        <v>985</v>
      </c>
      <c r="H32" s="1180" t="s">
        <v>1805</v>
      </c>
      <c r="I32" s="420">
        <v>0.015873015873015872</v>
      </c>
      <c r="J32" s="1175" t="s">
        <v>986</v>
      </c>
      <c r="K32" s="1176">
        <v>42005</v>
      </c>
      <c r="L32" s="1176">
        <v>42369</v>
      </c>
      <c r="M32" s="1179">
        <v>1</v>
      </c>
      <c r="N32" s="1179">
        <v>1</v>
      </c>
      <c r="O32" s="1179">
        <v>1</v>
      </c>
      <c r="P32" s="1179">
        <v>1</v>
      </c>
      <c r="Q32" s="1179">
        <v>1</v>
      </c>
      <c r="R32" s="1179">
        <v>1</v>
      </c>
      <c r="S32" s="1179">
        <v>1</v>
      </c>
      <c r="T32" s="1179">
        <v>1</v>
      </c>
      <c r="U32" s="1179">
        <v>1</v>
      </c>
      <c r="V32" s="1179">
        <v>1</v>
      </c>
      <c r="W32" s="1179">
        <v>1</v>
      </c>
      <c r="X32" s="1179">
        <v>1</v>
      </c>
      <c r="Y32" s="1178">
        <f t="shared" si="0"/>
        <v>12</v>
      </c>
      <c r="Z32" s="421">
        <v>0</v>
      </c>
      <c r="AA32" s="1172" t="s">
        <v>1084</v>
      </c>
      <c r="AB32" s="1618"/>
      <c r="AC32" s="1619"/>
      <c r="AD32" s="1533"/>
      <c r="AE32" s="1464"/>
      <c r="AF32" s="1464"/>
      <c r="AG32" s="1464"/>
      <c r="AH32" s="1466"/>
      <c r="AI32" s="1465"/>
      <c r="AJ32" s="1467"/>
      <c r="AK32" s="1467"/>
    </row>
    <row r="33" spans="1:37" s="422" customFormat="1" ht="102.75" thickBot="1">
      <c r="A33" s="1903"/>
      <c r="B33" s="1905"/>
      <c r="C33" s="1900"/>
      <c r="D33" s="1183" t="s">
        <v>988</v>
      </c>
      <c r="E33" s="1173" t="s">
        <v>972</v>
      </c>
      <c r="F33" s="1174">
        <v>12</v>
      </c>
      <c r="G33" s="1175" t="s">
        <v>989</v>
      </c>
      <c r="H33" s="1242" t="s">
        <v>937</v>
      </c>
      <c r="I33" s="420">
        <v>0.015873015873015872</v>
      </c>
      <c r="J33" s="1175" t="s">
        <v>986</v>
      </c>
      <c r="K33" s="1176">
        <v>42005</v>
      </c>
      <c r="L33" s="1176">
        <v>42369</v>
      </c>
      <c r="M33" s="1179">
        <v>1</v>
      </c>
      <c r="N33" s="1179">
        <v>1</v>
      </c>
      <c r="O33" s="1179">
        <v>1</v>
      </c>
      <c r="P33" s="1179">
        <v>1</v>
      </c>
      <c r="Q33" s="1179">
        <v>1</v>
      </c>
      <c r="R33" s="1179">
        <v>1</v>
      </c>
      <c r="S33" s="1179">
        <v>1</v>
      </c>
      <c r="T33" s="1179">
        <v>1</v>
      </c>
      <c r="U33" s="1179">
        <v>1</v>
      </c>
      <c r="V33" s="1179">
        <v>1</v>
      </c>
      <c r="W33" s="1179">
        <v>1</v>
      </c>
      <c r="X33" s="1179">
        <v>1</v>
      </c>
      <c r="Y33" s="1178">
        <f t="shared" si="0"/>
        <v>12</v>
      </c>
      <c r="Z33" s="421">
        <v>0</v>
      </c>
      <c r="AA33" s="1172" t="s">
        <v>1084</v>
      </c>
      <c r="AB33" s="1618"/>
      <c r="AC33" s="1619"/>
      <c r="AD33" s="1533"/>
      <c r="AE33" s="1464"/>
      <c r="AF33" s="1464"/>
      <c r="AG33" s="1464"/>
      <c r="AH33" s="1466"/>
      <c r="AI33" s="1465"/>
      <c r="AJ33" s="1467"/>
      <c r="AK33" s="1467"/>
    </row>
    <row r="34" spans="1:37" s="422" customFormat="1" ht="42.75" customHeight="1" thickBot="1">
      <c r="A34" s="1903"/>
      <c r="B34" s="1905"/>
      <c r="C34" s="1900"/>
      <c r="D34" s="1183" t="s">
        <v>990</v>
      </c>
      <c r="E34" s="1173" t="s">
        <v>991</v>
      </c>
      <c r="F34" s="1174">
        <v>12</v>
      </c>
      <c r="G34" s="1175" t="s">
        <v>992</v>
      </c>
      <c r="H34" s="1180" t="s">
        <v>1713</v>
      </c>
      <c r="I34" s="420">
        <v>0.015873015873015872</v>
      </c>
      <c r="J34" s="1175" t="s">
        <v>942</v>
      </c>
      <c r="K34" s="1176">
        <v>42005</v>
      </c>
      <c r="L34" s="1176">
        <v>42369</v>
      </c>
      <c r="M34" s="1179">
        <v>1</v>
      </c>
      <c r="N34" s="1179">
        <v>1</v>
      </c>
      <c r="O34" s="1179">
        <v>1</v>
      </c>
      <c r="P34" s="1179">
        <v>1</v>
      </c>
      <c r="Q34" s="1179">
        <v>1</v>
      </c>
      <c r="R34" s="1179">
        <v>1</v>
      </c>
      <c r="S34" s="1179">
        <v>1</v>
      </c>
      <c r="T34" s="1179">
        <v>1</v>
      </c>
      <c r="U34" s="1179">
        <v>1</v>
      </c>
      <c r="V34" s="1179">
        <v>1</v>
      </c>
      <c r="W34" s="1179">
        <v>1</v>
      </c>
      <c r="X34" s="1179">
        <v>1</v>
      </c>
      <c r="Y34" s="1178">
        <f t="shared" si="0"/>
        <v>12</v>
      </c>
      <c r="Z34" s="421">
        <v>0</v>
      </c>
      <c r="AA34" s="1172" t="s">
        <v>1084</v>
      </c>
      <c r="AB34" s="1618"/>
      <c r="AC34" s="1619"/>
      <c r="AD34" s="1533"/>
      <c r="AE34" s="1464"/>
      <c r="AF34" s="1464"/>
      <c r="AG34" s="1464"/>
      <c r="AH34" s="1466"/>
      <c r="AI34" s="1465"/>
      <c r="AJ34" s="1467"/>
      <c r="AK34" s="1467"/>
    </row>
    <row r="35" spans="1:37" s="422" customFormat="1" ht="42.75" customHeight="1" thickBot="1">
      <c r="A35" s="1903"/>
      <c r="B35" s="1905"/>
      <c r="C35" s="1900"/>
      <c r="D35" s="1184" t="s">
        <v>1806</v>
      </c>
      <c r="E35" s="1173" t="s">
        <v>993</v>
      </c>
      <c r="F35" s="1174">
        <v>12</v>
      </c>
      <c r="G35" s="1175" t="s">
        <v>994</v>
      </c>
      <c r="H35" s="1180" t="s">
        <v>1807</v>
      </c>
      <c r="I35" s="420">
        <v>0.015873015873015872</v>
      </c>
      <c r="J35" s="1175" t="s">
        <v>149</v>
      </c>
      <c r="K35" s="1176">
        <v>42005</v>
      </c>
      <c r="L35" s="1176">
        <v>42369</v>
      </c>
      <c r="M35" s="1179">
        <v>1</v>
      </c>
      <c r="N35" s="1179">
        <v>1</v>
      </c>
      <c r="O35" s="1179">
        <v>1</v>
      </c>
      <c r="P35" s="1179">
        <v>1</v>
      </c>
      <c r="Q35" s="1179">
        <v>1</v>
      </c>
      <c r="R35" s="1179">
        <v>1</v>
      </c>
      <c r="S35" s="1179">
        <v>1</v>
      </c>
      <c r="T35" s="1179">
        <v>1</v>
      </c>
      <c r="U35" s="1179">
        <v>1</v>
      </c>
      <c r="V35" s="1179">
        <v>1</v>
      </c>
      <c r="W35" s="1179">
        <v>1</v>
      </c>
      <c r="X35" s="1179">
        <v>1</v>
      </c>
      <c r="Y35" s="1178">
        <f t="shared" si="0"/>
        <v>12</v>
      </c>
      <c r="Z35" s="421">
        <v>0</v>
      </c>
      <c r="AA35" s="1172" t="s">
        <v>1084</v>
      </c>
      <c r="AB35" s="1618"/>
      <c r="AC35" s="1619"/>
      <c r="AD35" s="1533"/>
      <c r="AE35" s="1464"/>
      <c r="AF35" s="1464"/>
      <c r="AG35" s="1464"/>
      <c r="AH35" s="1466"/>
      <c r="AI35" s="1465"/>
      <c r="AJ35" s="1467"/>
      <c r="AK35" s="1467"/>
    </row>
    <row r="36" spans="1:37" s="422" customFormat="1" ht="39" thickBot="1">
      <c r="A36" s="1903"/>
      <c r="B36" s="1905"/>
      <c r="C36" s="1901"/>
      <c r="D36" s="1183" t="s">
        <v>995</v>
      </c>
      <c r="E36" s="1173" t="s">
        <v>996</v>
      </c>
      <c r="F36" s="1174">
        <v>6</v>
      </c>
      <c r="G36" s="1175" t="s">
        <v>997</v>
      </c>
      <c r="H36" s="1180" t="s">
        <v>1723</v>
      </c>
      <c r="I36" s="420">
        <v>0.015873015873015872</v>
      </c>
      <c r="J36" s="1175"/>
      <c r="K36" s="1176">
        <v>42005</v>
      </c>
      <c r="L36" s="1176">
        <v>42369</v>
      </c>
      <c r="M36" s="1179"/>
      <c r="N36" s="1179">
        <v>1</v>
      </c>
      <c r="O36" s="1179"/>
      <c r="P36" s="1179">
        <v>1</v>
      </c>
      <c r="Q36" s="1179"/>
      <c r="R36" s="1179">
        <v>1</v>
      </c>
      <c r="S36" s="1179"/>
      <c r="T36" s="1179">
        <v>1</v>
      </c>
      <c r="U36" s="1179"/>
      <c r="V36" s="1179">
        <v>1</v>
      </c>
      <c r="W36" s="1179"/>
      <c r="X36" s="1179">
        <v>1</v>
      </c>
      <c r="Y36" s="1178">
        <f t="shared" si="0"/>
        <v>6</v>
      </c>
      <c r="Z36" s="421">
        <v>0</v>
      </c>
      <c r="AA36" s="1172" t="s">
        <v>1084</v>
      </c>
      <c r="AB36" s="1618"/>
      <c r="AC36" s="1619"/>
      <c r="AD36" s="1533"/>
      <c r="AE36" s="1464"/>
      <c r="AF36" s="1464"/>
      <c r="AG36" s="1464"/>
      <c r="AH36" s="1466"/>
      <c r="AI36" s="1465"/>
      <c r="AJ36" s="1467"/>
      <c r="AK36" s="1467"/>
    </row>
    <row r="37" spans="1:37" s="422" customFormat="1" ht="64.5" thickBot="1">
      <c r="A37" s="1903"/>
      <c r="B37" s="1905"/>
      <c r="C37" s="1898" t="s">
        <v>998</v>
      </c>
      <c r="D37" s="1183" t="s">
        <v>999</v>
      </c>
      <c r="E37" s="1173" t="s">
        <v>972</v>
      </c>
      <c r="F37" s="1174">
        <v>12</v>
      </c>
      <c r="G37" s="1175" t="s">
        <v>1000</v>
      </c>
      <c r="H37" s="1180" t="s">
        <v>1715</v>
      </c>
      <c r="I37" s="420">
        <v>0.015873015873015872</v>
      </c>
      <c r="J37" s="1175" t="s">
        <v>942</v>
      </c>
      <c r="K37" s="1176">
        <v>42005</v>
      </c>
      <c r="L37" s="1176">
        <v>42369</v>
      </c>
      <c r="M37" s="1179">
        <v>1</v>
      </c>
      <c r="N37" s="1179">
        <v>1</v>
      </c>
      <c r="O37" s="1179">
        <v>1</v>
      </c>
      <c r="P37" s="1179">
        <v>1</v>
      </c>
      <c r="Q37" s="1179">
        <v>1</v>
      </c>
      <c r="R37" s="1179">
        <v>1</v>
      </c>
      <c r="S37" s="1179">
        <v>1</v>
      </c>
      <c r="T37" s="1179">
        <v>1</v>
      </c>
      <c r="U37" s="1179">
        <v>1</v>
      </c>
      <c r="V37" s="1179">
        <v>1</v>
      </c>
      <c r="W37" s="1179">
        <v>1</v>
      </c>
      <c r="X37" s="1179">
        <v>1</v>
      </c>
      <c r="Y37" s="1178">
        <f t="shared" si="0"/>
        <v>12</v>
      </c>
      <c r="Z37" s="421">
        <v>0</v>
      </c>
      <c r="AA37" s="1172" t="s">
        <v>1084</v>
      </c>
      <c r="AB37" s="1618"/>
      <c r="AC37" s="1619"/>
      <c r="AD37" s="1533"/>
      <c r="AE37" s="1464"/>
      <c r="AF37" s="1464"/>
      <c r="AG37" s="1464"/>
      <c r="AH37" s="1466"/>
      <c r="AI37" s="1465"/>
      <c r="AJ37" s="1467"/>
      <c r="AK37" s="1467"/>
    </row>
    <row r="38" spans="1:37" s="422" customFormat="1" ht="64.5" thickBot="1">
      <c r="A38" s="1903"/>
      <c r="B38" s="1905"/>
      <c r="C38" s="1898"/>
      <c r="D38" s="1183" t="s">
        <v>1001</v>
      </c>
      <c r="E38" s="1173" t="s">
        <v>972</v>
      </c>
      <c r="F38" s="1174">
        <v>12</v>
      </c>
      <c r="G38" s="1175" t="s">
        <v>1000</v>
      </c>
      <c r="H38" s="1180" t="s">
        <v>1715</v>
      </c>
      <c r="I38" s="420">
        <v>0.015873015873015872</v>
      </c>
      <c r="J38" s="1175" t="s">
        <v>942</v>
      </c>
      <c r="K38" s="1176">
        <v>42005</v>
      </c>
      <c r="L38" s="1176">
        <v>42369</v>
      </c>
      <c r="M38" s="1179">
        <v>1</v>
      </c>
      <c r="N38" s="1179">
        <v>1</v>
      </c>
      <c r="O38" s="1179">
        <v>1</v>
      </c>
      <c r="P38" s="1179">
        <v>1</v>
      </c>
      <c r="Q38" s="1179">
        <v>1</v>
      </c>
      <c r="R38" s="1179">
        <v>1</v>
      </c>
      <c r="S38" s="1179">
        <v>1</v>
      </c>
      <c r="T38" s="1179">
        <v>1</v>
      </c>
      <c r="U38" s="1179">
        <v>1</v>
      </c>
      <c r="V38" s="1179">
        <v>1</v>
      </c>
      <c r="W38" s="1179">
        <v>1</v>
      </c>
      <c r="X38" s="1179">
        <v>1</v>
      </c>
      <c r="Y38" s="1178">
        <f t="shared" si="0"/>
        <v>12</v>
      </c>
      <c r="Z38" s="421">
        <v>0</v>
      </c>
      <c r="AA38" s="1172" t="s">
        <v>1084</v>
      </c>
      <c r="AB38" s="1618"/>
      <c r="AC38" s="1619"/>
      <c r="AD38" s="1533"/>
      <c r="AE38" s="1464"/>
      <c r="AF38" s="1464"/>
      <c r="AG38" s="1464"/>
      <c r="AH38" s="1466"/>
      <c r="AI38" s="1465"/>
      <c r="AJ38" s="1467"/>
      <c r="AK38" s="1467"/>
    </row>
    <row r="39" spans="1:37" s="422" customFormat="1" ht="70.5" customHeight="1" thickBot="1">
      <c r="A39" s="1903"/>
      <c r="B39" s="1905"/>
      <c r="C39" s="1898"/>
      <c r="D39" s="1183" t="s">
        <v>1002</v>
      </c>
      <c r="E39" s="1173" t="s">
        <v>972</v>
      </c>
      <c r="F39" s="1174">
        <v>12</v>
      </c>
      <c r="G39" s="1175" t="s">
        <v>1003</v>
      </c>
      <c r="H39" s="1180" t="s">
        <v>1713</v>
      </c>
      <c r="I39" s="420">
        <v>0.015873015873015872</v>
      </c>
      <c r="J39" s="1175" t="s">
        <v>942</v>
      </c>
      <c r="K39" s="1176">
        <v>42005</v>
      </c>
      <c r="L39" s="1176">
        <v>42369</v>
      </c>
      <c r="M39" s="1179">
        <v>1</v>
      </c>
      <c r="N39" s="1179">
        <v>1</v>
      </c>
      <c r="O39" s="1179">
        <v>1</v>
      </c>
      <c r="P39" s="1179">
        <v>1</v>
      </c>
      <c r="Q39" s="1179">
        <v>1</v>
      </c>
      <c r="R39" s="1179">
        <v>1</v>
      </c>
      <c r="S39" s="1179">
        <v>1</v>
      </c>
      <c r="T39" s="1179">
        <v>1</v>
      </c>
      <c r="U39" s="1179">
        <v>1</v>
      </c>
      <c r="V39" s="1179">
        <v>1</v>
      </c>
      <c r="W39" s="1179">
        <v>1</v>
      </c>
      <c r="X39" s="1179">
        <v>1</v>
      </c>
      <c r="Y39" s="1178">
        <f t="shared" si="0"/>
        <v>12</v>
      </c>
      <c r="Z39" s="421">
        <v>0</v>
      </c>
      <c r="AA39" s="1172" t="s">
        <v>1084</v>
      </c>
      <c r="AB39" s="1618"/>
      <c r="AC39" s="1619"/>
      <c r="AD39" s="1533"/>
      <c r="AE39" s="1464"/>
      <c r="AF39" s="1464"/>
      <c r="AG39" s="1464"/>
      <c r="AH39" s="1466"/>
      <c r="AI39" s="1465"/>
      <c r="AJ39" s="1467"/>
      <c r="AK39" s="1467"/>
    </row>
    <row r="40" spans="1:37" s="1190" customFormat="1" ht="51.75" thickBot="1">
      <c r="A40" s="1903"/>
      <c r="B40" s="1905"/>
      <c r="C40" s="1898"/>
      <c r="D40" s="800" t="s">
        <v>1808</v>
      </c>
      <c r="E40" s="718" t="s">
        <v>1809</v>
      </c>
      <c r="F40" s="1185" t="s">
        <v>1008</v>
      </c>
      <c r="G40" s="1186" t="s">
        <v>1810</v>
      </c>
      <c r="H40" s="1180" t="s">
        <v>1713</v>
      </c>
      <c r="I40" s="1187">
        <v>0.015873015873015872</v>
      </c>
      <c r="J40" s="1068" t="s">
        <v>1811</v>
      </c>
      <c r="K40" s="1067">
        <v>42005</v>
      </c>
      <c r="L40" s="1067">
        <v>42369</v>
      </c>
      <c r="M40" s="1188"/>
      <c r="N40" s="1188"/>
      <c r="O40" s="1188"/>
      <c r="P40" s="1188"/>
      <c r="Q40" s="1188"/>
      <c r="R40" s="1188"/>
      <c r="S40" s="1188"/>
      <c r="T40" s="1188"/>
      <c r="U40" s="1188"/>
      <c r="V40" s="1188"/>
      <c r="W40" s="1188"/>
      <c r="X40" s="1188"/>
      <c r="Y40" s="1185" t="s">
        <v>1008</v>
      </c>
      <c r="Z40" s="1189">
        <v>0</v>
      </c>
      <c r="AA40" s="1155"/>
      <c r="AB40" s="1618"/>
      <c r="AC40" s="1619"/>
      <c r="AD40" s="1533"/>
      <c r="AE40" s="1464"/>
      <c r="AF40" s="1464"/>
      <c r="AG40" s="1464"/>
      <c r="AH40" s="1466"/>
      <c r="AI40" s="1465"/>
      <c r="AJ40" s="1467"/>
      <c r="AK40" s="1467"/>
    </row>
    <row r="41" spans="1:37" s="422" customFormat="1" ht="64.5" thickBot="1">
      <c r="A41" s="1903"/>
      <c r="B41" s="1905"/>
      <c r="C41" s="1898"/>
      <c r="D41" s="1183" t="s">
        <v>1004</v>
      </c>
      <c r="E41" s="1173" t="s">
        <v>972</v>
      </c>
      <c r="F41" s="1174">
        <v>12</v>
      </c>
      <c r="G41" s="1175" t="s">
        <v>1005</v>
      </c>
      <c r="H41" s="1180" t="s">
        <v>1713</v>
      </c>
      <c r="I41" s="420">
        <v>0.015873015873015872</v>
      </c>
      <c r="J41" s="1175" t="s">
        <v>942</v>
      </c>
      <c r="K41" s="1176">
        <v>42005</v>
      </c>
      <c r="L41" s="1176">
        <v>42369</v>
      </c>
      <c r="M41" s="1179">
        <v>1</v>
      </c>
      <c r="N41" s="1179">
        <v>1</v>
      </c>
      <c r="O41" s="1179">
        <v>1</v>
      </c>
      <c r="P41" s="1179">
        <v>1</v>
      </c>
      <c r="Q41" s="1179">
        <v>1</v>
      </c>
      <c r="R41" s="1179">
        <v>1</v>
      </c>
      <c r="S41" s="1179">
        <v>1</v>
      </c>
      <c r="T41" s="1179">
        <v>1</v>
      </c>
      <c r="U41" s="1179">
        <v>1</v>
      </c>
      <c r="V41" s="1179">
        <v>1</v>
      </c>
      <c r="W41" s="1179">
        <v>1</v>
      </c>
      <c r="X41" s="1179">
        <v>1</v>
      </c>
      <c r="Y41" s="1178">
        <f t="shared" si="0"/>
        <v>12</v>
      </c>
      <c r="Z41" s="421">
        <v>0</v>
      </c>
      <c r="AA41" s="1172" t="s">
        <v>1084</v>
      </c>
      <c r="AB41" s="1618"/>
      <c r="AC41" s="1619"/>
      <c r="AD41" s="1533"/>
      <c r="AE41" s="1464"/>
      <c r="AF41" s="1464"/>
      <c r="AG41" s="1464"/>
      <c r="AH41" s="1466"/>
      <c r="AI41" s="1465"/>
      <c r="AJ41" s="1467"/>
      <c r="AK41" s="1467"/>
    </row>
    <row r="42" spans="1:37" s="422" customFormat="1" ht="64.5" thickBot="1">
      <c r="A42" s="1903"/>
      <c r="B42" s="1905"/>
      <c r="C42" s="1898"/>
      <c r="D42" s="1183" t="s">
        <v>1006</v>
      </c>
      <c r="E42" s="1173" t="s">
        <v>1007</v>
      </c>
      <c r="F42" s="1174" t="s">
        <v>1008</v>
      </c>
      <c r="G42" s="1175" t="s">
        <v>1009</v>
      </c>
      <c r="H42" s="1180" t="s">
        <v>1713</v>
      </c>
      <c r="I42" s="420">
        <v>0.015873015873015872</v>
      </c>
      <c r="J42" s="1175" t="s">
        <v>935</v>
      </c>
      <c r="K42" s="1176">
        <v>42005</v>
      </c>
      <c r="L42" s="1176">
        <v>42369</v>
      </c>
      <c r="M42" s="1179">
        <v>0</v>
      </c>
      <c r="N42" s="1179">
        <v>0</v>
      </c>
      <c r="O42" s="1179">
        <v>1</v>
      </c>
      <c r="P42" s="1179">
        <v>1</v>
      </c>
      <c r="Q42" s="1179">
        <v>1</v>
      </c>
      <c r="R42" s="1179">
        <v>1</v>
      </c>
      <c r="S42" s="1179">
        <v>1</v>
      </c>
      <c r="T42" s="1179">
        <v>1</v>
      </c>
      <c r="U42" s="1179">
        <v>1</v>
      </c>
      <c r="V42" s="1179">
        <v>1</v>
      </c>
      <c r="W42" s="1179">
        <v>1</v>
      </c>
      <c r="X42" s="1179">
        <v>0</v>
      </c>
      <c r="Y42" s="1178">
        <v>9</v>
      </c>
      <c r="Z42" s="421">
        <v>0</v>
      </c>
      <c r="AA42" s="1172" t="s">
        <v>1084</v>
      </c>
      <c r="AB42" s="1618"/>
      <c r="AC42" s="1619"/>
      <c r="AD42" s="1533"/>
      <c r="AE42" s="1464"/>
      <c r="AF42" s="1464"/>
      <c r="AG42" s="1464"/>
      <c r="AH42" s="1466"/>
      <c r="AI42" s="1465"/>
      <c r="AJ42" s="1467"/>
      <c r="AK42" s="1467"/>
    </row>
    <row r="43" spans="1:37" s="422" customFormat="1" ht="51.75" thickBot="1">
      <c r="A43" s="1903"/>
      <c r="B43" s="1905"/>
      <c r="C43" s="1898"/>
      <c r="D43" s="1183" t="s">
        <v>1010</v>
      </c>
      <c r="E43" s="1173" t="s">
        <v>1011</v>
      </c>
      <c r="F43" s="1174">
        <v>1</v>
      </c>
      <c r="G43" s="1175" t="s">
        <v>1012</v>
      </c>
      <c r="H43" s="1180" t="s">
        <v>1713</v>
      </c>
      <c r="I43" s="420">
        <v>0.015873015873015872</v>
      </c>
      <c r="J43" s="1175" t="s">
        <v>935</v>
      </c>
      <c r="K43" s="1176">
        <v>42005</v>
      </c>
      <c r="L43" s="1176">
        <v>42369</v>
      </c>
      <c r="M43" s="1179"/>
      <c r="N43" s="1179"/>
      <c r="O43" s="1179"/>
      <c r="P43" s="1179"/>
      <c r="Q43" s="1179"/>
      <c r="R43" s="1179"/>
      <c r="S43" s="1179"/>
      <c r="T43" s="1179"/>
      <c r="U43" s="1179"/>
      <c r="V43" s="1179"/>
      <c r="W43" s="1179"/>
      <c r="X43" s="1179">
        <v>1</v>
      </c>
      <c r="Y43" s="1178">
        <f t="shared" si="0"/>
        <v>1</v>
      </c>
      <c r="Z43" s="421">
        <v>0</v>
      </c>
      <c r="AA43" s="1172" t="s">
        <v>1084</v>
      </c>
      <c r="AB43" s="1618"/>
      <c r="AC43" s="1619"/>
      <c r="AD43" s="1533"/>
      <c r="AE43" s="1464"/>
      <c r="AF43" s="1464"/>
      <c r="AG43" s="1464"/>
      <c r="AH43" s="1466"/>
      <c r="AI43" s="1465"/>
      <c r="AJ43" s="1467"/>
      <c r="AK43" s="1467"/>
    </row>
    <row r="44" spans="1:37" s="422" customFormat="1" ht="39" thickBot="1">
      <c r="A44" s="1903"/>
      <c r="B44" s="1905"/>
      <c r="C44" s="1898" t="s">
        <v>595</v>
      </c>
      <c r="D44" s="1183" t="s">
        <v>1013</v>
      </c>
      <c r="E44" s="1173" t="s">
        <v>972</v>
      </c>
      <c r="F44" s="1174">
        <v>12</v>
      </c>
      <c r="G44" s="1175" t="s">
        <v>1014</v>
      </c>
      <c r="H44" s="1180" t="s">
        <v>1805</v>
      </c>
      <c r="I44" s="420">
        <v>0.015873015873015872</v>
      </c>
      <c r="J44" s="1175" t="s">
        <v>942</v>
      </c>
      <c r="K44" s="1176">
        <v>42005</v>
      </c>
      <c r="L44" s="1176">
        <v>42369</v>
      </c>
      <c r="M44" s="1179">
        <v>1</v>
      </c>
      <c r="N44" s="1179">
        <v>1</v>
      </c>
      <c r="O44" s="1179">
        <v>1</v>
      </c>
      <c r="P44" s="1179">
        <v>1</v>
      </c>
      <c r="Q44" s="1179">
        <v>1</v>
      </c>
      <c r="R44" s="1179">
        <v>1</v>
      </c>
      <c r="S44" s="1179">
        <v>1</v>
      </c>
      <c r="T44" s="1179">
        <v>1</v>
      </c>
      <c r="U44" s="1179">
        <v>1</v>
      </c>
      <c r="V44" s="1179">
        <v>1</v>
      </c>
      <c r="W44" s="1179">
        <v>1</v>
      </c>
      <c r="X44" s="1179">
        <v>1</v>
      </c>
      <c r="Y44" s="1178">
        <f t="shared" si="0"/>
        <v>12</v>
      </c>
      <c r="Z44" s="421">
        <v>0</v>
      </c>
      <c r="AA44" s="1172" t="s">
        <v>1084</v>
      </c>
      <c r="AB44" s="1618"/>
      <c r="AC44" s="1619"/>
      <c r="AD44" s="1533"/>
      <c r="AE44" s="1464"/>
      <c r="AF44" s="1464"/>
      <c r="AG44" s="1464"/>
      <c r="AH44" s="1466"/>
      <c r="AI44" s="1465"/>
      <c r="AJ44" s="1467"/>
      <c r="AK44" s="1467"/>
    </row>
    <row r="45" spans="1:37" s="422" customFormat="1" ht="39" thickBot="1">
      <c r="A45" s="1903"/>
      <c r="B45" s="1905"/>
      <c r="C45" s="1898"/>
      <c r="D45" s="1183" t="s">
        <v>1015</v>
      </c>
      <c r="E45" s="1173" t="s">
        <v>972</v>
      </c>
      <c r="F45" s="1174">
        <v>12</v>
      </c>
      <c r="G45" s="1175" t="s">
        <v>1014</v>
      </c>
      <c r="H45" s="1180" t="s">
        <v>1805</v>
      </c>
      <c r="I45" s="420">
        <v>0.015873015873015872</v>
      </c>
      <c r="J45" s="1175" t="s">
        <v>942</v>
      </c>
      <c r="K45" s="1176">
        <v>42005</v>
      </c>
      <c r="L45" s="1176">
        <v>42369</v>
      </c>
      <c r="M45" s="1179">
        <v>1</v>
      </c>
      <c r="N45" s="1179">
        <v>1</v>
      </c>
      <c r="O45" s="1179">
        <v>1</v>
      </c>
      <c r="P45" s="1179">
        <v>1</v>
      </c>
      <c r="Q45" s="1179">
        <v>1</v>
      </c>
      <c r="R45" s="1179">
        <v>1</v>
      </c>
      <c r="S45" s="1179">
        <v>1</v>
      </c>
      <c r="T45" s="1179">
        <v>1</v>
      </c>
      <c r="U45" s="1179">
        <v>1</v>
      </c>
      <c r="V45" s="1179">
        <v>1</v>
      </c>
      <c r="W45" s="1179">
        <v>1</v>
      </c>
      <c r="X45" s="1179">
        <v>1</v>
      </c>
      <c r="Y45" s="1178">
        <f t="shared" si="0"/>
        <v>12</v>
      </c>
      <c r="Z45" s="421">
        <v>0</v>
      </c>
      <c r="AA45" s="1172" t="s">
        <v>1084</v>
      </c>
      <c r="AB45" s="1618"/>
      <c r="AC45" s="1619"/>
      <c r="AD45" s="1533"/>
      <c r="AE45" s="1464"/>
      <c r="AF45" s="1464"/>
      <c r="AG45" s="1464"/>
      <c r="AH45" s="1466"/>
      <c r="AI45" s="1465"/>
      <c r="AJ45" s="1467"/>
      <c r="AK45" s="1467"/>
    </row>
    <row r="46" spans="1:37" s="422" customFormat="1" ht="39" thickBot="1">
      <c r="A46" s="1903"/>
      <c r="B46" s="1905"/>
      <c r="C46" s="1898"/>
      <c r="D46" s="1183" t="s">
        <v>1016</v>
      </c>
      <c r="E46" s="1173" t="s">
        <v>972</v>
      </c>
      <c r="F46" s="1174">
        <v>12</v>
      </c>
      <c r="G46" s="1175" t="s">
        <v>1014</v>
      </c>
      <c r="H46" s="1180" t="s">
        <v>1805</v>
      </c>
      <c r="I46" s="420">
        <v>0.015873015873015872</v>
      </c>
      <c r="J46" s="1175" t="s">
        <v>942</v>
      </c>
      <c r="K46" s="1176">
        <v>42005</v>
      </c>
      <c r="L46" s="1176">
        <v>42369</v>
      </c>
      <c r="M46" s="1179">
        <v>1</v>
      </c>
      <c r="N46" s="1179">
        <v>1</v>
      </c>
      <c r="O46" s="1179">
        <v>1</v>
      </c>
      <c r="P46" s="1179">
        <v>1</v>
      </c>
      <c r="Q46" s="1179">
        <v>1</v>
      </c>
      <c r="R46" s="1179">
        <v>1</v>
      </c>
      <c r="S46" s="1179">
        <v>1</v>
      </c>
      <c r="T46" s="1179">
        <v>1</v>
      </c>
      <c r="U46" s="1179">
        <v>1</v>
      </c>
      <c r="V46" s="1179">
        <v>1</v>
      </c>
      <c r="W46" s="1179">
        <v>1</v>
      </c>
      <c r="X46" s="1179">
        <v>1</v>
      </c>
      <c r="Y46" s="1178">
        <f t="shared" si="0"/>
        <v>12</v>
      </c>
      <c r="Z46" s="421">
        <v>0</v>
      </c>
      <c r="AA46" s="1172" t="s">
        <v>1084</v>
      </c>
      <c r="AB46" s="1618"/>
      <c r="AC46" s="1619"/>
      <c r="AD46" s="1533"/>
      <c r="AE46" s="1464"/>
      <c r="AF46" s="1464"/>
      <c r="AG46" s="1464"/>
      <c r="AH46" s="1466"/>
      <c r="AI46" s="1465"/>
      <c r="AJ46" s="1467"/>
      <c r="AK46" s="1467"/>
    </row>
    <row r="47" spans="1:37" s="422" customFormat="1" ht="51.75" thickBot="1">
      <c r="A47" s="1903"/>
      <c r="B47" s="1905"/>
      <c r="C47" s="1898"/>
      <c r="D47" s="1183" t="s">
        <v>1017</v>
      </c>
      <c r="E47" s="1173" t="s">
        <v>1018</v>
      </c>
      <c r="F47" s="1174">
        <v>12</v>
      </c>
      <c r="G47" s="1175" t="s">
        <v>1019</v>
      </c>
      <c r="H47" s="1180" t="s">
        <v>1805</v>
      </c>
      <c r="I47" s="420">
        <v>0.015873015873015872</v>
      </c>
      <c r="J47" s="1175" t="s">
        <v>942</v>
      </c>
      <c r="K47" s="1176">
        <v>42005</v>
      </c>
      <c r="L47" s="1176">
        <v>42369</v>
      </c>
      <c r="M47" s="1179">
        <v>1</v>
      </c>
      <c r="N47" s="1179">
        <v>1</v>
      </c>
      <c r="O47" s="1179">
        <v>1</v>
      </c>
      <c r="P47" s="1179">
        <v>1</v>
      </c>
      <c r="Q47" s="1179">
        <v>1</v>
      </c>
      <c r="R47" s="1179">
        <v>1</v>
      </c>
      <c r="S47" s="1179">
        <v>1</v>
      </c>
      <c r="T47" s="1179">
        <v>1</v>
      </c>
      <c r="U47" s="1179">
        <v>1</v>
      </c>
      <c r="V47" s="1179">
        <v>1</v>
      </c>
      <c r="W47" s="1179">
        <v>1</v>
      </c>
      <c r="X47" s="1179">
        <v>1</v>
      </c>
      <c r="Y47" s="1178">
        <f t="shared" si="0"/>
        <v>12</v>
      </c>
      <c r="Z47" s="421">
        <v>0</v>
      </c>
      <c r="AA47" s="1172" t="s">
        <v>1084</v>
      </c>
      <c r="AB47" s="1618"/>
      <c r="AC47" s="1619"/>
      <c r="AD47" s="1533"/>
      <c r="AE47" s="1464"/>
      <c r="AF47" s="1464"/>
      <c r="AG47" s="1464"/>
      <c r="AH47" s="1466"/>
      <c r="AI47" s="1465"/>
      <c r="AJ47" s="1467"/>
      <c r="AK47" s="1467"/>
    </row>
    <row r="48" spans="1:37" s="422" customFormat="1" ht="57.75" customHeight="1" thickBot="1">
      <c r="A48" s="1903"/>
      <c r="B48" s="1905"/>
      <c r="C48" s="1898"/>
      <c r="D48" s="1183" t="s">
        <v>1020</v>
      </c>
      <c r="E48" s="1173" t="s">
        <v>1021</v>
      </c>
      <c r="F48" s="1174">
        <v>12</v>
      </c>
      <c r="G48" s="1175" t="s">
        <v>1022</v>
      </c>
      <c r="H48" s="1180" t="s">
        <v>1805</v>
      </c>
      <c r="I48" s="420">
        <v>0.015873015873015872</v>
      </c>
      <c r="J48" s="1175" t="s">
        <v>282</v>
      </c>
      <c r="K48" s="1176">
        <v>42005</v>
      </c>
      <c r="L48" s="1176">
        <v>42369</v>
      </c>
      <c r="M48" s="1179">
        <v>1</v>
      </c>
      <c r="N48" s="1179">
        <v>1</v>
      </c>
      <c r="O48" s="1179">
        <v>1</v>
      </c>
      <c r="P48" s="1179">
        <v>1</v>
      </c>
      <c r="Q48" s="1179">
        <v>1</v>
      </c>
      <c r="R48" s="1179">
        <v>1</v>
      </c>
      <c r="S48" s="1179">
        <v>1</v>
      </c>
      <c r="T48" s="1179">
        <v>1</v>
      </c>
      <c r="U48" s="1179">
        <v>1</v>
      </c>
      <c r="V48" s="1179">
        <v>1</v>
      </c>
      <c r="W48" s="1179">
        <v>1</v>
      </c>
      <c r="X48" s="1179">
        <v>1</v>
      </c>
      <c r="Y48" s="1178">
        <f t="shared" si="0"/>
        <v>12</v>
      </c>
      <c r="Z48" s="421">
        <v>0</v>
      </c>
      <c r="AA48" s="1172" t="s">
        <v>1084</v>
      </c>
      <c r="AB48" s="1618"/>
      <c r="AC48" s="1619"/>
      <c r="AD48" s="1533"/>
      <c r="AE48" s="1464"/>
      <c r="AF48" s="1464"/>
      <c r="AG48" s="1464"/>
      <c r="AH48" s="1466"/>
      <c r="AI48" s="1465"/>
      <c r="AJ48" s="1467"/>
      <c r="AK48" s="1467"/>
    </row>
    <row r="49" spans="1:37" s="190" customFormat="1" ht="39" thickBot="1">
      <c r="A49" s="1903"/>
      <c r="B49" s="1905"/>
      <c r="C49" s="1899" t="s">
        <v>1023</v>
      </c>
      <c r="D49" s="1172" t="s">
        <v>1024</v>
      </c>
      <c r="E49" s="1173" t="s">
        <v>1025</v>
      </c>
      <c r="F49" s="1174">
        <v>1</v>
      </c>
      <c r="G49" s="1175" t="s">
        <v>1026</v>
      </c>
      <c r="H49" s="1180" t="s">
        <v>1716</v>
      </c>
      <c r="I49" s="420">
        <v>0.015873015873015872</v>
      </c>
      <c r="J49" s="1175" t="s">
        <v>1027</v>
      </c>
      <c r="K49" s="1176">
        <v>42005</v>
      </c>
      <c r="L49" s="1176">
        <v>42369</v>
      </c>
      <c r="M49" s="1179"/>
      <c r="N49" s="1179">
        <v>1</v>
      </c>
      <c r="O49" s="1179"/>
      <c r="P49" s="1179"/>
      <c r="Q49" s="1179"/>
      <c r="R49" s="1179"/>
      <c r="S49" s="1179"/>
      <c r="T49" s="1179"/>
      <c r="U49" s="1179"/>
      <c r="V49" s="1179"/>
      <c r="W49" s="1179"/>
      <c r="X49" s="1179"/>
      <c r="Y49" s="1178">
        <f t="shared" si="0"/>
        <v>1</v>
      </c>
      <c r="Z49" s="421">
        <v>0</v>
      </c>
      <c r="AA49" s="1172" t="s">
        <v>1084</v>
      </c>
      <c r="AB49" s="1618"/>
      <c r="AC49" s="1619"/>
      <c r="AD49" s="1533"/>
      <c r="AE49" s="1464"/>
      <c r="AF49" s="1464"/>
      <c r="AG49" s="1464"/>
      <c r="AH49" s="1466"/>
      <c r="AI49" s="1465"/>
      <c r="AJ49" s="1467"/>
      <c r="AK49" s="1467"/>
    </row>
    <row r="50" spans="1:37" s="190" customFormat="1" ht="39" thickBot="1">
      <c r="A50" s="1903"/>
      <c r="B50" s="1905"/>
      <c r="C50" s="1900"/>
      <c r="D50" s="1172" t="s">
        <v>1028</v>
      </c>
      <c r="E50" s="1173" t="s">
        <v>1029</v>
      </c>
      <c r="F50" s="1174">
        <v>1</v>
      </c>
      <c r="G50" s="1175" t="s">
        <v>1030</v>
      </c>
      <c r="H50" s="1180" t="s">
        <v>1716</v>
      </c>
      <c r="I50" s="420">
        <v>0.015873015873015872</v>
      </c>
      <c r="J50" s="1175" t="s">
        <v>1031</v>
      </c>
      <c r="K50" s="1176">
        <v>42005</v>
      </c>
      <c r="L50" s="1176">
        <v>42369</v>
      </c>
      <c r="M50" s="1179"/>
      <c r="N50" s="1179">
        <v>1</v>
      </c>
      <c r="O50" s="1179"/>
      <c r="P50" s="1179"/>
      <c r="Q50" s="1179"/>
      <c r="R50" s="1179"/>
      <c r="S50" s="1179"/>
      <c r="T50" s="1179"/>
      <c r="U50" s="1179"/>
      <c r="V50" s="1179"/>
      <c r="W50" s="1179"/>
      <c r="X50" s="1179"/>
      <c r="Y50" s="1178">
        <f t="shared" si="0"/>
        <v>1</v>
      </c>
      <c r="Z50" s="421">
        <v>0</v>
      </c>
      <c r="AA50" s="1172" t="s">
        <v>1084</v>
      </c>
      <c r="AB50" s="1618"/>
      <c r="AC50" s="1619"/>
      <c r="AD50" s="1533"/>
      <c r="AE50" s="1464"/>
      <c r="AF50" s="1464"/>
      <c r="AG50" s="1464"/>
      <c r="AH50" s="1466"/>
      <c r="AI50" s="1465"/>
      <c r="AJ50" s="1467"/>
      <c r="AK50" s="1467"/>
    </row>
    <row r="51" spans="1:37" s="190" customFormat="1" ht="51.75" thickBot="1">
      <c r="A51" s="1903"/>
      <c r="B51" s="1905"/>
      <c r="C51" s="1900"/>
      <c r="D51" s="1172" t="s">
        <v>1720</v>
      </c>
      <c r="E51" s="1173" t="s">
        <v>1033</v>
      </c>
      <c r="F51" s="1174">
        <v>10</v>
      </c>
      <c r="G51" s="1175" t="s">
        <v>1030</v>
      </c>
      <c r="H51" s="1180" t="s">
        <v>1718</v>
      </c>
      <c r="I51" s="420">
        <v>0.015873015873015872</v>
      </c>
      <c r="J51" s="1175" t="s">
        <v>942</v>
      </c>
      <c r="K51" s="1176">
        <v>42005</v>
      </c>
      <c r="L51" s="1176">
        <v>42369</v>
      </c>
      <c r="M51" s="1179"/>
      <c r="N51" s="1179"/>
      <c r="O51" s="1179">
        <v>1</v>
      </c>
      <c r="P51" s="1179">
        <v>1</v>
      </c>
      <c r="Q51" s="1179">
        <v>1</v>
      </c>
      <c r="R51" s="1179">
        <v>1</v>
      </c>
      <c r="S51" s="1179">
        <v>1</v>
      </c>
      <c r="T51" s="1179">
        <v>1</v>
      </c>
      <c r="U51" s="1179">
        <v>1</v>
      </c>
      <c r="V51" s="1179">
        <v>1</v>
      </c>
      <c r="W51" s="1179">
        <v>1</v>
      </c>
      <c r="X51" s="1179">
        <v>1</v>
      </c>
      <c r="Y51" s="1178">
        <f t="shared" si="0"/>
        <v>10</v>
      </c>
      <c r="Z51" s="421"/>
      <c r="AA51" s="1172"/>
      <c r="AB51" s="1618"/>
      <c r="AC51" s="1619"/>
      <c r="AD51" s="1533"/>
      <c r="AE51" s="1464"/>
      <c r="AF51" s="1464"/>
      <c r="AG51" s="1464"/>
      <c r="AH51" s="1466"/>
      <c r="AI51" s="1465"/>
      <c r="AJ51" s="1467"/>
      <c r="AK51" s="1467"/>
    </row>
    <row r="52" spans="1:37" s="190" customFormat="1" ht="51.75" thickBot="1">
      <c r="A52" s="1903"/>
      <c r="B52" s="1905"/>
      <c r="C52" s="1900"/>
      <c r="D52" s="1172" t="s">
        <v>1032</v>
      </c>
      <c r="E52" s="1173" t="s">
        <v>1033</v>
      </c>
      <c r="F52" s="1174">
        <v>10</v>
      </c>
      <c r="G52" s="1175" t="s">
        <v>1030</v>
      </c>
      <c r="H52" s="1180" t="s">
        <v>1717</v>
      </c>
      <c r="I52" s="420">
        <v>0.015873015873015872</v>
      </c>
      <c r="J52" s="1175" t="s">
        <v>942</v>
      </c>
      <c r="K52" s="1176">
        <v>42005</v>
      </c>
      <c r="L52" s="1176">
        <v>42369</v>
      </c>
      <c r="M52" s="1179"/>
      <c r="N52" s="1179"/>
      <c r="O52" s="1179">
        <v>1</v>
      </c>
      <c r="P52" s="1179">
        <v>1</v>
      </c>
      <c r="Q52" s="1179">
        <v>1</v>
      </c>
      <c r="R52" s="1179">
        <v>1</v>
      </c>
      <c r="S52" s="1179">
        <v>1</v>
      </c>
      <c r="T52" s="1179">
        <v>1</v>
      </c>
      <c r="U52" s="1179">
        <v>1</v>
      </c>
      <c r="V52" s="1179">
        <v>1</v>
      </c>
      <c r="W52" s="1179">
        <v>1</v>
      </c>
      <c r="X52" s="1179">
        <v>1</v>
      </c>
      <c r="Y52" s="1178">
        <f t="shared" si="0"/>
        <v>10</v>
      </c>
      <c r="Z52" s="421">
        <v>0</v>
      </c>
      <c r="AA52" s="1172" t="s">
        <v>1084</v>
      </c>
      <c r="AB52" s="1618"/>
      <c r="AC52" s="1619"/>
      <c r="AD52" s="1533"/>
      <c r="AE52" s="1464"/>
      <c r="AF52" s="1464"/>
      <c r="AG52" s="1464"/>
      <c r="AH52" s="1466"/>
      <c r="AI52" s="1465"/>
      <c r="AJ52" s="1467"/>
      <c r="AK52" s="1467"/>
    </row>
    <row r="53" spans="1:37" s="190" customFormat="1" ht="51.75" thickBot="1">
      <c r="A53" s="1903"/>
      <c r="B53" s="1905"/>
      <c r="C53" s="1900"/>
      <c r="D53" s="1172" t="s">
        <v>1721</v>
      </c>
      <c r="E53" s="1173" t="s">
        <v>1033</v>
      </c>
      <c r="F53" s="1174">
        <v>12</v>
      </c>
      <c r="G53" s="1175" t="s">
        <v>1030</v>
      </c>
      <c r="H53" s="1180" t="s">
        <v>1718</v>
      </c>
      <c r="I53" s="420">
        <v>0.015873015873015872</v>
      </c>
      <c r="J53" s="1175" t="s">
        <v>942</v>
      </c>
      <c r="K53" s="1176">
        <v>42005</v>
      </c>
      <c r="L53" s="1176">
        <v>42369</v>
      </c>
      <c r="M53" s="1179"/>
      <c r="N53" s="1179"/>
      <c r="O53" s="1179">
        <v>1</v>
      </c>
      <c r="P53" s="1179">
        <v>1</v>
      </c>
      <c r="Q53" s="1179">
        <v>1</v>
      </c>
      <c r="R53" s="1179">
        <v>1</v>
      </c>
      <c r="S53" s="1179">
        <v>1</v>
      </c>
      <c r="T53" s="1179">
        <v>1</v>
      </c>
      <c r="U53" s="1179">
        <v>1</v>
      </c>
      <c r="V53" s="1179">
        <v>1</v>
      </c>
      <c r="W53" s="1179">
        <v>1</v>
      </c>
      <c r="X53" s="1179">
        <v>1</v>
      </c>
      <c r="Y53" s="1178">
        <v>10</v>
      </c>
      <c r="Z53" s="421">
        <v>0</v>
      </c>
      <c r="AA53" s="1172" t="s">
        <v>1084</v>
      </c>
      <c r="AB53" s="1618"/>
      <c r="AC53" s="1619"/>
      <c r="AD53" s="1533"/>
      <c r="AE53" s="1464"/>
      <c r="AF53" s="1464"/>
      <c r="AG53" s="1464"/>
      <c r="AH53" s="1466"/>
      <c r="AI53" s="1465"/>
      <c r="AJ53" s="1467"/>
      <c r="AK53" s="1467"/>
    </row>
    <row r="54" spans="1:37" s="190" customFormat="1" ht="51.75" thickBot="1">
      <c r="A54" s="1903"/>
      <c r="B54" s="1905"/>
      <c r="C54" s="1900"/>
      <c r="D54" s="1172" t="s">
        <v>1722</v>
      </c>
      <c r="E54" s="1173" t="s">
        <v>1033</v>
      </c>
      <c r="F54" s="1174">
        <v>12</v>
      </c>
      <c r="G54" s="1175" t="s">
        <v>1030</v>
      </c>
      <c r="H54" s="1180" t="s">
        <v>1717</v>
      </c>
      <c r="I54" s="420">
        <v>0.015873015873015872</v>
      </c>
      <c r="J54" s="1175" t="s">
        <v>942</v>
      </c>
      <c r="K54" s="1176">
        <v>42005</v>
      </c>
      <c r="L54" s="1176">
        <v>42369</v>
      </c>
      <c r="M54" s="1179"/>
      <c r="N54" s="1179"/>
      <c r="O54" s="1179">
        <v>1</v>
      </c>
      <c r="P54" s="1179">
        <v>1</v>
      </c>
      <c r="Q54" s="1179">
        <v>1</v>
      </c>
      <c r="R54" s="1179">
        <v>1</v>
      </c>
      <c r="S54" s="1179">
        <v>1</v>
      </c>
      <c r="T54" s="1179">
        <v>1</v>
      </c>
      <c r="U54" s="1179">
        <v>1</v>
      </c>
      <c r="V54" s="1179">
        <v>1</v>
      </c>
      <c r="W54" s="1179">
        <v>1</v>
      </c>
      <c r="X54" s="1179">
        <v>1</v>
      </c>
      <c r="Y54" s="1178">
        <v>10</v>
      </c>
      <c r="Z54" s="421">
        <v>0</v>
      </c>
      <c r="AA54" s="1172" t="s">
        <v>1084</v>
      </c>
      <c r="AB54" s="1618"/>
      <c r="AC54" s="1619"/>
      <c r="AD54" s="1533"/>
      <c r="AE54" s="1464"/>
      <c r="AF54" s="1464"/>
      <c r="AG54" s="1464"/>
      <c r="AH54" s="1466"/>
      <c r="AI54" s="1465"/>
      <c r="AJ54" s="1467"/>
      <c r="AK54" s="1467"/>
    </row>
    <row r="55" spans="1:37" s="190" customFormat="1" ht="39" thickBot="1">
      <c r="A55" s="1903"/>
      <c r="B55" s="1905"/>
      <c r="C55" s="1900"/>
      <c r="D55" s="1172" t="s">
        <v>1035</v>
      </c>
      <c r="E55" s="1173" t="s">
        <v>1025</v>
      </c>
      <c r="F55" s="1174">
        <v>1</v>
      </c>
      <c r="G55" s="1175" t="s">
        <v>1036</v>
      </c>
      <c r="H55" s="1180" t="s">
        <v>1723</v>
      </c>
      <c r="I55" s="420">
        <v>0.015873015873015872</v>
      </c>
      <c r="J55" s="1175" t="s">
        <v>1037</v>
      </c>
      <c r="K55" s="1176">
        <v>42005</v>
      </c>
      <c r="L55" s="1176">
        <v>42369</v>
      </c>
      <c r="M55" s="1179"/>
      <c r="N55" s="1179">
        <v>1</v>
      </c>
      <c r="O55" s="1179"/>
      <c r="P55" s="1179"/>
      <c r="Q55" s="1179"/>
      <c r="R55" s="1179"/>
      <c r="S55" s="1179"/>
      <c r="T55" s="1179"/>
      <c r="U55" s="1179"/>
      <c r="V55" s="1179"/>
      <c r="W55" s="1179"/>
      <c r="X55" s="1179"/>
      <c r="Y55" s="1178">
        <v>1</v>
      </c>
      <c r="Z55" s="421">
        <v>0</v>
      </c>
      <c r="AA55" s="1172" t="s">
        <v>1084</v>
      </c>
      <c r="AB55" s="1618"/>
      <c r="AC55" s="1619"/>
      <c r="AD55" s="1533"/>
      <c r="AE55" s="1464"/>
      <c r="AF55" s="1464"/>
      <c r="AG55" s="1464"/>
      <c r="AH55" s="1466"/>
      <c r="AI55" s="1465"/>
      <c r="AJ55" s="1467"/>
      <c r="AK55" s="1467"/>
    </row>
    <row r="56" spans="1:37" s="190" customFormat="1" ht="26.25" thickBot="1">
      <c r="A56" s="1903"/>
      <c r="B56" s="1905"/>
      <c r="C56" s="1900"/>
      <c r="D56" s="1172" t="s">
        <v>1038</v>
      </c>
      <c r="E56" s="1173" t="s">
        <v>1039</v>
      </c>
      <c r="F56" s="1174">
        <v>1</v>
      </c>
      <c r="G56" s="1175" t="s">
        <v>1030</v>
      </c>
      <c r="H56" s="1180" t="s">
        <v>1723</v>
      </c>
      <c r="I56" s="420">
        <v>0.015873015873015872</v>
      </c>
      <c r="J56" s="1175" t="s">
        <v>1040</v>
      </c>
      <c r="K56" s="1176">
        <v>42005</v>
      </c>
      <c r="L56" s="1176">
        <v>42369</v>
      </c>
      <c r="M56" s="1179"/>
      <c r="N56" s="1179">
        <v>1</v>
      </c>
      <c r="O56" s="1179"/>
      <c r="P56" s="1179"/>
      <c r="Q56" s="1179"/>
      <c r="R56" s="1179"/>
      <c r="S56" s="1179"/>
      <c r="T56" s="1179"/>
      <c r="U56" s="1179"/>
      <c r="V56" s="1179"/>
      <c r="W56" s="1179"/>
      <c r="X56" s="1179"/>
      <c r="Y56" s="1178">
        <v>1</v>
      </c>
      <c r="Z56" s="421">
        <v>0</v>
      </c>
      <c r="AA56" s="1172" t="s">
        <v>1084</v>
      </c>
      <c r="AB56" s="1618"/>
      <c r="AC56" s="1619"/>
      <c r="AD56" s="1533"/>
      <c r="AE56" s="1464"/>
      <c r="AF56" s="1464"/>
      <c r="AG56" s="1464"/>
      <c r="AH56" s="1466"/>
      <c r="AI56" s="1465"/>
      <c r="AJ56" s="1467"/>
      <c r="AK56" s="1467"/>
    </row>
    <row r="57" spans="1:37" s="422" customFormat="1" ht="26.25" thickBot="1">
      <c r="A57" s="1903"/>
      <c r="B57" s="1905"/>
      <c r="C57" s="1900"/>
      <c r="D57" s="1183" t="s">
        <v>1041</v>
      </c>
      <c r="E57" s="1173" t="s">
        <v>1042</v>
      </c>
      <c r="F57" s="1174">
        <v>1</v>
      </c>
      <c r="G57" s="1175" t="s">
        <v>1030</v>
      </c>
      <c r="H57" s="1180" t="s">
        <v>1723</v>
      </c>
      <c r="I57" s="420">
        <v>0.015873015873015872</v>
      </c>
      <c r="J57" s="1175" t="s">
        <v>1043</v>
      </c>
      <c r="K57" s="1176">
        <v>42005</v>
      </c>
      <c r="L57" s="1176">
        <v>42369</v>
      </c>
      <c r="M57" s="1179"/>
      <c r="N57" s="1179"/>
      <c r="O57" s="1179"/>
      <c r="P57" s="1179"/>
      <c r="Q57" s="1179"/>
      <c r="R57" s="1179"/>
      <c r="S57" s="1179"/>
      <c r="T57" s="1179"/>
      <c r="U57" s="1179"/>
      <c r="V57" s="1179"/>
      <c r="W57" s="1179">
        <v>1</v>
      </c>
      <c r="X57" s="1179"/>
      <c r="Y57" s="1178">
        <f t="shared" si="0"/>
        <v>1</v>
      </c>
      <c r="Z57" s="421">
        <v>5000000</v>
      </c>
      <c r="AA57" s="1172" t="s">
        <v>1084</v>
      </c>
      <c r="AB57" s="1618"/>
      <c r="AC57" s="1619"/>
      <c r="AD57" s="1533"/>
      <c r="AE57" s="1464"/>
      <c r="AF57" s="1464"/>
      <c r="AG57" s="1464"/>
      <c r="AH57" s="1466"/>
      <c r="AI57" s="1465"/>
      <c r="AJ57" s="1467"/>
      <c r="AK57" s="1467"/>
    </row>
    <row r="58" spans="1:37" s="422" customFormat="1" ht="26.25" thickBot="1">
      <c r="A58" s="1903"/>
      <c r="B58" s="1905"/>
      <c r="C58" s="1900"/>
      <c r="D58" s="1183" t="s">
        <v>1034</v>
      </c>
      <c r="E58" s="1173" t="s">
        <v>1018</v>
      </c>
      <c r="F58" s="1174">
        <v>10</v>
      </c>
      <c r="G58" s="1175" t="s">
        <v>1030</v>
      </c>
      <c r="H58" s="1180" t="s">
        <v>1723</v>
      </c>
      <c r="I58" s="420">
        <v>0.015873015873015872</v>
      </c>
      <c r="J58" s="1175" t="s">
        <v>1044</v>
      </c>
      <c r="K58" s="1176">
        <v>42005</v>
      </c>
      <c r="L58" s="1176">
        <v>42369</v>
      </c>
      <c r="M58" s="1179"/>
      <c r="N58" s="1179"/>
      <c r="O58" s="1179"/>
      <c r="P58" s="1179"/>
      <c r="Q58" s="1179"/>
      <c r="R58" s="1179"/>
      <c r="S58" s="1179"/>
      <c r="T58" s="1179"/>
      <c r="U58" s="1179"/>
      <c r="V58" s="1179"/>
      <c r="W58" s="1179">
        <v>1</v>
      </c>
      <c r="X58" s="1179">
        <v>1</v>
      </c>
      <c r="Y58" s="1178">
        <f t="shared" si="0"/>
        <v>2</v>
      </c>
      <c r="Z58" s="421">
        <v>0</v>
      </c>
      <c r="AA58" s="1172" t="s">
        <v>1084</v>
      </c>
      <c r="AB58" s="1618"/>
      <c r="AC58" s="1619"/>
      <c r="AD58" s="1533"/>
      <c r="AE58" s="1464"/>
      <c r="AF58" s="1464"/>
      <c r="AG58" s="1464"/>
      <c r="AH58" s="1466"/>
      <c r="AI58" s="1465"/>
      <c r="AJ58" s="1467"/>
      <c r="AK58" s="1467"/>
    </row>
    <row r="59" spans="1:37" s="422" customFormat="1" ht="36.75" customHeight="1" thickBot="1">
      <c r="A59" s="1903"/>
      <c r="B59" s="1905"/>
      <c r="C59" s="1901"/>
      <c r="D59" s="1183" t="s">
        <v>1045</v>
      </c>
      <c r="E59" s="1173" t="s">
        <v>282</v>
      </c>
      <c r="F59" s="1174">
        <v>1</v>
      </c>
      <c r="G59" s="1175" t="s">
        <v>1046</v>
      </c>
      <c r="H59" s="1180" t="s">
        <v>1723</v>
      </c>
      <c r="I59" s="420">
        <v>0.015873015873015872</v>
      </c>
      <c r="J59" s="1175" t="s">
        <v>282</v>
      </c>
      <c r="K59" s="1176">
        <v>42005</v>
      </c>
      <c r="L59" s="1176">
        <v>42369</v>
      </c>
      <c r="M59" s="1179"/>
      <c r="N59" s="1179"/>
      <c r="O59" s="1179"/>
      <c r="P59" s="1179"/>
      <c r="Q59" s="1179"/>
      <c r="R59" s="1179"/>
      <c r="S59" s="1179"/>
      <c r="T59" s="1179"/>
      <c r="U59" s="1179"/>
      <c r="V59" s="1179"/>
      <c r="W59" s="1179"/>
      <c r="X59" s="1179">
        <v>1</v>
      </c>
      <c r="Y59" s="1178">
        <f t="shared" si="0"/>
        <v>1</v>
      </c>
      <c r="Z59" s="421">
        <v>0</v>
      </c>
      <c r="AA59" s="1172" t="s">
        <v>1084</v>
      </c>
      <c r="AB59" s="1618"/>
      <c r="AC59" s="1619"/>
      <c r="AD59" s="1533"/>
      <c r="AE59" s="1464"/>
      <c r="AF59" s="1464"/>
      <c r="AG59" s="1464"/>
      <c r="AH59" s="1466"/>
      <c r="AI59" s="1465"/>
      <c r="AJ59" s="1467"/>
      <c r="AK59" s="1467"/>
    </row>
    <row r="60" spans="1:37" s="422" customFormat="1" ht="39" thickBot="1">
      <c r="A60" s="1903"/>
      <c r="B60" s="1905"/>
      <c r="C60" s="1898" t="s">
        <v>1047</v>
      </c>
      <c r="D60" s="1183" t="s">
        <v>1048</v>
      </c>
      <c r="E60" s="1173" t="s">
        <v>1025</v>
      </c>
      <c r="F60" s="1174">
        <v>1</v>
      </c>
      <c r="G60" s="1175" t="s">
        <v>1036</v>
      </c>
      <c r="H60" s="1180" t="s">
        <v>1723</v>
      </c>
      <c r="I60" s="420">
        <v>0.015873015873015872</v>
      </c>
      <c r="J60" s="1175" t="s">
        <v>1049</v>
      </c>
      <c r="K60" s="1176">
        <v>42005</v>
      </c>
      <c r="L60" s="1176">
        <v>42369</v>
      </c>
      <c r="M60" s="1179"/>
      <c r="N60" s="1179">
        <v>1</v>
      </c>
      <c r="O60" s="1179"/>
      <c r="P60" s="1179"/>
      <c r="Q60" s="1179"/>
      <c r="R60" s="1179"/>
      <c r="S60" s="1179"/>
      <c r="T60" s="1179"/>
      <c r="U60" s="1179"/>
      <c r="V60" s="1179"/>
      <c r="W60" s="1179"/>
      <c r="X60" s="1179"/>
      <c r="Y60" s="1178">
        <f t="shared" si="0"/>
        <v>1</v>
      </c>
      <c r="Z60" s="421">
        <v>0</v>
      </c>
      <c r="AA60" s="1172" t="s">
        <v>1084</v>
      </c>
      <c r="AB60" s="1618"/>
      <c r="AC60" s="1619"/>
      <c r="AD60" s="1533"/>
      <c r="AE60" s="1464"/>
      <c r="AF60" s="1464"/>
      <c r="AG60" s="1464"/>
      <c r="AH60" s="1466"/>
      <c r="AI60" s="1465"/>
      <c r="AJ60" s="1467"/>
      <c r="AK60" s="1467"/>
    </row>
    <row r="61" spans="1:37" s="422" customFormat="1" ht="51.75" thickBot="1">
      <c r="A61" s="1903"/>
      <c r="B61" s="1905"/>
      <c r="C61" s="1898"/>
      <c r="D61" s="1183" t="s">
        <v>1050</v>
      </c>
      <c r="E61" s="1173" t="s">
        <v>1051</v>
      </c>
      <c r="F61" s="1174">
        <v>1</v>
      </c>
      <c r="G61" s="1175" t="s">
        <v>1030</v>
      </c>
      <c r="H61" s="1180" t="s">
        <v>1723</v>
      </c>
      <c r="I61" s="420">
        <v>0.015873015873015872</v>
      </c>
      <c r="J61" s="1175" t="s">
        <v>1040</v>
      </c>
      <c r="K61" s="1176">
        <v>42005</v>
      </c>
      <c r="L61" s="1176">
        <v>42369</v>
      </c>
      <c r="M61" s="1179"/>
      <c r="N61" s="1179">
        <v>1</v>
      </c>
      <c r="O61" s="1179"/>
      <c r="P61" s="1179"/>
      <c r="Q61" s="1179"/>
      <c r="R61" s="1179"/>
      <c r="S61" s="1179"/>
      <c r="T61" s="1179"/>
      <c r="U61" s="1179"/>
      <c r="V61" s="1179"/>
      <c r="W61" s="1179"/>
      <c r="X61" s="1179"/>
      <c r="Y61" s="1178">
        <f t="shared" si="0"/>
        <v>1</v>
      </c>
      <c r="Z61" s="421">
        <v>0</v>
      </c>
      <c r="AA61" s="1172" t="s">
        <v>1084</v>
      </c>
      <c r="AB61" s="1618"/>
      <c r="AC61" s="1619"/>
      <c r="AD61" s="1533"/>
      <c r="AE61" s="1464"/>
      <c r="AF61" s="1464"/>
      <c r="AG61" s="1464"/>
      <c r="AH61" s="1466"/>
      <c r="AI61" s="1465"/>
      <c r="AJ61" s="1467"/>
      <c r="AK61" s="1467"/>
    </row>
    <row r="62" spans="1:37" s="422" customFormat="1" ht="26.25" thickBot="1">
      <c r="A62" s="1903"/>
      <c r="B62" s="1905"/>
      <c r="C62" s="1898"/>
      <c r="D62" s="1183" t="s">
        <v>1052</v>
      </c>
      <c r="E62" s="1173" t="s">
        <v>1033</v>
      </c>
      <c r="F62" s="1174">
        <v>12</v>
      </c>
      <c r="G62" s="1175" t="s">
        <v>1030</v>
      </c>
      <c r="H62" s="1180" t="s">
        <v>1723</v>
      </c>
      <c r="I62" s="420">
        <v>0.015873015873015872</v>
      </c>
      <c r="J62" s="1175" t="s">
        <v>942</v>
      </c>
      <c r="K62" s="1176">
        <v>42005</v>
      </c>
      <c r="L62" s="1176">
        <v>42369</v>
      </c>
      <c r="M62" s="1179"/>
      <c r="N62" s="1179"/>
      <c r="O62" s="1179">
        <v>1</v>
      </c>
      <c r="P62" s="1179">
        <v>1</v>
      </c>
      <c r="Q62" s="1179">
        <v>1</v>
      </c>
      <c r="R62" s="1179">
        <v>1</v>
      </c>
      <c r="S62" s="1179">
        <v>1</v>
      </c>
      <c r="T62" s="1179">
        <v>1</v>
      </c>
      <c r="U62" s="1179">
        <v>1</v>
      </c>
      <c r="V62" s="1179">
        <v>1</v>
      </c>
      <c r="W62" s="1179">
        <v>1</v>
      </c>
      <c r="X62" s="1179">
        <v>1</v>
      </c>
      <c r="Y62" s="1178">
        <f t="shared" si="0"/>
        <v>10</v>
      </c>
      <c r="Z62" s="421">
        <v>20000000</v>
      </c>
      <c r="AA62" s="1172" t="s">
        <v>1084</v>
      </c>
      <c r="AB62" s="1618"/>
      <c r="AC62" s="1619"/>
      <c r="AD62" s="1533"/>
      <c r="AE62" s="1464"/>
      <c r="AF62" s="1464"/>
      <c r="AG62" s="1464"/>
      <c r="AH62" s="1466"/>
      <c r="AI62" s="1465"/>
      <c r="AJ62" s="1467"/>
      <c r="AK62" s="1467"/>
    </row>
    <row r="63" spans="1:37" s="422" customFormat="1" ht="39" thickBot="1">
      <c r="A63" s="1903"/>
      <c r="B63" s="1905"/>
      <c r="C63" s="1898"/>
      <c r="D63" s="1183" t="s">
        <v>1053</v>
      </c>
      <c r="E63" s="1173" t="s">
        <v>1033</v>
      </c>
      <c r="F63" s="1174">
        <v>12</v>
      </c>
      <c r="G63" s="1175" t="s">
        <v>1030</v>
      </c>
      <c r="H63" s="1180" t="s">
        <v>1723</v>
      </c>
      <c r="I63" s="420">
        <v>0.015873015873015872</v>
      </c>
      <c r="J63" s="1175" t="s">
        <v>942</v>
      </c>
      <c r="K63" s="1176">
        <v>42005</v>
      </c>
      <c r="L63" s="1176">
        <v>42369</v>
      </c>
      <c r="M63" s="1179"/>
      <c r="N63" s="1179"/>
      <c r="O63" s="1179">
        <v>1</v>
      </c>
      <c r="P63" s="1179">
        <v>1</v>
      </c>
      <c r="Q63" s="1179">
        <v>1</v>
      </c>
      <c r="R63" s="1179">
        <v>1</v>
      </c>
      <c r="S63" s="1179">
        <v>1</v>
      </c>
      <c r="T63" s="1179">
        <v>1</v>
      </c>
      <c r="U63" s="1179">
        <v>1</v>
      </c>
      <c r="V63" s="1179">
        <v>1</v>
      </c>
      <c r="W63" s="1179">
        <v>1</v>
      </c>
      <c r="X63" s="1179">
        <v>1</v>
      </c>
      <c r="Y63" s="1178">
        <f t="shared" si="0"/>
        <v>10</v>
      </c>
      <c r="Z63" s="421">
        <v>0</v>
      </c>
      <c r="AA63" s="1172" t="s">
        <v>1084</v>
      </c>
      <c r="AB63" s="1618"/>
      <c r="AC63" s="1619"/>
      <c r="AD63" s="1533"/>
      <c r="AE63" s="1464"/>
      <c r="AF63" s="1464"/>
      <c r="AG63" s="1464"/>
      <c r="AH63" s="1466"/>
      <c r="AI63" s="1465"/>
      <c r="AJ63" s="1467"/>
      <c r="AK63" s="1467"/>
    </row>
    <row r="64" spans="1:37" s="422" customFormat="1" ht="39" thickBot="1">
      <c r="A64" s="1903"/>
      <c r="B64" s="1905"/>
      <c r="C64" s="1898"/>
      <c r="D64" s="1183" t="s">
        <v>1054</v>
      </c>
      <c r="E64" s="1173" t="s">
        <v>67</v>
      </c>
      <c r="F64" s="1174">
        <v>1</v>
      </c>
      <c r="G64" s="1175" t="s">
        <v>1022</v>
      </c>
      <c r="H64" s="1180" t="s">
        <v>1723</v>
      </c>
      <c r="I64" s="420">
        <v>0.015873015873015872</v>
      </c>
      <c r="J64" s="1175" t="s">
        <v>1055</v>
      </c>
      <c r="K64" s="1176">
        <v>42005</v>
      </c>
      <c r="L64" s="1176">
        <v>42369</v>
      </c>
      <c r="M64" s="1179"/>
      <c r="N64" s="1179"/>
      <c r="O64" s="1179"/>
      <c r="P64" s="1179"/>
      <c r="Q64" s="1179"/>
      <c r="R64" s="1179"/>
      <c r="S64" s="1179"/>
      <c r="T64" s="1179"/>
      <c r="U64" s="1179"/>
      <c r="V64" s="1179"/>
      <c r="W64" s="1179"/>
      <c r="X64" s="1179">
        <v>1</v>
      </c>
      <c r="Y64" s="1178">
        <f t="shared" si="0"/>
        <v>1</v>
      </c>
      <c r="Z64" s="421">
        <v>0</v>
      </c>
      <c r="AA64" s="1172" t="s">
        <v>1084</v>
      </c>
      <c r="AB64" s="1618"/>
      <c r="AC64" s="1619"/>
      <c r="AD64" s="1533"/>
      <c r="AE64" s="1464"/>
      <c r="AF64" s="1464"/>
      <c r="AG64" s="1464"/>
      <c r="AH64" s="1466"/>
      <c r="AI64" s="1465"/>
      <c r="AJ64" s="1467"/>
      <c r="AK64" s="1467"/>
    </row>
    <row r="65" spans="1:37" s="423" customFormat="1" ht="26.25" thickBot="1">
      <c r="A65" s="1903"/>
      <c r="B65" s="1905"/>
      <c r="C65" s="1898" t="s">
        <v>1056</v>
      </c>
      <c r="D65" s="1172" t="s">
        <v>1057</v>
      </c>
      <c r="E65" s="1173" t="s">
        <v>1058</v>
      </c>
      <c r="F65" s="1174">
        <v>1</v>
      </c>
      <c r="G65" s="1175" t="s">
        <v>1030</v>
      </c>
      <c r="H65" s="1180" t="s">
        <v>1719</v>
      </c>
      <c r="I65" s="420">
        <v>0.015873015873015872</v>
      </c>
      <c r="J65" s="1175" t="s">
        <v>1031</v>
      </c>
      <c r="K65" s="1176">
        <v>42005</v>
      </c>
      <c r="L65" s="1176">
        <v>42369</v>
      </c>
      <c r="M65" s="1179"/>
      <c r="N65" s="1179">
        <v>1</v>
      </c>
      <c r="O65" s="1179"/>
      <c r="P65" s="1179"/>
      <c r="Q65" s="1179"/>
      <c r="R65" s="1179"/>
      <c r="S65" s="1179"/>
      <c r="T65" s="1179"/>
      <c r="U65" s="1179"/>
      <c r="V65" s="1179"/>
      <c r="W65" s="1179"/>
      <c r="X65" s="1179"/>
      <c r="Y65" s="1178">
        <f t="shared" si="0"/>
        <v>1</v>
      </c>
      <c r="Z65" s="421">
        <v>0</v>
      </c>
      <c r="AA65" s="1172" t="s">
        <v>1084</v>
      </c>
      <c r="AB65" s="1618"/>
      <c r="AC65" s="1619"/>
      <c r="AD65" s="1533"/>
      <c r="AE65" s="1464"/>
      <c r="AF65" s="1464"/>
      <c r="AG65" s="1464"/>
      <c r="AH65" s="1466"/>
      <c r="AI65" s="1465"/>
      <c r="AJ65" s="1467"/>
      <c r="AK65" s="1467"/>
    </row>
    <row r="66" spans="1:37" s="423" customFormat="1" ht="26.25" thickBot="1">
      <c r="A66" s="1903"/>
      <c r="B66" s="1905"/>
      <c r="C66" s="1898"/>
      <c r="D66" s="1172" t="s">
        <v>1059</v>
      </c>
      <c r="E66" s="1173" t="s">
        <v>1060</v>
      </c>
      <c r="F66" s="1174">
        <v>1</v>
      </c>
      <c r="G66" s="1175" t="s">
        <v>1030</v>
      </c>
      <c r="H66" s="1180" t="s">
        <v>1719</v>
      </c>
      <c r="I66" s="420">
        <v>0.015873015873015872</v>
      </c>
      <c r="J66" s="1175" t="s">
        <v>1061</v>
      </c>
      <c r="K66" s="1176">
        <v>42005</v>
      </c>
      <c r="L66" s="1176">
        <v>42369</v>
      </c>
      <c r="M66" s="1179"/>
      <c r="N66" s="1179">
        <v>1</v>
      </c>
      <c r="O66" s="1179"/>
      <c r="P66" s="1179"/>
      <c r="Q66" s="1179"/>
      <c r="R66" s="1179"/>
      <c r="S66" s="1179"/>
      <c r="T66" s="1179"/>
      <c r="U66" s="1179"/>
      <c r="V66" s="1179"/>
      <c r="W66" s="1179"/>
      <c r="X66" s="1179"/>
      <c r="Y66" s="1178">
        <f t="shared" si="0"/>
        <v>1</v>
      </c>
      <c r="Z66" s="421">
        <v>0</v>
      </c>
      <c r="AA66" s="1172" t="s">
        <v>1084</v>
      </c>
      <c r="AB66" s="1618"/>
      <c r="AC66" s="1619"/>
      <c r="AD66" s="1533"/>
      <c r="AE66" s="1464"/>
      <c r="AF66" s="1464"/>
      <c r="AG66" s="1464"/>
      <c r="AH66" s="1466"/>
      <c r="AI66" s="1465"/>
      <c r="AJ66" s="1467"/>
      <c r="AK66" s="1467"/>
    </row>
    <row r="67" spans="1:37" s="423" customFormat="1" ht="39" thickBot="1">
      <c r="A67" s="1903"/>
      <c r="B67" s="1905"/>
      <c r="C67" s="1898"/>
      <c r="D67" s="1172" t="s">
        <v>1062</v>
      </c>
      <c r="E67" s="1173" t="s">
        <v>1063</v>
      </c>
      <c r="F67" s="1174">
        <v>12</v>
      </c>
      <c r="G67" s="1175" t="s">
        <v>1030</v>
      </c>
      <c r="H67" s="1180" t="s">
        <v>1719</v>
      </c>
      <c r="I67" s="420">
        <v>0.015873015873015872</v>
      </c>
      <c r="J67" s="1175" t="s">
        <v>149</v>
      </c>
      <c r="K67" s="1176">
        <v>42005</v>
      </c>
      <c r="L67" s="1176">
        <v>42369</v>
      </c>
      <c r="M67" s="1179">
        <v>1</v>
      </c>
      <c r="N67" s="1179">
        <v>1</v>
      </c>
      <c r="O67" s="1179">
        <v>1</v>
      </c>
      <c r="P67" s="1179">
        <v>1</v>
      </c>
      <c r="Q67" s="1179">
        <v>1</v>
      </c>
      <c r="R67" s="1179">
        <v>1</v>
      </c>
      <c r="S67" s="1179">
        <v>1</v>
      </c>
      <c r="T67" s="1179">
        <v>1</v>
      </c>
      <c r="U67" s="1179">
        <v>1</v>
      </c>
      <c r="V67" s="1179">
        <v>1</v>
      </c>
      <c r="W67" s="1179">
        <v>1</v>
      </c>
      <c r="X67" s="1179">
        <v>1</v>
      </c>
      <c r="Y67" s="1178">
        <f t="shared" si="0"/>
        <v>12</v>
      </c>
      <c r="Z67" s="421">
        <v>0</v>
      </c>
      <c r="AA67" s="1172" t="s">
        <v>1084</v>
      </c>
      <c r="AB67" s="1618"/>
      <c r="AC67" s="1619"/>
      <c r="AD67" s="1533"/>
      <c r="AE67" s="1464"/>
      <c r="AF67" s="1464"/>
      <c r="AG67" s="1464"/>
      <c r="AH67" s="1466"/>
      <c r="AI67" s="1465"/>
      <c r="AJ67" s="1467"/>
      <c r="AK67" s="1467"/>
    </row>
    <row r="68" spans="1:37" s="423" customFormat="1" ht="39" thickBot="1">
      <c r="A68" s="1903"/>
      <c r="B68" s="1905"/>
      <c r="C68" s="1898"/>
      <c r="D68" s="1172" t="s">
        <v>1064</v>
      </c>
      <c r="E68" s="1173" t="s">
        <v>1063</v>
      </c>
      <c r="F68" s="1174">
        <v>12</v>
      </c>
      <c r="G68" s="1175" t="s">
        <v>1030</v>
      </c>
      <c r="H68" s="1180" t="s">
        <v>1719</v>
      </c>
      <c r="I68" s="420">
        <v>0.015873015873015872</v>
      </c>
      <c r="J68" s="1175" t="s">
        <v>149</v>
      </c>
      <c r="K68" s="1176">
        <v>42005</v>
      </c>
      <c r="L68" s="1176">
        <v>42369</v>
      </c>
      <c r="M68" s="1179">
        <v>1</v>
      </c>
      <c r="N68" s="1179">
        <v>1</v>
      </c>
      <c r="O68" s="1179">
        <v>1</v>
      </c>
      <c r="P68" s="1179">
        <v>1</v>
      </c>
      <c r="Q68" s="1179">
        <v>1</v>
      </c>
      <c r="R68" s="1179">
        <v>1</v>
      </c>
      <c r="S68" s="1179">
        <v>1</v>
      </c>
      <c r="T68" s="1179">
        <v>1</v>
      </c>
      <c r="U68" s="1179">
        <v>1</v>
      </c>
      <c r="V68" s="1179">
        <v>1</v>
      </c>
      <c r="W68" s="1179">
        <v>1</v>
      </c>
      <c r="X68" s="1179">
        <v>1</v>
      </c>
      <c r="Y68" s="1178">
        <f t="shared" si="0"/>
        <v>12</v>
      </c>
      <c r="Z68" s="421">
        <v>0</v>
      </c>
      <c r="AA68" s="1172" t="s">
        <v>1084</v>
      </c>
      <c r="AB68" s="1618"/>
      <c r="AC68" s="1619"/>
      <c r="AD68" s="1533"/>
      <c r="AE68" s="1464"/>
      <c r="AF68" s="1464"/>
      <c r="AG68" s="1464"/>
      <c r="AH68" s="1466"/>
      <c r="AI68" s="1465"/>
      <c r="AJ68" s="1467"/>
      <c r="AK68" s="1467"/>
    </row>
    <row r="69" spans="1:37" s="423" customFormat="1" ht="39" thickBot="1">
      <c r="A69" s="1903"/>
      <c r="B69" s="1905"/>
      <c r="C69" s="1898"/>
      <c r="D69" s="1172" t="s">
        <v>1065</v>
      </c>
      <c r="E69" s="1173" t="s">
        <v>1063</v>
      </c>
      <c r="F69" s="1174">
        <v>4</v>
      </c>
      <c r="G69" s="1175" t="s">
        <v>1066</v>
      </c>
      <c r="H69" s="1180" t="s">
        <v>1719</v>
      </c>
      <c r="I69" s="420">
        <v>0.015873015873015872</v>
      </c>
      <c r="J69" s="1175" t="s">
        <v>149</v>
      </c>
      <c r="K69" s="1176">
        <v>42005</v>
      </c>
      <c r="L69" s="1176">
        <v>42369</v>
      </c>
      <c r="M69" s="1179"/>
      <c r="N69" s="1179"/>
      <c r="O69" s="1179">
        <v>1</v>
      </c>
      <c r="P69" s="1179"/>
      <c r="Q69" s="1179"/>
      <c r="R69" s="1179">
        <v>1</v>
      </c>
      <c r="S69" s="1179"/>
      <c r="T69" s="1179"/>
      <c r="U69" s="1179">
        <v>1</v>
      </c>
      <c r="V69" s="1179"/>
      <c r="W69" s="1179"/>
      <c r="X69" s="1179">
        <v>1</v>
      </c>
      <c r="Y69" s="1178">
        <f t="shared" si="0"/>
        <v>4</v>
      </c>
      <c r="Z69" s="421">
        <v>0</v>
      </c>
      <c r="AA69" s="1172" t="s">
        <v>1084</v>
      </c>
      <c r="AB69" s="1618"/>
      <c r="AC69" s="1619"/>
      <c r="AD69" s="1533"/>
      <c r="AE69" s="1464"/>
      <c r="AF69" s="1464"/>
      <c r="AG69" s="1464"/>
      <c r="AH69" s="1466"/>
      <c r="AI69" s="1465"/>
      <c r="AJ69" s="1467"/>
      <c r="AK69" s="1467"/>
    </row>
    <row r="70" spans="1:37" s="423" customFormat="1" ht="26.25" thickBot="1">
      <c r="A70" s="1903"/>
      <c r="B70" s="1905"/>
      <c r="C70" s="1898"/>
      <c r="D70" s="1172" t="s">
        <v>1812</v>
      </c>
      <c r="E70" s="1173" t="s">
        <v>67</v>
      </c>
      <c r="F70" s="1174">
        <v>1</v>
      </c>
      <c r="G70" s="1175" t="s">
        <v>1067</v>
      </c>
      <c r="H70" s="1180" t="s">
        <v>1719</v>
      </c>
      <c r="I70" s="420" t="s">
        <v>1813</v>
      </c>
      <c r="J70" s="1175">
        <v>42005</v>
      </c>
      <c r="K70" s="1176">
        <v>42369</v>
      </c>
      <c r="L70" s="1176"/>
      <c r="M70" s="1179"/>
      <c r="N70" s="1179"/>
      <c r="O70" s="1179">
        <v>1</v>
      </c>
      <c r="P70" s="1179"/>
      <c r="Q70" s="1179"/>
      <c r="R70" s="1179"/>
      <c r="S70" s="1179"/>
      <c r="T70" s="1179"/>
      <c r="U70" s="1179"/>
      <c r="V70" s="1179"/>
      <c r="W70" s="1179"/>
      <c r="X70" s="1191">
        <f>+SUM(L70:W70)</f>
        <v>1</v>
      </c>
      <c r="Y70" s="1178">
        <f t="shared" si="0"/>
        <v>2</v>
      </c>
      <c r="Z70" s="424" t="s">
        <v>1084</v>
      </c>
      <c r="AA70" s="1172"/>
      <c r="AB70" s="1618"/>
      <c r="AC70" s="1619"/>
      <c r="AD70" s="1533"/>
      <c r="AE70" s="1464"/>
      <c r="AF70" s="1464"/>
      <c r="AG70" s="1464"/>
      <c r="AH70" s="1466"/>
      <c r="AI70" s="1465"/>
      <c r="AJ70" s="1467"/>
      <c r="AK70" s="1467"/>
    </row>
    <row r="71" spans="1:37" s="423" customFormat="1" ht="26.25" thickBot="1">
      <c r="A71" s="1903"/>
      <c r="B71" s="1905"/>
      <c r="C71" s="1898"/>
      <c r="D71" s="1172" t="s">
        <v>1068</v>
      </c>
      <c r="E71" s="1173" t="s">
        <v>67</v>
      </c>
      <c r="F71" s="1174">
        <v>1</v>
      </c>
      <c r="G71" s="1175" t="s">
        <v>1067</v>
      </c>
      <c r="H71" s="1180" t="s">
        <v>1719</v>
      </c>
      <c r="I71" s="420">
        <v>0.015873015873015872</v>
      </c>
      <c r="J71" s="1175" t="s">
        <v>1069</v>
      </c>
      <c r="K71" s="1176">
        <v>42005</v>
      </c>
      <c r="L71" s="1176">
        <v>42369</v>
      </c>
      <c r="M71" s="1179"/>
      <c r="N71" s="1179">
        <v>1</v>
      </c>
      <c r="O71" s="1179"/>
      <c r="P71" s="1179"/>
      <c r="Q71" s="1179"/>
      <c r="R71" s="1179"/>
      <c r="S71" s="1179"/>
      <c r="T71" s="1179"/>
      <c r="U71" s="1179"/>
      <c r="V71" s="1179"/>
      <c r="W71" s="1179"/>
      <c r="X71" s="1191"/>
      <c r="Y71" s="1178">
        <f>+SUM(M71:X71)</f>
        <v>1</v>
      </c>
      <c r="Z71" s="424">
        <v>0</v>
      </c>
      <c r="AA71" s="1172" t="s">
        <v>1084</v>
      </c>
      <c r="AB71" s="1618"/>
      <c r="AC71" s="1619"/>
      <c r="AD71" s="1533"/>
      <c r="AE71" s="1464"/>
      <c r="AF71" s="1464"/>
      <c r="AG71" s="1464"/>
      <c r="AH71" s="1466"/>
      <c r="AI71" s="1465"/>
      <c r="AJ71" s="1467"/>
      <c r="AK71" s="1467"/>
    </row>
    <row r="72" spans="1:37" s="423" customFormat="1" ht="26.25" thickBot="1">
      <c r="A72" s="1903"/>
      <c r="B72" s="1905"/>
      <c r="C72" s="1898"/>
      <c r="D72" s="1172" t="s">
        <v>1070</v>
      </c>
      <c r="E72" s="1173" t="s">
        <v>1071</v>
      </c>
      <c r="F72" s="1174">
        <v>1</v>
      </c>
      <c r="G72" s="1175" t="s">
        <v>1072</v>
      </c>
      <c r="H72" s="1180" t="s">
        <v>1719</v>
      </c>
      <c r="I72" s="420">
        <v>0.015873015873015872</v>
      </c>
      <c r="J72" s="1175" t="s">
        <v>1073</v>
      </c>
      <c r="K72" s="1176">
        <v>42005</v>
      </c>
      <c r="L72" s="1176">
        <v>42369</v>
      </c>
      <c r="M72" s="1179"/>
      <c r="N72" s="1179"/>
      <c r="O72" s="1179"/>
      <c r="P72" s="1179"/>
      <c r="Q72" s="1179"/>
      <c r="R72" s="1179"/>
      <c r="S72" s="1179"/>
      <c r="T72" s="1179"/>
      <c r="U72" s="1179"/>
      <c r="V72" s="1179"/>
      <c r="W72" s="1179"/>
      <c r="X72" s="1191"/>
      <c r="Y72" s="1178" t="s">
        <v>95</v>
      </c>
      <c r="Z72" s="424">
        <v>0</v>
      </c>
      <c r="AA72" s="1172" t="s">
        <v>1084</v>
      </c>
      <c r="AB72" s="1618"/>
      <c r="AC72" s="1619"/>
      <c r="AD72" s="1533"/>
      <c r="AE72" s="1464"/>
      <c r="AF72" s="1464"/>
      <c r="AG72" s="1464"/>
      <c r="AH72" s="1466"/>
      <c r="AI72" s="1465"/>
      <c r="AJ72" s="1467"/>
      <c r="AK72" s="1467"/>
    </row>
    <row r="73" spans="1:37" s="423" customFormat="1" ht="69" customHeight="1" thickBot="1">
      <c r="A73" s="1903"/>
      <c r="B73" s="1905"/>
      <c r="C73" s="1899" t="s">
        <v>502</v>
      </c>
      <c r="D73" s="91" t="s">
        <v>146</v>
      </c>
      <c r="E73" s="92" t="s">
        <v>147</v>
      </c>
      <c r="F73" s="93">
        <v>12</v>
      </c>
      <c r="G73" s="92" t="s">
        <v>148</v>
      </c>
      <c r="H73" s="1180" t="s">
        <v>1723</v>
      </c>
      <c r="I73" s="420">
        <v>0.015873015873015872</v>
      </c>
      <c r="J73" s="38" t="s">
        <v>149</v>
      </c>
      <c r="K73" s="1192">
        <v>42006</v>
      </c>
      <c r="L73" s="1192">
        <v>42369</v>
      </c>
      <c r="M73" s="1193">
        <v>1</v>
      </c>
      <c r="N73" s="1193">
        <v>1</v>
      </c>
      <c r="O73" s="1193">
        <v>1</v>
      </c>
      <c r="P73" s="1193">
        <v>1</v>
      </c>
      <c r="Q73" s="1193">
        <v>1</v>
      </c>
      <c r="R73" s="1193">
        <v>1</v>
      </c>
      <c r="S73" s="1193">
        <v>1</v>
      </c>
      <c r="T73" s="1193">
        <v>1</v>
      </c>
      <c r="U73" s="1193">
        <v>1</v>
      </c>
      <c r="V73" s="1193">
        <v>1</v>
      </c>
      <c r="W73" s="1193">
        <v>1</v>
      </c>
      <c r="X73" s="1194">
        <v>1</v>
      </c>
      <c r="Y73" s="1195">
        <v>12</v>
      </c>
      <c r="Z73" s="1196">
        <v>0</v>
      </c>
      <c r="AA73" s="1172" t="s">
        <v>1084</v>
      </c>
      <c r="AB73" s="1618"/>
      <c r="AC73" s="1619"/>
      <c r="AD73" s="1533"/>
      <c r="AE73" s="1464"/>
      <c r="AF73" s="1464"/>
      <c r="AG73" s="1464"/>
      <c r="AH73" s="1466"/>
      <c r="AI73" s="1465"/>
      <c r="AJ73" s="1467"/>
      <c r="AK73" s="1467"/>
    </row>
    <row r="74" spans="1:37" s="423" customFormat="1" ht="64.5" thickBot="1">
      <c r="A74" s="1903"/>
      <c r="B74" s="1905"/>
      <c r="C74" s="1900"/>
      <c r="D74" s="95" t="s">
        <v>150</v>
      </c>
      <c r="E74" s="96" t="s">
        <v>147</v>
      </c>
      <c r="F74" s="90">
        <v>12</v>
      </c>
      <c r="G74" s="1197" t="s">
        <v>148</v>
      </c>
      <c r="H74" s="1180" t="s">
        <v>1723</v>
      </c>
      <c r="I74" s="420">
        <v>0.015873015873015872</v>
      </c>
      <c r="J74" s="49" t="s">
        <v>149</v>
      </c>
      <c r="K74" s="1198">
        <v>42006</v>
      </c>
      <c r="L74" s="1198">
        <v>42369</v>
      </c>
      <c r="M74" s="1199">
        <v>1</v>
      </c>
      <c r="N74" s="1199">
        <v>1</v>
      </c>
      <c r="O74" s="1199">
        <v>1</v>
      </c>
      <c r="P74" s="1199">
        <v>1</v>
      </c>
      <c r="Q74" s="1199">
        <v>1</v>
      </c>
      <c r="R74" s="1199">
        <v>1</v>
      </c>
      <c r="S74" s="1199">
        <v>1</v>
      </c>
      <c r="T74" s="1199">
        <v>1</v>
      </c>
      <c r="U74" s="1199">
        <v>1</v>
      </c>
      <c r="V74" s="1199">
        <v>1</v>
      </c>
      <c r="W74" s="1199">
        <v>1</v>
      </c>
      <c r="X74" s="1200">
        <v>1</v>
      </c>
      <c r="Y74" s="1178">
        <v>12</v>
      </c>
      <c r="Z74" s="1196">
        <v>0</v>
      </c>
      <c r="AA74" s="1172" t="s">
        <v>1084</v>
      </c>
      <c r="AB74" s="1618"/>
      <c r="AC74" s="1619"/>
      <c r="AD74" s="1533"/>
      <c r="AE74" s="1464"/>
      <c r="AF74" s="1464"/>
      <c r="AG74" s="1464"/>
      <c r="AH74" s="1466"/>
      <c r="AI74" s="1465"/>
      <c r="AJ74" s="1467"/>
      <c r="AK74" s="1467"/>
    </row>
    <row r="75" spans="1:37" s="423" customFormat="1" ht="77.25" thickBot="1">
      <c r="A75" s="1903"/>
      <c r="B75" s="1905"/>
      <c r="C75" s="1900"/>
      <c r="D75" s="91" t="s">
        <v>151</v>
      </c>
      <c r="E75" s="34" t="s">
        <v>152</v>
      </c>
      <c r="F75" s="98" t="s">
        <v>135</v>
      </c>
      <c r="G75" s="99" t="s">
        <v>136</v>
      </c>
      <c r="H75" s="1180" t="s">
        <v>1723</v>
      </c>
      <c r="I75" s="420">
        <v>0.015873015873015872</v>
      </c>
      <c r="J75" s="100" t="s">
        <v>153</v>
      </c>
      <c r="K75" s="1201">
        <v>42006</v>
      </c>
      <c r="L75" s="1192">
        <v>42369</v>
      </c>
      <c r="M75" s="1193"/>
      <c r="N75" s="1193"/>
      <c r="O75" s="1193"/>
      <c r="P75" s="1193"/>
      <c r="Q75" s="1193"/>
      <c r="R75" s="1193"/>
      <c r="S75" s="1193"/>
      <c r="T75" s="1193"/>
      <c r="U75" s="1193"/>
      <c r="V75" s="1193"/>
      <c r="W75" s="1193"/>
      <c r="X75" s="1194"/>
      <c r="Y75" s="1195" t="s">
        <v>135</v>
      </c>
      <c r="Z75" s="1196">
        <v>0</v>
      </c>
      <c r="AA75" s="1172" t="s">
        <v>1084</v>
      </c>
      <c r="AB75" s="1618"/>
      <c r="AC75" s="1619"/>
      <c r="AD75" s="1533"/>
      <c r="AE75" s="1464"/>
      <c r="AF75" s="1464"/>
      <c r="AG75" s="1464"/>
      <c r="AH75" s="1466"/>
      <c r="AI75" s="1465"/>
      <c r="AJ75" s="1467"/>
      <c r="AK75" s="1467"/>
    </row>
    <row r="76" spans="1:37" s="423" customFormat="1" ht="39" thickBot="1">
      <c r="A76" s="1903"/>
      <c r="B76" s="1905"/>
      <c r="C76" s="1906"/>
      <c r="D76" s="1451" t="s">
        <v>1724</v>
      </c>
      <c r="E76" s="34" t="s">
        <v>1725</v>
      </c>
      <c r="F76" s="98">
        <v>9</v>
      </c>
      <c r="G76" s="33" t="s">
        <v>1726</v>
      </c>
      <c r="H76" s="1180" t="s">
        <v>1723</v>
      </c>
      <c r="I76" s="461"/>
      <c r="J76" s="1026" t="s">
        <v>1727</v>
      </c>
      <c r="K76" s="1201">
        <v>42006</v>
      </c>
      <c r="L76" s="1192">
        <v>42369</v>
      </c>
      <c r="M76" s="1193"/>
      <c r="N76" s="1193"/>
      <c r="O76" s="1193"/>
      <c r="P76" s="1193">
        <v>1</v>
      </c>
      <c r="Q76" s="1193">
        <v>1</v>
      </c>
      <c r="R76" s="1193">
        <v>1</v>
      </c>
      <c r="S76" s="1193">
        <v>1</v>
      </c>
      <c r="T76" s="1193">
        <v>1</v>
      </c>
      <c r="U76" s="1193">
        <v>1</v>
      </c>
      <c r="V76" s="1193">
        <v>1</v>
      </c>
      <c r="W76" s="1193">
        <v>1</v>
      </c>
      <c r="X76" s="1194">
        <v>1</v>
      </c>
      <c r="Y76" s="1195">
        <f>SUM(P76:X76)</f>
        <v>9</v>
      </c>
      <c r="Z76" s="1202">
        <v>0</v>
      </c>
      <c r="AA76" s="1203"/>
      <c r="AB76" s="1618"/>
      <c r="AC76" s="1619"/>
      <c r="AD76" s="1620"/>
      <c r="AE76" s="1468"/>
      <c r="AF76" s="1468"/>
      <c r="AG76" s="1468"/>
      <c r="AH76" s="1466"/>
      <c r="AI76" s="1465"/>
      <c r="AJ76" s="1470"/>
      <c r="AK76" s="1470"/>
    </row>
    <row r="77" spans="1:37" s="171" customFormat="1" ht="16.5" thickBot="1">
      <c r="A77" s="1699" t="s">
        <v>1074</v>
      </c>
      <c r="B77" s="1700"/>
      <c r="C77" s="1700"/>
      <c r="D77" s="1916"/>
      <c r="E77" s="465"/>
      <c r="F77" s="392"/>
      <c r="G77" s="1700"/>
      <c r="H77" s="1700"/>
      <c r="I77" s="80">
        <f>+SUM(I16:I76)</f>
        <v>0.936507936507935</v>
      </c>
      <c r="J77" s="80"/>
      <c r="K77" s="1142"/>
      <c r="L77" s="1142"/>
      <c r="M77" s="393"/>
      <c r="N77" s="393"/>
      <c r="O77" s="393"/>
      <c r="P77" s="393"/>
      <c r="Q77" s="393"/>
      <c r="R77" s="393"/>
      <c r="S77" s="393"/>
      <c r="T77" s="393"/>
      <c r="U77" s="393"/>
      <c r="V77" s="393"/>
      <c r="W77" s="393"/>
      <c r="X77" s="393"/>
      <c r="Y77" s="393"/>
      <c r="Z77" s="394">
        <f>SUM(Z16:Z76)</f>
        <v>25000000</v>
      </c>
      <c r="AA77" s="1142"/>
      <c r="AB77" s="1099"/>
      <c r="AC77" s="1398"/>
      <c r="AD77" s="1099"/>
      <c r="AE77" s="1621"/>
      <c r="AF77" s="1099"/>
      <c r="AG77" s="1622"/>
      <c r="AH77" s="1099"/>
      <c r="AI77" s="1099"/>
      <c r="AJ77" s="1099"/>
      <c r="AK77" s="1099"/>
    </row>
    <row r="78" spans="1:37" s="171" customFormat="1" ht="16.5" thickBot="1">
      <c r="A78" s="1692" t="s">
        <v>285</v>
      </c>
      <c r="B78" s="1693"/>
      <c r="C78" s="1693"/>
      <c r="D78" s="1693"/>
      <c r="E78" s="197"/>
      <c r="F78" s="197"/>
      <c r="G78" s="1147"/>
      <c r="H78" s="1147"/>
      <c r="I78" s="274">
        <f>+I77</f>
        <v>0.936507936507935</v>
      </c>
      <c r="J78" s="1147"/>
      <c r="K78" s="1147"/>
      <c r="L78" s="1147"/>
      <c r="M78" s="466"/>
      <c r="N78" s="466"/>
      <c r="O78" s="466"/>
      <c r="P78" s="466"/>
      <c r="Q78" s="466"/>
      <c r="R78" s="466"/>
      <c r="S78" s="466"/>
      <c r="T78" s="466"/>
      <c r="U78" s="466"/>
      <c r="V78" s="466"/>
      <c r="W78" s="466"/>
      <c r="X78" s="466"/>
      <c r="Y78" s="466"/>
      <c r="Z78" s="467">
        <f>SUM(Z77)</f>
        <v>25000000</v>
      </c>
      <c r="AA78" s="1147"/>
      <c r="AB78" s="1456"/>
      <c r="AC78" s="199"/>
      <c r="AD78" s="1457"/>
      <c r="AE78" s="1401"/>
      <c r="AF78" s="1457"/>
      <c r="AG78" s="1623"/>
      <c r="AH78" s="1457"/>
      <c r="AI78" s="1457"/>
      <c r="AJ78" s="1457"/>
      <c r="AK78" s="1458"/>
    </row>
    <row r="79" spans="1:27" s="418" customFormat="1" ht="13.5" thickBot="1">
      <c r="A79" s="426"/>
      <c r="B79" s="426"/>
      <c r="C79" s="426"/>
      <c r="D79" s="426"/>
      <c r="E79" s="426"/>
      <c r="F79" s="427"/>
      <c r="G79" s="426"/>
      <c r="H79" s="426"/>
      <c r="I79" s="428"/>
      <c r="J79" s="426"/>
      <c r="K79" s="426"/>
      <c r="L79" s="426"/>
      <c r="M79" s="429"/>
      <c r="N79" s="429"/>
      <c r="O79" s="429"/>
      <c r="P79" s="429"/>
      <c r="Q79" s="429"/>
      <c r="R79" s="429"/>
      <c r="S79" s="429"/>
      <c r="T79" s="429"/>
      <c r="U79" s="429"/>
      <c r="V79" s="429"/>
      <c r="W79" s="429"/>
      <c r="X79" s="429"/>
      <c r="Y79" s="429"/>
      <c r="Z79" s="430"/>
      <c r="AA79" s="426"/>
    </row>
    <row r="80" spans="1:37" s="171" customFormat="1" ht="15.75" customHeight="1" thickBot="1">
      <c r="A80" s="1917" t="s">
        <v>9</v>
      </c>
      <c r="B80" s="1918"/>
      <c r="C80" s="1919"/>
      <c r="D80" s="1838" t="s">
        <v>1075</v>
      </c>
      <c r="E80" s="1839"/>
      <c r="F80" s="1839"/>
      <c r="G80" s="1839"/>
      <c r="H80" s="1839"/>
      <c r="I80" s="1839"/>
      <c r="J80" s="1839"/>
      <c r="K80" s="1839"/>
      <c r="L80" s="1839"/>
      <c r="M80" s="1839"/>
      <c r="N80" s="1839"/>
      <c r="O80" s="1839"/>
      <c r="P80" s="1839"/>
      <c r="Q80" s="1839"/>
      <c r="R80" s="1839"/>
      <c r="S80" s="1839"/>
      <c r="T80" s="1839"/>
      <c r="U80" s="1839"/>
      <c r="V80" s="1839"/>
      <c r="W80" s="1839"/>
      <c r="X80" s="1839"/>
      <c r="Y80" s="1839"/>
      <c r="Z80" s="1839"/>
      <c r="AA80" s="1840"/>
      <c r="AB80" s="1705" t="s">
        <v>930</v>
      </c>
      <c r="AC80" s="1706"/>
      <c r="AD80" s="1706"/>
      <c r="AE80" s="1706"/>
      <c r="AF80" s="1706"/>
      <c r="AG80" s="1706"/>
      <c r="AH80" s="1706"/>
      <c r="AI80" s="1706"/>
      <c r="AJ80" s="1706"/>
      <c r="AK80" s="1707"/>
    </row>
    <row r="81" spans="1:34" ht="15" thickBot="1">
      <c r="A81" s="171"/>
      <c r="B81" s="417"/>
      <c r="C81" s="417"/>
      <c r="D81" s="417"/>
      <c r="E81" s="417"/>
      <c r="F81" s="417"/>
      <c r="G81" s="417"/>
      <c r="H81" s="417"/>
      <c r="I81" s="417"/>
      <c r="J81" s="417"/>
      <c r="K81" s="170"/>
      <c r="L81" s="170"/>
      <c r="M81" s="170"/>
      <c r="N81" s="170"/>
      <c r="O81" s="170"/>
      <c r="P81" s="170"/>
      <c r="Q81" s="170"/>
      <c r="R81" s="170"/>
      <c r="S81" s="170"/>
      <c r="T81" s="170"/>
      <c r="U81" s="170"/>
      <c r="V81" s="170"/>
      <c r="W81" s="170"/>
      <c r="X81" s="170"/>
      <c r="Y81" s="170"/>
      <c r="Z81" s="170"/>
      <c r="AA81" s="417"/>
      <c r="AB81" s="12"/>
      <c r="AC81" s="12"/>
      <c r="AD81" s="12"/>
      <c r="AE81" s="12"/>
      <c r="AF81" s="12"/>
      <c r="AG81" s="12"/>
      <c r="AH81" s="12"/>
    </row>
    <row r="82" spans="1:37" ht="39" thickBot="1">
      <c r="A82" s="1170" t="s">
        <v>11</v>
      </c>
      <c r="B82" s="1170" t="s">
        <v>931</v>
      </c>
      <c r="C82" s="1170" t="s">
        <v>13</v>
      </c>
      <c r="D82" s="1170" t="s">
        <v>14</v>
      </c>
      <c r="E82" s="1170" t="s">
        <v>15</v>
      </c>
      <c r="F82" s="419" t="s">
        <v>16</v>
      </c>
      <c r="G82" s="1170" t="s">
        <v>17</v>
      </c>
      <c r="H82" s="1170" t="s">
        <v>18</v>
      </c>
      <c r="I82" s="1171" t="s">
        <v>19</v>
      </c>
      <c r="J82" s="1170" t="s">
        <v>20</v>
      </c>
      <c r="K82" s="1170" t="s">
        <v>21</v>
      </c>
      <c r="L82" s="1170" t="s">
        <v>22</v>
      </c>
      <c r="M82" s="1170" t="s">
        <v>23</v>
      </c>
      <c r="N82" s="1170" t="s">
        <v>24</v>
      </c>
      <c r="O82" s="1170" t="s">
        <v>25</v>
      </c>
      <c r="P82" s="1170" t="s">
        <v>26</v>
      </c>
      <c r="Q82" s="1170" t="s">
        <v>27</v>
      </c>
      <c r="R82" s="1170" t="s">
        <v>28</v>
      </c>
      <c r="S82" s="1170" t="s">
        <v>29</v>
      </c>
      <c r="T82" s="1170" t="s">
        <v>30</v>
      </c>
      <c r="U82" s="1170" t="s">
        <v>31</v>
      </c>
      <c r="V82" s="1170" t="s">
        <v>32</v>
      </c>
      <c r="W82" s="1170" t="s">
        <v>33</v>
      </c>
      <c r="X82" s="1170" t="s">
        <v>34</v>
      </c>
      <c r="Y82" s="1170" t="s">
        <v>35</v>
      </c>
      <c r="Z82" s="1170" t="s">
        <v>36</v>
      </c>
      <c r="AA82" s="1170" t="s">
        <v>37</v>
      </c>
      <c r="AB82" s="1320" t="s">
        <v>44</v>
      </c>
      <c r="AC82" s="1320" t="s">
        <v>1705</v>
      </c>
      <c r="AD82" s="1320" t="s">
        <v>45</v>
      </c>
      <c r="AE82" s="1320" t="s">
        <v>1915</v>
      </c>
      <c r="AF82" s="1320" t="s">
        <v>1711</v>
      </c>
      <c r="AG82" s="1320" t="s">
        <v>1916</v>
      </c>
      <c r="AH82" s="1320" t="s">
        <v>38</v>
      </c>
      <c r="AI82" s="1320" t="s">
        <v>39</v>
      </c>
      <c r="AJ82" s="1320" t="s">
        <v>40</v>
      </c>
      <c r="AK82" s="1600" t="s">
        <v>41</v>
      </c>
    </row>
    <row r="83" spans="1:37" s="171" customFormat="1" ht="234" customHeight="1" thickBot="1">
      <c r="A83" s="1915"/>
      <c r="B83" s="1915"/>
      <c r="C83" s="1443"/>
      <c r="D83" s="95" t="s">
        <v>1077</v>
      </c>
      <c r="E83" s="1173" t="s">
        <v>1078</v>
      </c>
      <c r="F83" s="1176">
        <v>4</v>
      </c>
      <c r="G83" s="1175" t="s">
        <v>1076</v>
      </c>
      <c r="H83" s="1173" t="s">
        <v>937</v>
      </c>
      <c r="I83" s="420">
        <v>0.33333333333333337</v>
      </c>
      <c r="J83" s="1175" t="s">
        <v>1079</v>
      </c>
      <c r="K83" s="1176">
        <v>42005</v>
      </c>
      <c r="L83" s="1176">
        <v>42369</v>
      </c>
      <c r="M83" s="1179"/>
      <c r="N83" s="1179"/>
      <c r="O83" s="1179"/>
      <c r="P83" s="1179"/>
      <c r="Q83" s="1191"/>
      <c r="R83" s="1445"/>
      <c r="S83" s="1442">
        <v>1</v>
      </c>
      <c r="T83" s="1179"/>
      <c r="U83" s="1179">
        <v>1</v>
      </c>
      <c r="V83" s="1179"/>
      <c r="W83" s="1179"/>
      <c r="X83" s="1179">
        <v>1</v>
      </c>
      <c r="Y83" s="431">
        <f>+SUM(M83:X83)</f>
        <v>3</v>
      </c>
      <c r="Z83" s="421">
        <v>0</v>
      </c>
      <c r="AA83" s="1172" t="s">
        <v>1084</v>
      </c>
      <c r="AB83" s="1467"/>
      <c r="AC83" s="1464"/>
      <c r="AD83" s="1467"/>
      <c r="AE83" s="1464"/>
      <c r="AF83" s="1464"/>
      <c r="AG83" s="1464"/>
      <c r="AH83" s="1466"/>
      <c r="AI83" s="1465"/>
      <c r="AJ83" s="1467"/>
      <c r="AK83" s="1467"/>
    </row>
    <row r="84" spans="1:37" s="171" customFormat="1" ht="158.25" customHeight="1" thickBot="1">
      <c r="A84" s="1904"/>
      <c r="B84" s="1904"/>
      <c r="C84" s="1153" t="s">
        <v>1080</v>
      </c>
      <c r="D84" s="1154" t="s">
        <v>1081</v>
      </c>
      <c r="E84" s="1204" t="s">
        <v>1078</v>
      </c>
      <c r="F84" s="1201">
        <v>4</v>
      </c>
      <c r="G84" s="1205" t="s">
        <v>1076</v>
      </c>
      <c r="H84" s="1204" t="s">
        <v>937</v>
      </c>
      <c r="I84" s="461">
        <v>0.33333333333333337</v>
      </c>
      <c r="J84" s="1205" t="s">
        <v>1079</v>
      </c>
      <c r="K84" s="1201">
        <v>42005</v>
      </c>
      <c r="L84" s="1201">
        <v>42369</v>
      </c>
      <c r="M84" s="1179"/>
      <c r="N84" s="1179"/>
      <c r="O84" s="1179"/>
      <c r="P84" s="1179"/>
      <c r="Q84" s="1191"/>
      <c r="R84" s="1444"/>
      <c r="S84" s="1442">
        <v>1</v>
      </c>
      <c r="T84" s="1179"/>
      <c r="U84" s="1179">
        <v>1</v>
      </c>
      <c r="V84" s="1179"/>
      <c r="W84" s="1179"/>
      <c r="X84" s="1179">
        <v>1</v>
      </c>
      <c r="Y84" s="462">
        <f>+SUM(M84:X84)</f>
        <v>3</v>
      </c>
      <c r="Z84" s="463">
        <v>0</v>
      </c>
      <c r="AA84" s="1203" t="s">
        <v>1084</v>
      </c>
      <c r="AB84" s="1467"/>
      <c r="AC84" s="1464"/>
      <c r="AD84" s="1470"/>
      <c r="AE84" s="1468"/>
      <c r="AF84" s="1464"/>
      <c r="AG84" s="1464"/>
      <c r="AH84" s="1471"/>
      <c r="AI84" s="1469"/>
      <c r="AJ84" s="1470"/>
      <c r="AK84" s="1470"/>
    </row>
    <row r="85" spans="1:37" s="464" customFormat="1" ht="13.5" thickBot="1">
      <c r="A85" s="1699" t="s">
        <v>1074</v>
      </c>
      <c r="B85" s="1700"/>
      <c r="C85" s="1700"/>
      <c r="D85" s="1700"/>
      <c r="E85" s="80"/>
      <c r="F85" s="80"/>
      <c r="G85" s="80"/>
      <c r="H85" s="80"/>
      <c r="I85" s="80">
        <f>+SUM(I83:I84)</f>
        <v>0.6666666666666667</v>
      </c>
      <c r="J85" s="80"/>
      <c r="K85" s="1142"/>
      <c r="L85" s="1142"/>
      <c r="M85" s="393"/>
      <c r="N85" s="393"/>
      <c r="O85" s="393"/>
      <c r="P85" s="393"/>
      <c r="Q85" s="393"/>
      <c r="R85" s="393"/>
      <c r="S85" s="393"/>
      <c r="T85" s="393"/>
      <c r="U85" s="393"/>
      <c r="V85" s="393"/>
      <c r="W85" s="393"/>
      <c r="X85" s="393"/>
      <c r="Y85" s="393"/>
      <c r="Z85" s="394">
        <f>SUM(Z83:Z84)</f>
        <v>0</v>
      </c>
      <c r="AA85" s="1142"/>
      <c r="AB85" s="1099"/>
      <c r="AC85" s="1398"/>
      <c r="AD85" s="1099"/>
      <c r="AE85" s="1397"/>
      <c r="AF85" s="1099"/>
      <c r="AG85" s="1397"/>
      <c r="AH85" s="1099"/>
      <c r="AI85" s="1099"/>
      <c r="AJ85" s="1099"/>
      <c r="AK85" s="1099"/>
    </row>
    <row r="86" spans="1:37" s="178" customFormat="1" ht="13.5" thickBot="1">
      <c r="A86" s="1860" t="s">
        <v>285</v>
      </c>
      <c r="B86" s="1861"/>
      <c r="C86" s="1861"/>
      <c r="D86" s="1861"/>
      <c r="E86" s="1861"/>
      <c r="F86" s="1861"/>
      <c r="G86" s="1156"/>
      <c r="H86" s="1156"/>
      <c r="I86" s="199">
        <f>+I85</f>
        <v>0.6666666666666667</v>
      </c>
      <c r="J86" s="1156"/>
      <c r="K86" s="1156"/>
      <c r="L86" s="1156"/>
      <c r="M86" s="468"/>
      <c r="N86" s="468"/>
      <c r="O86" s="468"/>
      <c r="P86" s="468"/>
      <c r="Q86" s="468"/>
      <c r="R86" s="468"/>
      <c r="S86" s="468"/>
      <c r="T86" s="468"/>
      <c r="U86" s="468"/>
      <c r="V86" s="468"/>
      <c r="W86" s="468"/>
      <c r="X86" s="468"/>
      <c r="Y86" s="468"/>
      <c r="Z86" s="469">
        <f>SUM(Z85)</f>
        <v>0</v>
      </c>
      <c r="AA86" s="1156"/>
      <c r="AB86" s="1100"/>
      <c r="AC86" s="1399"/>
      <c r="AD86" s="1100"/>
      <c r="AE86" s="1400"/>
      <c r="AF86" s="1100"/>
      <c r="AG86" s="1400"/>
      <c r="AH86" s="1100"/>
      <c r="AI86" s="1100"/>
      <c r="AJ86" s="1100"/>
      <c r="AK86" s="1100"/>
    </row>
    <row r="87" spans="1:37" s="178" customFormat="1" ht="18.75" thickBot="1">
      <c r="A87" s="1913" t="s">
        <v>1082</v>
      </c>
      <c r="B87" s="1914"/>
      <c r="C87" s="1914"/>
      <c r="D87" s="1914"/>
      <c r="E87" s="1914"/>
      <c r="F87" s="1914"/>
      <c r="G87" s="1914"/>
      <c r="H87" s="1206"/>
      <c r="I87" s="1207">
        <f>+(I86+I78)/2</f>
        <v>0.8015873015873008</v>
      </c>
      <c r="J87" s="1206"/>
      <c r="K87" s="1206"/>
      <c r="L87" s="1206"/>
      <c r="M87" s="1206"/>
      <c r="N87" s="1206"/>
      <c r="O87" s="1206"/>
      <c r="P87" s="1206"/>
      <c r="Q87" s="1206"/>
      <c r="R87" s="1206"/>
      <c r="S87" s="1206"/>
      <c r="T87" s="1206"/>
      <c r="U87" s="1206"/>
      <c r="V87" s="1206"/>
      <c r="W87" s="1206"/>
      <c r="X87" s="1208"/>
      <c r="Y87" s="1209"/>
      <c r="Z87" s="1209">
        <f>SUM(Z86,Z78,)</f>
        <v>25000000</v>
      </c>
      <c r="AA87" s="1206"/>
      <c r="AB87" s="1212"/>
      <c r="AC87" s="1101"/>
      <c r="AD87" s="1210"/>
      <c r="AE87" s="1211"/>
      <c r="AF87" s="1412"/>
      <c r="AG87" s="1413"/>
      <c r="AH87" s="1412"/>
      <c r="AI87" s="1212"/>
      <c r="AJ87" s="1212"/>
      <c r="AK87" s="1212"/>
    </row>
  </sheetData>
  <mergeCells count="38">
    <mergeCell ref="A77:D77"/>
    <mergeCell ref="G77:H77"/>
    <mergeCell ref="A78:D78"/>
    <mergeCell ref="A80:C80"/>
    <mergeCell ref="D80:AA80"/>
    <mergeCell ref="A86:F86"/>
    <mergeCell ref="A87:G87"/>
    <mergeCell ref="A83:A84"/>
    <mergeCell ref="B83:B84"/>
    <mergeCell ref="A85:D85"/>
    <mergeCell ref="C30:C36"/>
    <mergeCell ref="A8:AA8"/>
    <mergeCell ref="A6:AA6"/>
    <mergeCell ref="A11:C11"/>
    <mergeCell ref="D11:AA11"/>
    <mergeCell ref="A13:C13"/>
    <mergeCell ref="D13:AA13"/>
    <mergeCell ref="A1:C4"/>
    <mergeCell ref="D1:AA2"/>
    <mergeCell ref="D3:AA4"/>
    <mergeCell ref="C16:C19"/>
    <mergeCell ref="C20:C25"/>
    <mergeCell ref="AB5:AK9"/>
    <mergeCell ref="AB11:AK11"/>
    <mergeCell ref="AB13:AK13"/>
    <mergeCell ref="AB80:AK80"/>
    <mergeCell ref="C37:C43"/>
    <mergeCell ref="C44:C48"/>
    <mergeCell ref="C49:C59"/>
    <mergeCell ref="A5:AA5"/>
    <mergeCell ref="A7:AA7"/>
    <mergeCell ref="A9:AA9"/>
    <mergeCell ref="A16:A76"/>
    <mergeCell ref="B16:B76"/>
    <mergeCell ref="C60:C64"/>
    <mergeCell ref="C65:C72"/>
    <mergeCell ref="C73:C76"/>
    <mergeCell ref="C26:C29"/>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3"/>
  <sheetViews>
    <sheetView zoomScale="60" zoomScaleNormal="60" workbookViewId="0" topLeftCell="A1">
      <pane xSplit="4" ySplit="15" topLeftCell="E16" activePane="bottomRight" state="frozen"/>
      <selection pane="topRight" activeCell="E1" sqref="E1"/>
      <selection pane="bottomLeft" activeCell="A16" sqref="A16"/>
      <selection pane="bottomRight" activeCell="A7" sqref="A7:AA7"/>
    </sheetView>
  </sheetViews>
  <sheetFormatPr defaultColWidth="11.421875" defaultRowHeight="15"/>
  <cols>
    <col min="1" max="1" width="6.421875" style="1150" customWidth="1"/>
    <col min="2" max="2" width="30.140625" style="1" customWidth="1"/>
    <col min="3" max="3" width="24.57421875" style="1150" customWidth="1"/>
    <col min="4" max="4" width="35.421875" style="158" customWidth="1"/>
    <col min="5" max="5" width="14.421875" style="1" customWidth="1"/>
    <col min="6" max="6" width="13.7109375" style="1" customWidth="1"/>
    <col min="7" max="7" width="27.7109375" style="159" customWidth="1"/>
    <col min="8" max="8" width="18.00390625" style="1" customWidth="1"/>
    <col min="9" max="9" width="11.8515625" style="1" bestFit="1" customWidth="1"/>
    <col min="10" max="10" width="39.140625" style="1" customWidth="1"/>
    <col min="11" max="11" width="10.7109375" style="1" customWidth="1"/>
    <col min="12" max="12" width="11.28125" style="1" customWidth="1"/>
    <col min="13" max="23" width="4.57421875" style="1" customWidth="1"/>
    <col min="24" max="24" width="11.57421875" style="1" bestFit="1" customWidth="1"/>
    <col min="25" max="25" width="14.57421875" style="160" customWidth="1"/>
    <col min="26" max="26" width="24.140625" style="161" bestFit="1" customWidth="1"/>
    <col min="27" max="27" width="21.7109375" style="1" customWidth="1"/>
    <col min="28" max="32" width="11.421875" style="1" customWidth="1"/>
    <col min="33" max="33" width="13.421875" style="1" customWidth="1"/>
    <col min="34" max="34" width="11.421875" style="1" customWidth="1"/>
    <col min="35" max="35" width="13.7109375" style="1150" customWidth="1"/>
    <col min="36" max="36" width="49.421875" style="1150" customWidth="1"/>
    <col min="37" max="37" width="26.7109375" style="1150" customWidth="1"/>
    <col min="38" max="16384" width="11.421875" style="1150" customWidth="1"/>
  </cols>
  <sheetData>
    <row r="1" spans="1:27" ht="15" customHeight="1">
      <c r="A1" s="1726"/>
      <c r="B1" s="1727"/>
      <c r="C1" s="1728"/>
      <c r="D1" s="1735" t="s">
        <v>0</v>
      </c>
      <c r="E1" s="1736"/>
      <c r="F1" s="1736"/>
      <c r="G1" s="1736"/>
      <c r="H1" s="1736"/>
      <c r="I1" s="1736"/>
      <c r="J1" s="1736"/>
      <c r="K1" s="1736"/>
      <c r="L1" s="1736"/>
      <c r="M1" s="1736"/>
      <c r="N1" s="1736"/>
      <c r="O1" s="1736"/>
      <c r="P1" s="1736"/>
      <c r="Q1" s="1736"/>
      <c r="R1" s="1736"/>
      <c r="S1" s="1736"/>
      <c r="T1" s="1736"/>
      <c r="U1" s="1736"/>
      <c r="V1" s="1736"/>
      <c r="W1" s="1736"/>
      <c r="X1" s="1736"/>
      <c r="Y1" s="1736"/>
      <c r="Z1" s="1736"/>
      <c r="AA1" s="1736"/>
    </row>
    <row r="2" spans="1:27" ht="20.25" customHeight="1" thickBot="1">
      <c r="A2" s="1729"/>
      <c r="B2" s="1730"/>
      <c r="C2" s="1731"/>
      <c r="D2" s="1737"/>
      <c r="E2" s="1738"/>
      <c r="F2" s="1738"/>
      <c r="G2" s="1738"/>
      <c r="H2" s="1738"/>
      <c r="I2" s="1738"/>
      <c r="J2" s="1738"/>
      <c r="K2" s="1738"/>
      <c r="L2" s="1738"/>
      <c r="M2" s="1738"/>
      <c r="N2" s="1738"/>
      <c r="O2" s="1738"/>
      <c r="P2" s="1738"/>
      <c r="Q2" s="1738"/>
      <c r="R2" s="1738"/>
      <c r="S2" s="1738"/>
      <c r="T2" s="1738"/>
      <c r="U2" s="1738"/>
      <c r="V2" s="1738"/>
      <c r="W2" s="1738"/>
      <c r="X2" s="1738"/>
      <c r="Y2" s="1738"/>
      <c r="Z2" s="1738"/>
      <c r="AA2" s="1738"/>
    </row>
    <row r="3" spans="1:27" ht="19.5" customHeight="1">
      <c r="A3" s="1729"/>
      <c r="B3" s="1730"/>
      <c r="C3" s="1731"/>
      <c r="D3" s="1739" t="s">
        <v>3</v>
      </c>
      <c r="E3" s="1740"/>
      <c r="F3" s="1740"/>
      <c r="G3" s="1740"/>
      <c r="H3" s="1740"/>
      <c r="I3" s="1740"/>
      <c r="J3" s="1740"/>
      <c r="K3" s="1740"/>
      <c r="L3" s="1740"/>
      <c r="M3" s="1740"/>
      <c r="N3" s="1740"/>
      <c r="O3" s="1740"/>
      <c r="P3" s="1740"/>
      <c r="Q3" s="1740"/>
      <c r="R3" s="1740"/>
      <c r="S3" s="1740"/>
      <c r="T3" s="1740"/>
      <c r="U3" s="1740"/>
      <c r="V3" s="1740"/>
      <c r="W3" s="1740"/>
      <c r="X3" s="1740"/>
      <c r="Y3" s="1740"/>
      <c r="Z3" s="1740"/>
      <c r="AA3" s="1740"/>
    </row>
    <row r="4" spans="1:27" ht="21.75" customHeight="1" thickBot="1">
      <c r="A4" s="1732"/>
      <c r="B4" s="1733"/>
      <c r="C4" s="1734"/>
      <c r="D4" s="1741"/>
      <c r="E4" s="1742"/>
      <c r="F4" s="1742"/>
      <c r="G4" s="1742"/>
      <c r="H4" s="1742"/>
      <c r="I4" s="1742"/>
      <c r="J4" s="1742"/>
      <c r="K4" s="1742"/>
      <c r="L4" s="1742"/>
      <c r="M4" s="1742"/>
      <c r="N4" s="1742"/>
      <c r="O4" s="1742"/>
      <c r="P4" s="1742"/>
      <c r="Q4" s="1742"/>
      <c r="R4" s="1742"/>
      <c r="S4" s="1742"/>
      <c r="T4" s="1742"/>
      <c r="U4" s="1742"/>
      <c r="V4" s="1742"/>
      <c r="W4" s="1742"/>
      <c r="X4" s="1742"/>
      <c r="Y4" s="1742"/>
      <c r="Z4" s="1742"/>
      <c r="AA4" s="1742"/>
    </row>
    <row r="5" spans="1:37" ht="20.25" customHeight="1">
      <c r="A5" s="1743" t="s">
        <v>4</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5"/>
      <c r="AB5" s="1885" t="s">
        <v>4</v>
      </c>
      <c r="AC5" s="1886"/>
      <c r="AD5" s="1886"/>
      <c r="AE5" s="1886"/>
      <c r="AF5" s="1886"/>
      <c r="AG5" s="1886"/>
      <c r="AH5" s="1886"/>
      <c r="AI5" s="1886"/>
      <c r="AJ5" s="1886"/>
      <c r="AK5" s="1887"/>
    </row>
    <row r="6" spans="1:37" ht="15.75" customHeight="1">
      <c r="A6" s="1746" t="s">
        <v>5</v>
      </c>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8"/>
      <c r="AB6" s="1888"/>
      <c r="AC6" s="1889"/>
      <c r="AD6" s="1889"/>
      <c r="AE6" s="1889"/>
      <c r="AF6" s="1889"/>
      <c r="AG6" s="1889"/>
      <c r="AH6" s="1889"/>
      <c r="AI6" s="1889"/>
      <c r="AJ6" s="1889"/>
      <c r="AK6" s="189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891" t="s">
        <v>1917</v>
      </c>
      <c r="AC7" s="1892"/>
      <c r="AD7" s="1892"/>
      <c r="AE7" s="1892"/>
      <c r="AF7" s="1892"/>
      <c r="AG7" s="1892"/>
      <c r="AH7" s="1892"/>
      <c r="AI7" s="1892"/>
      <c r="AJ7" s="1892"/>
      <c r="AK7" s="1893"/>
    </row>
    <row r="8" spans="1:37" ht="15.75" customHeight="1">
      <c r="A8" s="1746" t="s">
        <v>6</v>
      </c>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8"/>
      <c r="AB8" s="1891"/>
      <c r="AC8" s="1892"/>
      <c r="AD8" s="1892"/>
      <c r="AE8" s="1892"/>
      <c r="AF8" s="1892"/>
      <c r="AG8" s="1892"/>
      <c r="AH8" s="1892"/>
      <c r="AI8" s="1892"/>
      <c r="AJ8" s="1892"/>
      <c r="AK8" s="1893"/>
    </row>
    <row r="9" spans="1:37" ht="15.75" customHeight="1" thickBot="1">
      <c r="A9" s="1719">
        <v>2015</v>
      </c>
      <c r="B9" s="1720"/>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1"/>
      <c r="AB9" s="1894"/>
      <c r="AC9" s="1895"/>
      <c r="AD9" s="1895"/>
      <c r="AE9" s="1895"/>
      <c r="AF9" s="1895"/>
      <c r="AG9" s="1895"/>
      <c r="AH9" s="1895"/>
      <c r="AI9" s="1895"/>
      <c r="AJ9" s="1895"/>
      <c r="AK9" s="1896"/>
    </row>
    <row r="10" spans="1:37" ht="9" customHeight="1" thickBot="1">
      <c r="A10" s="3"/>
      <c r="B10" s="4"/>
      <c r="C10" s="3"/>
      <c r="D10" s="3"/>
      <c r="E10" s="4"/>
      <c r="F10" s="5"/>
      <c r="G10" s="6"/>
      <c r="H10" s="4"/>
      <c r="I10" s="7"/>
      <c r="J10" s="4"/>
      <c r="K10" s="8"/>
      <c r="L10" s="8"/>
      <c r="M10" s="4"/>
      <c r="N10" s="4"/>
      <c r="O10" s="4"/>
      <c r="P10" s="4"/>
      <c r="Q10" s="4"/>
      <c r="R10" s="4"/>
      <c r="S10" s="4"/>
      <c r="T10" s="4"/>
      <c r="U10" s="4"/>
      <c r="V10" s="4"/>
      <c r="W10" s="4"/>
      <c r="X10" s="4"/>
      <c r="Y10" s="9"/>
      <c r="Z10" s="10"/>
      <c r="AA10" s="4"/>
      <c r="AB10" s="11"/>
      <c r="AC10" s="11"/>
      <c r="AD10" s="11"/>
      <c r="AE10" s="11"/>
      <c r="AF10" s="11"/>
      <c r="AG10" s="11"/>
      <c r="AH10" s="11"/>
      <c r="AI10" s="11"/>
      <c r="AJ10" s="11"/>
      <c r="AK10" s="11"/>
    </row>
    <row r="11" spans="1:37" s="3" customFormat="1" ht="21" customHeight="1" thickBot="1">
      <c r="A11" s="1722" t="s">
        <v>7</v>
      </c>
      <c r="B11" s="1722"/>
      <c r="C11" s="1722"/>
      <c r="D11" s="1722"/>
      <c r="E11" s="1723" t="s">
        <v>8</v>
      </c>
      <c r="F11" s="1724"/>
      <c r="G11" s="1724"/>
      <c r="H11" s="1724"/>
      <c r="I11" s="1724"/>
      <c r="J11" s="1724"/>
      <c r="K11" s="1724"/>
      <c r="L11" s="1724"/>
      <c r="M11" s="1724"/>
      <c r="N11" s="1724"/>
      <c r="O11" s="1724"/>
      <c r="P11" s="1724"/>
      <c r="Q11" s="1724"/>
      <c r="R11" s="1724"/>
      <c r="S11" s="1724"/>
      <c r="T11" s="1724"/>
      <c r="U11" s="1724"/>
      <c r="V11" s="1724"/>
      <c r="W11" s="1724"/>
      <c r="X11" s="1724"/>
      <c r="Y11" s="1724"/>
      <c r="Z11" s="1724"/>
      <c r="AA11" s="1725"/>
      <c r="AB11" s="1897" t="s">
        <v>8</v>
      </c>
      <c r="AC11" s="1897"/>
      <c r="AD11" s="1897"/>
      <c r="AE11" s="1897"/>
      <c r="AF11" s="1897"/>
      <c r="AG11" s="1897"/>
      <c r="AH11" s="1897"/>
      <c r="AI11" s="1897"/>
      <c r="AJ11" s="1897"/>
      <c r="AK11" s="1897"/>
    </row>
    <row r="12" spans="2:37" s="12" customFormat="1" ht="9.95" customHeight="1" thickBot="1">
      <c r="B12" s="13"/>
      <c r="E12" s="13"/>
      <c r="F12" s="14"/>
      <c r="G12" s="15"/>
      <c r="H12" s="13"/>
      <c r="I12" s="16"/>
      <c r="J12" s="13"/>
      <c r="K12" s="17"/>
      <c r="L12" s="17"/>
      <c r="M12" s="13"/>
      <c r="N12" s="13"/>
      <c r="O12" s="13"/>
      <c r="P12" s="13"/>
      <c r="Q12" s="13"/>
      <c r="R12" s="13"/>
      <c r="S12" s="13"/>
      <c r="T12" s="13"/>
      <c r="U12" s="13"/>
      <c r="V12" s="13"/>
      <c r="W12" s="13"/>
      <c r="X12" s="13"/>
      <c r="Y12" s="18"/>
      <c r="Z12" s="19"/>
      <c r="AA12" s="13"/>
      <c r="AB12" s="13"/>
      <c r="AC12" s="13"/>
      <c r="AD12" s="13"/>
      <c r="AE12" s="13"/>
      <c r="AF12" s="13"/>
      <c r="AG12" s="13"/>
      <c r="AH12" s="13"/>
      <c r="AI12" s="13"/>
      <c r="AJ12" s="13"/>
      <c r="AK12" s="13"/>
    </row>
    <row r="13" spans="1:37" s="4" customFormat="1" ht="21" customHeight="1" thickBot="1">
      <c r="A13" s="1716" t="s">
        <v>9</v>
      </c>
      <c r="B13" s="1717"/>
      <c r="C13" s="1717"/>
      <c r="D13" s="1718"/>
      <c r="E13" s="1705" t="s">
        <v>10</v>
      </c>
      <c r="F13" s="1706"/>
      <c r="G13" s="1706"/>
      <c r="H13" s="1706"/>
      <c r="I13" s="1706"/>
      <c r="J13" s="1706"/>
      <c r="K13" s="1706"/>
      <c r="L13" s="1706"/>
      <c r="M13" s="1706"/>
      <c r="N13" s="1706"/>
      <c r="O13" s="1706"/>
      <c r="P13" s="1706"/>
      <c r="Q13" s="1706"/>
      <c r="R13" s="1706"/>
      <c r="S13" s="1706"/>
      <c r="T13" s="1706"/>
      <c r="U13" s="1706"/>
      <c r="V13" s="1706"/>
      <c r="W13" s="1706"/>
      <c r="X13" s="1706"/>
      <c r="Y13" s="1706"/>
      <c r="Z13" s="1706"/>
      <c r="AA13" s="1707"/>
      <c r="AB13" s="1872" t="s">
        <v>10</v>
      </c>
      <c r="AC13" s="1872"/>
      <c r="AD13" s="1872"/>
      <c r="AE13" s="1872"/>
      <c r="AF13" s="1872"/>
      <c r="AG13" s="1872"/>
      <c r="AH13" s="1872"/>
      <c r="AI13" s="1872"/>
      <c r="AJ13" s="1872"/>
      <c r="AK13" s="1872"/>
    </row>
    <row r="14" spans="2:37" s="12" customFormat="1" ht="9.95" customHeight="1" thickBot="1">
      <c r="B14" s="13"/>
      <c r="E14" s="13"/>
      <c r="F14" s="14"/>
      <c r="G14" s="15"/>
      <c r="H14" s="13"/>
      <c r="I14" s="16"/>
      <c r="J14" s="13"/>
      <c r="K14" s="17"/>
      <c r="L14" s="17"/>
      <c r="M14" s="13"/>
      <c r="N14" s="13"/>
      <c r="O14" s="13"/>
      <c r="P14" s="13"/>
      <c r="Q14" s="13"/>
      <c r="R14" s="13"/>
      <c r="S14" s="13"/>
      <c r="T14" s="13"/>
      <c r="U14" s="13"/>
      <c r="V14" s="13"/>
      <c r="W14" s="13"/>
      <c r="X14" s="13"/>
      <c r="Y14" s="18"/>
      <c r="Z14" s="19"/>
      <c r="AA14" s="13"/>
      <c r="AB14" s="13"/>
      <c r="AC14" s="13"/>
      <c r="AD14" s="13"/>
      <c r="AE14" s="13"/>
      <c r="AF14" s="13"/>
      <c r="AG14" s="13"/>
      <c r="AH14" s="13"/>
      <c r="AI14" s="13"/>
      <c r="AJ14" s="13"/>
      <c r="AK14" s="13"/>
    </row>
    <row r="15" spans="1:37" s="31" customFormat="1" ht="39" thickBot="1">
      <c r="A15" s="20" t="s">
        <v>11</v>
      </c>
      <c r="B15" s="21" t="s">
        <v>12</v>
      </c>
      <c r="C15" s="20" t="s">
        <v>13</v>
      </c>
      <c r="D15" s="20" t="s">
        <v>14</v>
      </c>
      <c r="E15" s="22" t="s">
        <v>15</v>
      </c>
      <c r="F15" s="23" t="s">
        <v>16</v>
      </c>
      <c r="G15" s="24" t="s">
        <v>17</v>
      </c>
      <c r="H15" s="24" t="s">
        <v>18</v>
      </c>
      <c r="I15" s="25" t="s">
        <v>19</v>
      </c>
      <c r="J15" s="24" t="s">
        <v>20</v>
      </c>
      <c r="K15" s="24" t="s">
        <v>21</v>
      </c>
      <c r="L15" s="24" t="s">
        <v>22</v>
      </c>
      <c r="M15" s="26" t="s">
        <v>23</v>
      </c>
      <c r="N15" s="26" t="s">
        <v>24</v>
      </c>
      <c r="O15" s="26" t="s">
        <v>25</v>
      </c>
      <c r="P15" s="26" t="s">
        <v>26</v>
      </c>
      <c r="Q15" s="26" t="s">
        <v>27</v>
      </c>
      <c r="R15" s="26" t="s">
        <v>28</v>
      </c>
      <c r="S15" s="26" t="s">
        <v>29</v>
      </c>
      <c r="T15" s="26" t="s">
        <v>30</v>
      </c>
      <c r="U15" s="26" t="s">
        <v>31</v>
      </c>
      <c r="V15" s="26" t="s">
        <v>32</v>
      </c>
      <c r="W15" s="26" t="s">
        <v>33</v>
      </c>
      <c r="X15" s="26" t="s">
        <v>34</v>
      </c>
      <c r="Y15" s="27" t="s">
        <v>35</v>
      </c>
      <c r="Z15" s="28" t="s">
        <v>36</v>
      </c>
      <c r="AA15" s="29" t="s">
        <v>37</v>
      </c>
      <c r="AB15" s="1320" t="s">
        <v>44</v>
      </c>
      <c r="AC15" s="1320" t="s">
        <v>1705</v>
      </c>
      <c r="AD15" s="1320" t="s">
        <v>45</v>
      </c>
      <c r="AE15" s="1320" t="s">
        <v>1915</v>
      </c>
      <c r="AF15" s="1320" t="s">
        <v>1711</v>
      </c>
      <c r="AG15" s="1320" t="s">
        <v>1916</v>
      </c>
      <c r="AH15" s="1320" t="s">
        <v>38</v>
      </c>
      <c r="AI15" s="1320" t="s">
        <v>39</v>
      </c>
      <c r="AJ15" s="1320" t="s">
        <v>40</v>
      </c>
      <c r="AK15" s="1600" t="s">
        <v>41</v>
      </c>
    </row>
    <row r="16" spans="1:37" s="43" customFormat="1" ht="56.25" customHeight="1" thickBot="1">
      <c r="A16" s="1695">
        <v>1</v>
      </c>
      <c r="B16" s="1695" t="s">
        <v>46</v>
      </c>
      <c r="C16" s="1696" t="s">
        <v>47</v>
      </c>
      <c r="D16" s="578" t="s">
        <v>48</v>
      </c>
      <c r="E16" s="33" t="s">
        <v>49</v>
      </c>
      <c r="F16" s="34">
        <v>1</v>
      </c>
      <c r="G16" s="35" t="s">
        <v>50</v>
      </c>
      <c r="H16" s="36" t="s">
        <v>51</v>
      </c>
      <c r="I16" s="37">
        <f>100%/8</f>
        <v>0.125</v>
      </c>
      <c r="J16" s="38" t="s">
        <v>52</v>
      </c>
      <c r="K16" s="39">
        <v>42005</v>
      </c>
      <c r="L16" s="39">
        <v>42035</v>
      </c>
      <c r="M16" s="40">
        <v>1</v>
      </c>
      <c r="N16" s="40"/>
      <c r="O16" s="40"/>
      <c r="P16" s="40"/>
      <c r="Q16" s="40"/>
      <c r="R16" s="40"/>
      <c r="S16" s="40"/>
      <c r="T16" s="40"/>
      <c r="U16" s="40"/>
      <c r="V16" s="40"/>
      <c r="W16" s="40"/>
      <c r="X16" s="40"/>
      <c r="Y16" s="41">
        <f>SUM(M16:X16)</f>
        <v>1</v>
      </c>
      <c r="Z16" s="574">
        <v>0</v>
      </c>
      <c r="AA16" s="457" t="s">
        <v>1084</v>
      </c>
      <c r="AB16" s="1595"/>
      <c r="AC16" s="1596"/>
      <c r="AD16" s="1597"/>
      <c r="AE16" s="1596"/>
      <c r="AF16" s="1596"/>
      <c r="AG16" s="1596"/>
      <c r="AH16" s="1598"/>
      <c r="AI16" s="1596"/>
      <c r="AJ16" s="1595"/>
      <c r="AK16" s="1601"/>
    </row>
    <row r="17" spans="1:37" s="43" customFormat="1" ht="105" customHeight="1" thickBot="1">
      <c r="A17" s="1695"/>
      <c r="B17" s="1695"/>
      <c r="C17" s="1697"/>
      <c r="D17" s="578" t="s">
        <v>53</v>
      </c>
      <c r="E17" s="33" t="s">
        <v>49</v>
      </c>
      <c r="F17" s="34">
        <v>3</v>
      </c>
      <c r="G17" s="35" t="s">
        <v>54</v>
      </c>
      <c r="H17" s="36" t="s">
        <v>51</v>
      </c>
      <c r="I17" s="37">
        <f aca="true" t="shared" si="0" ref="I17:I23">100%/8</f>
        <v>0.125</v>
      </c>
      <c r="J17" s="38" t="s">
        <v>55</v>
      </c>
      <c r="K17" s="39">
        <v>42005</v>
      </c>
      <c r="L17" s="39">
        <v>42035</v>
      </c>
      <c r="M17" s="40"/>
      <c r="N17" s="40"/>
      <c r="O17" s="40"/>
      <c r="P17" s="40">
        <v>1</v>
      </c>
      <c r="Q17" s="40"/>
      <c r="R17" s="40"/>
      <c r="S17" s="40"/>
      <c r="T17" s="40">
        <v>1</v>
      </c>
      <c r="U17" s="40"/>
      <c r="V17" s="40"/>
      <c r="W17" s="40">
        <v>1</v>
      </c>
      <c r="X17" s="40"/>
      <c r="Y17" s="41">
        <f aca="true" t="shared" si="1" ref="Y17:Y23">SUM(M17:X17)</f>
        <v>3</v>
      </c>
      <c r="Z17" s="574">
        <v>0</v>
      </c>
      <c r="AA17" s="457" t="s">
        <v>1084</v>
      </c>
      <c r="AB17" s="1595"/>
      <c r="AC17" s="1596"/>
      <c r="AD17" s="1597"/>
      <c r="AE17" s="1596"/>
      <c r="AF17" s="1596"/>
      <c r="AG17" s="1596"/>
      <c r="AH17" s="1598"/>
      <c r="AI17" s="1596"/>
      <c r="AJ17" s="1595"/>
      <c r="AK17" s="1601"/>
    </row>
    <row r="18" spans="1:37" s="43" customFormat="1" ht="75.75" customHeight="1" thickBot="1">
      <c r="A18" s="1695"/>
      <c r="B18" s="1695"/>
      <c r="C18" s="1697"/>
      <c r="D18" s="578" t="s">
        <v>56</v>
      </c>
      <c r="E18" s="33" t="s">
        <v>57</v>
      </c>
      <c r="F18" s="34">
        <v>22</v>
      </c>
      <c r="G18" s="35" t="s">
        <v>58</v>
      </c>
      <c r="H18" s="36" t="s">
        <v>59</v>
      </c>
      <c r="I18" s="37">
        <f t="shared" si="0"/>
        <v>0.125</v>
      </c>
      <c r="J18" s="38" t="s">
        <v>60</v>
      </c>
      <c r="K18" s="39">
        <v>42019</v>
      </c>
      <c r="L18" s="39">
        <v>42369</v>
      </c>
      <c r="M18" s="40">
        <v>4</v>
      </c>
      <c r="N18" s="40">
        <v>2</v>
      </c>
      <c r="O18" s="40">
        <v>9</v>
      </c>
      <c r="P18" s="40">
        <v>4</v>
      </c>
      <c r="Q18" s="40">
        <v>1</v>
      </c>
      <c r="R18" s="40"/>
      <c r="S18" s="40"/>
      <c r="T18" s="40"/>
      <c r="U18" s="40"/>
      <c r="V18" s="40">
        <v>1</v>
      </c>
      <c r="W18" s="40">
        <v>1</v>
      </c>
      <c r="X18" s="40"/>
      <c r="Y18" s="41">
        <f t="shared" si="1"/>
        <v>22</v>
      </c>
      <c r="Z18" s="574">
        <v>0</v>
      </c>
      <c r="AA18" s="457" t="s">
        <v>1084</v>
      </c>
      <c r="AB18" s="1595"/>
      <c r="AC18" s="1596"/>
      <c r="AD18" s="1597"/>
      <c r="AE18" s="1596"/>
      <c r="AF18" s="1596"/>
      <c r="AG18" s="1596"/>
      <c r="AH18" s="1598"/>
      <c r="AI18" s="1596"/>
      <c r="AJ18" s="1595"/>
      <c r="AK18" s="1601"/>
    </row>
    <row r="19" spans="1:37" s="43" customFormat="1" ht="82.5" customHeight="1" thickBot="1">
      <c r="A19" s="1695"/>
      <c r="B19" s="1695"/>
      <c r="C19" s="1698"/>
      <c r="D19" s="44" t="s">
        <v>61</v>
      </c>
      <c r="E19" s="45" t="s">
        <v>62</v>
      </c>
      <c r="F19" s="46">
        <v>12</v>
      </c>
      <c r="G19" s="47" t="s">
        <v>63</v>
      </c>
      <c r="H19" s="48" t="s">
        <v>59</v>
      </c>
      <c r="I19" s="37">
        <f t="shared" si="0"/>
        <v>0.125</v>
      </c>
      <c r="J19" s="49" t="s">
        <v>64</v>
      </c>
      <c r="K19" s="50">
        <v>42035</v>
      </c>
      <c r="L19" s="50">
        <v>42369</v>
      </c>
      <c r="M19" s="51">
        <v>1</v>
      </c>
      <c r="N19" s="51">
        <v>1</v>
      </c>
      <c r="O19" s="51">
        <v>1</v>
      </c>
      <c r="P19" s="51">
        <v>1</v>
      </c>
      <c r="Q19" s="51">
        <v>1</v>
      </c>
      <c r="R19" s="51">
        <v>1</v>
      </c>
      <c r="S19" s="51">
        <v>1</v>
      </c>
      <c r="T19" s="51">
        <v>1</v>
      </c>
      <c r="U19" s="51">
        <v>1</v>
      </c>
      <c r="V19" s="51">
        <v>1</v>
      </c>
      <c r="W19" s="51">
        <v>1</v>
      </c>
      <c r="X19" s="51">
        <v>1</v>
      </c>
      <c r="Y19" s="41">
        <f t="shared" si="1"/>
        <v>12</v>
      </c>
      <c r="Z19" s="574">
        <v>0</v>
      </c>
      <c r="AA19" s="457" t="s">
        <v>1084</v>
      </c>
      <c r="AB19" s="1595"/>
      <c r="AC19" s="1596"/>
      <c r="AD19" s="1597"/>
      <c r="AE19" s="1596"/>
      <c r="AF19" s="1596"/>
      <c r="AG19" s="1596"/>
      <c r="AH19" s="1598"/>
      <c r="AI19" s="1596"/>
      <c r="AJ19" s="1595"/>
      <c r="AK19" s="1601"/>
    </row>
    <row r="20" spans="1:37" s="43" customFormat="1" ht="71.25" customHeight="1" thickBot="1">
      <c r="A20" s="1695"/>
      <c r="B20" s="1695"/>
      <c r="C20" s="1697" t="s">
        <v>65</v>
      </c>
      <c r="D20" s="52" t="s">
        <v>66</v>
      </c>
      <c r="E20" s="53" t="s">
        <v>67</v>
      </c>
      <c r="F20" s="46">
        <v>1</v>
      </c>
      <c r="G20" s="54" t="s">
        <v>68</v>
      </c>
      <c r="H20" s="48" t="s">
        <v>59</v>
      </c>
      <c r="I20" s="37">
        <f t="shared" si="0"/>
        <v>0.125</v>
      </c>
      <c r="J20" s="55" t="s">
        <v>69</v>
      </c>
      <c r="K20" s="56">
        <v>42358</v>
      </c>
      <c r="L20" s="56">
        <v>42019</v>
      </c>
      <c r="M20" s="51">
        <v>1</v>
      </c>
      <c r="N20" s="51"/>
      <c r="O20" s="51"/>
      <c r="P20" s="51"/>
      <c r="Q20" s="51"/>
      <c r="R20" s="51"/>
      <c r="S20" s="51"/>
      <c r="T20" s="51"/>
      <c r="U20" s="51"/>
      <c r="V20" s="51"/>
      <c r="W20" s="51"/>
      <c r="X20" s="51"/>
      <c r="Y20" s="41">
        <f t="shared" si="1"/>
        <v>1</v>
      </c>
      <c r="Z20" s="574">
        <v>0</v>
      </c>
      <c r="AA20" s="457" t="s">
        <v>1084</v>
      </c>
      <c r="AB20" s="1595"/>
      <c r="AC20" s="1596"/>
      <c r="AD20" s="1597"/>
      <c r="AE20" s="1596"/>
      <c r="AF20" s="1596"/>
      <c r="AG20" s="1596"/>
      <c r="AH20" s="1598"/>
      <c r="AI20" s="1596"/>
      <c r="AJ20" s="1595"/>
      <c r="AK20" s="1601"/>
    </row>
    <row r="21" spans="1:37" s="43" customFormat="1" ht="56.25" customHeight="1" thickBot="1">
      <c r="A21" s="1695"/>
      <c r="B21" s="1695"/>
      <c r="C21" s="1697"/>
      <c r="D21" s="52" t="s">
        <v>70</v>
      </c>
      <c r="E21" s="57" t="s">
        <v>71</v>
      </c>
      <c r="F21" s="46">
        <v>1</v>
      </c>
      <c r="G21" s="54" t="s">
        <v>72</v>
      </c>
      <c r="H21" s="48" t="s">
        <v>59</v>
      </c>
      <c r="I21" s="37">
        <f t="shared" si="0"/>
        <v>0.125</v>
      </c>
      <c r="J21" s="55" t="s">
        <v>73</v>
      </c>
      <c r="K21" s="56">
        <v>42024</v>
      </c>
      <c r="L21" s="56">
        <v>42035</v>
      </c>
      <c r="M21" s="51">
        <v>1</v>
      </c>
      <c r="N21" s="51"/>
      <c r="O21" s="51"/>
      <c r="P21" s="51"/>
      <c r="Q21" s="51"/>
      <c r="R21" s="51"/>
      <c r="S21" s="51"/>
      <c r="T21" s="51"/>
      <c r="U21" s="51"/>
      <c r="V21" s="51"/>
      <c r="W21" s="51"/>
      <c r="X21" s="51"/>
      <c r="Y21" s="41">
        <f t="shared" si="1"/>
        <v>1</v>
      </c>
      <c r="Z21" s="574">
        <v>0</v>
      </c>
      <c r="AA21" s="457" t="s">
        <v>1084</v>
      </c>
      <c r="AB21" s="1595"/>
      <c r="AC21" s="1596"/>
      <c r="AD21" s="1597"/>
      <c r="AE21" s="1596"/>
      <c r="AF21" s="1596"/>
      <c r="AG21" s="1596"/>
      <c r="AH21" s="1598"/>
      <c r="AI21" s="1596"/>
      <c r="AJ21" s="1595"/>
      <c r="AK21" s="1601"/>
    </row>
    <row r="22" spans="1:37" s="43" customFormat="1" ht="56.25" customHeight="1" thickBot="1">
      <c r="A22" s="1695"/>
      <c r="B22" s="1695"/>
      <c r="C22" s="1697"/>
      <c r="D22" s="52" t="s">
        <v>74</v>
      </c>
      <c r="E22" s="57" t="s">
        <v>75</v>
      </c>
      <c r="F22" s="46">
        <v>12</v>
      </c>
      <c r="G22" s="54" t="s">
        <v>72</v>
      </c>
      <c r="H22" s="48" t="s">
        <v>59</v>
      </c>
      <c r="I22" s="37">
        <f t="shared" si="0"/>
        <v>0.125</v>
      </c>
      <c r="J22" s="55" t="s">
        <v>76</v>
      </c>
      <c r="K22" s="56">
        <v>42035</v>
      </c>
      <c r="L22" s="56">
        <v>42358</v>
      </c>
      <c r="M22" s="51">
        <v>1</v>
      </c>
      <c r="N22" s="51">
        <v>1</v>
      </c>
      <c r="O22" s="51">
        <v>1</v>
      </c>
      <c r="P22" s="51">
        <v>1</v>
      </c>
      <c r="Q22" s="51">
        <v>1</v>
      </c>
      <c r="R22" s="51">
        <v>1</v>
      </c>
      <c r="S22" s="51">
        <v>1</v>
      </c>
      <c r="T22" s="51">
        <v>1</v>
      </c>
      <c r="U22" s="51">
        <v>1</v>
      </c>
      <c r="V22" s="51">
        <v>1</v>
      </c>
      <c r="W22" s="51">
        <v>1</v>
      </c>
      <c r="X22" s="51">
        <v>1</v>
      </c>
      <c r="Y22" s="41">
        <f t="shared" si="1"/>
        <v>12</v>
      </c>
      <c r="Z22" s="574">
        <v>0</v>
      </c>
      <c r="AA22" s="457" t="s">
        <v>1084</v>
      </c>
      <c r="AB22" s="1595"/>
      <c r="AC22" s="1596"/>
      <c r="AD22" s="1597"/>
      <c r="AE22" s="1596"/>
      <c r="AF22" s="1596"/>
      <c r="AG22" s="1596"/>
      <c r="AH22" s="1598"/>
      <c r="AI22" s="1596"/>
      <c r="AJ22" s="1595"/>
      <c r="AK22" s="1601"/>
    </row>
    <row r="23" spans="1:37" s="43" customFormat="1" ht="93" customHeight="1" thickBot="1">
      <c r="A23" s="1827"/>
      <c r="B23" s="1827"/>
      <c r="C23" s="1698"/>
      <c r="D23" s="52" t="s">
        <v>77</v>
      </c>
      <c r="E23" s="57" t="s">
        <v>71</v>
      </c>
      <c r="F23" s="46">
        <v>1</v>
      </c>
      <c r="G23" s="54" t="s">
        <v>72</v>
      </c>
      <c r="H23" s="48" t="s">
        <v>59</v>
      </c>
      <c r="I23" s="37">
        <f t="shared" si="0"/>
        <v>0.125</v>
      </c>
      <c r="J23" s="55" t="s">
        <v>78</v>
      </c>
      <c r="K23" s="56">
        <v>42358</v>
      </c>
      <c r="L23" s="50">
        <v>42369</v>
      </c>
      <c r="M23" s="51"/>
      <c r="N23" s="51"/>
      <c r="O23" s="51"/>
      <c r="P23" s="51"/>
      <c r="Q23" s="51"/>
      <c r="R23" s="51"/>
      <c r="S23" s="51"/>
      <c r="T23" s="51"/>
      <c r="U23" s="51"/>
      <c r="V23" s="51"/>
      <c r="W23" s="51"/>
      <c r="X23" s="51">
        <v>1</v>
      </c>
      <c r="Y23" s="41">
        <f t="shared" si="1"/>
        <v>1</v>
      </c>
      <c r="Z23" s="574">
        <v>0</v>
      </c>
      <c r="AA23" s="457" t="s">
        <v>1084</v>
      </c>
      <c r="AB23" s="1595"/>
      <c r="AC23" s="1596"/>
      <c r="AD23" s="1625"/>
      <c r="AE23" s="1596"/>
      <c r="AF23" s="1596"/>
      <c r="AG23" s="1596"/>
      <c r="AH23" s="1598"/>
      <c r="AI23" s="1596"/>
      <c r="AJ23" s="1595"/>
      <c r="AK23" s="1601"/>
    </row>
    <row r="24" spans="1:37" s="572" customFormat="1" ht="20.1" customHeight="1" thickBot="1">
      <c r="A24" s="1699" t="s">
        <v>125</v>
      </c>
      <c r="B24" s="1700"/>
      <c r="C24" s="1700"/>
      <c r="D24" s="1701"/>
      <c r="E24" s="1142"/>
      <c r="F24" s="1142"/>
      <c r="G24" s="79"/>
      <c r="H24" s="1142"/>
      <c r="I24" s="84">
        <f>SUM(I16:I23)</f>
        <v>1</v>
      </c>
      <c r="J24" s="1142"/>
      <c r="K24" s="1142"/>
      <c r="L24" s="1142"/>
      <c r="M24" s="1142"/>
      <c r="N24" s="1142"/>
      <c r="O24" s="1142"/>
      <c r="P24" s="1142"/>
      <c r="Q24" s="1142"/>
      <c r="R24" s="1142"/>
      <c r="S24" s="1142"/>
      <c r="T24" s="1142"/>
      <c r="U24" s="1142"/>
      <c r="V24" s="1142"/>
      <c r="W24" s="1142"/>
      <c r="X24" s="1142"/>
      <c r="Y24" s="81"/>
      <c r="Z24" s="82">
        <f>SUM(Z16:Z23)</f>
        <v>0</v>
      </c>
      <c r="AA24" s="1143"/>
      <c r="AB24" s="1089"/>
      <c r="AC24" s="1088"/>
      <c r="AD24" s="1090"/>
      <c r="AE24" s="1098"/>
      <c r="AF24" s="1020"/>
      <c r="AG24" s="1447"/>
      <c r="AH24" s="1232"/>
      <c r="AI24" s="1020"/>
      <c r="AJ24" s="1020"/>
      <c r="AK24" s="1247"/>
    </row>
    <row r="25" spans="1:37" s="43" customFormat="1" ht="96.75" customHeight="1" thickBot="1">
      <c r="A25" s="1708">
        <v>2</v>
      </c>
      <c r="B25" s="1708" t="s">
        <v>46</v>
      </c>
      <c r="C25" s="1696" t="s">
        <v>79</v>
      </c>
      <c r="D25" s="44" t="s">
        <v>80</v>
      </c>
      <c r="E25" s="58" t="s">
        <v>81</v>
      </c>
      <c r="F25" s="58">
        <v>2</v>
      </c>
      <c r="G25" s="58" t="s">
        <v>82</v>
      </c>
      <c r="H25" s="59" t="s">
        <v>51</v>
      </c>
      <c r="I25" s="60">
        <v>0.1</v>
      </c>
      <c r="J25" s="59" t="s">
        <v>83</v>
      </c>
      <c r="K25" s="61">
        <v>42156</v>
      </c>
      <c r="L25" s="62">
        <v>42369</v>
      </c>
      <c r="M25" s="63"/>
      <c r="N25" s="64"/>
      <c r="O25" s="64"/>
      <c r="P25" s="64"/>
      <c r="Q25" s="64"/>
      <c r="R25" s="64">
        <v>1</v>
      </c>
      <c r="S25" s="64"/>
      <c r="T25" s="65"/>
      <c r="U25" s="66"/>
      <c r="V25" s="67"/>
      <c r="W25" s="67"/>
      <c r="X25" s="67">
        <v>1</v>
      </c>
      <c r="Y25" s="68">
        <f>SUM(M25:X25)</f>
        <v>2</v>
      </c>
      <c r="Z25" s="69">
        <v>0</v>
      </c>
      <c r="AA25" s="457" t="s">
        <v>1084</v>
      </c>
      <c r="AB25" s="1595"/>
      <c r="AC25" s="1596"/>
      <c r="AD25" s="1597"/>
      <c r="AE25" s="1596"/>
      <c r="AF25" s="1596"/>
      <c r="AG25" s="1596"/>
      <c r="AH25" s="1598"/>
      <c r="AI25" s="1596"/>
      <c r="AJ25" s="1595"/>
      <c r="AK25" s="1601"/>
    </row>
    <row r="26" spans="1:37" s="43" customFormat="1" ht="77.25" thickBot="1">
      <c r="A26" s="1709"/>
      <c r="B26" s="1709"/>
      <c r="C26" s="1697"/>
      <c r="D26" s="44" t="s">
        <v>84</v>
      </c>
      <c r="E26" s="58" t="s">
        <v>85</v>
      </c>
      <c r="F26" s="58">
        <v>1</v>
      </c>
      <c r="G26" s="58" t="s">
        <v>86</v>
      </c>
      <c r="H26" s="59" t="s">
        <v>51</v>
      </c>
      <c r="I26" s="60">
        <v>0.1</v>
      </c>
      <c r="J26" s="59" t="s">
        <v>87</v>
      </c>
      <c r="K26" s="61">
        <v>42036</v>
      </c>
      <c r="L26" s="62">
        <v>42063</v>
      </c>
      <c r="M26" s="63"/>
      <c r="N26" s="64">
        <v>1</v>
      </c>
      <c r="O26" s="64"/>
      <c r="P26" s="64"/>
      <c r="Q26" s="64"/>
      <c r="R26" s="64"/>
      <c r="S26" s="64"/>
      <c r="T26" s="65"/>
      <c r="U26" s="66"/>
      <c r="V26" s="67"/>
      <c r="W26" s="67"/>
      <c r="X26" s="67"/>
      <c r="Y26" s="68">
        <f aca="true" t="shared" si="2" ref="Y26:Y34">SUM(M26:X26)</f>
        <v>1</v>
      </c>
      <c r="Z26" s="69">
        <v>0</v>
      </c>
      <c r="AA26" s="457" t="s">
        <v>1084</v>
      </c>
      <c r="AB26" s="1595"/>
      <c r="AC26" s="1596"/>
      <c r="AD26" s="1597"/>
      <c r="AE26" s="1596"/>
      <c r="AF26" s="1596"/>
      <c r="AG26" s="1596"/>
      <c r="AH26" s="1598"/>
      <c r="AI26" s="1596"/>
      <c r="AJ26" s="1595"/>
      <c r="AK26" s="1601"/>
    </row>
    <row r="27" spans="1:37" s="43" customFormat="1" ht="46.5" customHeight="1" thickBot="1">
      <c r="A27" s="1709"/>
      <c r="B27" s="1709"/>
      <c r="C27" s="1698"/>
      <c r="D27" s="44" t="s">
        <v>88</v>
      </c>
      <c r="E27" s="58" t="s">
        <v>89</v>
      </c>
      <c r="F27" s="58">
        <v>2</v>
      </c>
      <c r="G27" s="58" t="s">
        <v>90</v>
      </c>
      <c r="H27" s="59" t="s">
        <v>51</v>
      </c>
      <c r="I27" s="60">
        <v>0.1</v>
      </c>
      <c r="J27" s="59" t="s">
        <v>91</v>
      </c>
      <c r="K27" s="61">
        <v>42064</v>
      </c>
      <c r="L27" s="62">
        <v>42247</v>
      </c>
      <c r="M27" s="63"/>
      <c r="N27" s="64"/>
      <c r="O27" s="64">
        <v>1</v>
      </c>
      <c r="P27" s="64"/>
      <c r="Q27" s="64"/>
      <c r="R27" s="64"/>
      <c r="S27" s="64"/>
      <c r="T27" s="65">
        <v>1</v>
      </c>
      <c r="U27" s="66"/>
      <c r="V27" s="67"/>
      <c r="W27" s="67"/>
      <c r="X27" s="67"/>
      <c r="Y27" s="68">
        <f t="shared" si="2"/>
        <v>2</v>
      </c>
      <c r="Z27" s="69">
        <v>0</v>
      </c>
      <c r="AA27" s="457" t="s">
        <v>1084</v>
      </c>
      <c r="AB27" s="1595"/>
      <c r="AC27" s="1596"/>
      <c r="AD27" s="1597"/>
      <c r="AE27" s="1596"/>
      <c r="AF27" s="1596"/>
      <c r="AG27" s="1596"/>
      <c r="AH27" s="1598"/>
      <c r="AI27" s="1596"/>
      <c r="AJ27" s="1595"/>
      <c r="AK27" s="1601"/>
    </row>
    <row r="28" spans="1:37" s="43" customFormat="1" ht="63.75" customHeight="1" thickBot="1">
      <c r="A28" s="1709"/>
      <c r="B28" s="1765"/>
      <c r="C28" s="1921" t="s">
        <v>92</v>
      </c>
      <c r="D28" s="70" t="s">
        <v>93</v>
      </c>
      <c r="E28" s="71" t="s">
        <v>94</v>
      </c>
      <c r="F28" s="71" t="s">
        <v>95</v>
      </c>
      <c r="G28" s="72" t="s">
        <v>96</v>
      </c>
      <c r="H28" s="59" t="s">
        <v>97</v>
      </c>
      <c r="I28" s="60">
        <v>0.1</v>
      </c>
      <c r="J28" s="59" t="s">
        <v>98</v>
      </c>
      <c r="K28" s="61">
        <v>42035</v>
      </c>
      <c r="L28" s="73">
        <v>42369</v>
      </c>
      <c r="M28" s="74"/>
      <c r="N28" s="74"/>
      <c r="O28" s="74"/>
      <c r="P28" s="74"/>
      <c r="Q28" s="74"/>
      <c r="R28" s="74"/>
      <c r="S28" s="74"/>
      <c r="T28" s="74"/>
      <c r="U28" s="75"/>
      <c r="V28" s="75"/>
      <c r="W28" s="75"/>
      <c r="X28" s="75"/>
      <c r="Y28" s="68">
        <f t="shared" si="2"/>
        <v>0</v>
      </c>
      <c r="Z28" s="69">
        <v>0</v>
      </c>
      <c r="AA28" s="457" t="s">
        <v>1084</v>
      </c>
      <c r="AB28" s="1595"/>
      <c r="AC28" s="1596"/>
      <c r="AD28" s="1597"/>
      <c r="AE28" s="1596"/>
      <c r="AF28" s="1596"/>
      <c r="AG28" s="1596"/>
      <c r="AH28" s="1598"/>
      <c r="AI28" s="1596"/>
      <c r="AJ28" s="1595"/>
      <c r="AK28" s="1601"/>
    </row>
    <row r="29" spans="1:37" s="43" customFormat="1" ht="64.5" thickBot="1">
      <c r="A29" s="1709"/>
      <c r="B29" s="1765"/>
      <c r="C29" s="1922"/>
      <c r="D29" s="70" t="s">
        <v>99</v>
      </c>
      <c r="E29" s="71" t="s">
        <v>100</v>
      </c>
      <c r="F29" s="71">
        <v>2</v>
      </c>
      <c r="G29" s="72" t="s">
        <v>101</v>
      </c>
      <c r="H29" s="59" t="s">
        <v>102</v>
      </c>
      <c r="I29" s="60">
        <v>0.1</v>
      </c>
      <c r="J29" s="59" t="s">
        <v>103</v>
      </c>
      <c r="K29" s="61">
        <v>42156</v>
      </c>
      <c r="L29" s="73">
        <v>42338</v>
      </c>
      <c r="M29" s="74"/>
      <c r="N29" s="74"/>
      <c r="O29" s="74"/>
      <c r="P29" s="74"/>
      <c r="Q29" s="74"/>
      <c r="R29" s="74">
        <v>1</v>
      </c>
      <c r="S29" s="74"/>
      <c r="T29" s="74"/>
      <c r="U29" s="75"/>
      <c r="V29" s="75"/>
      <c r="W29" s="75">
        <v>1</v>
      </c>
      <c r="X29" s="75"/>
      <c r="Y29" s="68">
        <f t="shared" si="2"/>
        <v>2</v>
      </c>
      <c r="Z29" s="69">
        <v>0</v>
      </c>
      <c r="AA29" s="457" t="s">
        <v>1084</v>
      </c>
      <c r="AB29" s="1595"/>
      <c r="AC29" s="1596"/>
      <c r="AD29" s="1597"/>
      <c r="AE29" s="1596"/>
      <c r="AF29" s="1596"/>
      <c r="AG29" s="1596"/>
      <c r="AH29" s="1598"/>
      <c r="AI29" s="1596"/>
      <c r="AJ29" s="1595"/>
      <c r="AK29" s="1601"/>
    </row>
    <row r="30" spans="1:37" s="43" customFormat="1" ht="76.5" customHeight="1" thickBot="1">
      <c r="A30" s="1709"/>
      <c r="B30" s="1765"/>
      <c r="C30" s="1922"/>
      <c r="D30" s="70" t="s">
        <v>104</v>
      </c>
      <c r="E30" s="71" t="s">
        <v>105</v>
      </c>
      <c r="F30" s="71">
        <v>2</v>
      </c>
      <c r="G30" s="72" t="s">
        <v>106</v>
      </c>
      <c r="H30" s="59" t="s">
        <v>102</v>
      </c>
      <c r="I30" s="60">
        <v>0.1</v>
      </c>
      <c r="J30" s="59" t="s">
        <v>107</v>
      </c>
      <c r="K30" s="61">
        <v>42156</v>
      </c>
      <c r="L30" s="73">
        <v>42338</v>
      </c>
      <c r="M30" s="74"/>
      <c r="N30" s="74"/>
      <c r="O30" s="74"/>
      <c r="P30" s="74"/>
      <c r="Q30" s="74"/>
      <c r="R30" s="74">
        <v>1</v>
      </c>
      <c r="S30" s="74"/>
      <c r="T30" s="74"/>
      <c r="U30" s="75"/>
      <c r="V30" s="75"/>
      <c r="W30" s="75">
        <v>1</v>
      </c>
      <c r="X30" s="75"/>
      <c r="Y30" s="68">
        <f t="shared" si="2"/>
        <v>2</v>
      </c>
      <c r="Z30" s="69">
        <v>0</v>
      </c>
      <c r="AA30" s="457" t="s">
        <v>1084</v>
      </c>
      <c r="AB30" s="1595"/>
      <c r="AC30" s="1596"/>
      <c r="AD30" s="1597"/>
      <c r="AE30" s="1596"/>
      <c r="AF30" s="1596"/>
      <c r="AG30" s="1596"/>
      <c r="AH30" s="1598"/>
      <c r="AI30" s="1596"/>
      <c r="AJ30" s="1595"/>
      <c r="AK30" s="1601"/>
    </row>
    <row r="31" spans="1:37" s="43" customFormat="1" ht="125.25" customHeight="1" thickBot="1">
      <c r="A31" s="1709"/>
      <c r="B31" s="1765"/>
      <c r="C31" s="1923"/>
      <c r="D31" s="70" t="s">
        <v>108</v>
      </c>
      <c r="E31" s="71" t="s">
        <v>109</v>
      </c>
      <c r="F31" s="71">
        <v>12</v>
      </c>
      <c r="G31" s="72" t="s">
        <v>110</v>
      </c>
      <c r="H31" s="59" t="s">
        <v>102</v>
      </c>
      <c r="I31" s="60">
        <v>0.1</v>
      </c>
      <c r="J31" s="59" t="s">
        <v>111</v>
      </c>
      <c r="K31" s="61">
        <v>42036</v>
      </c>
      <c r="L31" s="73">
        <v>42347</v>
      </c>
      <c r="M31" s="74"/>
      <c r="N31" s="74">
        <v>1</v>
      </c>
      <c r="O31" s="74">
        <v>1</v>
      </c>
      <c r="P31" s="74">
        <v>1</v>
      </c>
      <c r="Q31" s="74">
        <v>1</v>
      </c>
      <c r="R31" s="74">
        <v>1</v>
      </c>
      <c r="S31" s="74">
        <v>1</v>
      </c>
      <c r="T31" s="74">
        <v>1</v>
      </c>
      <c r="U31" s="75">
        <v>1</v>
      </c>
      <c r="V31" s="75">
        <v>1</v>
      </c>
      <c r="W31" s="75">
        <v>1</v>
      </c>
      <c r="X31" s="75">
        <v>1</v>
      </c>
      <c r="Y31" s="68">
        <f t="shared" si="2"/>
        <v>11</v>
      </c>
      <c r="Z31" s="69">
        <v>0</v>
      </c>
      <c r="AA31" s="457" t="s">
        <v>1084</v>
      </c>
      <c r="AB31" s="1595"/>
      <c r="AC31" s="1596"/>
      <c r="AD31" s="1597"/>
      <c r="AE31" s="1596"/>
      <c r="AF31" s="1596"/>
      <c r="AG31" s="1596"/>
      <c r="AH31" s="1598"/>
      <c r="AI31" s="1596"/>
      <c r="AJ31" s="1595"/>
      <c r="AK31" s="1601"/>
    </row>
    <row r="32" spans="1:37" s="43" customFormat="1" ht="64.5" customHeight="1" thickBot="1">
      <c r="A32" s="1709"/>
      <c r="B32" s="1709"/>
      <c r="C32" s="1697" t="s">
        <v>112</v>
      </c>
      <c r="D32" s="76" t="s">
        <v>113</v>
      </c>
      <c r="E32" s="71" t="s">
        <v>114</v>
      </c>
      <c r="F32" s="71" t="s">
        <v>95</v>
      </c>
      <c r="G32" s="72" t="s">
        <v>115</v>
      </c>
      <c r="H32" s="59" t="s">
        <v>97</v>
      </c>
      <c r="I32" s="60">
        <v>0.1</v>
      </c>
      <c r="J32" s="59" t="s">
        <v>116</v>
      </c>
      <c r="K32" s="61">
        <v>42005</v>
      </c>
      <c r="L32" s="73">
        <v>42369</v>
      </c>
      <c r="M32" s="74">
        <v>1</v>
      </c>
      <c r="N32" s="74">
        <v>1</v>
      </c>
      <c r="O32" s="74">
        <v>1</v>
      </c>
      <c r="P32" s="74">
        <v>1</v>
      </c>
      <c r="Q32" s="74">
        <v>1</v>
      </c>
      <c r="R32" s="74">
        <v>1</v>
      </c>
      <c r="S32" s="74">
        <v>1</v>
      </c>
      <c r="T32" s="74">
        <v>1</v>
      </c>
      <c r="U32" s="75">
        <v>1</v>
      </c>
      <c r="V32" s="75">
        <v>1</v>
      </c>
      <c r="W32" s="75">
        <v>1</v>
      </c>
      <c r="X32" s="75">
        <v>1</v>
      </c>
      <c r="Y32" s="68">
        <f t="shared" si="2"/>
        <v>12</v>
      </c>
      <c r="Z32" s="69">
        <v>0</v>
      </c>
      <c r="AA32" s="457" t="s">
        <v>1084</v>
      </c>
      <c r="AB32" s="1595"/>
      <c r="AC32" s="1596"/>
      <c r="AD32" s="1597"/>
      <c r="AE32" s="1596"/>
      <c r="AF32" s="1596"/>
      <c r="AG32" s="1596"/>
      <c r="AH32" s="1598"/>
      <c r="AI32" s="1596"/>
      <c r="AJ32" s="1595"/>
      <c r="AK32" s="1601"/>
    </row>
    <row r="33" spans="1:37" s="43" customFormat="1" ht="115.5" customHeight="1" thickBot="1">
      <c r="A33" s="1709"/>
      <c r="B33" s="1709"/>
      <c r="C33" s="1697"/>
      <c r="D33" s="76" t="s">
        <v>117</v>
      </c>
      <c r="E33" s="71" t="s">
        <v>118</v>
      </c>
      <c r="F33" s="71">
        <v>6</v>
      </c>
      <c r="G33" s="72" t="s">
        <v>119</v>
      </c>
      <c r="H33" s="59" t="s">
        <v>97</v>
      </c>
      <c r="I33" s="60">
        <v>0.1</v>
      </c>
      <c r="J33" s="59" t="s">
        <v>120</v>
      </c>
      <c r="K33" s="61">
        <v>42005</v>
      </c>
      <c r="L33" s="73">
        <v>42369</v>
      </c>
      <c r="M33" s="74"/>
      <c r="N33" s="74">
        <v>1</v>
      </c>
      <c r="O33" s="74"/>
      <c r="P33" s="74">
        <v>1</v>
      </c>
      <c r="Q33" s="74"/>
      <c r="R33" s="74">
        <v>1</v>
      </c>
      <c r="S33" s="74"/>
      <c r="T33" s="74">
        <v>1</v>
      </c>
      <c r="U33" s="75"/>
      <c r="V33" s="75">
        <v>1</v>
      </c>
      <c r="W33" s="75"/>
      <c r="X33" s="75">
        <v>1</v>
      </c>
      <c r="Y33" s="68">
        <f t="shared" si="2"/>
        <v>6</v>
      </c>
      <c r="Z33" s="69">
        <v>0</v>
      </c>
      <c r="AA33" s="457" t="s">
        <v>1084</v>
      </c>
      <c r="AB33" s="1595"/>
      <c r="AC33" s="1596"/>
      <c r="AD33" s="1597"/>
      <c r="AE33" s="1596"/>
      <c r="AF33" s="1596"/>
      <c r="AG33" s="1596"/>
      <c r="AH33" s="1598"/>
      <c r="AI33" s="1596"/>
      <c r="AJ33" s="1595"/>
      <c r="AK33" s="1601"/>
    </row>
    <row r="34" spans="1:37" s="43" customFormat="1" ht="94.5" customHeight="1" thickBot="1">
      <c r="A34" s="1709"/>
      <c r="B34" s="1709"/>
      <c r="C34" s="1697"/>
      <c r="D34" s="76" t="s">
        <v>121</v>
      </c>
      <c r="E34" s="71" t="s">
        <v>122</v>
      </c>
      <c r="F34" s="71">
        <v>3</v>
      </c>
      <c r="G34" s="72" t="s">
        <v>123</v>
      </c>
      <c r="H34" s="59" t="s">
        <v>124</v>
      </c>
      <c r="I34" s="60">
        <v>0.1</v>
      </c>
      <c r="J34" s="59" t="s">
        <v>91</v>
      </c>
      <c r="K34" s="61">
        <v>42005</v>
      </c>
      <c r="L34" s="73">
        <v>42369</v>
      </c>
      <c r="M34" s="74"/>
      <c r="N34" s="74"/>
      <c r="O34" s="74"/>
      <c r="P34" s="74">
        <v>1</v>
      </c>
      <c r="Q34" s="74"/>
      <c r="R34" s="74"/>
      <c r="S34" s="74"/>
      <c r="T34" s="74">
        <v>1</v>
      </c>
      <c r="U34" s="75"/>
      <c r="V34" s="75"/>
      <c r="W34" s="75"/>
      <c r="X34" s="75">
        <v>1</v>
      </c>
      <c r="Y34" s="68">
        <f t="shared" si="2"/>
        <v>3</v>
      </c>
      <c r="Z34" s="69">
        <v>0</v>
      </c>
      <c r="AA34" s="457" t="s">
        <v>1084</v>
      </c>
      <c r="AB34" s="1595"/>
      <c r="AC34" s="1596"/>
      <c r="AD34" s="1597"/>
      <c r="AE34" s="1596"/>
      <c r="AF34" s="1596"/>
      <c r="AG34" s="1596"/>
      <c r="AH34" s="1598"/>
      <c r="AI34" s="1596"/>
      <c r="AJ34" s="1595"/>
      <c r="AK34" s="1601"/>
    </row>
    <row r="35" spans="1:37" s="572" customFormat="1" ht="20.1" customHeight="1" thickBot="1">
      <c r="A35" s="1699" t="s">
        <v>125</v>
      </c>
      <c r="B35" s="1700"/>
      <c r="C35" s="1700"/>
      <c r="D35" s="1701"/>
      <c r="E35" s="1141"/>
      <c r="F35" s="1142"/>
      <c r="G35" s="79"/>
      <c r="H35" s="1142"/>
      <c r="I35" s="80">
        <f>SUM(I25:I34)</f>
        <v>0.9999999999999999</v>
      </c>
      <c r="J35" s="1142"/>
      <c r="K35" s="1142"/>
      <c r="L35" s="1142"/>
      <c r="M35" s="1142"/>
      <c r="N35" s="1142"/>
      <c r="O35" s="1142"/>
      <c r="P35" s="1142"/>
      <c r="Q35" s="1142"/>
      <c r="R35" s="1142"/>
      <c r="S35" s="1142"/>
      <c r="T35" s="1142"/>
      <c r="U35" s="1142"/>
      <c r="V35" s="1142"/>
      <c r="W35" s="1142"/>
      <c r="X35" s="1142"/>
      <c r="Y35" s="81"/>
      <c r="Z35" s="82">
        <f>SUM(Z25:Z34)</f>
        <v>0</v>
      </c>
      <c r="AA35" s="1143"/>
      <c r="AB35" s="1020"/>
      <c r="AC35" s="1237"/>
      <c r="AD35" s="1230"/>
      <c r="AE35" s="1098"/>
      <c r="AF35" s="1020"/>
      <c r="AG35" s="1088"/>
      <c r="AH35" s="1232"/>
      <c r="AI35" s="1020"/>
      <c r="AJ35" s="1020"/>
      <c r="AK35" s="1247"/>
    </row>
    <row r="36" spans="1:37" s="43" customFormat="1" ht="95.25" customHeight="1" thickBot="1">
      <c r="A36" s="1694">
        <v>3</v>
      </c>
      <c r="B36" s="1694" t="s">
        <v>126</v>
      </c>
      <c r="C36" s="1696" t="s">
        <v>127</v>
      </c>
      <c r="D36" s="85" t="s">
        <v>128</v>
      </c>
      <c r="E36" s="72" t="s">
        <v>67</v>
      </c>
      <c r="F36" s="71" t="s">
        <v>95</v>
      </c>
      <c r="G36" s="72" t="s">
        <v>68</v>
      </c>
      <c r="H36" s="59" t="s">
        <v>51</v>
      </c>
      <c r="I36" s="86">
        <f>100%/5</f>
        <v>0.2</v>
      </c>
      <c r="J36" s="59" t="s">
        <v>129</v>
      </c>
      <c r="K36" s="50">
        <v>42005</v>
      </c>
      <c r="L36" s="61">
        <v>42369</v>
      </c>
      <c r="M36" s="51"/>
      <c r="N36" s="51"/>
      <c r="O36" s="51"/>
      <c r="P36" s="51"/>
      <c r="Q36" s="51"/>
      <c r="R36" s="51"/>
      <c r="S36" s="51"/>
      <c r="T36" s="51"/>
      <c r="U36" s="51"/>
      <c r="V36" s="51"/>
      <c r="W36" s="51"/>
      <c r="X36" s="51"/>
      <c r="Y36" s="41" t="s">
        <v>95</v>
      </c>
      <c r="Z36" s="87">
        <v>0</v>
      </c>
      <c r="AA36" s="457" t="s">
        <v>1084</v>
      </c>
      <c r="AB36" s="1595"/>
      <c r="AC36" s="1596"/>
      <c r="AD36" s="1597"/>
      <c r="AE36" s="1596"/>
      <c r="AF36" s="1596"/>
      <c r="AG36" s="1596"/>
      <c r="AH36" s="1598"/>
      <c r="AI36" s="1596"/>
      <c r="AJ36" s="1595"/>
      <c r="AK36" s="1601"/>
    </row>
    <row r="37" spans="1:37" s="43" customFormat="1" ht="112.5" customHeight="1" thickBot="1">
      <c r="A37" s="1695"/>
      <c r="B37" s="1695"/>
      <c r="C37" s="1698"/>
      <c r="D37" s="85" t="s">
        <v>130</v>
      </c>
      <c r="E37" s="72" t="s">
        <v>131</v>
      </c>
      <c r="F37" s="90">
        <v>3</v>
      </c>
      <c r="G37" s="72" t="s">
        <v>132</v>
      </c>
      <c r="H37" s="59" t="s">
        <v>51</v>
      </c>
      <c r="I37" s="86">
        <f aca="true" t="shared" si="3" ref="I37:I40">100%/5</f>
        <v>0.2</v>
      </c>
      <c r="J37" s="59" t="s">
        <v>133</v>
      </c>
      <c r="K37" s="50">
        <v>42217</v>
      </c>
      <c r="L37" s="61">
        <v>42369</v>
      </c>
      <c r="M37" s="51"/>
      <c r="N37" s="51"/>
      <c r="O37" s="51"/>
      <c r="P37" s="51"/>
      <c r="Q37" s="51"/>
      <c r="R37" s="51"/>
      <c r="S37" s="51"/>
      <c r="T37" s="51">
        <v>1</v>
      </c>
      <c r="U37" s="51"/>
      <c r="V37" s="51">
        <v>1</v>
      </c>
      <c r="W37" s="51"/>
      <c r="X37" s="51">
        <v>1</v>
      </c>
      <c r="Y37" s="41">
        <f>SUM(M37:X37)</f>
        <v>3</v>
      </c>
      <c r="Z37" s="87">
        <v>0</v>
      </c>
      <c r="AA37" s="457" t="s">
        <v>1084</v>
      </c>
      <c r="AB37" s="1595"/>
      <c r="AC37" s="1596"/>
      <c r="AD37" s="1597"/>
      <c r="AE37" s="1596"/>
      <c r="AF37" s="1596"/>
      <c r="AG37" s="1596"/>
      <c r="AH37" s="1598"/>
      <c r="AI37" s="1596"/>
      <c r="AJ37" s="1595"/>
      <c r="AK37" s="1601"/>
    </row>
    <row r="38" spans="1:37" s="43" customFormat="1" ht="105.75" customHeight="1" thickBot="1">
      <c r="A38" s="1695"/>
      <c r="B38" s="1695"/>
      <c r="C38" s="1697" t="s">
        <v>502</v>
      </c>
      <c r="D38" s="85" t="s">
        <v>134</v>
      </c>
      <c r="E38" s="72" t="s">
        <v>131</v>
      </c>
      <c r="F38" s="90" t="s">
        <v>135</v>
      </c>
      <c r="G38" s="72" t="s">
        <v>136</v>
      </c>
      <c r="H38" s="59" t="s">
        <v>51</v>
      </c>
      <c r="I38" s="86">
        <f t="shared" si="3"/>
        <v>0.2</v>
      </c>
      <c r="J38" s="59" t="s">
        <v>137</v>
      </c>
      <c r="K38" s="50">
        <v>42006</v>
      </c>
      <c r="L38" s="61">
        <v>42369</v>
      </c>
      <c r="M38" s="51"/>
      <c r="N38" s="51"/>
      <c r="O38" s="51"/>
      <c r="P38" s="51"/>
      <c r="Q38" s="51"/>
      <c r="R38" s="51"/>
      <c r="S38" s="51"/>
      <c r="T38" s="51"/>
      <c r="U38" s="51"/>
      <c r="V38" s="51"/>
      <c r="W38" s="51"/>
      <c r="X38" s="51"/>
      <c r="Y38" s="41" t="s">
        <v>135</v>
      </c>
      <c r="Z38" s="87">
        <v>0</v>
      </c>
      <c r="AA38" s="457" t="s">
        <v>1084</v>
      </c>
      <c r="AB38" s="1595"/>
      <c r="AC38" s="1596"/>
      <c r="AD38" s="1597"/>
      <c r="AE38" s="1596"/>
      <c r="AF38" s="1596"/>
      <c r="AG38" s="1596"/>
      <c r="AH38" s="1598"/>
      <c r="AI38" s="1596"/>
      <c r="AJ38" s="1595"/>
      <c r="AK38" s="1601"/>
    </row>
    <row r="39" spans="1:37" s="43" customFormat="1" ht="77.25" customHeight="1" thickBot="1">
      <c r="A39" s="1695"/>
      <c r="B39" s="1695"/>
      <c r="C39" s="1697"/>
      <c r="D39" s="76" t="s">
        <v>138</v>
      </c>
      <c r="E39" s="71" t="s">
        <v>139</v>
      </c>
      <c r="F39" s="71">
        <v>4</v>
      </c>
      <c r="G39" s="72" t="s">
        <v>140</v>
      </c>
      <c r="H39" s="59" t="s">
        <v>51</v>
      </c>
      <c r="I39" s="86">
        <f t="shared" si="3"/>
        <v>0.2</v>
      </c>
      <c r="J39" s="59" t="s">
        <v>141</v>
      </c>
      <c r="K39" s="50">
        <v>42064</v>
      </c>
      <c r="L39" s="61">
        <v>42094</v>
      </c>
      <c r="M39" s="51"/>
      <c r="N39" s="51"/>
      <c r="O39" s="51">
        <v>4</v>
      </c>
      <c r="P39" s="51"/>
      <c r="Q39" s="51"/>
      <c r="R39" s="51"/>
      <c r="S39" s="51"/>
      <c r="T39" s="51"/>
      <c r="U39" s="51"/>
      <c r="V39" s="51"/>
      <c r="W39" s="51"/>
      <c r="X39" s="51"/>
      <c r="Y39" s="41">
        <f>SUM(M39:X39)</f>
        <v>4</v>
      </c>
      <c r="Z39" s="87">
        <v>0</v>
      </c>
      <c r="AA39" s="457" t="s">
        <v>1084</v>
      </c>
      <c r="AB39" s="1595"/>
      <c r="AC39" s="1596"/>
      <c r="AD39" s="1597"/>
      <c r="AE39" s="1596"/>
      <c r="AF39" s="1596"/>
      <c r="AG39" s="1596"/>
      <c r="AH39" s="1598"/>
      <c r="AI39" s="1596"/>
      <c r="AJ39" s="1595"/>
      <c r="AK39" s="1601"/>
    </row>
    <row r="40" spans="1:37" s="43" customFormat="1" ht="72.75" customHeight="1" thickBot="1">
      <c r="A40" s="1695"/>
      <c r="B40" s="1695"/>
      <c r="C40" s="1697"/>
      <c r="D40" s="85" t="s">
        <v>142</v>
      </c>
      <c r="E40" s="72" t="s">
        <v>143</v>
      </c>
      <c r="F40" s="90" t="s">
        <v>144</v>
      </c>
      <c r="G40" s="72" t="s">
        <v>145</v>
      </c>
      <c r="H40" s="59" t="s">
        <v>51</v>
      </c>
      <c r="I40" s="86">
        <f t="shared" si="3"/>
        <v>0.2</v>
      </c>
      <c r="J40" s="59" t="s">
        <v>143</v>
      </c>
      <c r="K40" s="50">
        <v>42064</v>
      </c>
      <c r="L40" s="61">
        <v>42094</v>
      </c>
      <c r="M40" s="51"/>
      <c r="N40" s="51"/>
      <c r="O40" s="51"/>
      <c r="P40" s="51"/>
      <c r="Q40" s="51"/>
      <c r="R40" s="51"/>
      <c r="S40" s="51"/>
      <c r="T40" s="51"/>
      <c r="U40" s="51"/>
      <c r="V40" s="51"/>
      <c r="W40" s="51"/>
      <c r="X40" s="51"/>
      <c r="Y40" s="41" t="s">
        <v>144</v>
      </c>
      <c r="Z40" s="87">
        <v>0</v>
      </c>
      <c r="AA40" s="457" t="s">
        <v>1084</v>
      </c>
      <c r="AB40" s="1595"/>
      <c r="AC40" s="1596"/>
      <c r="AD40" s="1597"/>
      <c r="AE40" s="1596"/>
      <c r="AF40" s="1596"/>
      <c r="AG40" s="1596"/>
      <c r="AH40" s="1598"/>
      <c r="AI40" s="1596"/>
      <c r="AJ40" s="1595"/>
      <c r="AK40" s="1601"/>
    </row>
    <row r="41" spans="1:37" s="43" customFormat="1" ht="77.25" customHeight="1" thickBot="1">
      <c r="A41" s="1695"/>
      <c r="B41" s="1695"/>
      <c r="C41" s="1697"/>
      <c r="D41" s="91" t="s">
        <v>146</v>
      </c>
      <c r="E41" s="92" t="s">
        <v>147</v>
      </c>
      <c r="F41" s="93">
        <v>12</v>
      </c>
      <c r="G41" s="92" t="s">
        <v>148</v>
      </c>
      <c r="H41" s="59" t="s">
        <v>51</v>
      </c>
      <c r="I41" s="94">
        <v>0.16666666666666669</v>
      </c>
      <c r="J41" s="38" t="s">
        <v>149</v>
      </c>
      <c r="K41" s="39">
        <v>42006</v>
      </c>
      <c r="L41" s="39">
        <v>42369</v>
      </c>
      <c r="M41" s="40">
        <v>1</v>
      </c>
      <c r="N41" s="40">
        <v>1</v>
      </c>
      <c r="O41" s="40">
        <v>1</v>
      </c>
      <c r="P41" s="40">
        <v>1</v>
      </c>
      <c r="Q41" s="40">
        <v>1</v>
      </c>
      <c r="R41" s="40">
        <v>1</v>
      </c>
      <c r="S41" s="40">
        <v>1</v>
      </c>
      <c r="T41" s="40">
        <v>1</v>
      </c>
      <c r="U41" s="40">
        <v>1</v>
      </c>
      <c r="V41" s="40">
        <v>1</v>
      </c>
      <c r="W41" s="40">
        <v>1</v>
      </c>
      <c r="X41" s="40">
        <v>1</v>
      </c>
      <c r="Y41" s="41">
        <v>12</v>
      </c>
      <c r="Z41" s="69">
        <v>0</v>
      </c>
      <c r="AA41" s="457" t="s">
        <v>1084</v>
      </c>
      <c r="AB41" s="1595"/>
      <c r="AC41" s="1596"/>
      <c r="AD41" s="1597"/>
      <c r="AE41" s="1596"/>
      <c r="AF41" s="1596"/>
      <c r="AG41" s="1596"/>
      <c r="AH41" s="1598"/>
      <c r="AI41" s="1596"/>
      <c r="AJ41" s="1595"/>
      <c r="AK41" s="1601"/>
    </row>
    <row r="42" spans="1:37" s="43" customFormat="1" ht="80.25" customHeight="1" thickBot="1">
      <c r="A42" s="1695"/>
      <c r="B42" s="1695"/>
      <c r="C42" s="1697"/>
      <c r="D42" s="95" t="s">
        <v>150</v>
      </c>
      <c r="E42" s="96" t="s">
        <v>147</v>
      </c>
      <c r="F42" s="90">
        <v>12</v>
      </c>
      <c r="G42" s="72" t="s">
        <v>148</v>
      </c>
      <c r="H42" s="59" t="s">
        <v>51</v>
      </c>
      <c r="I42" s="94">
        <v>0.16666666666666669</v>
      </c>
      <c r="J42" s="49" t="s">
        <v>149</v>
      </c>
      <c r="K42" s="50">
        <v>42006</v>
      </c>
      <c r="L42" s="50">
        <v>42369</v>
      </c>
      <c r="M42" s="51">
        <v>1</v>
      </c>
      <c r="N42" s="51">
        <v>1</v>
      </c>
      <c r="O42" s="51">
        <v>1</v>
      </c>
      <c r="P42" s="51">
        <v>1</v>
      </c>
      <c r="Q42" s="51">
        <v>1</v>
      </c>
      <c r="R42" s="51">
        <v>1</v>
      </c>
      <c r="S42" s="51">
        <v>1</v>
      </c>
      <c r="T42" s="51">
        <v>1</v>
      </c>
      <c r="U42" s="51">
        <v>1</v>
      </c>
      <c r="V42" s="51">
        <v>1</v>
      </c>
      <c r="W42" s="51">
        <v>1</v>
      </c>
      <c r="X42" s="51">
        <v>1</v>
      </c>
      <c r="Y42" s="97">
        <v>12</v>
      </c>
      <c r="Z42" s="69">
        <v>0</v>
      </c>
      <c r="AA42" s="457" t="s">
        <v>1084</v>
      </c>
      <c r="AB42" s="1595"/>
      <c r="AC42" s="1596"/>
      <c r="AD42" s="1597"/>
      <c r="AE42" s="1596"/>
      <c r="AF42" s="1596"/>
      <c r="AG42" s="1596"/>
      <c r="AH42" s="1598"/>
      <c r="AI42" s="1596"/>
      <c r="AJ42" s="1595"/>
      <c r="AK42" s="1601"/>
    </row>
    <row r="43" spans="1:37" s="43" customFormat="1" ht="93" customHeight="1" thickBot="1">
      <c r="A43" s="1695"/>
      <c r="B43" s="1695"/>
      <c r="C43" s="1697"/>
      <c r="D43" s="91" t="s">
        <v>151</v>
      </c>
      <c r="E43" s="34" t="s">
        <v>152</v>
      </c>
      <c r="F43" s="98" t="s">
        <v>135</v>
      </c>
      <c r="G43" s="99" t="s">
        <v>136</v>
      </c>
      <c r="H43" s="59" t="s">
        <v>51</v>
      </c>
      <c r="I43" s="94">
        <v>0.16666666666666669</v>
      </c>
      <c r="J43" s="100" t="s">
        <v>153</v>
      </c>
      <c r="K43" s="101">
        <v>42006</v>
      </c>
      <c r="L43" s="39">
        <v>42369</v>
      </c>
      <c r="M43" s="40"/>
      <c r="N43" s="40"/>
      <c r="O43" s="40"/>
      <c r="P43" s="40"/>
      <c r="Q43" s="40"/>
      <c r="R43" s="40"/>
      <c r="S43" s="40"/>
      <c r="T43" s="40"/>
      <c r="U43" s="40"/>
      <c r="V43" s="40"/>
      <c r="W43" s="40"/>
      <c r="X43" s="40"/>
      <c r="Y43" s="41" t="s">
        <v>135</v>
      </c>
      <c r="Z43" s="69">
        <v>0</v>
      </c>
      <c r="AA43" s="457" t="s">
        <v>1084</v>
      </c>
      <c r="AB43" s="1595"/>
      <c r="AC43" s="1596"/>
      <c r="AD43" s="1597"/>
      <c r="AE43" s="1596"/>
      <c r="AF43" s="1596"/>
      <c r="AG43" s="1596"/>
      <c r="AH43" s="1598"/>
      <c r="AI43" s="1596"/>
      <c r="AJ43" s="1595"/>
      <c r="AK43" s="1601"/>
    </row>
    <row r="44" spans="1:37" s="43" customFormat="1" ht="47.25" customHeight="1" thickBot="1">
      <c r="A44" s="1695"/>
      <c r="B44" s="1695"/>
      <c r="C44" s="1698"/>
      <c r="D44" s="95" t="s">
        <v>142</v>
      </c>
      <c r="E44" s="46" t="s">
        <v>143</v>
      </c>
      <c r="F44" s="46" t="s">
        <v>144</v>
      </c>
      <c r="G44" s="72" t="s">
        <v>145</v>
      </c>
      <c r="H44" s="59" t="s">
        <v>51</v>
      </c>
      <c r="I44" s="94">
        <v>0.16666666666666669</v>
      </c>
      <c r="J44" s="49" t="s">
        <v>143</v>
      </c>
      <c r="K44" s="50">
        <v>42006</v>
      </c>
      <c r="L44" s="50">
        <v>42369</v>
      </c>
      <c r="M44" s="51"/>
      <c r="N44" s="51"/>
      <c r="O44" s="51"/>
      <c r="P44" s="51"/>
      <c r="Q44" s="51"/>
      <c r="R44" s="51"/>
      <c r="S44" s="51"/>
      <c r="T44" s="51"/>
      <c r="U44" s="51"/>
      <c r="V44" s="51"/>
      <c r="W44" s="51"/>
      <c r="X44" s="51"/>
      <c r="Y44" s="97" t="s">
        <v>144</v>
      </c>
      <c r="Z44" s="69">
        <v>0</v>
      </c>
      <c r="AA44" s="457" t="s">
        <v>1084</v>
      </c>
      <c r="AB44" s="1595"/>
      <c r="AC44" s="1596"/>
      <c r="AD44" s="1597"/>
      <c r="AE44" s="1596"/>
      <c r="AF44" s="1596"/>
      <c r="AG44" s="1596"/>
      <c r="AH44" s="1598"/>
      <c r="AI44" s="1596"/>
      <c r="AJ44" s="1595"/>
      <c r="AK44" s="1601"/>
    </row>
    <row r="45" spans="1:37" s="572" customFormat="1" ht="20.1" customHeight="1" thickBot="1">
      <c r="A45" s="1699" t="s">
        <v>125</v>
      </c>
      <c r="B45" s="1700"/>
      <c r="C45" s="1700"/>
      <c r="D45" s="1701"/>
      <c r="E45" s="1142"/>
      <c r="F45" s="1142"/>
      <c r="G45" s="79"/>
      <c r="H45" s="1142"/>
      <c r="I45" s="80">
        <f>SUM(I36:I44)</f>
        <v>1.666666666666667</v>
      </c>
      <c r="J45" s="1142"/>
      <c r="K45" s="1142"/>
      <c r="L45" s="1142"/>
      <c r="M45" s="1142"/>
      <c r="N45" s="1142"/>
      <c r="O45" s="1142"/>
      <c r="P45" s="1142"/>
      <c r="Q45" s="1142"/>
      <c r="R45" s="1142"/>
      <c r="S45" s="1142"/>
      <c r="T45" s="1142"/>
      <c r="U45" s="1142"/>
      <c r="V45" s="1142"/>
      <c r="W45" s="1142"/>
      <c r="X45" s="1142"/>
      <c r="Y45" s="81"/>
      <c r="Z45" s="82">
        <f>SUM(Z36:Z44)</f>
        <v>0</v>
      </c>
      <c r="AA45" s="1143"/>
      <c r="AB45" s="1020"/>
      <c r="AC45" s="1626"/>
      <c r="AD45" s="1627"/>
      <c r="AE45" s="1447"/>
      <c r="AF45" s="1020"/>
      <c r="AG45" s="1447"/>
      <c r="AH45" s="1232"/>
      <c r="AI45" s="1020"/>
      <c r="AJ45" s="1020"/>
      <c r="AK45" s="1247"/>
    </row>
    <row r="46" spans="1:37" s="43" customFormat="1" ht="110.25" customHeight="1" thickBot="1">
      <c r="A46" s="1708">
        <v>4</v>
      </c>
      <c r="B46" s="1708" t="s">
        <v>154</v>
      </c>
      <c r="C46" s="1696" t="s">
        <v>155</v>
      </c>
      <c r="D46" s="85" t="s">
        <v>156</v>
      </c>
      <c r="E46" s="59" t="s">
        <v>157</v>
      </c>
      <c r="F46" s="59" t="s">
        <v>95</v>
      </c>
      <c r="G46" s="59" t="s">
        <v>158</v>
      </c>
      <c r="H46" s="59" t="s">
        <v>159</v>
      </c>
      <c r="I46" s="60">
        <v>0.04</v>
      </c>
      <c r="J46" s="59" t="s">
        <v>160</v>
      </c>
      <c r="K46" s="61">
        <v>42005</v>
      </c>
      <c r="L46" s="61">
        <v>42369</v>
      </c>
      <c r="M46" s="102"/>
      <c r="N46" s="102"/>
      <c r="O46" s="102"/>
      <c r="P46" s="102"/>
      <c r="Q46" s="102"/>
      <c r="R46" s="103"/>
      <c r="S46" s="103"/>
      <c r="T46" s="102"/>
      <c r="U46" s="103"/>
      <c r="V46" s="103"/>
      <c r="W46" s="103"/>
      <c r="X46" s="103"/>
      <c r="Y46" s="41" t="s">
        <v>144</v>
      </c>
      <c r="Z46" s="69">
        <v>0</v>
      </c>
      <c r="AA46" s="458" t="s">
        <v>1084</v>
      </c>
      <c r="AB46" s="1595"/>
      <c r="AC46" s="1596"/>
      <c r="AD46" s="1597"/>
      <c r="AE46" s="1596"/>
      <c r="AF46" s="1596"/>
      <c r="AG46" s="1596"/>
      <c r="AH46" s="1598"/>
      <c r="AI46" s="1596"/>
      <c r="AJ46" s="1595"/>
      <c r="AK46" s="1601"/>
    </row>
    <row r="47" spans="1:37" s="43" customFormat="1" ht="99.75" customHeight="1" thickBot="1">
      <c r="A47" s="1709"/>
      <c r="B47" s="1709"/>
      <c r="C47" s="1697"/>
      <c r="D47" s="1883" t="s">
        <v>161</v>
      </c>
      <c r="E47" s="59" t="s">
        <v>49</v>
      </c>
      <c r="F47" s="59">
        <v>1</v>
      </c>
      <c r="G47" s="59" t="s">
        <v>162</v>
      </c>
      <c r="H47" s="59" t="s">
        <v>159</v>
      </c>
      <c r="I47" s="60">
        <v>0.04</v>
      </c>
      <c r="J47" s="59" t="s">
        <v>163</v>
      </c>
      <c r="K47" s="105">
        <v>42095</v>
      </c>
      <c r="L47" s="105">
        <v>42124</v>
      </c>
      <c r="M47" s="106"/>
      <c r="N47" s="106"/>
      <c r="O47" s="106"/>
      <c r="P47" s="107">
        <v>1</v>
      </c>
      <c r="Q47" s="106"/>
      <c r="R47" s="108"/>
      <c r="S47" s="108"/>
      <c r="T47" s="106"/>
      <c r="U47" s="108"/>
      <c r="V47" s="108"/>
      <c r="W47" s="108"/>
      <c r="X47" s="108"/>
      <c r="Y47" s="109">
        <f aca="true" t="shared" si="4" ref="Y47:Y63">SUM(M47:X47)</f>
        <v>1</v>
      </c>
      <c r="Z47" s="69">
        <v>216005832</v>
      </c>
      <c r="AA47" s="110" t="s">
        <v>164</v>
      </c>
      <c r="AB47" s="1595"/>
      <c r="AC47" s="1596"/>
      <c r="AD47" s="1597"/>
      <c r="AE47" s="1596"/>
      <c r="AF47" s="1596"/>
      <c r="AG47" s="1596"/>
      <c r="AH47" s="1598"/>
      <c r="AI47" s="1596"/>
      <c r="AJ47" s="1595"/>
      <c r="AK47" s="1601"/>
    </row>
    <row r="48" spans="1:37" s="43" customFormat="1" ht="45.75" customHeight="1" thickBot="1">
      <c r="A48" s="1709"/>
      <c r="B48" s="1709"/>
      <c r="C48" s="1697"/>
      <c r="D48" s="1884"/>
      <c r="E48" s="59" t="s">
        <v>49</v>
      </c>
      <c r="F48" s="59">
        <v>1</v>
      </c>
      <c r="G48" s="59" t="s">
        <v>68</v>
      </c>
      <c r="H48" s="59" t="s">
        <v>159</v>
      </c>
      <c r="I48" s="60">
        <v>0.04</v>
      </c>
      <c r="J48" s="59" t="s">
        <v>165</v>
      </c>
      <c r="K48" s="105">
        <v>42156</v>
      </c>
      <c r="L48" s="105">
        <v>42185</v>
      </c>
      <c r="M48" s="106"/>
      <c r="N48" s="106"/>
      <c r="O48" s="106"/>
      <c r="P48" s="106"/>
      <c r="Q48" s="106"/>
      <c r="R48" s="111">
        <v>1</v>
      </c>
      <c r="S48" s="108"/>
      <c r="T48" s="106"/>
      <c r="U48" s="108"/>
      <c r="V48" s="108"/>
      <c r="W48" s="108"/>
      <c r="X48" s="108"/>
      <c r="Y48" s="109">
        <f t="shared" si="4"/>
        <v>1</v>
      </c>
      <c r="Z48" s="69">
        <v>0</v>
      </c>
      <c r="AA48" s="458" t="s">
        <v>1084</v>
      </c>
      <c r="AB48" s="1595"/>
      <c r="AC48" s="1596"/>
      <c r="AD48" s="1597"/>
      <c r="AE48" s="1596"/>
      <c r="AF48" s="1596"/>
      <c r="AG48" s="1596"/>
      <c r="AH48" s="1598"/>
      <c r="AI48" s="1596"/>
      <c r="AJ48" s="1595"/>
      <c r="AK48" s="1601"/>
    </row>
    <row r="49" spans="1:37" s="43" customFormat="1" ht="96.75" customHeight="1" thickBot="1">
      <c r="A49" s="1709"/>
      <c r="B49" s="1709"/>
      <c r="C49" s="1697"/>
      <c r="D49" s="1883" t="s">
        <v>166</v>
      </c>
      <c r="E49" s="59" t="s">
        <v>49</v>
      </c>
      <c r="F49" s="59">
        <v>1</v>
      </c>
      <c r="G49" s="59" t="s">
        <v>167</v>
      </c>
      <c r="H49" s="59" t="s">
        <v>159</v>
      </c>
      <c r="I49" s="60">
        <v>0.04</v>
      </c>
      <c r="J49" s="59" t="s">
        <v>163</v>
      </c>
      <c r="K49" s="105">
        <v>42125</v>
      </c>
      <c r="L49" s="105">
        <v>42155</v>
      </c>
      <c r="M49" s="106"/>
      <c r="N49" s="106"/>
      <c r="O49" s="106"/>
      <c r="P49" s="106"/>
      <c r="Q49" s="107">
        <v>1</v>
      </c>
      <c r="R49" s="108"/>
      <c r="S49" s="108"/>
      <c r="T49" s="106"/>
      <c r="U49" s="108"/>
      <c r="V49" s="108"/>
      <c r="W49" s="108"/>
      <c r="X49" s="108"/>
      <c r="Y49" s="112">
        <f t="shared" si="4"/>
        <v>1</v>
      </c>
      <c r="Z49" s="69">
        <v>120000000</v>
      </c>
      <c r="AA49" s="110" t="s">
        <v>168</v>
      </c>
      <c r="AB49" s="1595"/>
      <c r="AC49" s="1596"/>
      <c r="AD49" s="1597"/>
      <c r="AE49" s="1596"/>
      <c r="AF49" s="1596"/>
      <c r="AG49" s="1596"/>
      <c r="AH49" s="1598"/>
      <c r="AI49" s="1596"/>
      <c r="AJ49" s="1595"/>
      <c r="AK49" s="1601"/>
    </row>
    <row r="50" spans="1:37" s="43" customFormat="1" ht="60" customHeight="1" thickBot="1">
      <c r="A50" s="1709"/>
      <c r="B50" s="1709"/>
      <c r="C50" s="1697"/>
      <c r="D50" s="1884"/>
      <c r="E50" s="59" t="s">
        <v>49</v>
      </c>
      <c r="F50" s="59">
        <v>1</v>
      </c>
      <c r="G50" s="59" t="s">
        <v>169</v>
      </c>
      <c r="H50" s="59" t="s">
        <v>159</v>
      </c>
      <c r="I50" s="60">
        <v>0.04</v>
      </c>
      <c r="J50" s="59" t="s">
        <v>170</v>
      </c>
      <c r="K50" s="105">
        <v>42156</v>
      </c>
      <c r="L50" s="105">
        <v>42185</v>
      </c>
      <c r="M50" s="106"/>
      <c r="N50" s="106"/>
      <c r="O50" s="106"/>
      <c r="P50" s="106"/>
      <c r="Q50" s="106"/>
      <c r="R50" s="107">
        <v>1</v>
      </c>
      <c r="S50" s="108"/>
      <c r="T50" s="106"/>
      <c r="U50" s="108"/>
      <c r="V50" s="108"/>
      <c r="W50" s="108"/>
      <c r="X50" s="108"/>
      <c r="Y50" s="112">
        <v>1</v>
      </c>
      <c r="Z50" s="69">
        <v>0</v>
      </c>
      <c r="AA50" s="110" t="s">
        <v>1084</v>
      </c>
      <c r="AB50" s="1595"/>
      <c r="AC50" s="1596"/>
      <c r="AD50" s="1597"/>
      <c r="AE50" s="1596"/>
      <c r="AF50" s="1596"/>
      <c r="AG50" s="1596"/>
      <c r="AH50" s="1598"/>
      <c r="AI50" s="1596"/>
      <c r="AJ50" s="1595"/>
      <c r="AK50" s="1601"/>
    </row>
    <row r="51" spans="1:37" s="43" customFormat="1" ht="95.25" customHeight="1" thickBot="1">
      <c r="A51" s="1709"/>
      <c r="B51" s="1709"/>
      <c r="C51" s="1697"/>
      <c r="D51" s="1883" t="s">
        <v>171</v>
      </c>
      <c r="E51" s="59" t="s">
        <v>49</v>
      </c>
      <c r="F51" s="59">
        <v>1</v>
      </c>
      <c r="G51" s="59" t="s">
        <v>167</v>
      </c>
      <c r="H51" s="59" t="s">
        <v>159</v>
      </c>
      <c r="I51" s="60">
        <v>0.04</v>
      </c>
      <c r="J51" s="59" t="s">
        <v>163</v>
      </c>
      <c r="K51" s="105">
        <v>42095</v>
      </c>
      <c r="L51" s="105">
        <v>42124</v>
      </c>
      <c r="M51" s="107"/>
      <c r="N51" s="107"/>
      <c r="O51" s="107"/>
      <c r="P51" s="107">
        <v>1</v>
      </c>
      <c r="Q51" s="106"/>
      <c r="R51" s="108"/>
      <c r="S51" s="108"/>
      <c r="T51" s="106"/>
      <c r="U51" s="108"/>
      <c r="V51" s="108"/>
      <c r="W51" s="108"/>
      <c r="X51" s="108"/>
      <c r="Y51" s="109">
        <f>SUM(M51:X51)</f>
        <v>1</v>
      </c>
      <c r="Z51" s="69">
        <v>520000000</v>
      </c>
      <c r="AA51" s="110" t="s">
        <v>168</v>
      </c>
      <c r="AB51" s="1595"/>
      <c r="AC51" s="1596"/>
      <c r="AD51" s="1597"/>
      <c r="AE51" s="1596"/>
      <c r="AF51" s="1596"/>
      <c r="AG51" s="1596"/>
      <c r="AH51" s="1598"/>
      <c r="AI51" s="1596"/>
      <c r="AJ51" s="1595"/>
      <c r="AK51" s="1601"/>
    </row>
    <row r="52" spans="1:37" s="43" customFormat="1" ht="80.25" customHeight="1" thickBot="1">
      <c r="A52" s="1709"/>
      <c r="B52" s="1709"/>
      <c r="C52" s="1697"/>
      <c r="D52" s="1884"/>
      <c r="E52" s="59" t="s">
        <v>172</v>
      </c>
      <c r="F52" s="71" t="s">
        <v>95</v>
      </c>
      <c r="G52" s="59" t="s">
        <v>173</v>
      </c>
      <c r="H52" s="59" t="s">
        <v>174</v>
      </c>
      <c r="I52" s="60">
        <v>0.04</v>
      </c>
      <c r="J52" s="59" t="s">
        <v>175</v>
      </c>
      <c r="K52" s="105">
        <v>42005</v>
      </c>
      <c r="L52" s="105">
        <v>42369</v>
      </c>
      <c r="M52" s="106"/>
      <c r="N52" s="106"/>
      <c r="O52" s="106"/>
      <c r="P52" s="106"/>
      <c r="Q52" s="106"/>
      <c r="R52" s="108"/>
      <c r="S52" s="108"/>
      <c r="T52" s="106"/>
      <c r="U52" s="108"/>
      <c r="V52" s="108"/>
      <c r="W52" s="108"/>
      <c r="X52" s="108"/>
      <c r="Y52" s="41" t="s">
        <v>95</v>
      </c>
      <c r="Z52" s="69">
        <v>0</v>
      </c>
      <c r="AA52" s="110" t="s">
        <v>1084</v>
      </c>
      <c r="AB52" s="1595"/>
      <c r="AC52" s="1596"/>
      <c r="AD52" s="1597"/>
      <c r="AE52" s="1596"/>
      <c r="AF52" s="1596"/>
      <c r="AG52" s="1596"/>
      <c r="AH52" s="1598"/>
      <c r="AI52" s="1596"/>
      <c r="AJ52" s="1595"/>
      <c r="AK52" s="1601"/>
    </row>
    <row r="53" spans="1:37" s="43" customFormat="1" ht="105" customHeight="1" thickBot="1">
      <c r="A53" s="1709"/>
      <c r="B53" s="1709"/>
      <c r="C53" s="1697"/>
      <c r="D53" s="1883" t="s">
        <v>176</v>
      </c>
      <c r="E53" s="59" t="s">
        <v>49</v>
      </c>
      <c r="F53" s="59">
        <v>1</v>
      </c>
      <c r="G53" s="59" t="s">
        <v>167</v>
      </c>
      <c r="H53" s="59" t="s">
        <v>159</v>
      </c>
      <c r="I53" s="60">
        <v>0.04</v>
      </c>
      <c r="J53" s="59" t="s">
        <v>163</v>
      </c>
      <c r="K53" s="105">
        <v>42095</v>
      </c>
      <c r="L53" s="105">
        <v>42124</v>
      </c>
      <c r="M53" s="106"/>
      <c r="N53" s="106"/>
      <c r="O53" s="106"/>
      <c r="P53" s="107">
        <v>1</v>
      </c>
      <c r="Q53" s="106"/>
      <c r="R53" s="108"/>
      <c r="S53" s="108"/>
      <c r="T53" s="106"/>
      <c r="U53" s="108"/>
      <c r="V53" s="108"/>
      <c r="W53" s="108"/>
      <c r="X53" s="108"/>
      <c r="Y53" s="109">
        <f>SUM(M53:X53)</f>
        <v>1</v>
      </c>
      <c r="Z53" s="69">
        <v>58000000</v>
      </c>
      <c r="AA53" s="110" t="s">
        <v>164</v>
      </c>
      <c r="AB53" s="1595"/>
      <c r="AC53" s="1596"/>
      <c r="AD53" s="1597"/>
      <c r="AE53" s="1596"/>
      <c r="AF53" s="1596"/>
      <c r="AG53" s="1596"/>
      <c r="AH53" s="1598"/>
      <c r="AI53" s="1596"/>
      <c r="AJ53" s="1595"/>
      <c r="AK53" s="1601"/>
    </row>
    <row r="54" spans="1:37" s="43" customFormat="1" ht="72" customHeight="1" thickBot="1">
      <c r="A54" s="1709"/>
      <c r="B54" s="1709"/>
      <c r="C54" s="1697"/>
      <c r="D54" s="1884"/>
      <c r="E54" s="59" t="s">
        <v>172</v>
      </c>
      <c r="F54" s="71" t="s">
        <v>95</v>
      </c>
      <c r="G54" s="59" t="s">
        <v>177</v>
      </c>
      <c r="H54" s="59" t="s">
        <v>159</v>
      </c>
      <c r="I54" s="60">
        <v>0.04</v>
      </c>
      <c r="J54" s="59" t="s">
        <v>178</v>
      </c>
      <c r="K54" s="105">
        <v>42005</v>
      </c>
      <c r="L54" s="105">
        <v>42369</v>
      </c>
      <c r="M54" s="106"/>
      <c r="N54" s="106"/>
      <c r="O54" s="106"/>
      <c r="P54" s="106"/>
      <c r="Q54" s="106"/>
      <c r="R54" s="108"/>
      <c r="S54" s="108"/>
      <c r="T54" s="106"/>
      <c r="U54" s="108"/>
      <c r="V54" s="108"/>
      <c r="W54" s="108"/>
      <c r="X54" s="108"/>
      <c r="Y54" s="109" t="s">
        <v>95</v>
      </c>
      <c r="Z54" s="69">
        <v>0</v>
      </c>
      <c r="AA54" s="110" t="s">
        <v>1084</v>
      </c>
      <c r="AB54" s="1595"/>
      <c r="AC54" s="1596"/>
      <c r="AD54" s="1597"/>
      <c r="AE54" s="1596"/>
      <c r="AF54" s="1596"/>
      <c r="AG54" s="1596"/>
      <c r="AH54" s="1598"/>
      <c r="AI54" s="1596"/>
      <c r="AJ54" s="1595"/>
      <c r="AK54" s="1601"/>
    </row>
    <row r="55" spans="1:37" s="43" customFormat="1" ht="122.25" customHeight="1" thickBot="1">
      <c r="A55" s="1709"/>
      <c r="B55" s="1709"/>
      <c r="C55" s="1697"/>
      <c r="D55" s="1883" t="s">
        <v>179</v>
      </c>
      <c r="E55" s="59" t="s">
        <v>49</v>
      </c>
      <c r="F55" s="59">
        <v>1</v>
      </c>
      <c r="G55" s="59" t="s">
        <v>167</v>
      </c>
      <c r="H55" s="59" t="s">
        <v>159</v>
      </c>
      <c r="I55" s="60">
        <v>0.04</v>
      </c>
      <c r="J55" s="59" t="s">
        <v>163</v>
      </c>
      <c r="K55" s="105">
        <v>42095</v>
      </c>
      <c r="L55" s="105">
        <v>42124</v>
      </c>
      <c r="M55" s="106"/>
      <c r="N55" s="106"/>
      <c r="O55" s="107">
        <v>1</v>
      </c>
      <c r="P55" s="106"/>
      <c r="Q55" s="106"/>
      <c r="R55" s="108"/>
      <c r="S55" s="108"/>
      <c r="T55" s="106"/>
      <c r="U55" s="108"/>
      <c r="V55" s="108"/>
      <c r="W55" s="108"/>
      <c r="X55" s="108"/>
      <c r="Y55" s="109">
        <f t="shared" si="4"/>
        <v>1</v>
      </c>
      <c r="Z55" s="69">
        <v>320000000</v>
      </c>
      <c r="AA55" s="110" t="s">
        <v>164</v>
      </c>
      <c r="AB55" s="1595"/>
      <c r="AC55" s="1596"/>
      <c r="AD55" s="1597"/>
      <c r="AE55" s="1596"/>
      <c r="AF55" s="1596"/>
      <c r="AG55" s="1596"/>
      <c r="AH55" s="1598"/>
      <c r="AI55" s="1596"/>
      <c r="AJ55" s="1595"/>
      <c r="AK55" s="1601"/>
    </row>
    <row r="56" spans="1:37" s="43" customFormat="1" ht="93" customHeight="1" thickBot="1">
      <c r="A56" s="1709"/>
      <c r="B56" s="1709"/>
      <c r="C56" s="1697"/>
      <c r="D56" s="1884"/>
      <c r="E56" s="59" t="s">
        <v>67</v>
      </c>
      <c r="F56" s="59">
        <v>1</v>
      </c>
      <c r="G56" s="59" t="s">
        <v>169</v>
      </c>
      <c r="H56" s="59" t="s">
        <v>180</v>
      </c>
      <c r="I56" s="60">
        <v>0.04</v>
      </c>
      <c r="J56" s="59" t="s">
        <v>181</v>
      </c>
      <c r="K56" s="105">
        <v>42125</v>
      </c>
      <c r="L56" s="105">
        <v>42155</v>
      </c>
      <c r="M56" s="106"/>
      <c r="N56" s="106"/>
      <c r="O56" s="106"/>
      <c r="P56" s="106"/>
      <c r="Q56" s="107">
        <v>1</v>
      </c>
      <c r="R56" s="108"/>
      <c r="S56" s="108"/>
      <c r="T56" s="106"/>
      <c r="U56" s="108"/>
      <c r="V56" s="108"/>
      <c r="W56" s="108"/>
      <c r="X56" s="108"/>
      <c r="Y56" s="109">
        <f t="shared" si="4"/>
        <v>1</v>
      </c>
      <c r="Z56" s="69">
        <v>0</v>
      </c>
      <c r="AA56" s="110" t="s">
        <v>1084</v>
      </c>
      <c r="AB56" s="1595"/>
      <c r="AC56" s="1596"/>
      <c r="AD56" s="1597"/>
      <c r="AE56" s="1596"/>
      <c r="AF56" s="1596"/>
      <c r="AG56" s="1596"/>
      <c r="AH56" s="1598"/>
      <c r="AI56" s="1596"/>
      <c r="AJ56" s="1595"/>
      <c r="AK56" s="1601"/>
    </row>
    <row r="57" spans="1:37" s="43" customFormat="1" ht="93" customHeight="1" thickBot="1">
      <c r="A57" s="1709"/>
      <c r="B57" s="1709"/>
      <c r="C57" s="1697"/>
      <c r="D57" s="1158" t="s">
        <v>182</v>
      </c>
      <c r="E57" s="59" t="s">
        <v>49</v>
      </c>
      <c r="F57" s="59">
        <v>1</v>
      </c>
      <c r="G57" s="59" t="s">
        <v>167</v>
      </c>
      <c r="H57" s="59" t="s">
        <v>159</v>
      </c>
      <c r="I57" s="60">
        <v>0.04</v>
      </c>
      <c r="J57" s="59" t="s">
        <v>183</v>
      </c>
      <c r="K57" s="105">
        <v>42095</v>
      </c>
      <c r="L57" s="105">
        <v>42124</v>
      </c>
      <c r="M57" s="106"/>
      <c r="N57" s="106"/>
      <c r="O57" s="107"/>
      <c r="P57" s="107">
        <v>1</v>
      </c>
      <c r="Q57" s="106"/>
      <c r="R57" s="108"/>
      <c r="S57" s="108"/>
      <c r="T57" s="106"/>
      <c r="U57" s="108"/>
      <c r="V57" s="108"/>
      <c r="W57" s="108"/>
      <c r="X57" s="108"/>
      <c r="Y57" s="109">
        <f t="shared" si="4"/>
        <v>1</v>
      </c>
      <c r="Z57" s="69">
        <v>200000000</v>
      </c>
      <c r="AA57" s="110" t="s">
        <v>164</v>
      </c>
      <c r="AB57" s="1595"/>
      <c r="AC57" s="1596"/>
      <c r="AD57" s="1597"/>
      <c r="AE57" s="1596"/>
      <c r="AF57" s="1596"/>
      <c r="AG57" s="1596"/>
      <c r="AH57" s="1598"/>
      <c r="AI57" s="1596"/>
      <c r="AJ57" s="1595"/>
      <c r="AK57" s="1601"/>
    </row>
    <row r="58" spans="1:37" s="43" customFormat="1" ht="156" customHeight="1" thickBot="1">
      <c r="A58" s="1709"/>
      <c r="B58" s="1709"/>
      <c r="C58" s="1697"/>
      <c r="D58" s="1158" t="s">
        <v>184</v>
      </c>
      <c r="E58" s="59" t="s">
        <v>49</v>
      </c>
      <c r="F58" s="59">
        <v>1</v>
      </c>
      <c r="G58" s="59" t="s">
        <v>167</v>
      </c>
      <c r="H58" s="59" t="s">
        <v>159</v>
      </c>
      <c r="I58" s="60">
        <v>0.04</v>
      </c>
      <c r="J58" s="59" t="s">
        <v>183</v>
      </c>
      <c r="K58" s="105">
        <v>42064</v>
      </c>
      <c r="L58" s="105">
        <v>42094</v>
      </c>
      <c r="M58" s="106"/>
      <c r="N58" s="106"/>
      <c r="O58" s="107">
        <v>1</v>
      </c>
      <c r="P58" s="106"/>
      <c r="Q58" s="106"/>
      <c r="R58" s="108"/>
      <c r="S58" s="108"/>
      <c r="T58" s="106"/>
      <c r="U58" s="108"/>
      <c r="V58" s="108"/>
      <c r="W58" s="108"/>
      <c r="X58" s="108"/>
      <c r="Y58" s="109">
        <f t="shared" si="4"/>
        <v>1</v>
      </c>
      <c r="Z58" s="69">
        <v>24000000</v>
      </c>
      <c r="AA58" s="110" t="s">
        <v>164</v>
      </c>
      <c r="AB58" s="1595"/>
      <c r="AC58" s="1596"/>
      <c r="AD58" s="1597"/>
      <c r="AE58" s="1596"/>
      <c r="AF58" s="1596"/>
      <c r="AG58" s="1596"/>
      <c r="AH58" s="1598"/>
      <c r="AI58" s="1596"/>
      <c r="AJ58" s="1595"/>
      <c r="AK58" s="1601"/>
    </row>
    <row r="59" spans="1:37" s="43" customFormat="1" ht="93" customHeight="1" thickBot="1">
      <c r="A59" s="1709"/>
      <c r="B59" s="1709"/>
      <c r="C59" s="1697"/>
      <c r="D59" s="1158" t="s">
        <v>185</v>
      </c>
      <c r="E59" s="59" t="s">
        <v>49</v>
      </c>
      <c r="F59" s="59">
        <v>1</v>
      </c>
      <c r="G59" s="59" t="s">
        <v>167</v>
      </c>
      <c r="H59" s="59" t="s">
        <v>159</v>
      </c>
      <c r="I59" s="60">
        <v>0.04</v>
      </c>
      <c r="J59" s="59" t="s">
        <v>183</v>
      </c>
      <c r="K59" s="105">
        <v>42095</v>
      </c>
      <c r="L59" s="105">
        <v>42124</v>
      </c>
      <c r="M59" s="106"/>
      <c r="N59" s="106"/>
      <c r="O59" s="107"/>
      <c r="P59" s="107">
        <v>1</v>
      </c>
      <c r="Q59" s="106"/>
      <c r="R59" s="108"/>
      <c r="S59" s="108"/>
      <c r="T59" s="106"/>
      <c r="U59" s="108"/>
      <c r="V59" s="108"/>
      <c r="W59" s="108"/>
      <c r="X59" s="108"/>
      <c r="Y59" s="109">
        <f t="shared" si="4"/>
        <v>1</v>
      </c>
      <c r="Z59" s="69">
        <v>44500000</v>
      </c>
      <c r="AA59" s="110" t="s">
        <v>164</v>
      </c>
      <c r="AB59" s="1595"/>
      <c r="AC59" s="1596"/>
      <c r="AD59" s="1597"/>
      <c r="AE59" s="1596"/>
      <c r="AF59" s="1596"/>
      <c r="AG59" s="1596"/>
      <c r="AH59" s="1598"/>
      <c r="AI59" s="1596"/>
      <c r="AJ59" s="1595"/>
      <c r="AK59" s="1601"/>
    </row>
    <row r="60" spans="1:37" s="43" customFormat="1" ht="113.25" customHeight="1" thickBot="1">
      <c r="A60" s="1709"/>
      <c r="B60" s="1709"/>
      <c r="C60" s="1698"/>
      <c r="D60" s="85" t="s">
        <v>186</v>
      </c>
      <c r="E60" s="59" t="s">
        <v>187</v>
      </c>
      <c r="F60" s="71" t="s">
        <v>95</v>
      </c>
      <c r="G60" s="59" t="s">
        <v>188</v>
      </c>
      <c r="H60" s="59" t="s">
        <v>159</v>
      </c>
      <c r="I60" s="60">
        <v>0.04</v>
      </c>
      <c r="J60" s="59" t="s">
        <v>189</v>
      </c>
      <c r="K60" s="105">
        <v>42005</v>
      </c>
      <c r="L60" s="105">
        <v>42369</v>
      </c>
      <c r="M60" s="113"/>
      <c r="N60" s="113"/>
      <c r="O60" s="113"/>
      <c r="P60" s="113"/>
      <c r="Q60" s="113"/>
      <c r="R60" s="114"/>
      <c r="S60" s="114"/>
      <c r="T60" s="113"/>
      <c r="U60" s="114"/>
      <c r="V60" s="114"/>
      <c r="W60" s="114"/>
      <c r="X60" s="114"/>
      <c r="Y60" s="109" t="s">
        <v>190</v>
      </c>
      <c r="Z60" s="69">
        <v>0</v>
      </c>
      <c r="AA60" s="110" t="s">
        <v>1084</v>
      </c>
      <c r="AB60" s="1595"/>
      <c r="AC60" s="1596"/>
      <c r="AD60" s="1597"/>
      <c r="AE60" s="1596"/>
      <c r="AF60" s="1596"/>
      <c r="AG60" s="1596"/>
      <c r="AH60" s="1598"/>
      <c r="AI60" s="1596"/>
      <c r="AJ60" s="1595"/>
      <c r="AK60" s="1601"/>
    </row>
    <row r="61" spans="1:37" s="43" customFormat="1" ht="94.5" customHeight="1" thickBot="1">
      <c r="A61" s="1709"/>
      <c r="B61" s="1709"/>
      <c r="C61" s="1696" t="s">
        <v>191</v>
      </c>
      <c r="D61" s="115" t="s">
        <v>192</v>
      </c>
      <c r="E61" s="59" t="s">
        <v>193</v>
      </c>
      <c r="F61" s="71" t="s">
        <v>95</v>
      </c>
      <c r="G61" s="59" t="s">
        <v>194</v>
      </c>
      <c r="H61" s="59" t="s">
        <v>180</v>
      </c>
      <c r="I61" s="60">
        <v>0.04</v>
      </c>
      <c r="J61" s="59" t="s">
        <v>195</v>
      </c>
      <c r="K61" s="105">
        <v>42005</v>
      </c>
      <c r="L61" s="105">
        <v>42369</v>
      </c>
      <c r="M61" s="113"/>
      <c r="N61" s="113"/>
      <c r="O61" s="113"/>
      <c r="P61" s="113"/>
      <c r="Q61" s="113"/>
      <c r="R61" s="114"/>
      <c r="S61" s="114"/>
      <c r="T61" s="113"/>
      <c r="U61" s="114"/>
      <c r="V61" s="114"/>
      <c r="W61" s="114"/>
      <c r="X61" s="114"/>
      <c r="Y61" s="109" t="s">
        <v>190</v>
      </c>
      <c r="Z61" s="69">
        <v>0</v>
      </c>
      <c r="AA61" s="110" t="s">
        <v>1084</v>
      </c>
      <c r="AB61" s="1595"/>
      <c r="AC61" s="1596"/>
      <c r="AD61" s="1597"/>
      <c r="AE61" s="1596"/>
      <c r="AF61" s="1596"/>
      <c r="AG61" s="1596"/>
      <c r="AH61" s="1598"/>
      <c r="AI61" s="1596"/>
      <c r="AJ61" s="1595"/>
      <c r="AK61" s="1601"/>
    </row>
    <row r="62" spans="1:37" s="43" customFormat="1" ht="67.5" customHeight="1" thickBot="1">
      <c r="A62" s="1709"/>
      <c r="B62" s="1709"/>
      <c r="C62" s="1697"/>
      <c r="D62" s="115" t="s">
        <v>196</v>
      </c>
      <c r="E62" s="59" t="s">
        <v>197</v>
      </c>
      <c r="F62" s="59">
        <v>24</v>
      </c>
      <c r="G62" s="59" t="s">
        <v>198</v>
      </c>
      <c r="H62" s="59" t="s">
        <v>180</v>
      </c>
      <c r="I62" s="60">
        <v>0.04</v>
      </c>
      <c r="J62" s="59" t="s">
        <v>199</v>
      </c>
      <c r="K62" s="105">
        <v>42005</v>
      </c>
      <c r="L62" s="105">
        <v>42369</v>
      </c>
      <c r="M62" s="113">
        <v>2</v>
      </c>
      <c r="N62" s="113">
        <v>2</v>
      </c>
      <c r="O62" s="113">
        <v>2</v>
      </c>
      <c r="P62" s="113">
        <v>2</v>
      </c>
      <c r="Q62" s="113">
        <v>2</v>
      </c>
      <c r="R62" s="114">
        <v>2</v>
      </c>
      <c r="S62" s="114">
        <v>2</v>
      </c>
      <c r="T62" s="113">
        <v>2</v>
      </c>
      <c r="U62" s="114">
        <v>2</v>
      </c>
      <c r="V62" s="114">
        <v>2</v>
      </c>
      <c r="W62" s="114">
        <v>2</v>
      </c>
      <c r="X62" s="114">
        <v>2</v>
      </c>
      <c r="Y62" s="109">
        <f t="shared" si="4"/>
        <v>24</v>
      </c>
      <c r="Z62" s="69">
        <v>0</v>
      </c>
      <c r="AA62" s="110" t="s">
        <v>1084</v>
      </c>
      <c r="AB62" s="1595"/>
      <c r="AC62" s="1596"/>
      <c r="AD62" s="1597"/>
      <c r="AE62" s="1596"/>
      <c r="AF62" s="1596"/>
      <c r="AG62" s="1596"/>
      <c r="AH62" s="1598"/>
      <c r="AI62" s="1596"/>
      <c r="AJ62" s="1595"/>
      <c r="AK62" s="1601"/>
    </row>
    <row r="63" spans="1:37" s="43" customFormat="1" ht="66.75" customHeight="1" thickBot="1">
      <c r="A63" s="1709"/>
      <c r="B63" s="1709"/>
      <c r="C63" s="1697"/>
      <c r="D63" s="115" t="s">
        <v>200</v>
      </c>
      <c r="E63" s="59" t="s">
        <v>201</v>
      </c>
      <c r="F63" s="59">
        <v>6</v>
      </c>
      <c r="G63" s="59" t="s">
        <v>202</v>
      </c>
      <c r="H63" s="59" t="s">
        <v>180</v>
      </c>
      <c r="I63" s="60">
        <v>0.04</v>
      </c>
      <c r="J63" s="59" t="s">
        <v>199</v>
      </c>
      <c r="K63" s="105">
        <v>42005</v>
      </c>
      <c r="L63" s="105">
        <v>42369</v>
      </c>
      <c r="M63" s="113"/>
      <c r="N63" s="113">
        <v>1</v>
      </c>
      <c r="O63" s="113"/>
      <c r="P63" s="113">
        <v>1</v>
      </c>
      <c r="Q63" s="113"/>
      <c r="R63" s="114">
        <v>1</v>
      </c>
      <c r="S63" s="114"/>
      <c r="T63" s="113">
        <v>1</v>
      </c>
      <c r="U63" s="114"/>
      <c r="V63" s="114">
        <v>1</v>
      </c>
      <c r="W63" s="114"/>
      <c r="X63" s="114">
        <v>1</v>
      </c>
      <c r="Y63" s="109">
        <f t="shared" si="4"/>
        <v>6</v>
      </c>
      <c r="Z63" s="69">
        <v>0</v>
      </c>
      <c r="AA63" s="110" t="s">
        <v>1084</v>
      </c>
      <c r="AB63" s="1595"/>
      <c r="AC63" s="1596"/>
      <c r="AD63" s="1597"/>
      <c r="AE63" s="1596"/>
      <c r="AF63" s="1596"/>
      <c r="AG63" s="1596"/>
      <c r="AH63" s="1598"/>
      <c r="AI63" s="1596"/>
      <c r="AJ63" s="1595"/>
      <c r="AK63" s="1601"/>
    </row>
    <row r="64" spans="1:37" s="43" customFormat="1" ht="85.5" customHeight="1" thickBot="1">
      <c r="A64" s="1709"/>
      <c r="B64" s="1709"/>
      <c r="C64" s="1697"/>
      <c r="D64" s="115" t="s">
        <v>203</v>
      </c>
      <c r="E64" s="59" t="s">
        <v>157</v>
      </c>
      <c r="F64" s="59" t="s">
        <v>95</v>
      </c>
      <c r="G64" s="59" t="s">
        <v>204</v>
      </c>
      <c r="H64" s="59" t="s">
        <v>180</v>
      </c>
      <c r="I64" s="60">
        <v>0.04</v>
      </c>
      <c r="J64" s="59" t="s">
        <v>205</v>
      </c>
      <c r="K64" s="105">
        <v>42005</v>
      </c>
      <c r="L64" s="105">
        <v>42369</v>
      </c>
      <c r="M64" s="113"/>
      <c r="N64" s="113"/>
      <c r="O64" s="113"/>
      <c r="P64" s="113"/>
      <c r="Q64" s="113"/>
      <c r="R64" s="114"/>
      <c r="S64" s="114"/>
      <c r="T64" s="113"/>
      <c r="U64" s="114"/>
      <c r="V64" s="114"/>
      <c r="W64" s="114"/>
      <c r="X64" s="114"/>
      <c r="Y64" s="41" t="s">
        <v>95</v>
      </c>
      <c r="Z64" s="69">
        <v>0</v>
      </c>
      <c r="AA64" s="110" t="s">
        <v>1084</v>
      </c>
      <c r="AB64" s="1595"/>
      <c r="AC64" s="1596"/>
      <c r="AD64" s="1597"/>
      <c r="AE64" s="1596"/>
      <c r="AF64" s="1596"/>
      <c r="AG64" s="1596"/>
      <c r="AH64" s="1598"/>
      <c r="AI64" s="1596"/>
      <c r="AJ64" s="1595"/>
      <c r="AK64" s="1601"/>
    </row>
    <row r="65" spans="1:37" s="43" customFormat="1" ht="81.75" customHeight="1" thickBot="1">
      <c r="A65" s="1709"/>
      <c r="B65" s="1709"/>
      <c r="C65" s="1697"/>
      <c r="D65" s="115" t="s">
        <v>206</v>
      </c>
      <c r="E65" s="59" t="s">
        <v>157</v>
      </c>
      <c r="F65" s="59" t="s">
        <v>95</v>
      </c>
      <c r="G65" s="59" t="s">
        <v>204</v>
      </c>
      <c r="H65" s="59" t="s">
        <v>207</v>
      </c>
      <c r="I65" s="60">
        <v>0.04</v>
      </c>
      <c r="J65" s="59" t="s">
        <v>208</v>
      </c>
      <c r="K65" s="105">
        <v>42005</v>
      </c>
      <c r="L65" s="105">
        <v>42369</v>
      </c>
      <c r="M65" s="113"/>
      <c r="N65" s="113"/>
      <c r="O65" s="113"/>
      <c r="P65" s="113"/>
      <c r="Q65" s="113"/>
      <c r="R65" s="114"/>
      <c r="S65" s="114"/>
      <c r="T65" s="113"/>
      <c r="U65" s="114"/>
      <c r="V65" s="114"/>
      <c r="W65" s="114"/>
      <c r="X65" s="114"/>
      <c r="Y65" s="41" t="s">
        <v>95</v>
      </c>
      <c r="Z65" s="69">
        <v>0</v>
      </c>
      <c r="AA65" s="110" t="s">
        <v>1084</v>
      </c>
      <c r="AB65" s="1595"/>
      <c r="AC65" s="1596"/>
      <c r="AD65" s="1597"/>
      <c r="AE65" s="1596"/>
      <c r="AF65" s="1596"/>
      <c r="AG65" s="1596"/>
      <c r="AH65" s="1598"/>
      <c r="AI65" s="1596"/>
      <c r="AJ65" s="1595"/>
      <c r="AK65" s="1601"/>
    </row>
    <row r="66" spans="1:37" s="43" customFormat="1" ht="97.5" customHeight="1" thickBot="1">
      <c r="A66" s="1709"/>
      <c r="B66" s="1709"/>
      <c r="C66" s="1697"/>
      <c r="D66" s="115" t="s">
        <v>209</v>
      </c>
      <c r="E66" s="59" t="s">
        <v>57</v>
      </c>
      <c r="F66" s="59">
        <v>12</v>
      </c>
      <c r="G66" s="59" t="s">
        <v>210</v>
      </c>
      <c r="H66" s="59" t="s">
        <v>159</v>
      </c>
      <c r="I66" s="60">
        <v>0.04</v>
      </c>
      <c r="J66" s="59" t="s">
        <v>211</v>
      </c>
      <c r="K66" s="105">
        <v>42005</v>
      </c>
      <c r="L66" s="105">
        <v>42369</v>
      </c>
      <c r="M66" s="116">
        <f>1/12</f>
        <v>0.08333333333333333</v>
      </c>
      <c r="N66" s="116">
        <f>1/12+M66</f>
        <v>0.16666666666666666</v>
      </c>
      <c r="O66" s="116">
        <f aca="true" t="shared" si="5" ref="O66:X66">1/12+N66</f>
        <v>0.25</v>
      </c>
      <c r="P66" s="116">
        <f t="shared" si="5"/>
        <v>0.3333333333333333</v>
      </c>
      <c r="Q66" s="116">
        <f t="shared" si="5"/>
        <v>0.41666666666666663</v>
      </c>
      <c r="R66" s="116">
        <f t="shared" si="5"/>
        <v>0.49999999999999994</v>
      </c>
      <c r="S66" s="116">
        <f t="shared" si="5"/>
        <v>0.5833333333333333</v>
      </c>
      <c r="T66" s="116">
        <f t="shared" si="5"/>
        <v>0.6666666666666666</v>
      </c>
      <c r="U66" s="116">
        <f t="shared" si="5"/>
        <v>0.75</v>
      </c>
      <c r="V66" s="116">
        <f t="shared" si="5"/>
        <v>0.8333333333333334</v>
      </c>
      <c r="W66" s="116">
        <f t="shared" si="5"/>
        <v>0.9166666666666667</v>
      </c>
      <c r="X66" s="116">
        <f t="shared" si="5"/>
        <v>1</v>
      </c>
      <c r="Y66" s="109">
        <v>1</v>
      </c>
      <c r="Z66" s="69">
        <v>0</v>
      </c>
      <c r="AA66" s="110" t="s">
        <v>1084</v>
      </c>
      <c r="AB66" s="1595"/>
      <c r="AC66" s="1596"/>
      <c r="AD66" s="1596"/>
      <c r="AE66" s="1596"/>
      <c r="AF66" s="1596"/>
      <c r="AG66" s="1596"/>
      <c r="AH66" s="1598"/>
      <c r="AI66" s="1596"/>
      <c r="AJ66" s="1595"/>
      <c r="AK66" s="1601"/>
    </row>
    <row r="67" spans="1:37" s="43" customFormat="1" ht="102" customHeight="1" thickBot="1">
      <c r="A67" s="1709"/>
      <c r="B67" s="1709"/>
      <c r="C67" s="1697"/>
      <c r="D67" s="115" t="s">
        <v>212</v>
      </c>
      <c r="E67" s="59" t="s">
        <v>213</v>
      </c>
      <c r="F67" s="59" t="s">
        <v>214</v>
      </c>
      <c r="G67" s="59" t="s">
        <v>215</v>
      </c>
      <c r="H67" s="59" t="s">
        <v>159</v>
      </c>
      <c r="I67" s="60">
        <v>0.04</v>
      </c>
      <c r="J67" s="59" t="s">
        <v>211</v>
      </c>
      <c r="K67" s="105">
        <v>42005</v>
      </c>
      <c r="L67" s="105">
        <v>42369</v>
      </c>
      <c r="M67" s="113"/>
      <c r="N67" s="113"/>
      <c r="O67" s="113"/>
      <c r="P67" s="113"/>
      <c r="Q67" s="113"/>
      <c r="R67" s="114"/>
      <c r="S67" s="114"/>
      <c r="T67" s="113"/>
      <c r="U67" s="114"/>
      <c r="V67" s="114"/>
      <c r="W67" s="114"/>
      <c r="X67" s="114"/>
      <c r="Y67" s="41" t="s">
        <v>95</v>
      </c>
      <c r="Z67" s="69">
        <v>0</v>
      </c>
      <c r="AA67" s="110" t="s">
        <v>1084</v>
      </c>
      <c r="AB67" s="1595"/>
      <c r="AC67" s="1596"/>
      <c r="AD67" s="1597"/>
      <c r="AE67" s="1596"/>
      <c r="AF67" s="1596"/>
      <c r="AG67" s="1596"/>
      <c r="AH67" s="1598"/>
      <c r="AI67" s="1596"/>
      <c r="AJ67" s="1595"/>
      <c r="AK67" s="1601"/>
    </row>
    <row r="68" spans="1:37" s="43" customFormat="1" ht="77.25" customHeight="1" thickBot="1">
      <c r="A68" s="1709"/>
      <c r="B68" s="1709"/>
      <c r="C68" s="1697"/>
      <c r="D68" s="115" t="s">
        <v>216</v>
      </c>
      <c r="E68" s="59" t="s">
        <v>49</v>
      </c>
      <c r="F68" s="59">
        <v>12</v>
      </c>
      <c r="G68" s="59" t="s">
        <v>68</v>
      </c>
      <c r="H68" s="59" t="s">
        <v>159</v>
      </c>
      <c r="I68" s="60">
        <v>0.04</v>
      </c>
      <c r="J68" s="59" t="s">
        <v>217</v>
      </c>
      <c r="K68" s="105">
        <v>42005</v>
      </c>
      <c r="L68" s="105">
        <v>42369</v>
      </c>
      <c r="M68" s="113">
        <v>1</v>
      </c>
      <c r="N68" s="113">
        <v>1</v>
      </c>
      <c r="O68" s="113">
        <v>1</v>
      </c>
      <c r="P68" s="113">
        <v>1</v>
      </c>
      <c r="Q68" s="113">
        <v>1</v>
      </c>
      <c r="R68" s="113">
        <v>1</v>
      </c>
      <c r="S68" s="113">
        <v>1</v>
      </c>
      <c r="T68" s="113">
        <v>1</v>
      </c>
      <c r="U68" s="113">
        <v>1</v>
      </c>
      <c r="V68" s="113">
        <v>1</v>
      </c>
      <c r="W68" s="113">
        <v>1</v>
      </c>
      <c r="X68" s="113">
        <v>1</v>
      </c>
      <c r="Y68" s="109">
        <f>SUM(M68:X68)</f>
        <v>12</v>
      </c>
      <c r="Z68" s="69">
        <v>0</v>
      </c>
      <c r="AA68" s="110" t="s">
        <v>1084</v>
      </c>
      <c r="AB68" s="1595"/>
      <c r="AC68" s="1596"/>
      <c r="AD68" s="1597"/>
      <c r="AE68" s="1596"/>
      <c r="AF68" s="1596"/>
      <c r="AG68" s="1596"/>
      <c r="AH68" s="1598"/>
      <c r="AI68" s="1596"/>
      <c r="AJ68" s="1595"/>
      <c r="AK68" s="1601"/>
    </row>
    <row r="69" spans="1:37" s="43" customFormat="1" ht="138" customHeight="1" thickBot="1">
      <c r="A69" s="1709"/>
      <c r="B69" s="1709"/>
      <c r="C69" s="1697"/>
      <c r="D69" s="115" t="s">
        <v>218</v>
      </c>
      <c r="E69" s="117" t="s">
        <v>49</v>
      </c>
      <c r="F69" s="59">
        <v>12</v>
      </c>
      <c r="G69" s="59" t="s">
        <v>68</v>
      </c>
      <c r="H69" s="59" t="s">
        <v>159</v>
      </c>
      <c r="I69" s="60">
        <v>0.04</v>
      </c>
      <c r="J69" s="59" t="s">
        <v>219</v>
      </c>
      <c r="K69" s="105">
        <v>42005</v>
      </c>
      <c r="L69" s="105">
        <v>42369</v>
      </c>
      <c r="M69" s="113">
        <v>1</v>
      </c>
      <c r="N69" s="113">
        <v>1</v>
      </c>
      <c r="O69" s="113">
        <v>1</v>
      </c>
      <c r="P69" s="113">
        <v>1</v>
      </c>
      <c r="Q69" s="113">
        <v>1</v>
      </c>
      <c r="R69" s="113">
        <v>1</v>
      </c>
      <c r="S69" s="113">
        <v>1</v>
      </c>
      <c r="T69" s="113">
        <v>1</v>
      </c>
      <c r="U69" s="113">
        <v>1</v>
      </c>
      <c r="V69" s="113">
        <v>1</v>
      </c>
      <c r="W69" s="113">
        <v>1</v>
      </c>
      <c r="X69" s="113">
        <v>1</v>
      </c>
      <c r="Y69" s="109">
        <f aca="true" t="shared" si="6" ref="Y69:Y70">SUM(M69:X69)</f>
        <v>12</v>
      </c>
      <c r="Z69" s="69">
        <v>0</v>
      </c>
      <c r="AA69" s="110" t="s">
        <v>1084</v>
      </c>
      <c r="AB69" s="1595"/>
      <c r="AC69" s="1596"/>
      <c r="AD69" s="1597"/>
      <c r="AE69" s="1596"/>
      <c r="AF69" s="1596"/>
      <c r="AG69" s="1596"/>
      <c r="AH69" s="1598"/>
      <c r="AI69" s="1596"/>
      <c r="AJ69" s="1595"/>
      <c r="AK69" s="1601"/>
    </row>
    <row r="70" spans="1:37" s="43" customFormat="1" ht="92.25" customHeight="1" thickBot="1">
      <c r="A70" s="1714"/>
      <c r="B70" s="1714"/>
      <c r="C70" s="1698"/>
      <c r="D70" s="115" t="s">
        <v>220</v>
      </c>
      <c r="E70" s="117" t="s">
        <v>49</v>
      </c>
      <c r="F70" s="59" t="s">
        <v>95</v>
      </c>
      <c r="G70" s="59" t="s">
        <v>221</v>
      </c>
      <c r="H70" s="59" t="s">
        <v>159</v>
      </c>
      <c r="I70" s="60">
        <v>0.04</v>
      </c>
      <c r="J70" s="59" t="s">
        <v>222</v>
      </c>
      <c r="K70" s="105">
        <v>42005</v>
      </c>
      <c r="L70" s="105">
        <v>42369</v>
      </c>
      <c r="M70" s="113"/>
      <c r="N70" s="113"/>
      <c r="O70" s="113"/>
      <c r="P70" s="113"/>
      <c r="Q70" s="113"/>
      <c r="R70" s="113"/>
      <c r="S70" s="113"/>
      <c r="T70" s="113"/>
      <c r="U70" s="113"/>
      <c r="V70" s="113"/>
      <c r="W70" s="113"/>
      <c r="X70" s="113"/>
      <c r="Y70" s="109">
        <f t="shared" si="6"/>
        <v>0</v>
      </c>
      <c r="Z70" s="69">
        <v>0</v>
      </c>
      <c r="AA70" s="110" t="s">
        <v>1084</v>
      </c>
      <c r="AB70" s="1595"/>
      <c r="AC70" s="1596"/>
      <c r="AD70" s="1597"/>
      <c r="AE70" s="1596"/>
      <c r="AF70" s="1596"/>
      <c r="AG70" s="1596"/>
      <c r="AH70" s="1598"/>
      <c r="AI70" s="1596"/>
      <c r="AJ70" s="1595"/>
      <c r="AK70" s="1601"/>
    </row>
    <row r="71" spans="1:37" s="572" customFormat="1" ht="20.1" customHeight="1" thickBot="1">
      <c r="A71" s="1699" t="s">
        <v>125</v>
      </c>
      <c r="B71" s="1700"/>
      <c r="C71" s="1700"/>
      <c r="D71" s="1701"/>
      <c r="E71" s="1142"/>
      <c r="F71" s="1142"/>
      <c r="G71" s="79"/>
      <c r="H71" s="1142"/>
      <c r="I71" s="84">
        <f>SUM(I46:I70)</f>
        <v>1.0000000000000002</v>
      </c>
      <c r="J71" s="1142"/>
      <c r="K71" s="1142"/>
      <c r="L71" s="1142"/>
      <c r="M71" s="1142"/>
      <c r="N71" s="1142"/>
      <c r="O71" s="1142"/>
      <c r="P71" s="1142"/>
      <c r="Q71" s="1142"/>
      <c r="R71" s="1142"/>
      <c r="S71" s="1142"/>
      <c r="T71" s="1142"/>
      <c r="U71" s="1142"/>
      <c r="V71" s="1142"/>
      <c r="W71" s="1142"/>
      <c r="X71" s="1142"/>
      <c r="Y71" s="81"/>
      <c r="Z71" s="82">
        <f>SUM(Z46:Z68)</f>
        <v>1502505832</v>
      </c>
      <c r="AA71" s="1143"/>
      <c r="AB71" s="118"/>
      <c r="AC71" s="1228"/>
      <c r="AD71" s="1231"/>
      <c r="AE71" s="1628"/>
      <c r="AF71" s="118"/>
      <c r="AG71" s="1628"/>
      <c r="AH71" s="1233"/>
      <c r="AI71" s="118"/>
      <c r="AJ71" s="118"/>
      <c r="AK71" s="1248"/>
    </row>
    <row r="72" spans="1:37" s="43" customFormat="1" ht="61.5" customHeight="1" thickBot="1">
      <c r="A72" s="1764">
        <v>5</v>
      </c>
      <c r="B72" s="1749" t="s">
        <v>223</v>
      </c>
      <c r="C72" s="1696" t="s">
        <v>224</v>
      </c>
      <c r="D72" s="85" t="s">
        <v>225</v>
      </c>
      <c r="E72" s="119" t="s">
        <v>226</v>
      </c>
      <c r="F72" s="120">
        <v>2</v>
      </c>
      <c r="G72" s="58" t="s">
        <v>227</v>
      </c>
      <c r="H72" s="121" t="s">
        <v>228</v>
      </c>
      <c r="I72" s="122">
        <f>100%/17</f>
        <v>0.058823529411764705</v>
      </c>
      <c r="J72" s="123" t="s">
        <v>229</v>
      </c>
      <c r="K72" s="56">
        <v>42006</v>
      </c>
      <c r="L72" s="56">
        <v>42024</v>
      </c>
      <c r="M72" s="124">
        <v>2</v>
      </c>
      <c r="N72" s="124"/>
      <c r="O72" s="124"/>
      <c r="P72" s="124"/>
      <c r="Q72" s="124"/>
      <c r="R72" s="124"/>
      <c r="S72" s="124"/>
      <c r="T72" s="124"/>
      <c r="U72" s="125"/>
      <c r="V72" s="125"/>
      <c r="W72" s="125"/>
      <c r="X72" s="125"/>
      <c r="Y72" s="126">
        <f>SUM(M72:X72)</f>
        <v>2</v>
      </c>
      <c r="Z72" s="575">
        <v>0</v>
      </c>
      <c r="AA72" s="110" t="s">
        <v>1084</v>
      </c>
      <c r="AB72" s="1595"/>
      <c r="AC72" s="1596"/>
      <c r="AD72" s="1597"/>
      <c r="AE72" s="1596"/>
      <c r="AF72" s="1596"/>
      <c r="AG72" s="1596"/>
      <c r="AH72" s="1598"/>
      <c r="AI72" s="1596"/>
      <c r="AJ72" s="1595"/>
      <c r="AK72" s="1601"/>
    </row>
    <row r="73" spans="1:37" s="43" customFormat="1" ht="74.25" customHeight="1" thickBot="1">
      <c r="A73" s="1765"/>
      <c r="B73" s="1750"/>
      <c r="C73" s="1698"/>
      <c r="D73" s="52" t="s">
        <v>230</v>
      </c>
      <c r="E73" s="119" t="s">
        <v>67</v>
      </c>
      <c r="F73" s="128">
        <v>1</v>
      </c>
      <c r="G73" s="58" t="s">
        <v>68</v>
      </c>
      <c r="H73" s="121" t="s">
        <v>228</v>
      </c>
      <c r="I73" s="122">
        <f aca="true" t="shared" si="7" ref="I73:I88">100%/17</f>
        <v>0.058823529411764705</v>
      </c>
      <c r="J73" s="123" t="s">
        <v>231</v>
      </c>
      <c r="K73" s="56">
        <v>42025</v>
      </c>
      <c r="L73" s="56">
        <v>42369</v>
      </c>
      <c r="M73" s="124"/>
      <c r="N73" s="124"/>
      <c r="O73" s="124"/>
      <c r="P73" s="124"/>
      <c r="Q73" s="124"/>
      <c r="R73" s="124"/>
      <c r="S73" s="124"/>
      <c r="T73" s="124"/>
      <c r="U73" s="125"/>
      <c r="V73" s="125"/>
      <c r="W73" s="125"/>
      <c r="X73" s="125">
        <v>1</v>
      </c>
      <c r="Y73" s="126">
        <f aca="true" t="shared" si="8" ref="Y73:Y79">SUM(M73:X73)</f>
        <v>1</v>
      </c>
      <c r="Z73" s="69">
        <v>0</v>
      </c>
      <c r="AA73" s="110" t="s">
        <v>1084</v>
      </c>
      <c r="AB73" s="1595"/>
      <c r="AC73" s="1596"/>
      <c r="AD73" s="1597"/>
      <c r="AE73" s="1596"/>
      <c r="AF73" s="1596"/>
      <c r="AG73" s="1596"/>
      <c r="AH73" s="1598"/>
      <c r="AI73" s="1596"/>
      <c r="AJ73" s="1595"/>
      <c r="AK73" s="1601"/>
    </row>
    <row r="74" spans="1:37" s="43" customFormat="1" ht="59.25" customHeight="1" thickBot="1">
      <c r="A74" s="1765"/>
      <c r="B74" s="1750"/>
      <c r="C74" s="1696" t="s">
        <v>232</v>
      </c>
      <c r="D74" s="76" t="s">
        <v>233</v>
      </c>
      <c r="E74" s="129" t="s">
        <v>67</v>
      </c>
      <c r="F74" s="130">
        <v>1</v>
      </c>
      <c r="G74" s="72" t="s">
        <v>234</v>
      </c>
      <c r="H74" s="59" t="s">
        <v>235</v>
      </c>
      <c r="I74" s="122">
        <f t="shared" si="7"/>
        <v>0.058823529411764705</v>
      </c>
      <c r="J74" s="131" t="s">
        <v>236</v>
      </c>
      <c r="K74" s="132">
        <v>42095</v>
      </c>
      <c r="L74" s="132">
        <v>42124</v>
      </c>
      <c r="M74" s="133"/>
      <c r="N74" s="133"/>
      <c r="O74" s="133"/>
      <c r="P74" s="133">
        <v>1</v>
      </c>
      <c r="Q74" s="133"/>
      <c r="R74" s="133"/>
      <c r="S74" s="133"/>
      <c r="T74" s="133"/>
      <c r="U74" s="134"/>
      <c r="V74" s="134"/>
      <c r="W74" s="134"/>
      <c r="X74" s="134"/>
      <c r="Y74" s="126">
        <f t="shared" si="8"/>
        <v>1</v>
      </c>
      <c r="Z74" s="69">
        <v>0</v>
      </c>
      <c r="AA74" s="110" t="s">
        <v>1084</v>
      </c>
      <c r="AB74" s="1595"/>
      <c r="AC74" s="1596"/>
      <c r="AD74" s="1597"/>
      <c r="AE74" s="1596"/>
      <c r="AF74" s="1596"/>
      <c r="AG74" s="1596"/>
      <c r="AH74" s="1598"/>
      <c r="AI74" s="1596"/>
      <c r="AJ74" s="1595"/>
      <c r="AK74" s="1601"/>
    </row>
    <row r="75" spans="1:37" s="43" customFormat="1" ht="48.75" customHeight="1" thickBot="1">
      <c r="A75" s="1765"/>
      <c r="B75" s="1750"/>
      <c r="C75" s="1697"/>
      <c r="D75" s="76" t="s">
        <v>237</v>
      </c>
      <c r="E75" s="129" t="s">
        <v>238</v>
      </c>
      <c r="F75" s="46">
        <v>2</v>
      </c>
      <c r="G75" s="72" t="s">
        <v>239</v>
      </c>
      <c r="H75" s="59" t="s">
        <v>51</v>
      </c>
      <c r="I75" s="122">
        <f t="shared" si="7"/>
        <v>0.058823529411764705</v>
      </c>
      <c r="J75" s="131" t="s">
        <v>240</v>
      </c>
      <c r="K75" s="132">
        <v>42156</v>
      </c>
      <c r="L75" s="132">
        <v>42338</v>
      </c>
      <c r="M75" s="133"/>
      <c r="N75" s="133"/>
      <c r="O75" s="133"/>
      <c r="P75" s="133"/>
      <c r="Q75" s="133"/>
      <c r="R75" s="133">
        <v>1</v>
      </c>
      <c r="S75" s="133"/>
      <c r="T75" s="133"/>
      <c r="U75" s="134"/>
      <c r="V75" s="134"/>
      <c r="W75" s="134">
        <v>1</v>
      </c>
      <c r="X75" s="134"/>
      <c r="Y75" s="126">
        <f t="shared" si="8"/>
        <v>2</v>
      </c>
      <c r="Z75" s="69">
        <v>0</v>
      </c>
      <c r="AA75" s="110" t="s">
        <v>1084</v>
      </c>
      <c r="AB75" s="1595"/>
      <c r="AC75" s="1596"/>
      <c r="AD75" s="1597"/>
      <c r="AE75" s="1596"/>
      <c r="AF75" s="1596"/>
      <c r="AG75" s="1596"/>
      <c r="AH75" s="1598"/>
      <c r="AI75" s="1596"/>
      <c r="AJ75" s="1595"/>
      <c r="AK75" s="1601"/>
    </row>
    <row r="76" spans="1:37" s="43" customFormat="1" ht="64.5" thickBot="1">
      <c r="A76" s="1765"/>
      <c r="B76" s="1750"/>
      <c r="C76" s="1697"/>
      <c r="D76" s="76" t="s">
        <v>241</v>
      </c>
      <c r="E76" s="129" t="s">
        <v>242</v>
      </c>
      <c r="F76" s="46">
        <v>1</v>
      </c>
      <c r="G76" s="72" t="s">
        <v>243</v>
      </c>
      <c r="H76" s="59" t="s">
        <v>51</v>
      </c>
      <c r="I76" s="122">
        <f t="shared" si="7"/>
        <v>0.058823529411764705</v>
      </c>
      <c r="J76" s="131" t="s">
        <v>244</v>
      </c>
      <c r="K76" s="132">
        <v>42186</v>
      </c>
      <c r="L76" s="132">
        <v>42215</v>
      </c>
      <c r="M76" s="133"/>
      <c r="N76" s="133"/>
      <c r="O76" s="133"/>
      <c r="P76" s="133"/>
      <c r="Q76" s="133"/>
      <c r="R76" s="133"/>
      <c r="S76" s="133">
        <v>1</v>
      </c>
      <c r="T76" s="133"/>
      <c r="U76" s="134"/>
      <c r="V76" s="134"/>
      <c r="W76" s="134"/>
      <c r="X76" s="134"/>
      <c r="Y76" s="126">
        <f t="shared" si="8"/>
        <v>1</v>
      </c>
      <c r="Z76" s="69">
        <v>0</v>
      </c>
      <c r="AA76" s="110" t="s">
        <v>1084</v>
      </c>
      <c r="AB76" s="1595"/>
      <c r="AC76" s="1596"/>
      <c r="AD76" s="1597"/>
      <c r="AE76" s="1596"/>
      <c r="AF76" s="1596"/>
      <c r="AG76" s="1596"/>
      <c r="AH76" s="1598"/>
      <c r="AI76" s="1596"/>
      <c r="AJ76" s="1595"/>
      <c r="AK76" s="1601"/>
    </row>
    <row r="77" spans="1:37" s="43" customFormat="1" ht="45.75" customHeight="1" thickBot="1">
      <c r="A77" s="1765"/>
      <c r="B77" s="1750"/>
      <c r="C77" s="1697"/>
      <c r="D77" s="76" t="s">
        <v>245</v>
      </c>
      <c r="E77" s="129" t="s">
        <v>246</v>
      </c>
      <c r="F77" s="46">
        <v>2</v>
      </c>
      <c r="G77" s="72" t="s">
        <v>247</v>
      </c>
      <c r="H77" s="59" t="s">
        <v>51</v>
      </c>
      <c r="I77" s="122">
        <f t="shared" si="7"/>
        <v>0.058823529411764705</v>
      </c>
      <c r="J77" s="131" t="s">
        <v>248</v>
      </c>
      <c r="K77" s="132">
        <v>42036</v>
      </c>
      <c r="L77" s="132">
        <v>42277</v>
      </c>
      <c r="M77" s="133"/>
      <c r="N77" s="133">
        <v>1</v>
      </c>
      <c r="O77" s="133"/>
      <c r="P77" s="133"/>
      <c r="Q77" s="133"/>
      <c r="R77" s="133"/>
      <c r="S77" s="133"/>
      <c r="T77" s="133"/>
      <c r="U77" s="134">
        <v>1</v>
      </c>
      <c r="V77" s="134"/>
      <c r="W77" s="134"/>
      <c r="X77" s="134"/>
      <c r="Y77" s="126">
        <f t="shared" si="8"/>
        <v>2</v>
      </c>
      <c r="Z77" s="69">
        <v>0</v>
      </c>
      <c r="AA77" s="110" t="s">
        <v>1084</v>
      </c>
      <c r="AB77" s="1595"/>
      <c r="AC77" s="1596"/>
      <c r="AD77" s="1597"/>
      <c r="AE77" s="1596"/>
      <c r="AF77" s="1596"/>
      <c r="AG77" s="1596"/>
      <c r="AH77" s="1598"/>
      <c r="AI77" s="1596"/>
      <c r="AJ77" s="1595"/>
      <c r="AK77" s="1601"/>
    </row>
    <row r="78" spans="1:37" s="43" customFormat="1" ht="91.5" customHeight="1" thickBot="1">
      <c r="A78" s="1765"/>
      <c r="B78" s="1750"/>
      <c r="C78" s="1697"/>
      <c r="D78" s="76" t="s">
        <v>249</v>
      </c>
      <c r="E78" s="129" t="s">
        <v>67</v>
      </c>
      <c r="F78" s="46">
        <v>1</v>
      </c>
      <c r="G78" s="58" t="s">
        <v>68</v>
      </c>
      <c r="H78" s="59" t="s">
        <v>51</v>
      </c>
      <c r="I78" s="122">
        <f t="shared" si="7"/>
        <v>0.058823529411764705</v>
      </c>
      <c r="J78" s="131" t="s">
        <v>250</v>
      </c>
      <c r="K78" s="132">
        <v>42006</v>
      </c>
      <c r="L78" s="132">
        <v>42024</v>
      </c>
      <c r="M78" s="133"/>
      <c r="N78" s="133"/>
      <c r="O78" s="133"/>
      <c r="P78" s="133"/>
      <c r="Q78" s="133"/>
      <c r="R78" s="133"/>
      <c r="S78" s="133"/>
      <c r="T78" s="133"/>
      <c r="U78" s="134"/>
      <c r="V78" s="134"/>
      <c r="W78" s="134"/>
      <c r="X78" s="134"/>
      <c r="Y78" s="126">
        <f t="shared" si="8"/>
        <v>0</v>
      </c>
      <c r="Z78" s="69">
        <v>0</v>
      </c>
      <c r="AA78" s="110" t="s">
        <v>1084</v>
      </c>
      <c r="AB78" s="1595"/>
      <c r="AC78" s="1596"/>
      <c r="AD78" s="1597"/>
      <c r="AE78" s="1596"/>
      <c r="AF78" s="1596"/>
      <c r="AG78" s="1596"/>
      <c r="AH78" s="1598"/>
      <c r="AI78" s="1596"/>
      <c r="AJ78" s="1595"/>
      <c r="AK78" s="1601"/>
    </row>
    <row r="79" spans="1:37" s="43" customFormat="1" ht="57" customHeight="1" thickBot="1">
      <c r="A79" s="1765"/>
      <c r="B79" s="1750"/>
      <c r="C79" s="1697"/>
      <c r="D79" s="76" t="s">
        <v>251</v>
      </c>
      <c r="E79" s="136" t="s">
        <v>57</v>
      </c>
      <c r="F79" s="137">
        <v>4</v>
      </c>
      <c r="G79" s="47" t="s">
        <v>252</v>
      </c>
      <c r="H79" s="59" t="s">
        <v>51</v>
      </c>
      <c r="I79" s="122">
        <f t="shared" si="7"/>
        <v>0.058823529411764705</v>
      </c>
      <c r="J79" s="131" t="s">
        <v>253</v>
      </c>
      <c r="K79" s="132">
        <v>42005</v>
      </c>
      <c r="L79" s="132">
        <v>42369</v>
      </c>
      <c r="M79" s="51"/>
      <c r="N79" s="51"/>
      <c r="O79" s="138">
        <v>1</v>
      </c>
      <c r="P79" s="138"/>
      <c r="Q79" s="138"/>
      <c r="R79" s="138">
        <v>1</v>
      </c>
      <c r="S79" s="138"/>
      <c r="T79" s="138"/>
      <c r="U79" s="138">
        <v>1</v>
      </c>
      <c r="V79" s="138"/>
      <c r="W79" s="138"/>
      <c r="X79" s="138">
        <v>1</v>
      </c>
      <c r="Y79" s="126">
        <f t="shared" si="8"/>
        <v>4</v>
      </c>
      <c r="Z79" s="69">
        <v>0</v>
      </c>
      <c r="AA79" s="110" t="s">
        <v>1084</v>
      </c>
      <c r="AB79" s="1595"/>
      <c r="AC79" s="1596"/>
      <c r="AD79" s="1597"/>
      <c r="AE79" s="1596"/>
      <c r="AF79" s="1596"/>
      <c r="AG79" s="1596"/>
      <c r="AH79" s="1598"/>
      <c r="AI79" s="1596"/>
      <c r="AJ79" s="1595"/>
      <c r="AK79" s="1601"/>
    </row>
    <row r="80" spans="1:37" s="43" customFormat="1" ht="26.25" thickBot="1">
      <c r="A80" s="1765"/>
      <c r="B80" s="1750"/>
      <c r="C80" s="1697"/>
      <c r="D80" s="139" t="s">
        <v>254</v>
      </c>
      <c r="E80" s="140" t="s">
        <v>143</v>
      </c>
      <c r="F80" s="90" t="s">
        <v>144</v>
      </c>
      <c r="G80" s="72" t="s">
        <v>145</v>
      </c>
      <c r="H80" s="59" t="s">
        <v>51</v>
      </c>
      <c r="I80" s="122">
        <f t="shared" si="7"/>
        <v>0.058823529411764705</v>
      </c>
      <c r="J80" s="72" t="s">
        <v>255</v>
      </c>
      <c r="K80" s="141">
        <v>42006</v>
      </c>
      <c r="L80" s="50">
        <v>42369</v>
      </c>
      <c r="M80" s="142"/>
      <c r="N80" s="142"/>
      <c r="O80" s="142"/>
      <c r="P80" s="142"/>
      <c r="Q80" s="142"/>
      <c r="R80" s="142"/>
      <c r="S80" s="142"/>
      <c r="T80" s="142"/>
      <c r="U80" s="142"/>
      <c r="V80" s="142"/>
      <c r="W80" s="142"/>
      <c r="X80" s="142"/>
      <c r="Y80" s="90" t="s">
        <v>144</v>
      </c>
      <c r="Z80" s="69">
        <v>0</v>
      </c>
      <c r="AA80" s="110" t="s">
        <v>1084</v>
      </c>
      <c r="AB80" s="1595"/>
      <c r="AC80" s="1596"/>
      <c r="AD80" s="1597"/>
      <c r="AE80" s="1596"/>
      <c r="AF80" s="1596"/>
      <c r="AG80" s="1596"/>
      <c r="AH80" s="1598"/>
      <c r="AI80" s="1596"/>
      <c r="AJ80" s="1595"/>
      <c r="AK80" s="1601"/>
    </row>
    <row r="81" spans="1:37" s="43" customFormat="1" ht="26.25" thickBot="1">
      <c r="A81" s="1765"/>
      <c r="B81" s="1750"/>
      <c r="C81" s="1697"/>
      <c r="D81" s="139" t="s">
        <v>256</v>
      </c>
      <c r="E81" s="136" t="s">
        <v>67</v>
      </c>
      <c r="F81" s="137">
        <v>1</v>
      </c>
      <c r="G81" s="47" t="s">
        <v>257</v>
      </c>
      <c r="H81" s="59" t="s">
        <v>258</v>
      </c>
      <c r="I81" s="122">
        <f t="shared" si="7"/>
        <v>0.058823529411764705</v>
      </c>
      <c r="J81" s="72" t="s">
        <v>259</v>
      </c>
      <c r="K81" s="141">
        <v>42036</v>
      </c>
      <c r="L81" s="50">
        <v>42063</v>
      </c>
      <c r="M81" s="142"/>
      <c r="N81" s="142">
        <v>1</v>
      </c>
      <c r="O81" s="142"/>
      <c r="P81" s="142"/>
      <c r="Q81" s="142"/>
      <c r="R81" s="142"/>
      <c r="S81" s="142"/>
      <c r="T81" s="142"/>
      <c r="U81" s="142"/>
      <c r="V81" s="142"/>
      <c r="W81" s="142"/>
      <c r="X81" s="142"/>
      <c r="Y81" s="90">
        <f>SUM(M81:X81)</f>
        <v>1</v>
      </c>
      <c r="Z81" s="69">
        <v>0</v>
      </c>
      <c r="AA81" s="110" t="s">
        <v>1084</v>
      </c>
      <c r="AB81" s="1595"/>
      <c r="AC81" s="1596"/>
      <c r="AD81" s="1597"/>
      <c r="AE81" s="1596"/>
      <c r="AF81" s="1596"/>
      <c r="AG81" s="1596"/>
      <c r="AH81" s="1598"/>
      <c r="AI81" s="1596"/>
      <c r="AJ81" s="1595"/>
      <c r="AK81" s="1601"/>
    </row>
    <row r="82" spans="1:37" s="43" customFormat="1" ht="39" thickBot="1">
      <c r="A82" s="1765"/>
      <c r="B82" s="1750"/>
      <c r="C82" s="1697"/>
      <c r="D82" s="139" t="s">
        <v>260</v>
      </c>
      <c r="E82" s="136" t="s">
        <v>261</v>
      </c>
      <c r="F82" s="137">
        <v>5</v>
      </c>
      <c r="G82" s="47" t="s">
        <v>262</v>
      </c>
      <c r="H82" s="59" t="s">
        <v>258</v>
      </c>
      <c r="I82" s="122">
        <f t="shared" si="7"/>
        <v>0.058823529411764705</v>
      </c>
      <c r="J82" s="72" t="s">
        <v>263</v>
      </c>
      <c r="K82" s="141">
        <v>42064</v>
      </c>
      <c r="L82" s="50">
        <v>42278</v>
      </c>
      <c r="M82" s="142"/>
      <c r="N82" s="142"/>
      <c r="O82" s="142">
        <v>1</v>
      </c>
      <c r="P82" s="142"/>
      <c r="Q82" s="142"/>
      <c r="R82" s="142"/>
      <c r="S82" s="142"/>
      <c r="T82" s="142"/>
      <c r="U82" s="142"/>
      <c r="V82" s="142">
        <v>1</v>
      </c>
      <c r="W82" s="142"/>
      <c r="X82" s="142"/>
      <c r="Y82" s="90">
        <f aca="true" t="shared" si="9" ref="Y82:Y88">SUM(M82:X82)</f>
        <v>2</v>
      </c>
      <c r="Z82" s="69">
        <v>0</v>
      </c>
      <c r="AA82" s="110" t="s">
        <v>1084</v>
      </c>
      <c r="AB82" s="1595"/>
      <c r="AC82" s="1596"/>
      <c r="AD82" s="1597"/>
      <c r="AE82" s="1596"/>
      <c r="AF82" s="1596"/>
      <c r="AG82" s="1596"/>
      <c r="AH82" s="1598"/>
      <c r="AI82" s="1596"/>
      <c r="AJ82" s="1595"/>
      <c r="AK82" s="1601"/>
    </row>
    <row r="83" spans="1:37" s="43" customFormat="1" ht="42" customHeight="1" thickBot="1">
      <c r="A83" s="1765"/>
      <c r="B83" s="1750"/>
      <c r="C83" s="1697"/>
      <c r="D83" s="139" t="s">
        <v>264</v>
      </c>
      <c r="E83" s="136" t="s">
        <v>265</v>
      </c>
      <c r="F83" s="137">
        <v>2</v>
      </c>
      <c r="G83" s="47" t="s">
        <v>266</v>
      </c>
      <c r="H83" s="59" t="s">
        <v>258</v>
      </c>
      <c r="I83" s="122">
        <f t="shared" si="7"/>
        <v>0.058823529411764705</v>
      </c>
      <c r="J83" s="72" t="s">
        <v>267</v>
      </c>
      <c r="K83" s="141">
        <v>42064</v>
      </c>
      <c r="L83" s="50">
        <v>42278</v>
      </c>
      <c r="M83" s="142"/>
      <c r="N83" s="142"/>
      <c r="O83" s="142">
        <v>1</v>
      </c>
      <c r="P83" s="142"/>
      <c r="Q83" s="142"/>
      <c r="R83" s="142"/>
      <c r="S83" s="142"/>
      <c r="T83" s="142"/>
      <c r="U83" s="142"/>
      <c r="V83" s="142">
        <v>1</v>
      </c>
      <c r="W83" s="142"/>
      <c r="X83" s="142"/>
      <c r="Y83" s="90">
        <f t="shared" si="9"/>
        <v>2</v>
      </c>
      <c r="Z83" s="69">
        <v>0</v>
      </c>
      <c r="AA83" s="110" t="s">
        <v>1084</v>
      </c>
      <c r="AB83" s="1595"/>
      <c r="AC83" s="1596"/>
      <c r="AD83" s="1597"/>
      <c r="AE83" s="1596"/>
      <c r="AF83" s="1596"/>
      <c r="AG83" s="1596"/>
      <c r="AH83" s="1598"/>
      <c r="AI83" s="1596"/>
      <c r="AJ83" s="1595"/>
      <c r="AK83" s="1601"/>
    </row>
    <row r="84" spans="1:37" s="43" customFormat="1" ht="48" customHeight="1" thickBot="1">
      <c r="A84" s="1765"/>
      <c r="B84" s="1750"/>
      <c r="C84" s="1697"/>
      <c r="D84" s="1290" t="s">
        <v>1846</v>
      </c>
      <c r="E84" s="136" t="s">
        <v>265</v>
      </c>
      <c r="F84" s="137">
        <v>3</v>
      </c>
      <c r="G84" s="47" t="s">
        <v>268</v>
      </c>
      <c r="H84" s="59" t="s">
        <v>258</v>
      </c>
      <c r="I84" s="122">
        <v>0.0434</v>
      </c>
      <c r="J84" s="72" t="s">
        <v>269</v>
      </c>
      <c r="K84" s="141">
        <v>42095</v>
      </c>
      <c r="L84" s="50">
        <v>42124</v>
      </c>
      <c r="M84" s="142"/>
      <c r="N84" s="142"/>
      <c r="O84" s="142"/>
      <c r="P84" s="142">
        <v>3</v>
      </c>
      <c r="Q84" s="142"/>
      <c r="R84" s="142"/>
      <c r="S84" s="142"/>
      <c r="T84" s="142"/>
      <c r="U84" s="142"/>
      <c r="V84" s="142"/>
      <c r="W84" s="142"/>
      <c r="X84" s="142"/>
      <c r="Y84" s="90">
        <f t="shared" si="9"/>
        <v>3</v>
      </c>
      <c r="Z84" s="69">
        <v>0</v>
      </c>
      <c r="AA84" s="110" t="s">
        <v>1084</v>
      </c>
      <c r="AB84" s="1595"/>
      <c r="AC84" s="1596"/>
      <c r="AD84" s="1597"/>
      <c r="AE84" s="1596"/>
      <c r="AF84" s="1596"/>
      <c r="AG84" s="1596"/>
      <c r="AH84" s="1598"/>
      <c r="AI84" s="1596"/>
      <c r="AJ84" s="1595"/>
      <c r="AK84" s="1601"/>
    </row>
    <row r="85" spans="1:37" s="43" customFormat="1" ht="45.75" customHeight="1" thickBot="1">
      <c r="A85" s="1765"/>
      <c r="B85" s="1750"/>
      <c r="C85" s="1697"/>
      <c r="D85" s="139" t="s">
        <v>270</v>
      </c>
      <c r="E85" s="136" t="s">
        <v>261</v>
      </c>
      <c r="F85" s="137">
        <v>1</v>
      </c>
      <c r="G85" s="47" t="s">
        <v>271</v>
      </c>
      <c r="H85" s="59" t="s">
        <v>272</v>
      </c>
      <c r="I85" s="122">
        <f t="shared" si="7"/>
        <v>0.058823529411764705</v>
      </c>
      <c r="J85" s="72" t="s">
        <v>273</v>
      </c>
      <c r="K85" s="141">
        <v>42125</v>
      </c>
      <c r="L85" s="50">
        <v>42185</v>
      </c>
      <c r="M85" s="142"/>
      <c r="N85" s="142"/>
      <c r="O85" s="142"/>
      <c r="P85" s="142"/>
      <c r="Q85" s="142">
        <v>1</v>
      </c>
      <c r="R85" s="142"/>
      <c r="S85" s="142"/>
      <c r="T85" s="142"/>
      <c r="U85" s="142"/>
      <c r="V85" s="142"/>
      <c r="W85" s="142"/>
      <c r="X85" s="142"/>
      <c r="Y85" s="90">
        <f t="shared" si="9"/>
        <v>1</v>
      </c>
      <c r="Z85" s="69">
        <v>0</v>
      </c>
      <c r="AA85" s="110" t="s">
        <v>1084</v>
      </c>
      <c r="AB85" s="1595"/>
      <c r="AC85" s="1596"/>
      <c r="AD85" s="1597"/>
      <c r="AE85" s="1596"/>
      <c r="AF85" s="1596"/>
      <c r="AG85" s="1596"/>
      <c r="AH85" s="1598"/>
      <c r="AI85" s="1596"/>
      <c r="AJ85" s="1595"/>
      <c r="AK85" s="1601"/>
    </row>
    <row r="86" spans="1:37" s="43" customFormat="1" ht="65.25" customHeight="1" thickBot="1">
      <c r="A86" s="1765"/>
      <c r="B86" s="1750"/>
      <c r="C86" s="1697"/>
      <c r="D86" s="139" t="s">
        <v>274</v>
      </c>
      <c r="E86" s="136"/>
      <c r="F86" s="137">
        <v>1</v>
      </c>
      <c r="G86" s="47" t="s">
        <v>275</v>
      </c>
      <c r="H86" s="59" t="s">
        <v>272</v>
      </c>
      <c r="I86" s="122">
        <f t="shared" si="7"/>
        <v>0.058823529411764705</v>
      </c>
      <c r="J86" s="72" t="s">
        <v>276</v>
      </c>
      <c r="K86" s="141">
        <v>42125</v>
      </c>
      <c r="L86" s="50">
        <v>42185</v>
      </c>
      <c r="M86" s="142"/>
      <c r="N86" s="142"/>
      <c r="O86" s="142"/>
      <c r="P86" s="142"/>
      <c r="Q86" s="142">
        <v>1</v>
      </c>
      <c r="R86" s="142"/>
      <c r="S86" s="142"/>
      <c r="T86" s="142"/>
      <c r="U86" s="142"/>
      <c r="V86" s="142"/>
      <c r="W86" s="142"/>
      <c r="X86" s="142"/>
      <c r="Y86" s="90">
        <f t="shared" si="9"/>
        <v>1</v>
      </c>
      <c r="Z86" s="69">
        <v>0</v>
      </c>
      <c r="AA86" s="110" t="s">
        <v>1084</v>
      </c>
      <c r="AB86" s="1595"/>
      <c r="AC86" s="1596"/>
      <c r="AD86" s="1597"/>
      <c r="AE86" s="1596"/>
      <c r="AF86" s="1596"/>
      <c r="AG86" s="1596"/>
      <c r="AH86" s="1598"/>
      <c r="AI86" s="1596"/>
      <c r="AJ86" s="1595"/>
      <c r="AK86" s="1601"/>
    </row>
    <row r="87" spans="1:37" s="43" customFormat="1" ht="72" customHeight="1" thickBot="1">
      <c r="A87" s="1765"/>
      <c r="B87" s="1750"/>
      <c r="C87" s="1697"/>
      <c r="D87" s="139" t="s">
        <v>277</v>
      </c>
      <c r="E87" s="136" t="s">
        <v>278</v>
      </c>
      <c r="F87" s="137">
        <v>2</v>
      </c>
      <c r="G87" s="47" t="s">
        <v>279</v>
      </c>
      <c r="H87" s="59" t="s">
        <v>258</v>
      </c>
      <c r="I87" s="122">
        <f t="shared" si="7"/>
        <v>0.058823529411764705</v>
      </c>
      <c r="J87" s="72" t="s">
        <v>280</v>
      </c>
      <c r="K87" s="141">
        <v>42125</v>
      </c>
      <c r="L87" s="50">
        <v>42338</v>
      </c>
      <c r="M87" s="142"/>
      <c r="N87" s="142"/>
      <c r="O87" s="142"/>
      <c r="P87" s="142"/>
      <c r="Q87" s="142">
        <v>1</v>
      </c>
      <c r="R87" s="1229">
        <v>1</v>
      </c>
      <c r="S87" s="142"/>
      <c r="T87" s="142"/>
      <c r="U87" s="142"/>
      <c r="V87" s="142"/>
      <c r="W87" s="142">
        <v>1</v>
      </c>
      <c r="X87" s="1229">
        <v>1</v>
      </c>
      <c r="Y87" s="90">
        <f t="shared" si="9"/>
        <v>4</v>
      </c>
      <c r="Z87" s="69">
        <v>0</v>
      </c>
      <c r="AA87" s="110" t="s">
        <v>1084</v>
      </c>
      <c r="AB87" s="1595"/>
      <c r="AC87" s="1596"/>
      <c r="AD87" s="1597"/>
      <c r="AE87" s="1596"/>
      <c r="AF87" s="1596"/>
      <c r="AG87" s="1596"/>
      <c r="AH87" s="1598"/>
      <c r="AI87" s="1596"/>
      <c r="AJ87" s="1595"/>
      <c r="AK87" s="1601"/>
    </row>
    <row r="88" spans="1:37" s="43" customFormat="1" ht="39" thickBot="1">
      <c r="A88" s="1765"/>
      <c r="B88" s="1750"/>
      <c r="C88" s="1697"/>
      <c r="D88" s="139" t="s">
        <v>281</v>
      </c>
      <c r="E88" s="136" t="s">
        <v>282</v>
      </c>
      <c r="F88" s="137">
        <v>4</v>
      </c>
      <c r="G88" s="47" t="s">
        <v>283</v>
      </c>
      <c r="H88" s="59" t="s">
        <v>258</v>
      </c>
      <c r="I88" s="122">
        <f t="shared" si="7"/>
        <v>0.058823529411764705</v>
      </c>
      <c r="J88" s="72" t="s">
        <v>284</v>
      </c>
      <c r="K88" s="141">
        <v>42005</v>
      </c>
      <c r="L88" s="50">
        <v>42369</v>
      </c>
      <c r="M88" s="142"/>
      <c r="N88" s="142"/>
      <c r="O88" s="142">
        <v>1</v>
      </c>
      <c r="P88" s="142"/>
      <c r="Q88" s="142"/>
      <c r="R88" s="142">
        <v>1</v>
      </c>
      <c r="S88" s="142"/>
      <c r="T88" s="142"/>
      <c r="U88" s="142">
        <v>1</v>
      </c>
      <c r="V88" s="142"/>
      <c r="W88" s="142"/>
      <c r="X88" s="142">
        <v>1</v>
      </c>
      <c r="Y88" s="90">
        <f t="shared" si="9"/>
        <v>4</v>
      </c>
      <c r="Z88" s="69">
        <v>0</v>
      </c>
      <c r="AA88" s="110" t="s">
        <v>1084</v>
      </c>
      <c r="AB88" s="1595"/>
      <c r="AC88" s="1596"/>
      <c r="AD88" s="1597"/>
      <c r="AE88" s="1596"/>
      <c r="AF88" s="1596"/>
      <c r="AG88" s="1596"/>
      <c r="AH88" s="1598"/>
      <c r="AI88" s="1596"/>
      <c r="AJ88" s="1595"/>
      <c r="AK88" s="1601"/>
    </row>
    <row r="89" spans="1:37" s="43" customFormat="1" ht="51.75" customHeight="1" thickBot="1">
      <c r="A89" s="1765"/>
      <c r="B89" s="1750"/>
      <c r="C89" s="1697"/>
      <c r="D89" s="1295" t="s">
        <v>1847</v>
      </c>
      <c r="E89" s="1265" t="s">
        <v>1818</v>
      </c>
      <c r="F89" s="1296">
        <v>2</v>
      </c>
      <c r="G89" s="1275" t="s">
        <v>123</v>
      </c>
      <c r="H89" s="1297" t="s">
        <v>258</v>
      </c>
      <c r="I89" s="122">
        <v>0.0434</v>
      </c>
      <c r="J89" s="1265" t="s">
        <v>1819</v>
      </c>
      <c r="K89" s="1268">
        <v>42005</v>
      </c>
      <c r="L89" s="1268">
        <v>42369</v>
      </c>
      <c r="M89" s="1298"/>
      <c r="N89" s="1298"/>
      <c r="O89" s="1298"/>
      <c r="P89" s="1298"/>
      <c r="Q89" s="1298"/>
      <c r="R89" s="1298">
        <v>1</v>
      </c>
      <c r="S89" s="1298"/>
      <c r="T89" s="1298"/>
      <c r="U89" s="1298"/>
      <c r="V89" s="1298"/>
      <c r="W89" s="1298"/>
      <c r="X89" s="1298">
        <v>1</v>
      </c>
      <c r="Y89" s="1299">
        <v>2</v>
      </c>
      <c r="Z89" s="1300"/>
      <c r="AA89" s="1294"/>
      <c r="AB89" s="1595"/>
      <c r="AC89" s="1596"/>
      <c r="AD89" s="1597"/>
      <c r="AE89" s="1596"/>
      <c r="AF89" s="1596"/>
      <c r="AG89" s="1596"/>
      <c r="AH89" s="1598"/>
      <c r="AI89" s="1596"/>
      <c r="AJ89" s="1595"/>
      <c r="AK89" s="1601"/>
    </row>
    <row r="90" spans="1:37" s="43" customFormat="1" ht="72" customHeight="1" thickBot="1">
      <c r="A90" s="1920"/>
      <c r="B90" s="1751"/>
      <c r="C90" s="1698"/>
      <c r="D90" s="1301" t="s">
        <v>1848</v>
      </c>
      <c r="E90" s="1253" t="s">
        <v>1849</v>
      </c>
      <c r="F90" s="1254">
        <v>1</v>
      </c>
      <c r="G90" s="1255" t="s">
        <v>1850</v>
      </c>
      <c r="H90" s="1256" t="s">
        <v>258</v>
      </c>
      <c r="I90" s="122">
        <v>0.0434</v>
      </c>
      <c r="J90" s="1255" t="s">
        <v>1850</v>
      </c>
      <c r="K90" s="1257">
        <v>42005</v>
      </c>
      <c r="L90" s="1257">
        <v>42198</v>
      </c>
      <c r="M90" s="1302"/>
      <c r="N90" s="1302"/>
      <c r="O90" s="1302"/>
      <c r="P90" s="1302"/>
      <c r="Q90" s="1302"/>
      <c r="R90" s="1298">
        <v>1</v>
      </c>
      <c r="S90" s="1302"/>
      <c r="T90" s="1302"/>
      <c r="U90" s="1302"/>
      <c r="V90" s="1302"/>
      <c r="W90" s="1302"/>
      <c r="X90" s="1302"/>
      <c r="Y90" s="1299">
        <v>1</v>
      </c>
      <c r="Z90" s="1303"/>
      <c r="AA90" s="1304"/>
      <c r="AB90" s="1595"/>
      <c r="AC90" s="1596"/>
      <c r="AD90" s="1597"/>
      <c r="AE90" s="1596"/>
      <c r="AF90" s="1596"/>
      <c r="AG90" s="1596"/>
      <c r="AH90" s="1598"/>
      <c r="AI90" s="1596"/>
      <c r="AJ90" s="1595"/>
      <c r="AK90" s="1601"/>
    </row>
    <row r="91" spans="1:37" s="43" customFormat="1" ht="72" customHeight="1" thickBot="1">
      <c r="A91" s="1291"/>
      <c r="B91" s="1292"/>
      <c r="C91" s="1293"/>
      <c r="D91" s="1301" t="s">
        <v>1851</v>
      </c>
      <c r="E91" s="1253" t="s">
        <v>1852</v>
      </c>
      <c r="F91" s="1305">
        <v>1</v>
      </c>
      <c r="G91" s="1306" t="s">
        <v>123</v>
      </c>
      <c r="H91" s="1253" t="s">
        <v>1853</v>
      </c>
      <c r="I91" s="122">
        <v>0.0434</v>
      </c>
      <c r="J91" s="1306" t="s">
        <v>1854</v>
      </c>
      <c r="K91" s="1257">
        <v>42095</v>
      </c>
      <c r="L91" s="1257">
        <v>42338</v>
      </c>
      <c r="M91" s="1302"/>
      <c r="N91" s="1302"/>
      <c r="O91" s="1302"/>
      <c r="P91" s="1298">
        <v>1</v>
      </c>
      <c r="Q91" s="1298">
        <v>1</v>
      </c>
      <c r="R91" s="1298">
        <v>1</v>
      </c>
      <c r="S91" s="1298">
        <v>1</v>
      </c>
      <c r="T91" s="1298">
        <v>1</v>
      </c>
      <c r="U91" s="1298">
        <v>1</v>
      </c>
      <c r="V91" s="1298">
        <v>1</v>
      </c>
      <c r="W91" s="1298">
        <v>1</v>
      </c>
      <c r="X91" s="1302"/>
      <c r="Y91" s="1299">
        <v>8</v>
      </c>
      <c r="Z91" s="1303"/>
      <c r="AA91" s="1304"/>
      <c r="AB91" s="1595"/>
      <c r="AC91" s="1596"/>
      <c r="AD91" s="1597"/>
      <c r="AE91" s="1596"/>
      <c r="AF91" s="1596"/>
      <c r="AG91" s="1596"/>
      <c r="AH91" s="1598"/>
      <c r="AI91" s="1596"/>
      <c r="AJ91" s="1595"/>
      <c r="AK91" s="1601"/>
    </row>
    <row r="92" spans="1:37" s="43" customFormat="1" ht="88.5" customHeight="1" thickBot="1">
      <c r="A92" s="1291"/>
      <c r="B92" s="1292"/>
      <c r="C92" s="1293"/>
      <c r="D92" s="1307" t="s">
        <v>1855</v>
      </c>
      <c r="E92" s="1307" t="s">
        <v>1856</v>
      </c>
      <c r="F92" s="1266">
        <v>3</v>
      </c>
      <c r="G92" s="1267" t="s">
        <v>1857</v>
      </c>
      <c r="H92" s="1265" t="s">
        <v>258</v>
      </c>
      <c r="I92" s="122">
        <v>0.0434</v>
      </c>
      <c r="J92" s="1267" t="s">
        <v>1858</v>
      </c>
      <c r="K92" s="1268">
        <v>42005</v>
      </c>
      <c r="L92" s="1268">
        <v>42217</v>
      </c>
      <c r="M92" s="1308"/>
      <c r="N92" s="1308"/>
      <c r="O92" s="1308"/>
      <c r="P92" s="1308"/>
      <c r="Q92" s="1308"/>
      <c r="R92" s="1309"/>
      <c r="S92" s="1308"/>
      <c r="T92" s="1309">
        <v>3</v>
      </c>
      <c r="U92" s="1308"/>
      <c r="V92" s="1308"/>
      <c r="W92" s="1308"/>
      <c r="X92" s="1308"/>
      <c r="Y92" s="1310">
        <v>3</v>
      </c>
      <c r="Z92" s="1311"/>
      <c r="AA92" s="1312"/>
      <c r="AB92" s="1595"/>
      <c r="AC92" s="1596"/>
      <c r="AD92" s="1597"/>
      <c r="AE92" s="1596"/>
      <c r="AF92" s="1596"/>
      <c r="AG92" s="1596"/>
      <c r="AH92" s="1598"/>
      <c r="AI92" s="1596"/>
      <c r="AJ92" s="1595"/>
      <c r="AK92" s="1601"/>
    </row>
    <row r="93" spans="1:37" s="43" customFormat="1" ht="92.25" customHeight="1" thickBot="1">
      <c r="A93" s="1291"/>
      <c r="B93" s="1292"/>
      <c r="C93" s="1293"/>
      <c r="D93" s="1307" t="s">
        <v>1859</v>
      </c>
      <c r="E93" s="1307" t="s">
        <v>1860</v>
      </c>
      <c r="F93" s="1266">
        <v>3</v>
      </c>
      <c r="G93" s="1267" t="s">
        <v>1861</v>
      </c>
      <c r="H93" s="1265" t="s">
        <v>1853</v>
      </c>
      <c r="I93" s="122">
        <v>0.0434</v>
      </c>
      <c r="J93" s="1267" t="s">
        <v>1862</v>
      </c>
      <c r="K93" s="1268">
        <v>42095</v>
      </c>
      <c r="L93" s="1268">
        <v>42369</v>
      </c>
      <c r="M93" s="1319"/>
      <c r="N93" s="1319"/>
      <c r="O93" s="1319"/>
      <c r="P93" s="1319"/>
      <c r="Q93" s="1319"/>
      <c r="R93" s="1319"/>
      <c r="S93" s="1319"/>
      <c r="T93" s="1319"/>
      <c r="U93" s="1319"/>
      <c r="V93" s="1319"/>
      <c r="W93" s="1319"/>
      <c r="X93" s="1319"/>
      <c r="Y93" s="1313"/>
      <c r="Z93" s="1311"/>
      <c r="AA93" s="1312"/>
      <c r="AB93" s="1595"/>
      <c r="AC93" s="1596"/>
      <c r="AD93" s="1597"/>
      <c r="AE93" s="1596"/>
      <c r="AF93" s="1596"/>
      <c r="AG93" s="1596"/>
      <c r="AH93" s="1598"/>
      <c r="AI93" s="1596"/>
      <c r="AJ93" s="1595"/>
      <c r="AK93" s="1601"/>
    </row>
    <row r="94" spans="1:37" s="43" customFormat="1" ht="72" customHeight="1" thickBot="1">
      <c r="A94" s="1291"/>
      <c r="B94" s="1292"/>
      <c r="C94" s="448"/>
      <c r="D94" s="1611" t="s">
        <v>1863</v>
      </c>
      <c r="E94" s="1307" t="s">
        <v>1852</v>
      </c>
      <c r="F94" s="1266"/>
      <c r="G94" s="1267" t="s">
        <v>123</v>
      </c>
      <c r="H94" s="1265" t="s">
        <v>1853</v>
      </c>
      <c r="I94" s="122">
        <v>0.0434</v>
      </c>
      <c r="J94" s="1314" t="s">
        <v>1854</v>
      </c>
      <c r="K94" s="1315">
        <v>42095</v>
      </c>
      <c r="L94" s="1315">
        <v>42338</v>
      </c>
      <c r="M94" s="1316"/>
      <c r="N94" s="1316"/>
      <c r="O94" s="1316"/>
      <c r="P94" s="1317">
        <v>1</v>
      </c>
      <c r="Q94" s="1317">
        <v>1</v>
      </c>
      <c r="R94" s="1317">
        <v>1</v>
      </c>
      <c r="S94" s="1317">
        <v>1</v>
      </c>
      <c r="T94" s="1317">
        <v>1</v>
      </c>
      <c r="U94" s="1317">
        <v>1</v>
      </c>
      <c r="V94" s="1317">
        <v>1</v>
      </c>
      <c r="W94" s="1317">
        <v>1</v>
      </c>
      <c r="X94" s="1316"/>
      <c r="Y94" s="1318">
        <v>8</v>
      </c>
      <c r="Z94" s="1311"/>
      <c r="AA94" s="1312"/>
      <c r="AB94" s="1595"/>
      <c r="AC94" s="1596"/>
      <c r="AD94" s="1597"/>
      <c r="AE94" s="1596"/>
      <c r="AF94" s="1596"/>
      <c r="AG94" s="1596"/>
      <c r="AH94" s="1598"/>
      <c r="AI94" s="1596"/>
      <c r="AJ94" s="1595"/>
      <c r="AK94" s="1601"/>
    </row>
    <row r="95" spans="1:37" s="190" customFormat="1" ht="67.5" customHeight="1" thickBot="1">
      <c r="A95" s="1593"/>
      <c r="B95" s="1592"/>
      <c r="C95" s="1696" t="s">
        <v>461</v>
      </c>
      <c r="D95" s="1339" t="s">
        <v>462</v>
      </c>
      <c r="E95" s="1602" t="s">
        <v>67</v>
      </c>
      <c r="F95" s="1603">
        <v>1</v>
      </c>
      <c r="G95" s="1604" t="s">
        <v>291</v>
      </c>
      <c r="H95" s="1605" t="s">
        <v>1918</v>
      </c>
      <c r="I95" s="1606">
        <f>10%/6</f>
        <v>0.016666666666666666</v>
      </c>
      <c r="J95" s="1605" t="s">
        <v>463</v>
      </c>
      <c r="K95" s="1607">
        <v>42005</v>
      </c>
      <c r="L95" s="1608" t="s">
        <v>464</v>
      </c>
      <c r="M95" s="1272"/>
      <c r="N95" s="1272"/>
      <c r="O95" s="1272"/>
      <c r="P95" s="1272">
        <v>1</v>
      </c>
      <c r="Q95" s="1272"/>
      <c r="R95" s="1272"/>
      <c r="S95" s="1272"/>
      <c r="T95" s="1272"/>
      <c r="U95" s="1272"/>
      <c r="V95" s="1272"/>
      <c r="W95" s="1272"/>
      <c r="X95" s="1272"/>
      <c r="Y95" s="1609">
        <f aca="true" t="shared" si="10" ref="Y95:Y100">+SUM(M95:X95)</f>
        <v>1</v>
      </c>
      <c r="Z95" s="1367">
        <v>0</v>
      </c>
      <c r="AA95" s="1610" t="s">
        <v>1084</v>
      </c>
      <c r="AB95" s="1595"/>
      <c r="AC95" s="1596"/>
      <c r="AD95" s="1597"/>
      <c r="AE95" s="1596"/>
      <c r="AF95" s="1543"/>
      <c r="AG95" s="1596"/>
      <c r="AH95" s="1543"/>
      <c r="AI95" s="1543"/>
      <c r="AJ95" s="1595"/>
      <c r="AK95" s="1548"/>
    </row>
    <row r="96" spans="1:37" s="190" customFormat="1" ht="53.25" customHeight="1" thickBot="1">
      <c r="A96" s="1593"/>
      <c r="B96" s="1592"/>
      <c r="C96" s="1697"/>
      <c r="D96" s="1339" t="s">
        <v>465</v>
      </c>
      <c r="E96" s="1602" t="s">
        <v>67</v>
      </c>
      <c r="F96" s="1603">
        <v>1</v>
      </c>
      <c r="G96" s="1604" t="s">
        <v>356</v>
      </c>
      <c r="H96" s="1605" t="s">
        <v>1918</v>
      </c>
      <c r="I96" s="1606">
        <f aca="true" t="shared" si="11" ref="I96:I100">10%/6</f>
        <v>0.016666666666666666</v>
      </c>
      <c r="J96" s="1605" t="s">
        <v>466</v>
      </c>
      <c r="K96" s="1607">
        <v>42006</v>
      </c>
      <c r="L96" s="1608">
        <v>42066</v>
      </c>
      <c r="M96" s="1272"/>
      <c r="N96" s="1272"/>
      <c r="O96" s="1272">
        <v>1</v>
      </c>
      <c r="P96" s="1272"/>
      <c r="Q96" s="1272"/>
      <c r="R96" s="1272"/>
      <c r="S96" s="1272"/>
      <c r="T96" s="1272"/>
      <c r="U96" s="1272"/>
      <c r="V96" s="1272"/>
      <c r="W96" s="1272"/>
      <c r="X96" s="1272"/>
      <c r="Y96" s="1609">
        <f t="shared" si="10"/>
        <v>1</v>
      </c>
      <c r="Z96" s="1367">
        <v>0</v>
      </c>
      <c r="AA96" s="1610" t="s">
        <v>1084</v>
      </c>
      <c r="AB96" s="1595"/>
      <c r="AC96" s="1596"/>
      <c r="AD96" s="1597"/>
      <c r="AE96" s="1596"/>
      <c r="AF96" s="1543"/>
      <c r="AG96" s="1596"/>
      <c r="AH96" s="1543"/>
      <c r="AI96" s="1543"/>
      <c r="AJ96" s="1595"/>
      <c r="AK96" s="1548"/>
    </row>
    <row r="97" spans="1:37" s="190" customFormat="1" ht="17.25" thickBot="1">
      <c r="A97" s="1593"/>
      <c r="B97" s="1592"/>
      <c r="C97" s="1697"/>
      <c r="D97" s="1339" t="s">
        <v>467</v>
      </c>
      <c r="E97" s="1602" t="s">
        <v>468</v>
      </c>
      <c r="F97" s="1603">
        <v>12</v>
      </c>
      <c r="G97" s="1604" t="s">
        <v>469</v>
      </c>
      <c r="H97" s="1605" t="s">
        <v>1918</v>
      </c>
      <c r="I97" s="1606">
        <f t="shared" si="11"/>
        <v>0.016666666666666666</v>
      </c>
      <c r="J97" s="1605" t="s">
        <v>470</v>
      </c>
      <c r="K97" s="1607">
        <v>42005</v>
      </c>
      <c r="L97" s="1608">
        <v>42369</v>
      </c>
      <c r="M97" s="1272">
        <v>1</v>
      </c>
      <c r="N97" s="1272">
        <v>1</v>
      </c>
      <c r="O97" s="1272">
        <v>1</v>
      </c>
      <c r="P97" s="1272">
        <v>1</v>
      </c>
      <c r="Q97" s="1272">
        <v>1</v>
      </c>
      <c r="R97" s="1272">
        <v>1</v>
      </c>
      <c r="S97" s="1272">
        <v>1</v>
      </c>
      <c r="T97" s="1272">
        <v>1</v>
      </c>
      <c r="U97" s="1272">
        <v>1</v>
      </c>
      <c r="V97" s="1272">
        <v>1</v>
      </c>
      <c r="W97" s="1272">
        <v>1</v>
      </c>
      <c r="X97" s="1272">
        <v>1</v>
      </c>
      <c r="Y97" s="1609">
        <f t="shared" si="10"/>
        <v>12</v>
      </c>
      <c r="Z97" s="1367">
        <v>500000000</v>
      </c>
      <c r="AA97" s="1610" t="s">
        <v>1084</v>
      </c>
      <c r="AB97" s="1595"/>
      <c r="AC97" s="1596"/>
      <c r="AD97" s="1597"/>
      <c r="AE97" s="1596"/>
      <c r="AF97" s="1543"/>
      <c r="AG97" s="1596"/>
      <c r="AH97" s="1543"/>
      <c r="AI97" s="1543"/>
      <c r="AJ97" s="1595"/>
      <c r="AK97" s="1548"/>
    </row>
    <row r="98" spans="1:37" s="190" customFormat="1" ht="36" customHeight="1" thickBot="1">
      <c r="A98" s="1593"/>
      <c r="B98" s="1592"/>
      <c r="C98" s="1697"/>
      <c r="D98" s="1339" t="s">
        <v>471</v>
      </c>
      <c r="E98" s="1602" t="s">
        <v>468</v>
      </c>
      <c r="F98" s="1603">
        <v>20</v>
      </c>
      <c r="G98" s="1604" t="s">
        <v>469</v>
      </c>
      <c r="H98" s="1605" t="s">
        <v>1918</v>
      </c>
      <c r="I98" s="1606">
        <f t="shared" si="11"/>
        <v>0.016666666666666666</v>
      </c>
      <c r="J98" s="1605" t="s">
        <v>470</v>
      </c>
      <c r="K98" s="1607">
        <v>42005</v>
      </c>
      <c r="L98" s="1608">
        <v>42369</v>
      </c>
      <c r="M98" s="1272">
        <f>20/12</f>
        <v>1.6666666666666667</v>
      </c>
      <c r="N98" s="1272">
        <f aca="true" t="shared" si="12" ref="N98:X98">20/12</f>
        <v>1.6666666666666667</v>
      </c>
      <c r="O98" s="1272">
        <f t="shared" si="12"/>
        <v>1.6666666666666667</v>
      </c>
      <c r="P98" s="1272">
        <f t="shared" si="12"/>
        <v>1.6666666666666667</v>
      </c>
      <c r="Q98" s="1272">
        <f t="shared" si="12"/>
        <v>1.6666666666666667</v>
      </c>
      <c r="R98" s="1272">
        <f t="shared" si="12"/>
        <v>1.6666666666666667</v>
      </c>
      <c r="S98" s="1272">
        <f t="shared" si="12"/>
        <v>1.6666666666666667</v>
      </c>
      <c r="T98" s="1272">
        <f t="shared" si="12"/>
        <v>1.6666666666666667</v>
      </c>
      <c r="U98" s="1272">
        <f t="shared" si="12"/>
        <v>1.6666666666666667</v>
      </c>
      <c r="V98" s="1272">
        <f t="shared" si="12"/>
        <v>1.6666666666666667</v>
      </c>
      <c r="W98" s="1272">
        <f t="shared" si="12"/>
        <v>1.6666666666666667</v>
      </c>
      <c r="X98" s="1272">
        <f t="shared" si="12"/>
        <v>1.6666666666666667</v>
      </c>
      <c r="Y98" s="1609">
        <f t="shared" si="10"/>
        <v>20</v>
      </c>
      <c r="Z98" s="1367">
        <v>0</v>
      </c>
      <c r="AA98" s="1610" t="s">
        <v>1084</v>
      </c>
      <c r="AB98" s="1595"/>
      <c r="AC98" s="1596"/>
      <c r="AD98" s="1597"/>
      <c r="AE98" s="1596"/>
      <c r="AF98" s="1543"/>
      <c r="AG98" s="1596"/>
      <c r="AH98" s="1543"/>
      <c r="AI98" s="1543"/>
      <c r="AJ98" s="1595"/>
      <c r="AK98" s="1548"/>
    </row>
    <row r="99" spans="1:37" s="190" customFormat="1" ht="48" customHeight="1" thickBot="1">
      <c r="A99" s="1593"/>
      <c r="B99" s="1592"/>
      <c r="C99" s="1697"/>
      <c r="D99" s="1339" t="s">
        <v>472</v>
      </c>
      <c r="E99" s="1602" t="s">
        <v>473</v>
      </c>
      <c r="F99" s="1603">
        <v>1</v>
      </c>
      <c r="G99" s="1604" t="s">
        <v>474</v>
      </c>
      <c r="H99" s="1605" t="s">
        <v>1918</v>
      </c>
      <c r="I99" s="1606">
        <f t="shared" si="11"/>
        <v>0.016666666666666666</v>
      </c>
      <c r="J99" s="1605" t="s">
        <v>473</v>
      </c>
      <c r="K99" s="1607">
        <v>42008</v>
      </c>
      <c r="L99" s="1608">
        <v>42010</v>
      </c>
      <c r="M99" s="1272"/>
      <c r="N99" s="1272"/>
      <c r="O99" s="1272">
        <v>1</v>
      </c>
      <c r="P99" s="1272"/>
      <c r="Q99" s="1272"/>
      <c r="R99" s="1272"/>
      <c r="S99" s="1272"/>
      <c r="T99" s="1272"/>
      <c r="U99" s="1272"/>
      <c r="V99" s="1272"/>
      <c r="W99" s="1272"/>
      <c r="X99" s="1272"/>
      <c r="Y99" s="1609">
        <f t="shared" si="10"/>
        <v>1</v>
      </c>
      <c r="Z99" s="1367">
        <v>0</v>
      </c>
      <c r="AA99" s="1610" t="s">
        <v>1084</v>
      </c>
      <c r="AB99" s="1595"/>
      <c r="AC99" s="1596"/>
      <c r="AD99" s="1597"/>
      <c r="AE99" s="1596"/>
      <c r="AF99" s="1543"/>
      <c r="AG99" s="1596"/>
      <c r="AH99" s="1543"/>
      <c r="AI99" s="1543"/>
      <c r="AJ99" s="1595"/>
      <c r="AK99" s="1548"/>
    </row>
    <row r="100" spans="1:37" s="190" customFormat="1" ht="26.25" thickBot="1">
      <c r="A100" s="1593"/>
      <c r="B100" s="1592"/>
      <c r="C100" s="1697"/>
      <c r="D100" s="1339" t="s">
        <v>475</v>
      </c>
      <c r="E100" s="1602" t="s">
        <v>310</v>
      </c>
      <c r="F100" s="1603">
        <v>1</v>
      </c>
      <c r="G100" s="1604" t="s">
        <v>469</v>
      </c>
      <c r="H100" s="1605" t="s">
        <v>1918</v>
      </c>
      <c r="I100" s="1606">
        <f t="shared" si="11"/>
        <v>0.016666666666666666</v>
      </c>
      <c r="J100" s="1605" t="s">
        <v>476</v>
      </c>
      <c r="K100" s="1607">
        <v>42161</v>
      </c>
      <c r="L100" s="1608">
        <v>42321</v>
      </c>
      <c r="M100" s="1272"/>
      <c r="N100" s="1272"/>
      <c r="O100" s="1272"/>
      <c r="P100" s="1272"/>
      <c r="Q100" s="1272"/>
      <c r="R100" s="1272"/>
      <c r="S100" s="1272"/>
      <c r="T100" s="1272"/>
      <c r="U100" s="1272"/>
      <c r="V100" s="1272"/>
      <c r="W100" s="1272">
        <v>1</v>
      </c>
      <c r="X100" s="1272"/>
      <c r="Y100" s="1609">
        <f t="shared" si="10"/>
        <v>1</v>
      </c>
      <c r="Z100" s="1367">
        <v>0</v>
      </c>
      <c r="AA100" s="1610" t="s">
        <v>1084</v>
      </c>
      <c r="AB100" s="1595"/>
      <c r="AC100" s="1596"/>
      <c r="AD100" s="1597"/>
      <c r="AE100" s="1596"/>
      <c r="AF100" s="1543"/>
      <c r="AG100" s="1596"/>
      <c r="AH100" s="1543"/>
      <c r="AI100" s="1543"/>
      <c r="AJ100" s="1595"/>
      <c r="AK100" s="1548"/>
    </row>
    <row r="101" spans="1:37" s="572" customFormat="1" ht="20.1" customHeight="1" thickBot="1">
      <c r="A101" s="1699" t="s">
        <v>125</v>
      </c>
      <c r="B101" s="1700"/>
      <c r="C101" s="1700"/>
      <c r="D101" s="1701"/>
      <c r="E101" s="1142"/>
      <c r="F101" s="1142"/>
      <c r="G101" s="79"/>
      <c r="H101" s="1142"/>
      <c r="I101" s="143">
        <f>SUM(I72:I88)</f>
        <v>0.9845764705882354</v>
      </c>
      <c r="J101" s="1142"/>
      <c r="K101" s="1142"/>
      <c r="L101" s="1142"/>
      <c r="M101" s="1142"/>
      <c r="N101" s="1142"/>
      <c r="O101" s="1142"/>
      <c r="P101" s="1142"/>
      <c r="Q101" s="1142"/>
      <c r="R101" s="1142"/>
      <c r="S101" s="1142"/>
      <c r="T101" s="1142"/>
      <c r="U101" s="1142"/>
      <c r="V101" s="1142"/>
      <c r="W101" s="1142"/>
      <c r="X101" s="1142"/>
      <c r="Y101" s="81"/>
      <c r="Z101" s="1449">
        <f>SUM(Z72:Z81)</f>
        <v>0</v>
      </c>
      <c r="AA101" s="1450"/>
      <c r="AB101" s="1020"/>
      <c r="AC101" s="1237"/>
      <c r="AD101" s="1020"/>
      <c r="AE101" s="1447"/>
      <c r="AF101" s="1020"/>
      <c r="AG101" s="1447"/>
      <c r="AH101" s="1020"/>
      <c r="AI101" s="1020"/>
      <c r="AJ101" s="1020"/>
      <c r="AK101" s="1020"/>
    </row>
    <row r="102" spans="1:37" s="572" customFormat="1" ht="27" customHeight="1" thickBot="1">
      <c r="A102" s="1692" t="s">
        <v>285</v>
      </c>
      <c r="B102" s="1693"/>
      <c r="C102" s="1693"/>
      <c r="D102" s="1693"/>
      <c r="E102" s="1146"/>
      <c r="F102" s="1147"/>
      <c r="G102" s="144"/>
      <c r="H102" s="1147"/>
      <c r="I102" s="145">
        <f>(I101+I35+I71+I45+I24)/5</f>
        <v>1.1302486274509804</v>
      </c>
      <c r="J102" s="1147"/>
      <c r="K102" s="1147"/>
      <c r="L102" s="1147"/>
      <c r="M102" s="1147"/>
      <c r="N102" s="1147"/>
      <c r="O102" s="1147"/>
      <c r="P102" s="1147"/>
      <c r="Q102" s="1147"/>
      <c r="R102" s="1147"/>
      <c r="S102" s="1147"/>
      <c r="T102" s="1147"/>
      <c r="U102" s="1147"/>
      <c r="V102" s="1147"/>
      <c r="W102" s="1147"/>
      <c r="X102" s="1147"/>
      <c r="Y102" s="146"/>
      <c r="Z102" s="147">
        <f>SUM(Z101,Z24,Z45,Z71,Z35)</f>
        <v>1502505832</v>
      </c>
      <c r="AA102" s="148"/>
      <c r="AB102" s="1021"/>
      <c r="AC102" s="1025"/>
      <c r="AD102" s="1021"/>
      <c r="AE102" s="1095"/>
      <c r="AF102" s="1021"/>
      <c r="AG102" s="1095"/>
      <c r="AH102" s="1021"/>
      <c r="AI102" s="1021"/>
      <c r="AJ102" s="1021"/>
      <c r="AK102" s="1021"/>
    </row>
    <row r="103" spans="1:37" s="3" customFormat="1" ht="20.1" customHeight="1" thickBot="1">
      <c r="A103" s="149"/>
      <c r="B103" s="150"/>
      <c r="C103" s="151"/>
      <c r="D103" s="151"/>
      <c r="E103" s="150"/>
      <c r="F103" s="152"/>
      <c r="G103" s="153"/>
      <c r="H103" s="150"/>
      <c r="I103" s="154"/>
      <c r="J103" s="150"/>
      <c r="K103" s="155"/>
      <c r="L103" s="155"/>
      <c r="M103" s="150"/>
      <c r="N103" s="150"/>
      <c r="O103" s="150"/>
      <c r="P103" s="150"/>
      <c r="Q103" s="150"/>
      <c r="R103" s="150"/>
      <c r="S103" s="150"/>
      <c r="T103" s="150"/>
      <c r="U103" s="150"/>
      <c r="V103" s="150"/>
      <c r="W103" s="150"/>
      <c r="X103" s="150"/>
      <c r="Y103" s="156"/>
      <c r="Z103" s="157">
        <f>SUM(Z102)</f>
        <v>1502505832</v>
      </c>
      <c r="AA103" s="150"/>
      <c r="AB103" s="1022"/>
      <c r="AC103" s="1629"/>
      <c r="AD103" s="1240"/>
      <c r="AE103" s="1629"/>
      <c r="AF103" s="1240"/>
      <c r="AG103" s="1629"/>
      <c r="AH103" s="1022"/>
      <c r="AI103" s="1022"/>
      <c r="AJ103" s="1022"/>
      <c r="AK103" s="1022"/>
    </row>
  </sheetData>
  <mergeCells count="49">
    <mergeCell ref="AB11:AK11"/>
    <mergeCell ref="AB13:AK13"/>
    <mergeCell ref="A5:AA5"/>
    <mergeCell ref="A8:AA8"/>
    <mergeCell ref="A9:AA9"/>
    <mergeCell ref="A1:C4"/>
    <mergeCell ref="D1:AA2"/>
    <mergeCell ref="D3:AA4"/>
    <mergeCell ref="AB5:AK6"/>
    <mergeCell ref="AB7:AK9"/>
    <mergeCell ref="A13:D13"/>
    <mergeCell ref="E13:AA13"/>
    <mergeCell ref="A6:AA6"/>
    <mergeCell ref="A11:D11"/>
    <mergeCell ref="E11:AA11"/>
    <mergeCell ref="A7:AA7"/>
    <mergeCell ref="A16:A23"/>
    <mergeCell ref="B16:B23"/>
    <mergeCell ref="C16:C19"/>
    <mergeCell ref="C20:C23"/>
    <mergeCell ref="A24:D24"/>
    <mergeCell ref="A36:A44"/>
    <mergeCell ref="B36:B44"/>
    <mergeCell ref="A45:D45"/>
    <mergeCell ref="C36:C37"/>
    <mergeCell ref="C38:C44"/>
    <mergeCell ref="A35:D35"/>
    <mergeCell ref="A25:A34"/>
    <mergeCell ref="B25:B34"/>
    <mergeCell ref="C25:C27"/>
    <mergeCell ref="C28:C31"/>
    <mergeCell ref="C32:C34"/>
    <mergeCell ref="D51:D52"/>
    <mergeCell ref="D53:D54"/>
    <mergeCell ref="D55:D56"/>
    <mergeCell ref="C61:C70"/>
    <mergeCell ref="A71:D71"/>
    <mergeCell ref="A46:A70"/>
    <mergeCell ref="B46:B70"/>
    <mergeCell ref="C46:C60"/>
    <mergeCell ref="D47:D48"/>
    <mergeCell ref="D49:D50"/>
    <mergeCell ref="A72:A90"/>
    <mergeCell ref="B72:B90"/>
    <mergeCell ref="C74:C90"/>
    <mergeCell ref="A101:D101"/>
    <mergeCell ref="A102:D102"/>
    <mergeCell ref="C72:C73"/>
    <mergeCell ref="C95:C100"/>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
  <sheetViews>
    <sheetView workbookViewId="0" topLeftCell="A1">
      <selection activeCell="E39" sqref="E39"/>
    </sheetView>
  </sheetViews>
  <sheetFormatPr defaultColWidth="11.421875" defaultRowHeight="15"/>
  <cols>
    <col min="1" max="1" width="18.421875" style="0" customWidth="1"/>
    <col min="2" max="2" width="36.421875" style="0" customWidth="1"/>
    <col min="3" max="3" width="24.421875" style="0" bestFit="1" customWidth="1"/>
    <col min="4" max="4" width="25.421875" style="0" customWidth="1"/>
    <col min="5" max="5" width="30.421875" style="0" customWidth="1"/>
    <col min="6" max="6" width="19.28125" style="0" bestFit="1" customWidth="1"/>
  </cols>
  <sheetData>
    <row r="1" spans="1:71" s="2" customFormat="1" ht="15" customHeight="1">
      <c r="A1" s="1932"/>
      <c r="B1" s="1933"/>
      <c r="C1" s="1938" t="s">
        <v>0</v>
      </c>
      <c r="D1" s="1939"/>
      <c r="E1" s="1942" t="s">
        <v>1</v>
      </c>
      <c r="F1" s="1945" t="s">
        <v>2</v>
      </c>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1926"/>
      <c r="BE1" s="1927"/>
      <c r="BF1" s="1927"/>
      <c r="BG1" s="1927"/>
      <c r="BH1" s="1927"/>
      <c r="BI1" s="1927"/>
      <c r="BJ1" s="1927"/>
      <c r="BK1" s="1927"/>
      <c r="BL1" s="1927"/>
      <c r="BM1" s="1927"/>
      <c r="BN1" s="1927"/>
      <c r="BO1" s="1927"/>
      <c r="BP1" s="1927"/>
      <c r="BQ1" s="1927"/>
      <c r="BR1" s="443"/>
      <c r="BS1" s="443"/>
    </row>
    <row r="2" spans="1:71" s="2" customFormat="1" ht="20.25" customHeight="1" thickBot="1">
      <c r="A2" s="1934"/>
      <c r="B2" s="1935"/>
      <c r="C2" s="1940"/>
      <c r="D2" s="1941"/>
      <c r="E2" s="1943"/>
      <c r="F2" s="1943"/>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c r="BA2" s="555"/>
      <c r="BB2" s="555"/>
      <c r="BC2" s="555"/>
      <c r="BD2" s="1927"/>
      <c r="BE2" s="1927"/>
      <c r="BF2" s="1927"/>
      <c r="BG2" s="1927"/>
      <c r="BH2" s="1927"/>
      <c r="BI2" s="1927"/>
      <c r="BJ2" s="1927"/>
      <c r="BK2" s="1927"/>
      <c r="BL2" s="1927"/>
      <c r="BM2" s="1927"/>
      <c r="BN2" s="1927"/>
      <c r="BO2" s="1927"/>
      <c r="BP2" s="1927"/>
      <c r="BQ2" s="1927"/>
      <c r="BR2" s="443"/>
      <c r="BS2" s="443"/>
    </row>
    <row r="3" spans="1:71" s="2" customFormat="1" ht="19.5" customHeight="1">
      <c r="A3" s="1934"/>
      <c r="B3" s="1935"/>
      <c r="C3" s="1928" t="s">
        <v>3</v>
      </c>
      <c r="D3" s="1929"/>
      <c r="E3" s="1943"/>
      <c r="F3" s="1943"/>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1927"/>
      <c r="BE3" s="1927"/>
      <c r="BF3" s="1927"/>
      <c r="BG3" s="1927"/>
      <c r="BH3" s="1927"/>
      <c r="BI3" s="1927"/>
      <c r="BJ3" s="1927"/>
      <c r="BK3" s="1927"/>
      <c r="BL3" s="1927"/>
      <c r="BM3" s="1927"/>
      <c r="BN3" s="1927"/>
      <c r="BO3" s="1927"/>
      <c r="BP3" s="1927"/>
      <c r="BQ3" s="1927"/>
      <c r="BR3" s="443"/>
      <c r="BS3" s="443"/>
    </row>
    <row r="4" spans="1:71" s="2" customFormat="1" ht="21.75" customHeight="1" thickBot="1">
      <c r="A4" s="1936"/>
      <c r="B4" s="1937"/>
      <c r="C4" s="1930"/>
      <c r="D4" s="1931"/>
      <c r="E4" s="1944"/>
      <c r="F4" s="1944"/>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1927"/>
      <c r="BE4" s="1927"/>
      <c r="BF4" s="1927"/>
      <c r="BG4" s="1927"/>
      <c r="BH4" s="1927"/>
      <c r="BI4" s="1927"/>
      <c r="BJ4" s="1927"/>
      <c r="BK4" s="1927"/>
      <c r="BL4" s="1927"/>
      <c r="BM4" s="1927"/>
      <c r="BN4" s="1927"/>
      <c r="BO4" s="1927"/>
      <c r="BP4" s="1927"/>
      <c r="BQ4" s="1927"/>
      <c r="BR4" s="443"/>
      <c r="BS4" s="443"/>
    </row>
    <row r="5" spans="1:6" ht="15">
      <c r="A5" s="557"/>
      <c r="B5" s="558"/>
      <c r="C5" s="558"/>
      <c r="D5" s="558"/>
      <c r="E5" s="558"/>
      <c r="F5" s="559"/>
    </row>
    <row r="6" spans="1:6" ht="30">
      <c r="A6" s="1946" t="s">
        <v>928</v>
      </c>
      <c r="B6" s="1947"/>
      <c r="C6" s="566" t="s">
        <v>1492</v>
      </c>
      <c r="D6" s="566" t="s">
        <v>1493</v>
      </c>
      <c r="E6" s="566" t="s">
        <v>1494</v>
      </c>
      <c r="F6" s="567" t="s">
        <v>35</v>
      </c>
    </row>
    <row r="7" spans="1:6" ht="15">
      <c r="A7" s="1924" t="s">
        <v>1091</v>
      </c>
      <c r="B7" s="1924"/>
      <c r="C7" s="570" t="e">
        <f>#REF!</f>
        <v>#REF!</v>
      </c>
      <c r="D7" s="568" t="e">
        <f>#REF!+#REF!</f>
        <v>#REF!</v>
      </c>
      <c r="E7" s="568">
        <v>0</v>
      </c>
      <c r="F7" s="562" t="e">
        <f>C7</f>
        <v>#REF!</v>
      </c>
    </row>
    <row r="8" spans="1:6" ht="15">
      <c r="A8" s="1924" t="s">
        <v>1496</v>
      </c>
      <c r="B8" s="1924"/>
      <c r="C8" s="570">
        <f>CONOCIMIENTO!Z67</f>
        <v>8105053333</v>
      </c>
      <c r="D8" s="568">
        <f>CONOCIMIENTO!Z68</f>
        <v>0</v>
      </c>
      <c r="E8" s="569">
        <v>0</v>
      </c>
      <c r="F8" s="562">
        <f aca="true" t="shared" si="0" ref="F8:F18">C8</f>
        <v>8105053333</v>
      </c>
    </row>
    <row r="9" spans="1:6" ht="15">
      <c r="A9" s="1924" t="s">
        <v>1495</v>
      </c>
      <c r="B9" s="1924"/>
      <c r="C9" s="570" t="e">
        <f>#REF!</f>
        <v>#REF!</v>
      </c>
      <c r="D9" s="568" t="e">
        <f>#REF!</f>
        <v>#REF!</v>
      </c>
      <c r="E9" s="569">
        <v>0</v>
      </c>
      <c r="F9" s="562" t="e">
        <f t="shared" si="0"/>
        <v>#REF!</v>
      </c>
    </row>
    <row r="10" spans="1:6" ht="15">
      <c r="A10" s="1924" t="s">
        <v>1497</v>
      </c>
      <c r="B10" s="1924"/>
      <c r="C10" s="570" t="e">
        <f>#REF!</f>
        <v>#REF!</v>
      </c>
      <c r="D10" s="561" t="e">
        <f>#REF!</f>
        <v>#REF!</v>
      </c>
      <c r="E10" s="569">
        <v>0</v>
      </c>
      <c r="F10" s="562" t="e">
        <f t="shared" si="0"/>
        <v>#REF!</v>
      </c>
    </row>
    <row r="11" spans="1:6" ht="15">
      <c r="A11" s="1924" t="s">
        <v>546</v>
      </c>
      <c r="B11" s="1924"/>
      <c r="C11" s="570">
        <f>'COOPERACIÓN INTERNACIONAL'!Z49</f>
        <v>142000000</v>
      </c>
      <c r="D11" s="561">
        <v>0</v>
      </c>
      <c r="E11" s="569">
        <v>0</v>
      </c>
      <c r="F11" s="562">
        <f t="shared" si="0"/>
        <v>142000000</v>
      </c>
    </row>
    <row r="12" spans="1:6" ht="15">
      <c r="A12" s="1924" t="s">
        <v>1498</v>
      </c>
      <c r="B12" s="1924"/>
      <c r="C12" s="570">
        <f>COMUNICACIONES!Z77</f>
        <v>1715000000</v>
      </c>
      <c r="D12" s="561">
        <v>0</v>
      </c>
      <c r="E12" s="569">
        <v>0</v>
      </c>
      <c r="F12" s="562">
        <f t="shared" si="0"/>
        <v>1715000000</v>
      </c>
    </row>
    <row r="13" spans="1:6" ht="15">
      <c r="A13" s="1924" t="s">
        <v>1499</v>
      </c>
      <c r="B13" s="1924"/>
      <c r="C13" s="570" t="e">
        <f>PLANEACIÓN!Z120</f>
        <v>#REF!</v>
      </c>
      <c r="D13" s="561">
        <f>PLANEACIÓN!Z121</f>
        <v>209456620</v>
      </c>
      <c r="E13" s="569">
        <v>0</v>
      </c>
      <c r="F13" s="562" t="e">
        <f t="shared" si="0"/>
        <v>#REF!</v>
      </c>
    </row>
    <row r="14" spans="1:6" ht="15">
      <c r="A14" s="1924" t="s">
        <v>1500</v>
      </c>
      <c r="B14" s="1924"/>
      <c r="C14" s="570">
        <f>JURÍDICA!Z39</f>
        <v>0</v>
      </c>
      <c r="D14" s="561">
        <v>0</v>
      </c>
      <c r="E14" s="569">
        <v>0</v>
      </c>
      <c r="F14" s="562">
        <f t="shared" si="0"/>
        <v>0</v>
      </c>
    </row>
    <row r="15" spans="1:6" ht="15">
      <c r="A15" s="1924" t="s">
        <v>8</v>
      </c>
      <c r="B15" s="1924"/>
      <c r="C15" s="570">
        <f>'G. ADMINISTRATIVO'!$Z$103</f>
        <v>1502505832</v>
      </c>
      <c r="D15" s="560">
        <v>0</v>
      </c>
      <c r="E15" s="569">
        <v>0</v>
      </c>
      <c r="F15" s="562">
        <f t="shared" si="0"/>
        <v>1502505832</v>
      </c>
    </row>
    <row r="16" spans="1:6" ht="15">
      <c r="A16" s="1924" t="s">
        <v>621</v>
      </c>
      <c r="B16" s="1924"/>
      <c r="C16" s="570">
        <f>'G. FINANCIERO Y CONT.'!Z70</f>
        <v>0</v>
      </c>
      <c r="D16" s="561">
        <v>0</v>
      </c>
      <c r="E16" s="569">
        <v>0</v>
      </c>
      <c r="F16" s="562">
        <f t="shared" si="0"/>
        <v>0</v>
      </c>
    </row>
    <row r="17" spans="1:6" ht="15">
      <c r="A17" s="1925" t="s">
        <v>505</v>
      </c>
      <c r="B17" s="1925"/>
      <c r="C17" s="570" t="e">
        <f>#REF!</f>
        <v>#REF!</v>
      </c>
      <c r="D17" s="561">
        <v>0</v>
      </c>
      <c r="E17" s="569">
        <v>0</v>
      </c>
      <c r="F17" s="562" t="e">
        <f t="shared" si="0"/>
        <v>#REF!</v>
      </c>
    </row>
    <row r="18" spans="1:6" ht="15">
      <c r="A18" s="1924" t="s">
        <v>1501</v>
      </c>
      <c r="B18" s="1924"/>
      <c r="C18" s="570">
        <f>'G. TALENTO HUMANO'!Z85</f>
        <v>0</v>
      </c>
      <c r="D18" s="569">
        <v>0</v>
      </c>
      <c r="E18" s="569">
        <v>0</v>
      </c>
      <c r="F18" s="562">
        <f t="shared" si="0"/>
        <v>0</v>
      </c>
    </row>
    <row r="19" spans="1:6" ht="15.75" thickBot="1">
      <c r="A19" s="563"/>
      <c r="B19" s="564"/>
      <c r="C19" s="564"/>
      <c r="D19" s="564"/>
      <c r="E19" s="564"/>
      <c r="F19" s="565"/>
    </row>
  </sheetData>
  <mergeCells count="20">
    <mergeCell ref="BD1:BJ4"/>
    <mergeCell ref="BK1:BQ4"/>
    <mergeCell ref="C3:D4"/>
    <mergeCell ref="A11:B11"/>
    <mergeCell ref="A1:B4"/>
    <mergeCell ref="C1:D2"/>
    <mergeCell ref="E1:E4"/>
    <mergeCell ref="F1:F4"/>
    <mergeCell ref="A6:B6"/>
    <mergeCell ref="A7:B7"/>
    <mergeCell ref="A8:B8"/>
    <mergeCell ref="A9:B9"/>
    <mergeCell ref="A10:B10"/>
    <mergeCell ref="A18:B18"/>
    <mergeCell ref="A12:B12"/>
    <mergeCell ref="A13:B13"/>
    <mergeCell ref="A14:B14"/>
    <mergeCell ref="A15:B15"/>
    <mergeCell ref="A16:B16"/>
    <mergeCell ref="A17:B1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80" zoomScaleNormal="80" workbookViewId="0" topLeftCell="A1">
      <pane xSplit="4" ySplit="15" topLeftCell="E16" activePane="bottomRight" state="frozen"/>
      <selection pane="topLeft" activeCell="A245" sqref="A245:D245"/>
      <selection pane="topRight" activeCell="A245" sqref="A245:D245"/>
      <selection pane="bottomLeft" activeCell="A245" sqref="A245:D245"/>
      <selection pane="bottomRight" activeCell="A7" sqref="A7:AA7"/>
    </sheetView>
  </sheetViews>
  <sheetFormatPr defaultColWidth="11.421875" defaultRowHeight="15"/>
  <cols>
    <col min="1" max="1" width="6.421875" style="2" customWidth="1"/>
    <col min="2" max="2" width="27.28125" style="1" customWidth="1"/>
    <col min="3" max="3" width="41.8515625" style="2" customWidth="1"/>
    <col min="4" max="4" width="38.00390625" style="2" customWidth="1"/>
    <col min="5" max="5" width="20.140625" style="2" bestFit="1" customWidth="1"/>
    <col min="6" max="6" width="9.00390625" style="2" customWidth="1"/>
    <col min="7" max="7" width="16.57421875" style="2" customWidth="1"/>
    <col min="8" max="8" width="22.421875" style="2" bestFit="1" customWidth="1"/>
    <col min="9" max="9" width="15.00390625" style="526" bestFit="1" customWidth="1"/>
    <col min="10" max="10" width="22.28125" style="2" customWidth="1"/>
    <col min="11" max="11" width="12.00390625" style="2" bestFit="1" customWidth="1"/>
    <col min="12" max="12" width="17.421875" style="2" customWidth="1"/>
    <col min="13" max="23" width="4.57421875" style="2" customWidth="1"/>
    <col min="24" max="24" width="4.57421875" style="246" customWidth="1"/>
    <col min="25" max="25" width="14.28125" style="246" customWidth="1"/>
    <col min="26" max="26" width="20.7109375" style="527" customWidth="1"/>
    <col min="27" max="27" width="27.8515625" style="2" customWidth="1"/>
    <col min="28" max="35" width="11.421875" style="2" customWidth="1"/>
    <col min="36" max="36" width="41.421875" style="2" customWidth="1"/>
    <col min="37" max="37" width="31.00390625" style="2" customWidth="1"/>
    <col min="38" max="16384" width="11.421875" style="2" customWidth="1"/>
  </cols>
  <sheetData>
    <row r="1" spans="1:27" ht="15" customHeight="1">
      <c r="A1" s="1726"/>
      <c r="B1" s="1727"/>
      <c r="C1" s="1728"/>
      <c r="D1" s="1735" t="s">
        <v>0</v>
      </c>
      <c r="E1" s="1736"/>
      <c r="F1" s="1736"/>
      <c r="G1" s="1736"/>
      <c r="H1" s="1736"/>
      <c r="I1" s="1736"/>
      <c r="J1" s="1736"/>
      <c r="K1" s="1736"/>
      <c r="L1" s="1736"/>
      <c r="M1" s="1736"/>
      <c r="N1" s="1736"/>
      <c r="O1" s="1736"/>
      <c r="P1" s="1736"/>
      <c r="Q1" s="1736"/>
      <c r="R1" s="1736"/>
      <c r="S1" s="1736"/>
      <c r="T1" s="1736"/>
      <c r="U1" s="1736"/>
      <c r="V1" s="1736"/>
      <c r="W1" s="1736"/>
      <c r="X1" s="1736"/>
      <c r="Y1" s="1736"/>
      <c r="Z1" s="1736"/>
      <c r="AA1" s="1736"/>
    </row>
    <row r="2" spans="1:27" ht="20.25" customHeight="1" thickBot="1">
      <c r="A2" s="1729"/>
      <c r="B2" s="1730"/>
      <c r="C2" s="1731"/>
      <c r="D2" s="1737"/>
      <c r="E2" s="1738"/>
      <c r="F2" s="1738"/>
      <c r="G2" s="1738"/>
      <c r="H2" s="1738"/>
      <c r="I2" s="1738"/>
      <c r="J2" s="1738"/>
      <c r="K2" s="1738"/>
      <c r="L2" s="1738"/>
      <c r="M2" s="1738"/>
      <c r="N2" s="1738"/>
      <c r="O2" s="1738"/>
      <c r="P2" s="1738"/>
      <c r="Q2" s="1738"/>
      <c r="R2" s="1738"/>
      <c r="S2" s="1738"/>
      <c r="T2" s="1738"/>
      <c r="U2" s="1738"/>
      <c r="V2" s="1738"/>
      <c r="W2" s="1738"/>
      <c r="X2" s="1738"/>
      <c r="Y2" s="1738"/>
      <c r="Z2" s="1738"/>
      <c r="AA2" s="1738"/>
    </row>
    <row r="3" spans="1:27" ht="19.5" customHeight="1">
      <c r="A3" s="1729"/>
      <c r="B3" s="1730"/>
      <c r="C3" s="1731"/>
      <c r="D3" s="1739" t="s">
        <v>3</v>
      </c>
      <c r="E3" s="1740"/>
      <c r="F3" s="1740"/>
      <c r="G3" s="1740"/>
      <c r="H3" s="1740"/>
      <c r="I3" s="1740"/>
      <c r="J3" s="1740"/>
      <c r="K3" s="1740"/>
      <c r="L3" s="1740"/>
      <c r="M3" s="1740"/>
      <c r="N3" s="1740"/>
      <c r="O3" s="1740"/>
      <c r="P3" s="1740"/>
      <c r="Q3" s="1740"/>
      <c r="R3" s="1740"/>
      <c r="S3" s="1740"/>
      <c r="T3" s="1740"/>
      <c r="U3" s="1740"/>
      <c r="V3" s="1740"/>
      <c r="W3" s="1740"/>
      <c r="X3" s="1740"/>
      <c r="Y3" s="1740"/>
      <c r="Z3" s="1740"/>
      <c r="AA3" s="1740"/>
    </row>
    <row r="4" spans="1:27" ht="21.75" customHeight="1" thickBot="1">
      <c r="A4" s="1732"/>
      <c r="B4" s="1733"/>
      <c r="C4" s="1734"/>
      <c r="D4" s="1741"/>
      <c r="E4" s="1742"/>
      <c r="F4" s="1742"/>
      <c r="G4" s="1742"/>
      <c r="H4" s="1742"/>
      <c r="I4" s="1742"/>
      <c r="J4" s="1742"/>
      <c r="K4" s="1742"/>
      <c r="L4" s="1742"/>
      <c r="M4" s="1742"/>
      <c r="N4" s="1742"/>
      <c r="O4" s="1742"/>
      <c r="P4" s="1742"/>
      <c r="Q4" s="1742"/>
      <c r="R4" s="1742"/>
      <c r="S4" s="1742"/>
      <c r="T4" s="1742"/>
      <c r="U4" s="1742"/>
      <c r="V4" s="1742"/>
      <c r="W4" s="1742"/>
      <c r="X4" s="1742"/>
      <c r="Y4" s="1742"/>
      <c r="Z4" s="1742"/>
      <c r="AA4" s="1742"/>
    </row>
    <row r="5" spans="1:37" ht="20.25" customHeight="1">
      <c r="A5" s="1743" t="s">
        <v>4</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5"/>
      <c r="AB5" s="1635" t="s">
        <v>1896</v>
      </c>
      <c r="AC5" s="1636"/>
      <c r="AD5" s="1636"/>
      <c r="AE5" s="1636"/>
      <c r="AF5" s="1636"/>
      <c r="AG5" s="1636"/>
      <c r="AH5" s="1636"/>
      <c r="AI5" s="1636"/>
      <c r="AJ5" s="1636"/>
      <c r="AK5" s="1637"/>
    </row>
    <row r="6" spans="1:37" ht="15.75" customHeight="1">
      <c r="A6" s="1746" t="s">
        <v>5</v>
      </c>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8"/>
      <c r="AB6" s="1638"/>
      <c r="AC6" s="1639"/>
      <c r="AD6" s="1639"/>
      <c r="AE6" s="1639"/>
      <c r="AF6" s="1639"/>
      <c r="AG6" s="1639"/>
      <c r="AH6" s="1639"/>
      <c r="AI6" s="1639"/>
      <c r="AJ6" s="1639"/>
      <c r="AK6" s="164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ht="15.75" customHeight="1">
      <c r="A8" s="1746" t="s">
        <v>6</v>
      </c>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8"/>
      <c r="AB8" s="1638"/>
      <c r="AC8" s="1639"/>
      <c r="AD8" s="1639"/>
      <c r="AE8" s="1639"/>
      <c r="AF8" s="1639"/>
      <c r="AG8" s="1639"/>
      <c r="AH8" s="1639"/>
      <c r="AI8" s="1639"/>
      <c r="AJ8" s="1639"/>
      <c r="AK8" s="1640"/>
    </row>
    <row r="9" spans="1:37" ht="15.75" customHeight="1" thickBot="1">
      <c r="A9" s="1719">
        <v>2015</v>
      </c>
      <c r="B9" s="1720"/>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1"/>
      <c r="AB9" s="1641"/>
      <c r="AC9" s="1642"/>
      <c r="AD9" s="1642"/>
      <c r="AE9" s="1642"/>
      <c r="AF9" s="1642"/>
      <c r="AG9" s="1642"/>
      <c r="AH9" s="1642"/>
      <c r="AI9" s="1642"/>
      <c r="AJ9" s="1642"/>
      <c r="AK9" s="1643"/>
    </row>
    <row r="10" spans="1:37" ht="9" customHeight="1" thickBot="1">
      <c r="A10" s="3"/>
      <c r="B10" s="4"/>
      <c r="C10" s="3"/>
      <c r="D10" s="3"/>
      <c r="E10" s="3"/>
      <c r="F10" s="213"/>
      <c r="G10" s="3"/>
      <c r="H10" s="3"/>
      <c r="I10" s="487"/>
      <c r="J10" s="3"/>
      <c r="K10" s="215"/>
      <c r="L10" s="215"/>
      <c r="M10" s="3"/>
      <c r="N10" s="3"/>
      <c r="O10" s="3"/>
      <c r="P10" s="3"/>
      <c r="Q10" s="3"/>
      <c r="R10" s="3"/>
      <c r="S10" s="3"/>
      <c r="T10" s="3"/>
      <c r="U10" s="3"/>
      <c r="V10" s="3"/>
      <c r="W10" s="3"/>
      <c r="X10" s="216"/>
      <c r="Y10" s="216"/>
      <c r="Z10" s="488"/>
      <c r="AA10" s="3"/>
      <c r="AB10"/>
      <c r="AC10"/>
      <c r="AD10"/>
      <c r="AE10"/>
      <c r="AF10"/>
      <c r="AG10"/>
      <c r="AH10"/>
      <c r="AI10" s="1455"/>
      <c r="AJ10" s="1455"/>
      <c r="AK10" s="1455"/>
    </row>
    <row r="11" spans="1:37" s="3" customFormat="1" ht="21" customHeight="1" thickBot="1">
      <c r="A11" s="1722" t="s">
        <v>7</v>
      </c>
      <c r="B11" s="1722"/>
      <c r="C11" s="1722"/>
      <c r="D11" s="1722"/>
      <c r="E11" s="1723" t="s">
        <v>1175</v>
      </c>
      <c r="F11" s="1724"/>
      <c r="G11" s="1724"/>
      <c r="H11" s="1724"/>
      <c r="I11" s="1724"/>
      <c r="J11" s="1724"/>
      <c r="K11" s="1724"/>
      <c r="L11" s="1724"/>
      <c r="M11" s="1724"/>
      <c r="N11" s="1724"/>
      <c r="O11" s="1724"/>
      <c r="P11" s="1724"/>
      <c r="Q11" s="1724"/>
      <c r="R11" s="1724"/>
      <c r="S11" s="1724"/>
      <c r="T11" s="1724"/>
      <c r="U11" s="1724"/>
      <c r="V11" s="1724"/>
      <c r="W11" s="1724"/>
      <c r="X11" s="1724"/>
      <c r="Y11" s="1724"/>
      <c r="Z11" s="1724"/>
      <c r="AA11" s="1725"/>
      <c r="AB11" s="1686" t="s">
        <v>1175</v>
      </c>
      <c r="AC11" s="1687"/>
      <c r="AD11" s="1687"/>
      <c r="AE11" s="1687"/>
      <c r="AF11" s="1687"/>
      <c r="AG11" s="1687"/>
      <c r="AH11" s="1687"/>
      <c r="AI11" s="1687"/>
      <c r="AJ11" s="1687"/>
      <c r="AK11" s="1687"/>
    </row>
    <row r="12" spans="2:26" s="12" customFormat="1" ht="9.95" customHeight="1" thickBot="1">
      <c r="B12" s="13"/>
      <c r="F12" s="218"/>
      <c r="I12" s="489"/>
      <c r="K12" s="220"/>
      <c r="L12" s="220"/>
      <c r="X12" s="221"/>
      <c r="Y12" s="221"/>
      <c r="Z12" s="356"/>
    </row>
    <row r="13" spans="1:37" s="4" customFormat="1" ht="21" customHeight="1" thickBot="1">
      <c r="A13" s="1716" t="s">
        <v>9</v>
      </c>
      <c r="B13" s="1717"/>
      <c r="C13" s="1717"/>
      <c r="D13" s="1718"/>
      <c r="E13" s="1705" t="s">
        <v>548</v>
      </c>
      <c r="F13" s="1706"/>
      <c r="G13" s="1706"/>
      <c r="H13" s="1706"/>
      <c r="I13" s="1706"/>
      <c r="J13" s="1706"/>
      <c r="K13" s="1706"/>
      <c r="L13" s="1706"/>
      <c r="M13" s="1706"/>
      <c r="N13" s="1706"/>
      <c r="O13" s="1706"/>
      <c r="P13" s="1706"/>
      <c r="Q13" s="1706"/>
      <c r="R13" s="1706"/>
      <c r="S13" s="1706"/>
      <c r="T13" s="1706"/>
      <c r="U13" s="1706"/>
      <c r="V13" s="1706"/>
      <c r="W13" s="1706"/>
      <c r="X13" s="1706"/>
      <c r="Y13" s="1706"/>
      <c r="Z13" s="1706"/>
      <c r="AA13" s="1707"/>
      <c r="AB13" s="1688" t="s">
        <v>548</v>
      </c>
      <c r="AC13" s="1689"/>
      <c r="AD13" s="1689"/>
      <c r="AE13" s="1689"/>
      <c r="AF13" s="1689"/>
      <c r="AG13" s="1689"/>
      <c r="AH13" s="1689"/>
      <c r="AI13" s="1689"/>
      <c r="AJ13" s="1689"/>
      <c r="AK13" s="1689"/>
    </row>
    <row r="14" spans="1:34" s="12" customFormat="1" ht="9.95" customHeight="1" thickBot="1">
      <c r="A14" s="447"/>
      <c r="B14" s="178"/>
      <c r="C14" s="447"/>
      <c r="D14" s="447"/>
      <c r="E14" s="447"/>
      <c r="F14" s="179"/>
      <c r="G14" s="447"/>
      <c r="H14" s="447"/>
      <c r="I14" s="490"/>
      <c r="J14" s="447"/>
      <c r="K14" s="447"/>
      <c r="L14" s="447"/>
      <c r="M14" s="447"/>
      <c r="N14" s="447"/>
      <c r="O14" s="447"/>
      <c r="P14" s="447"/>
      <c r="Q14" s="447"/>
      <c r="R14" s="447"/>
      <c r="S14" s="447"/>
      <c r="T14" s="447"/>
      <c r="U14" s="447"/>
      <c r="V14" s="447"/>
      <c r="W14" s="447"/>
      <c r="X14" s="182"/>
      <c r="Y14" s="182"/>
      <c r="Z14" s="491"/>
      <c r="AA14" s="447"/>
      <c r="AB14" s="362"/>
      <c r="AC14" s="362"/>
      <c r="AD14" s="362"/>
      <c r="AE14" s="362"/>
      <c r="AF14" s="362"/>
      <c r="AG14" s="362"/>
      <c r="AH14" s="362"/>
    </row>
    <row r="15" spans="1:37" s="31" customFormat="1" ht="36.75" thickBot="1">
      <c r="A15" s="20" t="s">
        <v>11</v>
      </c>
      <c r="B15" s="363" t="s">
        <v>12</v>
      </c>
      <c r="C15" s="20" t="s">
        <v>13</v>
      </c>
      <c r="D15" s="364" t="s">
        <v>14</v>
      </c>
      <c r="E15" s="284" t="s">
        <v>15</v>
      </c>
      <c r="F15" s="285" t="s">
        <v>16</v>
      </c>
      <c r="G15" s="286" t="s">
        <v>17</v>
      </c>
      <c r="H15" s="286" t="s">
        <v>18</v>
      </c>
      <c r="I15" s="492" t="s">
        <v>19</v>
      </c>
      <c r="J15" s="286" t="s">
        <v>20</v>
      </c>
      <c r="K15" s="286" t="s">
        <v>21</v>
      </c>
      <c r="L15" s="286" t="s">
        <v>22</v>
      </c>
      <c r="M15" s="288" t="s">
        <v>23</v>
      </c>
      <c r="N15" s="288" t="s">
        <v>24</v>
      </c>
      <c r="O15" s="288" t="s">
        <v>25</v>
      </c>
      <c r="P15" s="288" t="s">
        <v>26</v>
      </c>
      <c r="Q15" s="288" t="s">
        <v>27</v>
      </c>
      <c r="R15" s="288" t="s">
        <v>28</v>
      </c>
      <c r="S15" s="288" t="s">
        <v>29</v>
      </c>
      <c r="T15" s="288" t="s">
        <v>30</v>
      </c>
      <c r="U15" s="288" t="s">
        <v>31</v>
      </c>
      <c r="V15" s="288" t="s">
        <v>32</v>
      </c>
      <c r="W15" s="288" t="s">
        <v>33</v>
      </c>
      <c r="X15" s="493" t="s">
        <v>34</v>
      </c>
      <c r="Y15" s="289" t="s">
        <v>35</v>
      </c>
      <c r="Z15" s="494" t="s">
        <v>36</v>
      </c>
      <c r="AA15" s="290" t="s">
        <v>37</v>
      </c>
      <c r="AB15" s="1320" t="s">
        <v>44</v>
      </c>
      <c r="AC15" s="1320" t="s">
        <v>1705</v>
      </c>
      <c r="AD15" s="1320" t="s">
        <v>45</v>
      </c>
      <c r="AE15" s="1320" t="s">
        <v>1915</v>
      </c>
      <c r="AF15" s="1320" t="s">
        <v>1711</v>
      </c>
      <c r="AG15" s="1320" t="s">
        <v>1916</v>
      </c>
      <c r="AH15" s="1320" t="s">
        <v>38</v>
      </c>
      <c r="AI15" s="1320" t="s">
        <v>39</v>
      </c>
      <c r="AJ15" s="1320" t="s">
        <v>40</v>
      </c>
      <c r="AK15" s="1600" t="s">
        <v>41</v>
      </c>
    </row>
    <row r="16" spans="1:37" s="30" customFormat="1" ht="116.25" customHeight="1" thickBot="1">
      <c r="A16" s="1709"/>
      <c r="B16" s="1709"/>
      <c r="C16" s="470" t="s">
        <v>1111</v>
      </c>
      <c r="D16" s="495" t="s">
        <v>1741</v>
      </c>
      <c r="E16" s="53" t="s">
        <v>67</v>
      </c>
      <c r="F16" s="477" t="s">
        <v>1742</v>
      </c>
      <c r="G16" s="53" t="s">
        <v>1743</v>
      </c>
      <c r="H16" s="1112" t="s">
        <v>1179</v>
      </c>
      <c r="I16" s="225">
        <v>0.25</v>
      </c>
      <c r="J16" s="55" t="s">
        <v>1744</v>
      </c>
      <c r="K16" s="56">
        <v>42036</v>
      </c>
      <c r="L16" s="56">
        <v>42369</v>
      </c>
      <c r="M16" s="124"/>
      <c r="N16" s="124"/>
      <c r="O16" s="124"/>
      <c r="P16" s="124"/>
      <c r="Q16" s="124"/>
      <c r="R16" s="124"/>
      <c r="S16" s="124"/>
      <c r="T16" s="124"/>
      <c r="U16" s="124"/>
      <c r="V16" s="124"/>
      <c r="W16" s="124"/>
      <c r="X16" s="124"/>
      <c r="Y16" s="472" t="s">
        <v>95</v>
      </c>
      <c r="Z16" s="127">
        <v>0</v>
      </c>
      <c r="AA16" s="195" t="s">
        <v>1084</v>
      </c>
      <c r="AB16" s="1495"/>
      <c r="AC16" s="1496"/>
      <c r="AD16" s="1495"/>
      <c r="AE16" s="1496"/>
      <c r="AF16" s="1496"/>
      <c r="AG16" s="1496"/>
      <c r="AH16" s="1497"/>
      <c r="AI16" s="1495"/>
      <c r="AJ16" s="1494"/>
      <c r="AK16" s="1494"/>
    </row>
    <row r="17" spans="1:37" s="43" customFormat="1" ht="66.75" customHeight="1" thickBot="1">
      <c r="A17" s="1709"/>
      <c r="B17" s="1709"/>
      <c r="C17" s="1107" t="s">
        <v>1137</v>
      </c>
      <c r="D17" s="228" t="s">
        <v>1745</v>
      </c>
      <c r="E17" s="496" t="s">
        <v>1177</v>
      </c>
      <c r="F17" s="497">
        <v>2</v>
      </c>
      <c r="G17" s="497" t="s">
        <v>1178</v>
      </c>
      <c r="H17" s="409" t="s">
        <v>1179</v>
      </c>
      <c r="I17" s="225">
        <v>0.25</v>
      </c>
      <c r="J17" s="55" t="s">
        <v>1746</v>
      </c>
      <c r="K17" s="56">
        <v>42005</v>
      </c>
      <c r="L17" s="56">
        <v>42369</v>
      </c>
      <c r="M17" s="498"/>
      <c r="N17" s="339"/>
      <c r="O17" s="340"/>
      <c r="P17" s="341"/>
      <c r="Q17" s="339"/>
      <c r="R17" s="341"/>
      <c r="S17" s="339">
        <v>1</v>
      </c>
      <c r="T17" s="340"/>
      <c r="U17" s="344"/>
      <c r="V17" s="343"/>
      <c r="W17" s="342">
        <v>1</v>
      </c>
      <c r="X17" s="499"/>
      <c r="Y17" s="472">
        <f aca="true" t="shared" si="0" ref="Y17:Y19">SUM(M17:X17)</f>
        <v>2</v>
      </c>
      <c r="Z17" s="87">
        <v>0</v>
      </c>
      <c r="AA17" s="88" t="s">
        <v>1084</v>
      </c>
      <c r="AB17" s="1495"/>
      <c r="AC17" s="1496"/>
      <c r="AD17" s="1498"/>
      <c r="AE17" s="1496"/>
      <c r="AF17" s="1496"/>
      <c r="AG17" s="1496"/>
      <c r="AH17" s="1497"/>
      <c r="AI17" s="1499"/>
      <c r="AJ17" s="1500"/>
      <c r="AK17" s="1500"/>
    </row>
    <row r="18" spans="1:37" s="30" customFormat="1" ht="101.25" customHeight="1" thickBot="1">
      <c r="A18" s="1709"/>
      <c r="B18" s="1709"/>
      <c r="C18" s="1696" t="s">
        <v>1182</v>
      </c>
      <c r="D18" s="1113" t="s">
        <v>1747</v>
      </c>
      <c r="E18" s="92" t="s">
        <v>1183</v>
      </c>
      <c r="F18" s="100">
        <v>2</v>
      </c>
      <c r="G18" s="92" t="s">
        <v>1184</v>
      </c>
      <c r="H18" s="36" t="s">
        <v>1176</v>
      </c>
      <c r="I18" s="225">
        <v>0.25</v>
      </c>
      <c r="J18" s="1114" t="s">
        <v>1185</v>
      </c>
      <c r="K18" s="39">
        <v>42005</v>
      </c>
      <c r="L18" s="39">
        <v>42369</v>
      </c>
      <c r="M18" s="40"/>
      <c r="N18" s="40"/>
      <c r="O18" s="40"/>
      <c r="P18" s="40"/>
      <c r="Q18" s="40"/>
      <c r="R18" s="40"/>
      <c r="S18" s="40"/>
      <c r="T18" s="40"/>
      <c r="U18" s="40"/>
      <c r="V18" s="40"/>
      <c r="W18" s="40"/>
      <c r="X18" s="40">
        <v>2</v>
      </c>
      <c r="Y18" s="472">
        <f t="shared" si="0"/>
        <v>2</v>
      </c>
      <c r="Z18" s="42">
        <v>0</v>
      </c>
      <c r="AA18" s="88" t="s">
        <v>1084</v>
      </c>
      <c r="AB18" s="1495"/>
      <c r="AC18" s="1496"/>
      <c r="AD18" s="1498"/>
      <c r="AE18" s="1496"/>
      <c r="AF18" s="1496"/>
      <c r="AG18" s="1496"/>
      <c r="AH18" s="1497"/>
      <c r="AI18" s="1498"/>
      <c r="AJ18" s="1500"/>
      <c r="AK18" s="1500"/>
    </row>
    <row r="19" spans="1:37" s="30" customFormat="1" ht="64.5" thickBot="1">
      <c r="A19" s="1709"/>
      <c r="B19" s="1709"/>
      <c r="C19" s="1697"/>
      <c r="D19" s="486" t="s">
        <v>1186</v>
      </c>
      <c r="E19" s="92" t="s">
        <v>1183</v>
      </c>
      <c r="F19" s="100">
        <v>3</v>
      </c>
      <c r="G19" s="92" t="s">
        <v>1184</v>
      </c>
      <c r="H19" s="36" t="s">
        <v>1176</v>
      </c>
      <c r="I19" s="225">
        <v>0.25</v>
      </c>
      <c r="J19" s="38" t="s">
        <v>1187</v>
      </c>
      <c r="K19" s="39">
        <v>42005</v>
      </c>
      <c r="L19" s="39">
        <v>42369</v>
      </c>
      <c r="M19" s="40"/>
      <c r="N19" s="40"/>
      <c r="O19" s="40"/>
      <c r="P19" s="40"/>
      <c r="Q19" s="40"/>
      <c r="R19" s="40"/>
      <c r="S19" s="40"/>
      <c r="T19" s="40"/>
      <c r="U19" s="40"/>
      <c r="V19" s="40"/>
      <c r="W19" s="40"/>
      <c r="X19" s="40">
        <v>3</v>
      </c>
      <c r="Y19" s="472">
        <f t="shared" si="0"/>
        <v>3</v>
      </c>
      <c r="Z19" s="42">
        <v>0</v>
      </c>
      <c r="AA19" s="88" t="s">
        <v>1084</v>
      </c>
      <c r="AB19" s="1495"/>
      <c r="AC19" s="1496"/>
      <c r="AD19" s="1498"/>
      <c r="AE19" s="1496"/>
      <c r="AF19" s="1496"/>
      <c r="AG19" s="1496"/>
      <c r="AH19" s="1497"/>
      <c r="AI19" s="1498"/>
      <c r="AJ19" s="1500"/>
      <c r="AK19" s="1500"/>
    </row>
    <row r="20" spans="1:37" s="30" customFormat="1" ht="20.1" customHeight="1" thickBot="1">
      <c r="A20" s="1699" t="s">
        <v>125</v>
      </c>
      <c r="B20" s="1700"/>
      <c r="C20" s="1700"/>
      <c r="D20" s="1701"/>
      <c r="E20" s="437"/>
      <c r="F20" s="437"/>
      <c r="G20" s="437"/>
      <c r="H20" s="437"/>
      <c r="I20" s="80">
        <f>SUM(I16:I19)</f>
        <v>1</v>
      </c>
      <c r="J20" s="437"/>
      <c r="K20" s="437"/>
      <c r="L20" s="437"/>
      <c r="M20" s="437"/>
      <c r="N20" s="437"/>
      <c r="O20" s="437"/>
      <c r="P20" s="437"/>
      <c r="Q20" s="437"/>
      <c r="R20" s="437"/>
      <c r="S20" s="437"/>
      <c r="T20" s="437"/>
      <c r="U20" s="437"/>
      <c r="V20" s="437"/>
      <c r="W20" s="437"/>
      <c r="X20" s="81"/>
      <c r="Y20" s="81"/>
      <c r="Z20" s="82">
        <f>SUM(Z16:Z17)</f>
        <v>0</v>
      </c>
      <c r="AA20" s="438"/>
      <c r="AB20" s="579"/>
      <c r="AC20" s="1138"/>
      <c r="AD20" s="579"/>
      <c r="AE20" s="1012"/>
      <c r="AF20" s="579"/>
      <c r="AG20" s="1139"/>
      <c r="AH20" s="579"/>
      <c r="AI20" s="579"/>
      <c r="AJ20" s="1020"/>
      <c r="AK20" s="1020"/>
    </row>
    <row r="21" spans="1:37" s="43" customFormat="1" ht="99" customHeight="1" thickBot="1">
      <c r="A21" s="1708">
        <v>2</v>
      </c>
      <c r="B21" s="1708" t="s">
        <v>622</v>
      </c>
      <c r="C21" s="446" t="s">
        <v>781</v>
      </c>
      <c r="D21" s="1110" t="s">
        <v>1748</v>
      </c>
      <c r="E21" s="119" t="s">
        <v>147</v>
      </c>
      <c r="F21" s="500" t="s">
        <v>95</v>
      </c>
      <c r="G21" s="1115" t="s">
        <v>1749</v>
      </c>
      <c r="H21" s="59" t="s">
        <v>1750</v>
      </c>
      <c r="I21" s="225">
        <v>0.2</v>
      </c>
      <c r="J21" s="59" t="s">
        <v>1746</v>
      </c>
      <c r="K21" s="56">
        <v>42005</v>
      </c>
      <c r="L21" s="56">
        <v>42369</v>
      </c>
      <c r="M21" s="124"/>
      <c r="N21" s="124"/>
      <c r="O21" s="124"/>
      <c r="P21" s="124"/>
      <c r="Q21" s="124"/>
      <c r="R21" s="124"/>
      <c r="S21" s="124"/>
      <c r="T21" s="124"/>
      <c r="U21" s="501"/>
      <c r="V21" s="501"/>
      <c r="W21" s="501"/>
      <c r="X21" s="502"/>
      <c r="Y21" s="503" t="s">
        <v>95</v>
      </c>
      <c r="Z21" s="127">
        <v>0</v>
      </c>
      <c r="AA21" s="195" t="s">
        <v>1084</v>
      </c>
      <c r="AB21" s="1467"/>
      <c r="AC21" s="1501"/>
      <c r="AD21" s="1467"/>
      <c r="AE21" s="1501"/>
      <c r="AF21" s="1501"/>
      <c r="AG21" s="1502"/>
      <c r="AH21" s="1503"/>
      <c r="AI21" s="1467"/>
      <c r="AJ21" s="1504"/>
      <c r="AK21" s="1504"/>
    </row>
    <row r="22" spans="1:37" s="43" customFormat="1" ht="77.25" thickBot="1">
      <c r="A22" s="1709"/>
      <c r="B22" s="1709"/>
      <c r="C22" s="1696" t="s">
        <v>1083</v>
      </c>
      <c r="D22" s="478" t="s">
        <v>1751</v>
      </c>
      <c r="E22" s="136" t="s">
        <v>67</v>
      </c>
      <c r="F22" s="229">
        <v>1</v>
      </c>
      <c r="G22" s="47" t="s">
        <v>1752</v>
      </c>
      <c r="H22" s="59" t="s">
        <v>1753</v>
      </c>
      <c r="I22" s="225">
        <v>0.2</v>
      </c>
      <c r="J22" s="59" t="s">
        <v>1155</v>
      </c>
      <c r="K22" s="50">
        <v>42005</v>
      </c>
      <c r="L22" s="50">
        <v>42369</v>
      </c>
      <c r="M22" s="51"/>
      <c r="N22" s="51"/>
      <c r="O22" s="51"/>
      <c r="P22" s="51"/>
      <c r="Q22" s="51"/>
      <c r="R22" s="51"/>
      <c r="S22" s="51"/>
      <c r="T22" s="51"/>
      <c r="U22" s="231"/>
      <c r="V22" s="231"/>
      <c r="W22" s="231"/>
      <c r="X22" s="453">
        <v>1</v>
      </c>
      <c r="Y22" s="112">
        <v>1</v>
      </c>
      <c r="Z22" s="575">
        <v>28053333</v>
      </c>
      <c r="AA22" s="195" t="s">
        <v>1084</v>
      </c>
      <c r="AB22" s="1467"/>
      <c r="AC22" s="1501"/>
      <c r="AD22" s="1467"/>
      <c r="AE22" s="1501"/>
      <c r="AF22" s="1501"/>
      <c r="AG22" s="1502"/>
      <c r="AH22" s="1503"/>
      <c r="AI22" s="1467"/>
      <c r="AJ22" s="1504"/>
      <c r="AK22" s="1504"/>
    </row>
    <row r="23" spans="1:37" s="43" customFormat="1" ht="64.5" thickBot="1">
      <c r="A23" s="1709"/>
      <c r="B23" s="1709"/>
      <c r="C23" s="1697"/>
      <c r="D23" s="474" t="s">
        <v>1754</v>
      </c>
      <c r="E23" s="479" t="s">
        <v>1156</v>
      </c>
      <c r="F23" s="480" t="s">
        <v>95</v>
      </c>
      <c r="G23" s="92" t="s">
        <v>1157</v>
      </c>
      <c r="H23" s="36" t="s">
        <v>1753</v>
      </c>
      <c r="I23" s="225">
        <v>0.2</v>
      </c>
      <c r="J23" s="481" t="s">
        <v>1158</v>
      </c>
      <c r="K23" s="482">
        <v>42036</v>
      </c>
      <c r="L23" s="482">
        <v>42094</v>
      </c>
      <c r="M23" s="483"/>
      <c r="N23" s="483"/>
      <c r="O23" s="483"/>
      <c r="P23" s="483"/>
      <c r="Q23" s="483"/>
      <c r="R23" s="483"/>
      <c r="S23" s="483"/>
      <c r="T23" s="483"/>
      <c r="U23" s="483"/>
      <c r="V23" s="483"/>
      <c r="W23" s="483"/>
      <c r="X23" s="483"/>
      <c r="Y23" s="484" t="s">
        <v>95</v>
      </c>
      <c r="Z23" s="127">
        <v>0</v>
      </c>
      <c r="AA23" s="195" t="s">
        <v>1084</v>
      </c>
      <c r="AB23" s="1467"/>
      <c r="AC23" s="1501"/>
      <c r="AD23" s="1467"/>
      <c r="AE23" s="1501"/>
      <c r="AF23" s="1501"/>
      <c r="AG23" s="1502"/>
      <c r="AH23" s="1503"/>
      <c r="AI23" s="1467"/>
      <c r="AJ23" s="1504"/>
      <c r="AK23" s="1504"/>
    </row>
    <row r="24" spans="1:37" s="43" customFormat="1" ht="51.75" thickBot="1">
      <c r="A24" s="1709"/>
      <c r="B24" s="1709"/>
      <c r="C24" s="1697"/>
      <c r="D24" s="474" t="s">
        <v>1755</v>
      </c>
      <c r="E24" s="92" t="s">
        <v>1756</v>
      </c>
      <c r="F24" s="100">
        <v>1</v>
      </c>
      <c r="G24" s="92" t="s">
        <v>1757</v>
      </c>
      <c r="H24" s="36" t="s">
        <v>1753</v>
      </c>
      <c r="I24" s="225">
        <v>0.2</v>
      </c>
      <c r="J24" s="38" t="s">
        <v>1756</v>
      </c>
      <c r="K24" s="39">
        <v>42095</v>
      </c>
      <c r="L24" s="39">
        <v>42155</v>
      </c>
      <c r="M24" s="40"/>
      <c r="N24" s="40"/>
      <c r="O24" s="40"/>
      <c r="P24" s="40"/>
      <c r="Q24" s="40"/>
      <c r="R24" s="40"/>
      <c r="S24" s="40"/>
      <c r="T24" s="40"/>
      <c r="U24" s="40"/>
      <c r="V24" s="40"/>
      <c r="W24" s="40"/>
      <c r="X24" s="40">
        <v>1</v>
      </c>
      <c r="Y24" s="475">
        <v>1</v>
      </c>
      <c r="Z24" s="127">
        <v>0</v>
      </c>
      <c r="AA24" s="195" t="s">
        <v>1084</v>
      </c>
      <c r="AB24" s="1467"/>
      <c r="AC24" s="1501"/>
      <c r="AD24" s="1467"/>
      <c r="AE24" s="1501"/>
      <c r="AF24" s="1501"/>
      <c r="AG24" s="1502"/>
      <c r="AH24" s="1503"/>
      <c r="AI24" s="1467"/>
      <c r="AJ24" s="1504"/>
      <c r="AK24" s="1504"/>
    </row>
    <row r="25" spans="1:37" s="30" customFormat="1" ht="51.75" thickBot="1">
      <c r="A25" s="1714"/>
      <c r="B25" s="1714"/>
      <c r="C25" s="449" t="s">
        <v>1172</v>
      </c>
      <c r="D25" s="485" t="s">
        <v>1188</v>
      </c>
      <c r="E25" s="194" t="s">
        <v>147</v>
      </c>
      <c r="F25" s="476" t="s">
        <v>95</v>
      </c>
      <c r="G25" s="194" t="s">
        <v>1758</v>
      </c>
      <c r="H25" s="36" t="s">
        <v>1753</v>
      </c>
      <c r="I25" s="225">
        <v>0.2</v>
      </c>
      <c r="J25" s="49" t="s">
        <v>1759</v>
      </c>
      <c r="K25" s="50">
        <v>42005</v>
      </c>
      <c r="L25" s="50">
        <v>42369</v>
      </c>
      <c r="M25" s="51"/>
      <c r="N25" s="51"/>
      <c r="O25" s="51"/>
      <c r="P25" s="51"/>
      <c r="Q25" s="51"/>
      <c r="R25" s="51"/>
      <c r="S25" s="51"/>
      <c r="T25" s="51"/>
      <c r="U25" s="51"/>
      <c r="V25" s="51"/>
      <c r="W25" s="51"/>
      <c r="X25" s="51"/>
      <c r="Y25" s="472" t="s">
        <v>95</v>
      </c>
      <c r="Z25" s="127">
        <v>0</v>
      </c>
      <c r="AA25" s="195" t="s">
        <v>1084</v>
      </c>
      <c r="AB25" s="1467"/>
      <c r="AC25" s="1501"/>
      <c r="AD25" s="1505"/>
      <c r="AE25" s="1501"/>
      <c r="AF25" s="1501"/>
      <c r="AG25" s="1502"/>
      <c r="AH25" s="1503"/>
      <c r="AI25" s="1505"/>
      <c r="AJ25" s="1514"/>
      <c r="AK25" s="1514"/>
    </row>
    <row r="26" spans="1:37" s="30" customFormat="1" ht="20.1" customHeight="1" thickBot="1">
      <c r="A26" s="1699" t="s">
        <v>125</v>
      </c>
      <c r="B26" s="1700"/>
      <c r="C26" s="1700"/>
      <c r="D26" s="1701"/>
      <c r="E26" s="437"/>
      <c r="F26" s="437"/>
      <c r="G26" s="437"/>
      <c r="H26" s="437"/>
      <c r="I26" s="80">
        <f>SUM(I21:I25)</f>
        <v>1</v>
      </c>
      <c r="J26" s="437"/>
      <c r="K26" s="437"/>
      <c r="L26" s="437"/>
      <c r="M26" s="437"/>
      <c r="N26" s="437"/>
      <c r="O26" s="437"/>
      <c r="P26" s="437"/>
      <c r="Q26" s="437"/>
      <c r="R26" s="437"/>
      <c r="S26" s="437"/>
      <c r="T26" s="437"/>
      <c r="U26" s="437"/>
      <c r="V26" s="437"/>
      <c r="W26" s="437"/>
      <c r="X26" s="81"/>
      <c r="Y26" s="81"/>
      <c r="Z26" s="455">
        <f>SUM(Z21:Z23)</f>
        <v>28053333</v>
      </c>
      <c r="AA26" s="438"/>
      <c r="AB26" s="579"/>
      <c r="AC26" s="1138"/>
      <c r="AD26" s="579"/>
      <c r="AE26" s="1012"/>
      <c r="AF26" s="579"/>
      <c r="AG26" s="1139"/>
      <c r="AH26" s="579"/>
      <c r="AI26" s="579"/>
      <c r="AJ26" s="1020"/>
      <c r="AK26" s="1020"/>
    </row>
    <row r="27" spans="1:37" s="43" customFormat="1" ht="155.25" customHeight="1" thickBot="1">
      <c r="A27" s="442">
        <v>3</v>
      </c>
      <c r="B27" s="442" t="s">
        <v>1173</v>
      </c>
      <c r="C27" s="448" t="s">
        <v>1174</v>
      </c>
      <c r="D27" s="95" t="s">
        <v>1760</v>
      </c>
      <c r="E27" s="194" t="s">
        <v>147</v>
      </c>
      <c r="F27" s="193" t="s">
        <v>95</v>
      </c>
      <c r="G27" s="194" t="s">
        <v>1758</v>
      </c>
      <c r="H27" s="48" t="s">
        <v>1750</v>
      </c>
      <c r="I27" s="504">
        <v>1</v>
      </c>
      <c r="J27" s="49" t="s">
        <v>1189</v>
      </c>
      <c r="K27" s="50">
        <v>42005</v>
      </c>
      <c r="L27" s="50">
        <v>42369</v>
      </c>
      <c r="M27" s="51"/>
      <c r="N27" s="51"/>
      <c r="O27" s="51"/>
      <c r="P27" s="51"/>
      <c r="Q27" s="51"/>
      <c r="R27" s="51"/>
      <c r="S27" s="51"/>
      <c r="T27" s="51"/>
      <c r="U27" s="51"/>
      <c r="V27" s="51"/>
      <c r="W27" s="51"/>
      <c r="X27" s="138"/>
      <c r="Y27" s="97" t="s">
        <v>95</v>
      </c>
      <c r="Z27" s="69">
        <v>0</v>
      </c>
      <c r="AA27" s="195" t="s">
        <v>1084</v>
      </c>
      <c r="AB27" s="1467"/>
      <c r="AC27" s="1501"/>
      <c r="AD27" s="1467"/>
      <c r="AE27" s="1501"/>
      <c r="AF27" s="1501"/>
      <c r="AG27" s="1502"/>
      <c r="AH27" s="1503"/>
      <c r="AI27" s="1467"/>
      <c r="AJ27" s="1467"/>
      <c r="AK27" s="1504"/>
    </row>
    <row r="28" spans="1:37" s="30" customFormat="1" ht="20.1" customHeight="1" thickBot="1">
      <c r="A28" s="1699" t="s">
        <v>125</v>
      </c>
      <c r="B28" s="1700"/>
      <c r="C28" s="1700"/>
      <c r="D28" s="1701"/>
      <c r="E28" s="437"/>
      <c r="F28" s="437"/>
      <c r="G28" s="437"/>
      <c r="H28" s="437"/>
      <c r="I28" s="80">
        <f>I27</f>
        <v>1</v>
      </c>
      <c r="J28" s="437"/>
      <c r="K28" s="437"/>
      <c r="L28" s="437"/>
      <c r="M28" s="437"/>
      <c r="N28" s="437"/>
      <c r="O28" s="437"/>
      <c r="P28" s="437"/>
      <c r="Q28" s="437"/>
      <c r="R28" s="437"/>
      <c r="S28" s="437"/>
      <c r="T28" s="437"/>
      <c r="U28" s="437"/>
      <c r="V28" s="437"/>
      <c r="W28" s="437"/>
      <c r="X28" s="81"/>
      <c r="Y28" s="81"/>
      <c r="Z28" s="82">
        <f>SUM(Z27:Z27)</f>
        <v>0</v>
      </c>
      <c r="AA28" s="438"/>
      <c r="AB28" s="1020"/>
      <c r="AC28" s="1234"/>
      <c r="AD28" s="1020"/>
      <c r="AE28" s="1020"/>
      <c r="AF28" s="1020"/>
      <c r="AG28" s="1020"/>
      <c r="AH28" s="1020"/>
      <c r="AI28" s="1020"/>
      <c r="AJ28" s="1020"/>
      <c r="AK28" s="1020"/>
    </row>
    <row r="29" spans="1:37" s="30" customFormat="1" ht="20.1" customHeight="1" thickBot="1">
      <c r="A29" s="1692" t="s">
        <v>285</v>
      </c>
      <c r="B29" s="1693"/>
      <c r="C29" s="1693"/>
      <c r="D29" s="1715"/>
      <c r="E29" s="197"/>
      <c r="F29" s="197"/>
      <c r="G29" s="197"/>
      <c r="H29" s="444"/>
      <c r="I29" s="199">
        <f>AVERAGE(I28,I26)</f>
        <v>1</v>
      </c>
      <c r="J29" s="444"/>
      <c r="K29" s="444"/>
      <c r="L29" s="444"/>
      <c r="M29" s="444"/>
      <c r="N29" s="444"/>
      <c r="O29" s="444"/>
      <c r="P29" s="444"/>
      <c r="Q29" s="444"/>
      <c r="R29" s="444"/>
      <c r="S29" s="444"/>
      <c r="T29" s="444"/>
      <c r="U29" s="444"/>
      <c r="V29" s="444"/>
      <c r="W29" s="444"/>
      <c r="X29" s="200"/>
      <c r="Y29" s="200"/>
      <c r="Z29" s="201">
        <f>SUM(Z28,Z26,Z20)</f>
        <v>28053333</v>
      </c>
      <c r="AA29" s="445"/>
      <c r="AB29" s="1454"/>
      <c r="AC29" s="1019"/>
      <c r="AD29" s="1454"/>
      <c r="AE29" s="1025"/>
      <c r="AF29" s="1454"/>
      <c r="AG29" s="1025"/>
      <c r="AH29" s="1454"/>
      <c r="AI29" s="1454"/>
      <c r="AJ29" s="1454"/>
      <c r="AK29" s="1454"/>
    </row>
    <row r="30" spans="1:34" s="12" customFormat="1" ht="9.95" customHeight="1" thickBot="1">
      <c r="A30" s="1702"/>
      <c r="B30" s="1702"/>
      <c r="C30" s="1702"/>
      <c r="D30" s="1702"/>
      <c r="E30" s="1702"/>
      <c r="F30" s="1702"/>
      <c r="G30" s="1702"/>
      <c r="H30" s="1702"/>
      <c r="I30" s="1702"/>
      <c r="J30" s="1702"/>
      <c r="K30" s="1702"/>
      <c r="L30" s="1702"/>
      <c r="M30" s="1702"/>
      <c r="N30" s="1702"/>
      <c r="O30" s="1702"/>
      <c r="P30" s="1702"/>
      <c r="Q30" s="1702"/>
      <c r="R30" s="1702"/>
      <c r="S30" s="1702"/>
      <c r="T30" s="1702"/>
      <c r="U30" s="1702"/>
      <c r="V30" s="1702"/>
      <c r="W30" s="1702"/>
      <c r="X30" s="1702"/>
      <c r="Y30" s="1702"/>
      <c r="Z30" s="1702"/>
      <c r="AA30" s="1702"/>
      <c r="AB30" s="282"/>
      <c r="AC30" s="282"/>
      <c r="AD30" s="282"/>
      <c r="AE30" s="282"/>
      <c r="AF30" s="282"/>
      <c r="AG30" s="282"/>
      <c r="AH30" s="282"/>
    </row>
    <row r="31" spans="1:37" s="4" customFormat="1" ht="21" customHeight="1" thickBot="1">
      <c r="A31" s="1716" t="s">
        <v>9</v>
      </c>
      <c r="B31" s="1717"/>
      <c r="C31" s="1717"/>
      <c r="D31" s="1718"/>
      <c r="E31" s="1705" t="s">
        <v>807</v>
      </c>
      <c r="F31" s="1706"/>
      <c r="G31" s="1706"/>
      <c r="H31" s="1706"/>
      <c r="I31" s="1706"/>
      <c r="J31" s="1706"/>
      <c r="K31" s="1706"/>
      <c r="L31" s="1706"/>
      <c r="M31" s="1706"/>
      <c r="N31" s="1706"/>
      <c r="O31" s="1706"/>
      <c r="P31" s="1706"/>
      <c r="Q31" s="1706"/>
      <c r="R31" s="1706"/>
      <c r="S31" s="1706"/>
      <c r="T31" s="1706"/>
      <c r="U31" s="1706"/>
      <c r="V31" s="1706"/>
      <c r="W31" s="1706"/>
      <c r="X31" s="1706"/>
      <c r="Y31" s="1706"/>
      <c r="Z31" s="1706"/>
      <c r="AA31" s="1707"/>
      <c r="AB31" s="1688"/>
      <c r="AC31" s="1689"/>
      <c r="AD31" s="1689"/>
      <c r="AE31" s="1689"/>
      <c r="AF31" s="1689"/>
      <c r="AG31" s="1689"/>
      <c r="AH31" s="1689"/>
      <c r="AI31" s="1689"/>
      <c r="AJ31" s="1689"/>
      <c r="AK31" s="1689"/>
    </row>
    <row r="32" spans="2:26" s="12" customFormat="1" ht="9.95" customHeight="1" thickBot="1">
      <c r="B32" s="13"/>
      <c r="F32" s="218"/>
      <c r="I32" s="489"/>
      <c r="K32" s="220"/>
      <c r="L32" s="220"/>
      <c r="X32" s="221"/>
      <c r="Y32" s="221"/>
      <c r="Z32" s="356"/>
    </row>
    <row r="33" spans="1:37" s="31" customFormat="1" ht="36.75" thickBot="1">
      <c r="A33" s="20" t="s">
        <v>11</v>
      </c>
      <c r="B33" s="21" t="s">
        <v>12</v>
      </c>
      <c r="C33" s="20" t="s">
        <v>13</v>
      </c>
      <c r="D33" s="223" t="s">
        <v>14</v>
      </c>
      <c r="E33" s="22" t="s">
        <v>15</v>
      </c>
      <c r="F33" s="23" t="s">
        <v>16</v>
      </c>
      <c r="G33" s="24" t="s">
        <v>17</v>
      </c>
      <c r="H33" s="24" t="s">
        <v>18</v>
      </c>
      <c r="I33" s="505" t="s">
        <v>19</v>
      </c>
      <c r="J33" s="24" t="s">
        <v>20</v>
      </c>
      <c r="K33" s="24" t="s">
        <v>21</v>
      </c>
      <c r="L33" s="24" t="s">
        <v>22</v>
      </c>
      <c r="M33" s="26" t="s">
        <v>23</v>
      </c>
      <c r="N33" s="26" t="s">
        <v>24</v>
      </c>
      <c r="O33" s="26" t="s">
        <v>25</v>
      </c>
      <c r="P33" s="26" t="s">
        <v>26</v>
      </c>
      <c r="Q33" s="26" t="s">
        <v>27</v>
      </c>
      <c r="R33" s="26" t="s">
        <v>28</v>
      </c>
      <c r="S33" s="26" t="s">
        <v>29</v>
      </c>
      <c r="T33" s="26" t="s">
        <v>30</v>
      </c>
      <c r="U33" s="26" t="s">
        <v>31</v>
      </c>
      <c r="V33" s="26" t="s">
        <v>32</v>
      </c>
      <c r="W33" s="26" t="s">
        <v>33</v>
      </c>
      <c r="X33" s="506" t="s">
        <v>34</v>
      </c>
      <c r="Y33" s="27" t="s">
        <v>35</v>
      </c>
      <c r="Z33" s="28" t="s">
        <v>36</v>
      </c>
      <c r="AA33" s="29" t="s">
        <v>37</v>
      </c>
      <c r="AB33" s="1492" t="s">
        <v>42</v>
      </c>
      <c r="AC33" s="1492" t="s">
        <v>1705</v>
      </c>
      <c r="AD33" s="1492" t="s">
        <v>43</v>
      </c>
      <c r="AE33" s="1492" t="s">
        <v>1815</v>
      </c>
      <c r="AF33" s="1492" t="s">
        <v>1711</v>
      </c>
      <c r="AG33" s="1493" t="s">
        <v>1816</v>
      </c>
      <c r="AH33" s="1492" t="s">
        <v>38</v>
      </c>
      <c r="AI33" s="1492" t="s">
        <v>39</v>
      </c>
      <c r="AJ33" s="1494" t="s">
        <v>40</v>
      </c>
      <c r="AK33" s="1494" t="s">
        <v>41</v>
      </c>
    </row>
    <row r="34" spans="1:37" s="43" customFormat="1" ht="101.25" customHeight="1" thickBot="1">
      <c r="A34" s="1106">
        <v>1</v>
      </c>
      <c r="B34" s="1106" t="s">
        <v>1190</v>
      </c>
      <c r="C34" s="1108" t="s">
        <v>1191</v>
      </c>
      <c r="D34" s="224" t="s">
        <v>1761</v>
      </c>
      <c r="E34" s="59" t="s">
        <v>226</v>
      </c>
      <c r="F34" s="59">
        <v>6</v>
      </c>
      <c r="G34" s="59" t="s">
        <v>1192</v>
      </c>
      <c r="H34" s="59" t="s">
        <v>1762</v>
      </c>
      <c r="I34" s="225">
        <v>1</v>
      </c>
      <c r="J34" s="59" t="s">
        <v>1193</v>
      </c>
      <c r="K34" s="61">
        <v>42005</v>
      </c>
      <c r="L34" s="61">
        <v>42369</v>
      </c>
      <c r="M34" s="102"/>
      <c r="N34" s="102"/>
      <c r="O34" s="102"/>
      <c r="P34" s="102"/>
      <c r="Q34" s="102"/>
      <c r="R34" s="103"/>
      <c r="S34" s="103"/>
      <c r="T34" s="102"/>
      <c r="U34" s="103"/>
      <c r="V34" s="103"/>
      <c r="W34" s="103"/>
      <c r="X34" s="103">
        <v>6</v>
      </c>
      <c r="Y34" s="109">
        <v>6</v>
      </c>
      <c r="Z34" s="69">
        <v>0</v>
      </c>
      <c r="AA34" s="252" t="s">
        <v>1084</v>
      </c>
      <c r="AB34" s="1467"/>
      <c r="AC34" s="1501"/>
      <c r="AD34" s="1467"/>
      <c r="AE34" s="1501"/>
      <c r="AF34" s="1501"/>
      <c r="AG34" s="1502"/>
      <c r="AH34" s="1503"/>
      <c r="AI34" s="1467"/>
      <c r="AJ34" s="1504"/>
      <c r="AK34" s="1504"/>
    </row>
    <row r="35" spans="1:37" s="30" customFormat="1" ht="20.1" customHeight="1" thickBot="1">
      <c r="A35" s="1699" t="s">
        <v>125</v>
      </c>
      <c r="B35" s="1700"/>
      <c r="C35" s="1700"/>
      <c r="D35" s="1701"/>
      <c r="E35" s="437"/>
      <c r="F35" s="437"/>
      <c r="G35" s="437"/>
      <c r="H35" s="437"/>
      <c r="I35" s="80">
        <f>SUM(I34:I34)</f>
        <v>1</v>
      </c>
      <c r="J35" s="437"/>
      <c r="K35" s="437"/>
      <c r="L35" s="437"/>
      <c r="M35" s="437"/>
      <c r="N35" s="437"/>
      <c r="O35" s="437"/>
      <c r="P35" s="437"/>
      <c r="Q35" s="437"/>
      <c r="R35" s="437"/>
      <c r="S35" s="437"/>
      <c r="T35" s="437"/>
      <c r="U35" s="437"/>
      <c r="V35" s="437"/>
      <c r="W35" s="437"/>
      <c r="X35" s="81"/>
      <c r="Y35" s="81" t="e">
        <f>SUM(#REF!)</f>
        <v>#REF!</v>
      </c>
      <c r="Z35" s="82">
        <f>SUM(Z34:Z34)</f>
        <v>0</v>
      </c>
      <c r="AA35" s="438"/>
      <c r="AB35" s="590"/>
      <c r="AC35" s="1392"/>
      <c r="AD35" s="590"/>
      <c r="AE35" s="590"/>
      <c r="AF35" s="590"/>
      <c r="AG35" s="1139"/>
      <c r="AH35" s="590"/>
      <c r="AI35" s="590"/>
      <c r="AJ35" s="118"/>
      <c r="AK35" s="118"/>
    </row>
    <row r="36" spans="1:37" s="43" customFormat="1" ht="279" customHeight="1" thickBot="1">
      <c r="A36" s="1708">
        <v>2</v>
      </c>
      <c r="B36" s="1708" t="s">
        <v>1194</v>
      </c>
      <c r="C36" s="1696" t="s">
        <v>1195</v>
      </c>
      <c r="D36" s="1116" t="s">
        <v>1763</v>
      </c>
      <c r="E36" s="58" t="s">
        <v>1196</v>
      </c>
      <c r="F36" s="58" t="s">
        <v>1197</v>
      </c>
      <c r="G36" s="58" t="s">
        <v>1196</v>
      </c>
      <c r="H36" s="236" t="s">
        <v>1764</v>
      </c>
      <c r="I36" s="225">
        <v>0.2</v>
      </c>
      <c r="J36" s="59" t="s">
        <v>1193</v>
      </c>
      <c r="K36" s="61">
        <v>42005</v>
      </c>
      <c r="L36" s="62">
        <v>42369</v>
      </c>
      <c r="M36" s="63"/>
      <c r="N36" s="64"/>
      <c r="O36" s="64"/>
      <c r="P36" s="64"/>
      <c r="Q36" s="64"/>
      <c r="R36" s="64"/>
      <c r="S36" s="64"/>
      <c r="T36" s="65"/>
      <c r="U36" s="66"/>
      <c r="V36" s="67"/>
      <c r="W36" s="67"/>
      <c r="X36" s="67"/>
      <c r="Y36" s="68" t="s">
        <v>95</v>
      </c>
      <c r="Z36" s="42">
        <v>5052000000</v>
      </c>
      <c r="AA36" s="189" t="s">
        <v>1084</v>
      </c>
      <c r="AB36" s="1467"/>
      <c r="AC36" s="1501"/>
      <c r="AD36" s="1467"/>
      <c r="AE36" s="1501"/>
      <c r="AF36" s="1501"/>
      <c r="AG36" s="1502"/>
      <c r="AH36" s="1503"/>
      <c r="AI36" s="1506"/>
      <c r="AJ36" s="1504"/>
      <c r="AK36" s="1504"/>
    </row>
    <row r="37" spans="1:37" s="43" customFormat="1" ht="87.75" customHeight="1" thickBot="1">
      <c r="A37" s="1709"/>
      <c r="B37" s="1709"/>
      <c r="C37" s="1698"/>
      <c r="D37" s="1117" t="s">
        <v>1765</v>
      </c>
      <c r="E37" s="496" t="s">
        <v>1766</v>
      </c>
      <c r="F37" s="1118">
        <v>4</v>
      </c>
      <c r="G37" s="71" t="s">
        <v>802</v>
      </c>
      <c r="H37" s="236" t="s">
        <v>1764</v>
      </c>
      <c r="I37" s="225">
        <v>0.2</v>
      </c>
      <c r="J37" s="59" t="s">
        <v>384</v>
      </c>
      <c r="K37" s="61">
        <v>42005</v>
      </c>
      <c r="L37" s="61">
        <v>42369</v>
      </c>
      <c r="M37" s="270"/>
      <c r="N37" s="254"/>
      <c r="O37" s="254"/>
      <c r="P37" s="254"/>
      <c r="Q37" s="254"/>
      <c r="R37" s="254">
        <v>1</v>
      </c>
      <c r="S37" s="254"/>
      <c r="T37" s="255">
        <v>1</v>
      </c>
      <c r="U37" s="256"/>
      <c r="V37" s="103">
        <v>1</v>
      </c>
      <c r="W37" s="103"/>
      <c r="X37" s="271">
        <v>1</v>
      </c>
      <c r="Y37" s="250">
        <v>4</v>
      </c>
      <c r="Z37" s="69">
        <v>78000000</v>
      </c>
      <c r="AA37" s="189" t="s">
        <v>1084</v>
      </c>
      <c r="AB37" s="1467"/>
      <c r="AC37" s="1501"/>
      <c r="AD37" s="1467"/>
      <c r="AE37" s="1501"/>
      <c r="AF37" s="1501"/>
      <c r="AG37" s="1502"/>
      <c r="AH37" s="1503"/>
      <c r="AI37" s="1506"/>
      <c r="AJ37" s="1504"/>
      <c r="AK37" s="1504"/>
    </row>
    <row r="38" spans="1:37" s="43" customFormat="1" ht="90" customHeight="1" thickBot="1">
      <c r="A38" s="1709"/>
      <c r="B38" s="1709"/>
      <c r="C38" s="1696" t="s">
        <v>1198</v>
      </c>
      <c r="D38" s="1111" t="s">
        <v>1767</v>
      </c>
      <c r="E38" s="71" t="s">
        <v>67</v>
      </c>
      <c r="F38" s="71">
        <v>1</v>
      </c>
      <c r="G38" s="59" t="s">
        <v>1192</v>
      </c>
      <c r="H38" s="59" t="s">
        <v>1199</v>
      </c>
      <c r="I38" s="225">
        <v>0.2</v>
      </c>
      <c r="J38" s="59" t="s">
        <v>1193</v>
      </c>
      <c r="K38" s="61">
        <v>42005</v>
      </c>
      <c r="L38" s="61">
        <v>42369</v>
      </c>
      <c r="M38" s="270"/>
      <c r="N38" s="254"/>
      <c r="O38" s="254"/>
      <c r="P38" s="254"/>
      <c r="Q38" s="254"/>
      <c r="R38" s="254"/>
      <c r="S38" s="254">
        <v>1</v>
      </c>
      <c r="T38" s="255"/>
      <c r="U38" s="256"/>
      <c r="V38" s="103"/>
      <c r="W38" s="103"/>
      <c r="X38" s="271"/>
      <c r="Y38" s="250">
        <v>1</v>
      </c>
      <c r="Z38" s="69">
        <v>0</v>
      </c>
      <c r="AA38" s="189" t="s">
        <v>1084</v>
      </c>
      <c r="AB38" s="1467"/>
      <c r="AC38" s="1501"/>
      <c r="AD38" s="1467"/>
      <c r="AE38" s="1501"/>
      <c r="AF38" s="1501"/>
      <c r="AG38" s="1502"/>
      <c r="AH38" s="1503"/>
      <c r="AI38" s="1506"/>
      <c r="AJ38" s="1504"/>
      <c r="AK38" s="1504"/>
    </row>
    <row r="39" spans="1:37" s="43" customFormat="1" ht="90" customHeight="1" thickBot="1">
      <c r="A39" s="1709"/>
      <c r="B39" s="1709"/>
      <c r="C39" s="1697"/>
      <c r="D39" s="1119" t="s">
        <v>1768</v>
      </c>
      <c r="E39" s="71" t="s">
        <v>1769</v>
      </c>
      <c r="F39" s="71">
        <v>1</v>
      </c>
      <c r="G39" s="59" t="s">
        <v>1770</v>
      </c>
      <c r="H39" s="59" t="s">
        <v>1771</v>
      </c>
      <c r="I39" s="225">
        <v>0.2</v>
      </c>
      <c r="J39" s="59" t="s">
        <v>1772</v>
      </c>
      <c r="K39" s="61">
        <v>42186</v>
      </c>
      <c r="L39" s="61">
        <v>42369</v>
      </c>
      <c r="M39" s="270"/>
      <c r="N39" s="254"/>
      <c r="O39" s="254"/>
      <c r="P39" s="254"/>
      <c r="Q39" s="254"/>
      <c r="R39" s="254"/>
      <c r="S39" s="254"/>
      <c r="T39" s="255"/>
      <c r="U39" s="256"/>
      <c r="V39" s="103"/>
      <c r="W39" s="103"/>
      <c r="X39" s="271">
        <v>1</v>
      </c>
      <c r="Y39" s="250">
        <v>1</v>
      </c>
      <c r="Z39" s="69">
        <v>100000000</v>
      </c>
      <c r="AA39" s="576"/>
      <c r="AB39" s="1467"/>
      <c r="AC39" s="1501"/>
      <c r="AD39" s="1467"/>
      <c r="AE39" s="1501"/>
      <c r="AF39" s="1501"/>
      <c r="AG39" s="1502"/>
      <c r="AH39" s="1503"/>
      <c r="AI39" s="1506"/>
      <c r="AJ39" s="1504"/>
      <c r="AK39" s="1504"/>
    </row>
    <row r="40" spans="1:37" s="43" customFormat="1" ht="39" thickBot="1">
      <c r="A40" s="1714"/>
      <c r="B40" s="1714"/>
      <c r="C40" s="1698"/>
      <c r="D40" s="353" t="s">
        <v>1773</v>
      </c>
      <c r="E40" s="71" t="s">
        <v>1200</v>
      </c>
      <c r="F40" s="71" t="s">
        <v>95</v>
      </c>
      <c r="G40" s="59" t="s">
        <v>1154</v>
      </c>
      <c r="H40" s="59" t="s">
        <v>1774</v>
      </c>
      <c r="I40" s="225">
        <v>0.2</v>
      </c>
      <c r="J40" s="59" t="s">
        <v>1201</v>
      </c>
      <c r="K40" s="61">
        <v>42005</v>
      </c>
      <c r="L40" s="61">
        <v>42369</v>
      </c>
      <c r="M40" s="270"/>
      <c r="N40" s="254"/>
      <c r="O40" s="254"/>
      <c r="P40" s="254"/>
      <c r="Q40" s="254"/>
      <c r="R40" s="254"/>
      <c r="S40" s="254"/>
      <c r="T40" s="255"/>
      <c r="U40" s="256"/>
      <c r="V40" s="103"/>
      <c r="W40" s="103"/>
      <c r="X40" s="271"/>
      <c r="Y40" s="250" t="s">
        <v>95</v>
      </c>
      <c r="Z40" s="69"/>
      <c r="AA40" s="189" t="s">
        <v>1084</v>
      </c>
      <c r="AB40" s="1467"/>
      <c r="AC40" s="1501"/>
      <c r="AD40" s="1467"/>
      <c r="AE40" s="1501"/>
      <c r="AF40" s="1501"/>
      <c r="AG40" s="1502"/>
      <c r="AH40" s="1503"/>
      <c r="AI40" s="1506"/>
      <c r="AJ40" s="1504"/>
      <c r="AK40" s="1504"/>
    </row>
    <row r="41" spans="1:37" s="30" customFormat="1" ht="20.1" customHeight="1" thickBot="1">
      <c r="A41" s="1699" t="s">
        <v>125</v>
      </c>
      <c r="B41" s="1700"/>
      <c r="C41" s="1700"/>
      <c r="D41" s="1701"/>
      <c r="E41" s="436"/>
      <c r="F41" s="437"/>
      <c r="G41" s="437"/>
      <c r="H41" s="437"/>
      <c r="I41" s="80">
        <f>SUM(I36:I40)</f>
        <v>1</v>
      </c>
      <c r="J41" s="437"/>
      <c r="K41" s="437"/>
      <c r="L41" s="437"/>
      <c r="M41" s="437"/>
      <c r="N41" s="437"/>
      <c r="O41" s="437"/>
      <c r="P41" s="437"/>
      <c r="Q41" s="437"/>
      <c r="R41" s="437"/>
      <c r="S41" s="437"/>
      <c r="T41" s="437"/>
      <c r="U41" s="437"/>
      <c r="V41" s="437"/>
      <c r="W41" s="437"/>
      <c r="X41" s="81"/>
      <c r="Y41" s="81"/>
      <c r="Z41" s="82">
        <f>SUM(Z36:Z40)</f>
        <v>5230000000</v>
      </c>
      <c r="AA41" s="438"/>
      <c r="AB41" s="579"/>
      <c r="AC41" s="1138"/>
      <c r="AD41" s="579"/>
      <c r="AE41" s="1012"/>
      <c r="AF41" s="579"/>
      <c r="AG41" s="1139"/>
      <c r="AH41" s="579"/>
      <c r="AI41" s="579"/>
      <c r="AJ41" s="1020"/>
      <c r="AK41" s="1020"/>
    </row>
    <row r="42" spans="1:37" s="43" customFormat="1" ht="39" thickBot="1">
      <c r="A42" s="1106">
        <v>3</v>
      </c>
      <c r="B42" s="1106" t="s">
        <v>1202</v>
      </c>
      <c r="C42" s="1109" t="s">
        <v>1203</v>
      </c>
      <c r="D42" s="1120" t="s">
        <v>1775</v>
      </c>
      <c r="E42" s="59" t="s">
        <v>1776</v>
      </c>
      <c r="F42" s="59">
        <v>1</v>
      </c>
      <c r="G42" s="59" t="s">
        <v>1777</v>
      </c>
      <c r="H42" s="59" t="s">
        <v>1778</v>
      </c>
      <c r="I42" s="225">
        <v>1</v>
      </c>
      <c r="J42" s="59" t="s">
        <v>1779</v>
      </c>
      <c r="K42" s="61">
        <v>42156</v>
      </c>
      <c r="L42" s="61">
        <v>42368</v>
      </c>
      <c r="M42" s="102"/>
      <c r="N42" s="102"/>
      <c r="O42" s="102"/>
      <c r="P42" s="102"/>
      <c r="Q42" s="102"/>
      <c r="R42" s="103"/>
      <c r="S42" s="103"/>
      <c r="T42" s="102"/>
      <c r="U42" s="103"/>
      <c r="V42" s="103"/>
      <c r="W42" s="103"/>
      <c r="X42" s="103">
        <v>1</v>
      </c>
      <c r="Y42" s="109">
        <v>1</v>
      </c>
      <c r="Z42" s="69">
        <v>547000000</v>
      </c>
      <c r="AA42" s="189" t="s">
        <v>1084</v>
      </c>
      <c r="AB42" s="1467"/>
      <c r="AC42" s="1501"/>
      <c r="AD42" s="1467"/>
      <c r="AE42" s="1501"/>
      <c r="AF42" s="1501"/>
      <c r="AG42" s="1502"/>
      <c r="AH42" s="1503"/>
      <c r="AI42" s="1506"/>
      <c r="AJ42" s="1504"/>
      <c r="AK42" s="1504"/>
    </row>
    <row r="43" spans="1:37" s="30" customFormat="1" ht="20.1" customHeight="1" thickBot="1">
      <c r="A43" s="1699" t="s">
        <v>125</v>
      </c>
      <c r="B43" s="1700"/>
      <c r="C43" s="1700"/>
      <c r="D43" s="1701"/>
      <c r="E43" s="437"/>
      <c r="F43" s="437"/>
      <c r="G43" s="437"/>
      <c r="H43" s="437"/>
      <c r="I43" s="80">
        <f>SUM(I42:I42)</f>
        <v>1</v>
      </c>
      <c r="J43" s="437"/>
      <c r="K43" s="437"/>
      <c r="L43" s="437"/>
      <c r="M43" s="437"/>
      <c r="N43" s="437"/>
      <c r="O43" s="437"/>
      <c r="P43" s="437"/>
      <c r="Q43" s="437"/>
      <c r="R43" s="437"/>
      <c r="S43" s="437"/>
      <c r="T43" s="437"/>
      <c r="U43" s="437"/>
      <c r="V43" s="437"/>
      <c r="W43" s="437"/>
      <c r="X43" s="81"/>
      <c r="Y43" s="81"/>
      <c r="Z43" s="82">
        <f>SUM(Z42:Z42)</f>
        <v>547000000</v>
      </c>
      <c r="AA43" s="438"/>
      <c r="AB43" s="590"/>
      <c r="AC43" s="1392"/>
      <c r="AD43" s="590"/>
      <c r="AE43" s="590"/>
      <c r="AF43" s="590"/>
      <c r="AG43" s="1139"/>
      <c r="AH43" s="590"/>
      <c r="AI43" s="590"/>
      <c r="AJ43" s="118"/>
      <c r="AK43" s="118"/>
    </row>
    <row r="44" spans="1:37" s="43" customFormat="1" ht="51.75" customHeight="1" thickBot="1">
      <c r="A44" s="1708">
        <v>4</v>
      </c>
      <c r="B44" s="1708" t="s">
        <v>808</v>
      </c>
      <c r="C44" s="1710" t="s">
        <v>809</v>
      </c>
      <c r="D44" s="1121" t="s">
        <v>1781</v>
      </c>
      <c r="E44" s="1122" t="s">
        <v>67</v>
      </c>
      <c r="F44" s="58">
        <v>1</v>
      </c>
      <c r="G44" s="1123" t="s">
        <v>1782</v>
      </c>
      <c r="H44" s="59" t="s">
        <v>1204</v>
      </c>
      <c r="I44" s="225">
        <v>0.143</v>
      </c>
      <c r="J44" s="59" t="s">
        <v>1783</v>
      </c>
      <c r="K44" s="61">
        <v>42005</v>
      </c>
      <c r="L44" s="62">
        <v>42369</v>
      </c>
      <c r="M44" s="63"/>
      <c r="N44" s="64"/>
      <c r="O44" s="64"/>
      <c r="P44" s="64"/>
      <c r="Q44" s="64"/>
      <c r="R44" s="64"/>
      <c r="S44" s="64"/>
      <c r="T44" s="65"/>
      <c r="U44" s="66"/>
      <c r="V44" s="67">
        <v>1</v>
      </c>
      <c r="W44" s="67"/>
      <c r="X44" s="67"/>
      <c r="Y44" s="68">
        <v>1</v>
      </c>
      <c r="Z44" s="42">
        <v>0</v>
      </c>
      <c r="AA44" s="189" t="s">
        <v>1084</v>
      </c>
      <c r="AB44" s="1467"/>
      <c r="AC44" s="1501"/>
      <c r="AD44" s="1467"/>
      <c r="AE44" s="1501"/>
      <c r="AF44" s="1501"/>
      <c r="AG44" s="1502"/>
      <c r="AH44" s="1503"/>
      <c r="AI44" s="1506"/>
      <c r="AJ44" s="1504"/>
      <c r="AK44" s="1504"/>
    </row>
    <row r="45" spans="1:37" s="43" customFormat="1" ht="64.5" customHeight="1" thickBot="1">
      <c r="A45" s="1709"/>
      <c r="B45" s="1709"/>
      <c r="C45" s="1711"/>
      <c r="D45" s="1124" t="s">
        <v>1784</v>
      </c>
      <c r="E45" s="71" t="s">
        <v>1205</v>
      </c>
      <c r="F45" s="71">
        <v>5</v>
      </c>
      <c r="G45" s="71" t="s">
        <v>1206</v>
      </c>
      <c r="H45" s="59" t="s">
        <v>1204</v>
      </c>
      <c r="I45" s="225">
        <v>0.143</v>
      </c>
      <c r="J45" s="59" t="s">
        <v>1193</v>
      </c>
      <c r="K45" s="61">
        <v>42262</v>
      </c>
      <c r="L45" s="61">
        <v>42139</v>
      </c>
      <c r="M45" s="254">
        <v>1</v>
      </c>
      <c r="N45" s="254">
        <v>1</v>
      </c>
      <c r="O45" s="254">
        <v>1</v>
      </c>
      <c r="P45" s="254">
        <v>1</v>
      </c>
      <c r="Q45" s="254"/>
      <c r="R45" s="254"/>
      <c r="S45" s="254">
        <v>1</v>
      </c>
      <c r="T45" s="255"/>
      <c r="U45" s="256"/>
      <c r="V45" s="103"/>
      <c r="W45" s="103"/>
      <c r="X45" s="271"/>
      <c r="Y45" s="250">
        <f>SUM(M45:X45)</f>
        <v>5</v>
      </c>
      <c r="Z45" s="69">
        <v>0</v>
      </c>
      <c r="AA45" s="189" t="s">
        <v>1084</v>
      </c>
      <c r="AB45" s="1467"/>
      <c r="AC45" s="1501"/>
      <c r="AD45" s="1467"/>
      <c r="AE45" s="1501"/>
      <c r="AF45" s="1501"/>
      <c r="AG45" s="1502"/>
      <c r="AH45" s="1503"/>
      <c r="AI45" s="1506"/>
      <c r="AJ45" s="1504"/>
      <c r="AK45" s="1504"/>
    </row>
    <row r="46" spans="1:37" s="43" customFormat="1" ht="39" thickBot="1">
      <c r="A46" s="1709"/>
      <c r="B46" s="1709"/>
      <c r="C46" s="1711"/>
      <c r="D46" s="1125" t="s">
        <v>1785</v>
      </c>
      <c r="E46" s="1126" t="s">
        <v>1786</v>
      </c>
      <c r="F46" s="58">
        <v>1</v>
      </c>
      <c r="G46" s="1127" t="s">
        <v>1787</v>
      </c>
      <c r="H46" s="59" t="s">
        <v>1204</v>
      </c>
      <c r="I46" s="225">
        <v>0.143</v>
      </c>
      <c r="J46" s="1127" t="s">
        <v>1788</v>
      </c>
      <c r="K46" s="61">
        <v>42005</v>
      </c>
      <c r="L46" s="105">
        <v>42369</v>
      </c>
      <c r="M46" s="507"/>
      <c r="N46" s="508"/>
      <c r="O46" s="508"/>
      <c r="P46" s="508"/>
      <c r="Q46" s="508"/>
      <c r="R46" s="508"/>
      <c r="S46" s="508"/>
      <c r="T46" s="509"/>
      <c r="U46" s="510"/>
      <c r="V46" s="111"/>
      <c r="W46" s="111"/>
      <c r="X46" s="111">
        <v>1</v>
      </c>
      <c r="Y46" s="511">
        <v>1</v>
      </c>
      <c r="Z46" s="454">
        <v>1500000000</v>
      </c>
      <c r="AA46" s="189" t="s">
        <v>1084</v>
      </c>
      <c r="AB46" s="1467"/>
      <c r="AC46" s="1501"/>
      <c r="AD46" s="1467"/>
      <c r="AE46" s="1501"/>
      <c r="AF46" s="1501"/>
      <c r="AG46" s="1502"/>
      <c r="AH46" s="1503"/>
      <c r="AI46" s="1506"/>
      <c r="AJ46" s="1504"/>
      <c r="AK46" s="1504"/>
    </row>
    <row r="47" spans="1:37" s="43" customFormat="1" ht="182.25" customHeight="1" thickBot="1">
      <c r="A47" s="1709"/>
      <c r="B47" s="1709"/>
      <c r="C47" s="1711"/>
      <c r="D47" s="1128" t="s">
        <v>1789</v>
      </c>
      <c r="E47" s="58" t="s">
        <v>1758</v>
      </c>
      <c r="F47" s="58" t="s">
        <v>1790</v>
      </c>
      <c r="G47" s="670" t="s">
        <v>1791</v>
      </c>
      <c r="H47" s="59" t="s">
        <v>1204</v>
      </c>
      <c r="I47" s="225">
        <v>0.143</v>
      </c>
      <c r="J47" s="59" t="s">
        <v>1207</v>
      </c>
      <c r="K47" s="61">
        <v>42005</v>
      </c>
      <c r="L47" s="512">
        <v>42369</v>
      </c>
      <c r="M47" s="1132"/>
      <c r="N47" s="1132"/>
      <c r="O47" s="1132"/>
      <c r="P47" s="1132"/>
      <c r="Q47" s="1132"/>
      <c r="R47" s="1132"/>
      <c r="S47" s="1132"/>
      <c r="T47" s="1132"/>
      <c r="U47" s="1133"/>
      <c r="V47" s="1133"/>
      <c r="W47" s="1133"/>
      <c r="X47" s="453"/>
      <c r="Y47" s="1134" t="s">
        <v>95</v>
      </c>
      <c r="Z47" s="425">
        <v>0</v>
      </c>
      <c r="AA47" s="88" t="s">
        <v>1084</v>
      </c>
      <c r="AB47" s="1467"/>
      <c r="AC47" s="1501"/>
      <c r="AD47" s="1467"/>
      <c r="AE47" s="1501"/>
      <c r="AF47" s="1501"/>
      <c r="AG47" s="1502"/>
      <c r="AH47" s="1503"/>
      <c r="AI47" s="1506"/>
      <c r="AJ47" s="1504"/>
      <c r="AK47" s="1504"/>
    </row>
    <row r="48" spans="1:37" s="43" customFormat="1" ht="115.5" customHeight="1" thickBot="1">
      <c r="A48" s="1709"/>
      <c r="B48" s="1709"/>
      <c r="C48" s="1712" t="s">
        <v>811</v>
      </c>
      <c r="D48" s="1129" t="s">
        <v>1792</v>
      </c>
      <c r="E48" s="1130" t="s">
        <v>1793</v>
      </c>
      <c r="F48" s="71">
        <v>4</v>
      </c>
      <c r="G48" s="71" t="s">
        <v>1181</v>
      </c>
      <c r="H48" s="59" t="s">
        <v>1204</v>
      </c>
      <c r="I48" s="225">
        <v>0.143</v>
      </c>
      <c r="J48" s="59" t="s">
        <v>1180</v>
      </c>
      <c r="K48" s="61">
        <v>42005</v>
      </c>
      <c r="L48" s="406">
        <v>42369</v>
      </c>
      <c r="M48" s="142"/>
      <c r="N48" s="142"/>
      <c r="O48" s="142"/>
      <c r="P48" s="142">
        <v>1</v>
      </c>
      <c r="Q48" s="142"/>
      <c r="R48" s="142">
        <v>1</v>
      </c>
      <c r="S48" s="142"/>
      <c r="T48" s="313">
        <v>1</v>
      </c>
      <c r="U48" s="314"/>
      <c r="V48" s="125">
        <v>1</v>
      </c>
      <c r="W48" s="125"/>
      <c r="X48" s="513"/>
      <c r="Y48" s="514">
        <v>4</v>
      </c>
      <c r="Z48" s="454">
        <v>0</v>
      </c>
      <c r="AA48" s="227" t="s">
        <v>1084</v>
      </c>
      <c r="AB48" s="1467"/>
      <c r="AC48" s="1501"/>
      <c r="AD48" s="1467"/>
      <c r="AE48" s="1501"/>
      <c r="AF48" s="1501"/>
      <c r="AG48" s="1502"/>
      <c r="AH48" s="1503"/>
      <c r="AI48" s="1506"/>
      <c r="AJ48" s="1504"/>
      <c r="AK48" s="1504"/>
    </row>
    <row r="49" spans="1:37" s="43" customFormat="1" ht="216" customHeight="1" thickBot="1">
      <c r="A49" s="1709"/>
      <c r="B49" s="1709"/>
      <c r="C49" s="1713"/>
      <c r="D49" s="1116" t="s">
        <v>1794</v>
      </c>
      <c r="E49" s="1131" t="s">
        <v>1795</v>
      </c>
      <c r="F49" s="515" t="s">
        <v>500</v>
      </c>
      <c r="G49" s="515" t="s">
        <v>67</v>
      </c>
      <c r="H49" s="59" t="s">
        <v>1750</v>
      </c>
      <c r="I49" s="225">
        <v>0.143</v>
      </c>
      <c r="J49" s="59" t="s">
        <v>1796</v>
      </c>
      <c r="K49" s="61">
        <v>42005</v>
      </c>
      <c r="L49" s="406">
        <v>42369</v>
      </c>
      <c r="M49" s="516"/>
      <c r="N49" s="516"/>
      <c r="O49" s="516"/>
      <c r="P49" s="516"/>
      <c r="Q49" s="516"/>
      <c r="R49" s="516"/>
      <c r="S49" s="516"/>
      <c r="T49" s="517"/>
      <c r="U49" s="313"/>
      <c r="V49" s="314"/>
      <c r="W49" s="299"/>
      <c r="X49" s="518"/>
      <c r="Y49" s="519" t="s">
        <v>95</v>
      </c>
      <c r="Z49" s="454">
        <v>0</v>
      </c>
      <c r="AA49" s="189" t="s">
        <v>1084</v>
      </c>
      <c r="AB49" s="1467"/>
      <c r="AC49" s="1501"/>
      <c r="AD49" s="1467"/>
      <c r="AE49" s="1501"/>
      <c r="AF49" s="1501"/>
      <c r="AG49" s="1502"/>
      <c r="AH49" s="1503"/>
      <c r="AI49" s="1506"/>
      <c r="AJ49" s="1504"/>
      <c r="AK49" s="1504"/>
    </row>
    <row r="50" spans="1:37" s="43" customFormat="1" ht="75" customHeight="1" thickBot="1">
      <c r="A50" s="1709"/>
      <c r="B50" s="1709"/>
      <c r="C50" s="1713"/>
      <c r="D50" s="1135" t="s">
        <v>1797</v>
      </c>
      <c r="E50" s="860" t="s">
        <v>1798</v>
      </c>
      <c r="F50" s="515" t="s">
        <v>214</v>
      </c>
      <c r="G50" s="515" t="s">
        <v>1208</v>
      </c>
      <c r="H50" s="59" t="s">
        <v>1209</v>
      </c>
      <c r="I50" s="225">
        <v>0.143</v>
      </c>
      <c r="J50" s="59" t="s">
        <v>1193</v>
      </c>
      <c r="K50" s="61">
        <v>42005</v>
      </c>
      <c r="L50" s="520">
        <v>42369</v>
      </c>
      <c r="M50" s="40"/>
      <c r="N50" s="40"/>
      <c r="O50" s="40"/>
      <c r="P50" s="40"/>
      <c r="Q50" s="40"/>
      <c r="R50" s="40"/>
      <c r="S50" s="40"/>
      <c r="T50" s="40"/>
      <c r="U50" s="40"/>
      <c r="V50" s="40"/>
      <c r="W50" s="40"/>
      <c r="X50" s="378"/>
      <c r="Y50" s="521" t="s">
        <v>95</v>
      </c>
      <c r="Z50" s="42">
        <v>800000000</v>
      </c>
      <c r="AA50" s="189" t="s">
        <v>1084</v>
      </c>
      <c r="AB50" s="1467"/>
      <c r="AC50" s="1501"/>
      <c r="AD50" s="1467"/>
      <c r="AE50" s="1501"/>
      <c r="AF50" s="1501"/>
      <c r="AG50" s="1502"/>
      <c r="AH50" s="1503"/>
      <c r="AI50" s="1506"/>
      <c r="AJ50" s="1504"/>
      <c r="AK50" s="1504"/>
    </row>
    <row r="51" spans="1:37" s="30" customFormat="1" ht="20.1" customHeight="1" thickBot="1">
      <c r="A51" s="1699" t="s">
        <v>125</v>
      </c>
      <c r="B51" s="1700"/>
      <c r="C51" s="1700"/>
      <c r="D51" s="1701"/>
      <c r="E51" s="436"/>
      <c r="F51" s="437"/>
      <c r="G51" s="437"/>
      <c r="H51" s="437"/>
      <c r="I51" s="80">
        <f>SUM(I44:I50)</f>
        <v>1.001</v>
      </c>
      <c r="J51" s="437"/>
      <c r="K51" s="437"/>
      <c r="L51" s="437"/>
      <c r="M51" s="437"/>
      <c r="N51" s="437"/>
      <c r="O51" s="437"/>
      <c r="P51" s="437"/>
      <c r="Q51" s="437"/>
      <c r="R51" s="437"/>
      <c r="S51" s="437"/>
      <c r="T51" s="437"/>
      <c r="U51" s="437"/>
      <c r="V51" s="437"/>
      <c r="W51" s="437"/>
      <c r="X51" s="81"/>
      <c r="Y51" s="81"/>
      <c r="Z51" s="82">
        <f>SUM(Z44:Z50)</f>
        <v>2300000000</v>
      </c>
      <c r="AA51" s="438"/>
      <c r="AB51" s="579"/>
      <c r="AC51" s="1138"/>
      <c r="AD51" s="579"/>
      <c r="AE51" s="1012"/>
      <c r="AF51" s="579"/>
      <c r="AG51" s="1012"/>
      <c r="AH51" s="579"/>
      <c r="AI51" s="579"/>
      <c r="AJ51" s="1020"/>
      <c r="AK51" s="1020"/>
    </row>
    <row r="52" spans="1:37" s="30" customFormat="1" ht="20.1" customHeight="1" thickBot="1">
      <c r="A52" s="1703" t="s">
        <v>285</v>
      </c>
      <c r="B52" s="1703"/>
      <c r="C52" s="1703"/>
      <c r="D52" s="1703"/>
      <c r="E52" s="197"/>
      <c r="F52" s="197"/>
      <c r="G52" s="197"/>
      <c r="H52" s="444"/>
      <c r="I52" s="199"/>
      <c r="J52" s="444"/>
      <c r="K52" s="444"/>
      <c r="L52" s="444"/>
      <c r="M52" s="444"/>
      <c r="N52" s="444"/>
      <c r="O52" s="444"/>
      <c r="P52" s="444"/>
      <c r="Q52" s="444"/>
      <c r="R52" s="444"/>
      <c r="S52" s="444"/>
      <c r="T52" s="444"/>
      <c r="U52" s="444"/>
      <c r="V52" s="444"/>
      <c r="W52" s="444"/>
      <c r="X52" s="200"/>
      <c r="Y52" s="200"/>
      <c r="Z52" s="201">
        <f>SUM(Z35,Z41,Z51,Z43)</f>
        <v>8077000000</v>
      </c>
      <c r="AA52" s="445"/>
      <c r="AB52" s="1021"/>
      <c r="AC52" s="1018"/>
      <c r="AD52" s="1021"/>
      <c r="AE52" s="1015"/>
      <c r="AF52" s="1021"/>
      <c r="AG52" s="1025"/>
      <c r="AH52" s="1021"/>
      <c r="AI52" s="1021"/>
      <c r="AJ52" s="1021"/>
      <c r="AK52" s="1021"/>
    </row>
    <row r="53" spans="1:34" s="12" customFormat="1" ht="9.95" customHeight="1" thickBot="1">
      <c r="A53" s="1702"/>
      <c r="B53" s="1702"/>
      <c r="C53" s="1702"/>
      <c r="D53" s="1702"/>
      <c r="E53" s="1702"/>
      <c r="F53" s="1702"/>
      <c r="G53" s="1702"/>
      <c r="H53" s="1702"/>
      <c r="I53" s="1702"/>
      <c r="J53" s="1702"/>
      <c r="K53" s="1702"/>
      <c r="L53" s="1702"/>
      <c r="M53" s="1702"/>
      <c r="N53" s="1702"/>
      <c r="O53" s="1702"/>
      <c r="P53" s="1702"/>
      <c r="Q53" s="1702"/>
      <c r="R53" s="1702"/>
      <c r="S53" s="1702"/>
      <c r="T53" s="1702"/>
      <c r="U53" s="1702"/>
      <c r="V53" s="1702"/>
      <c r="W53" s="1702"/>
      <c r="X53" s="1702"/>
      <c r="Y53" s="1702"/>
      <c r="Z53" s="1702"/>
      <c r="AA53" s="1702"/>
      <c r="AB53" s="282"/>
      <c r="AC53" s="282"/>
      <c r="AD53" s="282"/>
      <c r="AE53" s="282"/>
      <c r="AF53" s="282"/>
      <c r="AG53" s="282"/>
      <c r="AH53" s="282"/>
    </row>
    <row r="54" spans="1:37" s="4" customFormat="1" ht="21" customHeight="1" thickBot="1">
      <c r="A54" s="1704" t="s">
        <v>9</v>
      </c>
      <c r="B54" s="1704"/>
      <c r="C54" s="1704"/>
      <c r="D54" s="1704"/>
      <c r="E54" s="1705" t="s">
        <v>287</v>
      </c>
      <c r="F54" s="1706"/>
      <c r="G54" s="1706"/>
      <c r="H54" s="1706"/>
      <c r="I54" s="1706"/>
      <c r="J54" s="1706"/>
      <c r="K54" s="1706"/>
      <c r="L54" s="1706"/>
      <c r="M54" s="1706"/>
      <c r="N54" s="1706"/>
      <c r="O54" s="1706"/>
      <c r="P54" s="1706"/>
      <c r="Q54" s="1706"/>
      <c r="R54" s="1706"/>
      <c r="S54" s="1706"/>
      <c r="T54" s="1706"/>
      <c r="U54" s="1706"/>
      <c r="V54" s="1706"/>
      <c r="W54" s="1706"/>
      <c r="X54" s="1706"/>
      <c r="Y54" s="1706"/>
      <c r="Z54" s="1706"/>
      <c r="AA54" s="1707"/>
      <c r="AB54" s="1690" t="s">
        <v>287</v>
      </c>
      <c r="AC54" s="1691"/>
      <c r="AD54" s="1691"/>
      <c r="AE54" s="1691"/>
      <c r="AF54" s="1691"/>
      <c r="AG54" s="1691"/>
      <c r="AH54" s="1691"/>
      <c r="AI54" s="1691"/>
      <c r="AJ54" s="1691"/>
      <c r="AK54" s="1691"/>
    </row>
    <row r="55" spans="1:34" s="12" customFormat="1" ht="9.95" customHeight="1" thickBot="1">
      <c r="A55" s="1702"/>
      <c r="B55" s="1702"/>
      <c r="C55" s="1702"/>
      <c r="D55" s="1702"/>
      <c r="E55" s="1702"/>
      <c r="F55" s="1702"/>
      <c r="G55" s="1702"/>
      <c r="H55" s="1702"/>
      <c r="I55" s="1702"/>
      <c r="J55" s="1702"/>
      <c r="K55" s="1702"/>
      <c r="L55" s="1702"/>
      <c r="M55" s="1702"/>
      <c r="N55" s="1702"/>
      <c r="O55" s="1702"/>
      <c r="P55" s="1702"/>
      <c r="Q55" s="1702"/>
      <c r="R55" s="1702"/>
      <c r="S55" s="1702"/>
      <c r="T55" s="1702"/>
      <c r="U55" s="1702"/>
      <c r="V55" s="1702"/>
      <c r="W55" s="1702"/>
      <c r="X55" s="1702"/>
      <c r="Y55" s="1702"/>
      <c r="Z55" s="1702"/>
      <c r="AA55" s="1702"/>
      <c r="AB55" s="360"/>
      <c r="AC55" s="360"/>
      <c r="AD55" s="360"/>
      <c r="AE55" s="360"/>
      <c r="AF55" s="360"/>
      <c r="AG55" s="360"/>
      <c r="AH55" s="360"/>
    </row>
    <row r="56" spans="1:37" s="31" customFormat="1" ht="36.75" thickBot="1">
      <c r="A56" s="20" t="s">
        <v>11</v>
      </c>
      <c r="B56" s="363" t="s">
        <v>12</v>
      </c>
      <c r="C56" s="20" t="s">
        <v>13</v>
      </c>
      <c r="D56" s="290" t="s">
        <v>14</v>
      </c>
      <c r="E56" s="290" t="s">
        <v>15</v>
      </c>
      <c r="F56" s="290" t="s">
        <v>16</v>
      </c>
      <c r="G56" s="290" t="s">
        <v>17</v>
      </c>
      <c r="H56" s="290" t="s">
        <v>18</v>
      </c>
      <c r="I56" s="522" t="s">
        <v>19</v>
      </c>
      <c r="J56" s="290" t="s">
        <v>20</v>
      </c>
      <c r="K56" s="290" t="s">
        <v>21</v>
      </c>
      <c r="L56" s="290" t="s">
        <v>22</v>
      </c>
      <c r="M56" s="450" t="s">
        <v>23</v>
      </c>
      <c r="N56" s="450" t="s">
        <v>24</v>
      </c>
      <c r="O56" s="450" t="s">
        <v>25</v>
      </c>
      <c r="P56" s="450" t="s">
        <v>26</v>
      </c>
      <c r="Q56" s="450" t="s">
        <v>27</v>
      </c>
      <c r="R56" s="450" t="s">
        <v>28</v>
      </c>
      <c r="S56" s="450" t="s">
        <v>29</v>
      </c>
      <c r="T56" s="450" t="s">
        <v>30</v>
      </c>
      <c r="U56" s="450" t="s">
        <v>31</v>
      </c>
      <c r="V56" s="450" t="s">
        <v>32</v>
      </c>
      <c r="W56" s="450" t="s">
        <v>33</v>
      </c>
      <c r="X56" s="523" t="s">
        <v>34</v>
      </c>
      <c r="Y56" s="524" t="s">
        <v>35</v>
      </c>
      <c r="Z56" s="451" t="s">
        <v>36</v>
      </c>
      <c r="AA56" s="290" t="s">
        <v>37</v>
      </c>
      <c r="AB56" s="1492" t="s">
        <v>42</v>
      </c>
      <c r="AC56" s="1492" t="s">
        <v>1705</v>
      </c>
      <c r="AD56" s="1492" t="s">
        <v>43</v>
      </c>
      <c r="AE56" s="1492" t="s">
        <v>1815</v>
      </c>
      <c r="AF56" s="1492" t="s">
        <v>1711</v>
      </c>
      <c r="AG56" s="1493" t="s">
        <v>1816</v>
      </c>
      <c r="AH56" s="1492" t="s">
        <v>38</v>
      </c>
      <c r="AI56" s="1492" t="s">
        <v>39</v>
      </c>
      <c r="AJ56" s="1494" t="s">
        <v>40</v>
      </c>
      <c r="AK56" s="1494" t="s">
        <v>41</v>
      </c>
    </row>
    <row r="57" spans="1:37" s="43" customFormat="1" ht="121.5" customHeight="1" thickBot="1">
      <c r="A57" s="1694">
        <v>1</v>
      </c>
      <c r="B57" s="1694" t="s">
        <v>126</v>
      </c>
      <c r="C57" s="1696" t="s">
        <v>498</v>
      </c>
      <c r="D57" s="191" t="s">
        <v>750</v>
      </c>
      <c r="E57" s="34" t="s">
        <v>67</v>
      </c>
      <c r="F57" s="99" t="s">
        <v>500</v>
      </c>
      <c r="G57" s="188" t="s">
        <v>68</v>
      </c>
      <c r="H57" s="59" t="s">
        <v>1780</v>
      </c>
      <c r="I57" s="94">
        <v>0.16666666666666669</v>
      </c>
      <c r="J57" s="38" t="s">
        <v>129</v>
      </c>
      <c r="K57" s="39">
        <v>42005</v>
      </c>
      <c r="L57" s="39">
        <v>42369</v>
      </c>
      <c r="M57" s="40"/>
      <c r="N57" s="40"/>
      <c r="O57" s="40"/>
      <c r="P57" s="40"/>
      <c r="Q57" s="40"/>
      <c r="R57" s="40"/>
      <c r="S57" s="40"/>
      <c r="T57" s="40"/>
      <c r="U57" s="40"/>
      <c r="V57" s="40"/>
      <c r="W57" s="40"/>
      <c r="X57" s="40"/>
      <c r="Y57" s="59" t="s">
        <v>501</v>
      </c>
      <c r="Z57" s="69">
        <v>0</v>
      </c>
      <c r="AA57" s="189" t="s">
        <v>1084</v>
      </c>
      <c r="AB57" s="1467"/>
      <c r="AC57" s="1501"/>
      <c r="AD57" s="1467"/>
      <c r="AE57" s="1501"/>
      <c r="AF57" s="1501"/>
      <c r="AG57" s="1502"/>
      <c r="AH57" s="1503"/>
      <c r="AI57" s="1506"/>
      <c r="AJ57" s="1504"/>
      <c r="AK57" s="1504"/>
    </row>
    <row r="58" spans="1:37" s="43" customFormat="1" ht="122.25" customHeight="1" thickBot="1">
      <c r="A58" s="1695"/>
      <c r="B58" s="1695"/>
      <c r="C58" s="1697"/>
      <c r="D58" s="95" t="s">
        <v>130</v>
      </c>
      <c r="E58" s="194" t="s">
        <v>131</v>
      </c>
      <c r="F58" s="193">
        <v>4</v>
      </c>
      <c r="G58" s="194" t="s">
        <v>132</v>
      </c>
      <c r="H58" s="59" t="s">
        <v>1780</v>
      </c>
      <c r="I58" s="94">
        <v>0.16666666666666669</v>
      </c>
      <c r="J58" s="49" t="s">
        <v>133</v>
      </c>
      <c r="K58" s="50">
        <v>42005</v>
      </c>
      <c r="L58" s="50">
        <v>42369</v>
      </c>
      <c r="M58" s="51"/>
      <c r="N58" s="51"/>
      <c r="O58" s="51">
        <v>1</v>
      </c>
      <c r="P58" s="51"/>
      <c r="Q58" s="51"/>
      <c r="R58" s="51">
        <v>1</v>
      </c>
      <c r="S58" s="51"/>
      <c r="T58" s="51"/>
      <c r="U58" s="51">
        <v>1</v>
      </c>
      <c r="V58" s="51"/>
      <c r="W58" s="51"/>
      <c r="X58" s="51">
        <v>1</v>
      </c>
      <c r="Y58" s="97">
        <v>4</v>
      </c>
      <c r="Z58" s="69">
        <v>0</v>
      </c>
      <c r="AA58" s="189" t="s">
        <v>1084</v>
      </c>
      <c r="AB58" s="1467"/>
      <c r="AC58" s="1501"/>
      <c r="AD58" s="1467"/>
      <c r="AE58" s="1501"/>
      <c r="AF58" s="1501"/>
      <c r="AG58" s="1502"/>
      <c r="AH58" s="1503"/>
      <c r="AI58" s="1506"/>
      <c r="AJ58" s="1504"/>
      <c r="AK58" s="1504"/>
    </row>
    <row r="59" spans="1:37" s="43" customFormat="1" ht="40.5" customHeight="1" thickBot="1">
      <c r="A59" s="1695"/>
      <c r="B59" s="1695"/>
      <c r="C59" s="1696" t="s">
        <v>502</v>
      </c>
      <c r="D59" s="91" t="s">
        <v>146</v>
      </c>
      <c r="E59" s="92" t="s">
        <v>147</v>
      </c>
      <c r="F59" s="93">
        <v>12</v>
      </c>
      <c r="G59" s="92" t="s">
        <v>148</v>
      </c>
      <c r="H59" s="59" t="s">
        <v>1780</v>
      </c>
      <c r="I59" s="94">
        <v>0.16666666666666669</v>
      </c>
      <c r="J59" s="38" t="s">
        <v>149</v>
      </c>
      <c r="K59" s="39">
        <v>42006</v>
      </c>
      <c r="L59" s="39">
        <v>42369</v>
      </c>
      <c r="M59" s="40">
        <v>1</v>
      </c>
      <c r="N59" s="40">
        <v>1</v>
      </c>
      <c r="O59" s="40">
        <v>1</v>
      </c>
      <c r="P59" s="40">
        <v>1</v>
      </c>
      <c r="Q59" s="40">
        <v>1</v>
      </c>
      <c r="R59" s="40">
        <v>1</v>
      </c>
      <c r="S59" s="40">
        <v>1</v>
      </c>
      <c r="T59" s="40">
        <v>1</v>
      </c>
      <c r="U59" s="40">
        <v>1</v>
      </c>
      <c r="V59" s="40">
        <v>1</v>
      </c>
      <c r="W59" s="40">
        <v>1</v>
      </c>
      <c r="X59" s="40">
        <v>1</v>
      </c>
      <c r="Y59" s="41">
        <v>12</v>
      </c>
      <c r="Z59" s="69">
        <v>0</v>
      </c>
      <c r="AA59" s="189" t="s">
        <v>1084</v>
      </c>
      <c r="AB59" s="1467"/>
      <c r="AC59" s="1501"/>
      <c r="AD59" s="1467"/>
      <c r="AE59" s="1501"/>
      <c r="AF59" s="1501"/>
      <c r="AG59" s="1502"/>
      <c r="AH59" s="1503"/>
      <c r="AI59" s="1506"/>
      <c r="AJ59" s="1504"/>
      <c r="AK59" s="1504"/>
    </row>
    <row r="60" spans="1:37" s="43" customFormat="1" ht="51.75" thickBot="1">
      <c r="A60" s="1695"/>
      <c r="B60" s="1695"/>
      <c r="C60" s="1697"/>
      <c r="D60" s="95" t="s">
        <v>150</v>
      </c>
      <c r="E60" s="96" t="s">
        <v>147</v>
      </c>
      <c r="F60" s="90">
        <v>12</v>
      </c>
      <c r="G60" s="72" t="s">
        <v>148</v>
      </c>
      <c r="H60" s="59" t="s">
        <v>1780</v>
      </c>
      <c r="I60" s="94">
        <v>0.16666666666666669</v>
      </c>
      <c r="J60" s="49" t="s">
        <v>149</v>
      </c>
      <c r="K60" s="50">
        <v>42006</v>
      </c>
      <c r="L60" s="50">
        <v>42369</v>
      </c>
      <c r="M60" s="51">
        <v>1</v>
      </c>
      <c r="N60" s="51">
        <v>1</v>
      </c>
      <c r="O60" s="51">
        <v>1</v>
      </c>
      <c r="P60" s="51">
        <v>1</v>
      </c>
      <c r="Q60" s="51">
        <v>1</v>
      </c>
      <c r="R60" s="51">
        <v>1</v>
      </c>
      <c r="S60" s="51">
        <v>1</v>
      </c>
      <c r="T60" s="51">
        <v>1</v>
      </c>
      <c r="U60" s="51">
        <v>1</v>
      </c>
      <c r="V60" s="51">
        <v>1</v>
      </c>
      <c r="W60" s="51">
        <v>1</v>
      </c>
      <c r="X60" s="51">
        <v>1</v>
      </c>
      <c r="Y60" s="97">
        <v>12</v>
      </c>
      <c r="Z60" s="69">
        <v>0</v>
      </c>
      <c r="AA60" s="189" t="s">
        <v>1084</v>
      </c>
      <c r="AB60" s="1467"/>
      <c r="AC60" s="1501"/>
      <c r="AD60" s="1467"/>
      <c r="AE60" s="1501"/>
      <c r="AF60" s="1501"/>
      <c r="AG60" s="1502"/>
      <c r="AH60" s="1503"/>
      <c r="AI60" s="1506"/>
      <c r="AJ60" s="1504"/>
      <c r="AK60" s="1504"/>
    </row>
    <row r="61" spans="1:37" s="43" customFormat="1" ht="87.75" customHeight="1" thickBot="1">
      <c r="A61" s="1695"/>
      <c r="B61" s="1695"/>
      <c r="C61" s="1697"/>
      <c r="D61" s="91" t="s">
        <v>151</v>
      </c>
      <c r="E61" s="34" t="s">
        <v>152</v>
      </c>
      <c r="F61" s="98" t="s">
        <v>135</v>
      </c>
      <c r="G61" s="99" t="s">
        <v>136</v>
      </c>
      <c r="H61" s="59" t="s">
        <v>1780</v>
      </c>
      <c r="I61" s="94">
        <v>0.16666666666666669</v>
      </c>
      <c r="J61" s="100" t="s">
        <v>153</v>
      </c>
      <c r="K61" s="101">
        <v>42006</v>
      </c>
      <c r="L61" s="39">
        <v>42369</v>
      </c>
      <c r="M61" s="40"/>
      <c r="N61" s="40"/>
      <c r="O61" s="40"/>
      <c r="P61" s="40"/>
      <c r="Q61" s="40"/>
      <c r="R61" s="40"/>
      <c r="S61" s="40"/>
      <c r="T61" s="40"/>
      <c r="U61" s="40"/>
      <c r="V61" s="40"/>
      <c r="W61" s="40"/>
      <c r="X61" s="40"/>
      <c r="Y61" s="41" t="s">
        <v>135</v>
      </c>
      <c r="Z61" s="69">
        <v>0</v>
      </c>
      <c r="AA61" s="189" t="s">
        <v>1084</v>
      </c>
      <c r="AB61" s="1467"/>
      <c r="AC61" s="1501"/>
      <c r="AD61" s="1467"/>
      <c r="AE61" s="1501"/>
      <c r="AF61" s="1501"/>
      <c r="AG61" s="1502"/>
      <c r="AH61" s="1503"/>
      <c r="AI61" s="1506"/>
      <c r="AJ61" s="1504"/>
      <c r="AK61" s="1504"/>
    </row>
    <row r="62" spans="1:37" s="43" customFormat="1" ht="59.25" customHeight="1" thickBot="1">
      <c r="A62" s="1695"/>
      <c r="B62" s="1695"/>
      <c r="C62" s="1698"/>
      <c r="D62" s="95" t="s">
        <v>142</v>
      </c>
      <c r="E62" s="46" t="s">
        <v>143</v>
      </c>
      <c r="F62" s="46" t="s">
        <v>144</v>
      </c>
      <c r="G62" s="72" t="s">
        <v>145</v>
      </c>
      <c r="H62" s="59" t="s">
        <v>1780</v>
      </c>
      <c r="I62" s="94">
        <v>0.16666666666666669</v>
      </c>
      <c r="J62" s="49" t="s">
        <v>143</v>
      </c>
      <c r="K62" s="50">
        <v>42006</v>
      </c>
      <c r="L62" s="50">
        <v>42369</v>
      </c>
      <c r="M62" s="51"/>
      <c r="N62" s="51"/>
      <c r="O62" s="51"/>
      <c r="P62" s="51"/>
      <c r="Q62" s="51"/>
      <c r="R62" s="51"/>
      <c r="S62" s="51"/>
      <c r="T62" s="51"/>
      <c r="U62" s="51"/>
      <c r="V62" s="51"/>
      <c r="W62" s="51"/>
      <c r="X62" s="51"/>
      <c r="Y62" s="97" t="s">
        <v>144</v>
      </c>
      <c r="Z62" s="69">
        <v>0</v>
      </c>
      <c r="AA62" s="189" t="s">
        <v>1084</v>
      </c>
      <c r="AB62" s="1467"/>
      <c r="AC62" s="1501"/>
      <c r="AD62" s="1467"/>
      <c r="AE62" s="1501"/>
      <c r="AF62" s="1501"/>
      <c r="AG62" s="1502"/>
      <c r="AH62" s="1503"/>
      <c r="AI62" s="1506"/>
      <c r="AJ62" s="1504"/>
      <c r="AK62" s="1504"/>
    </row>
    <row r="63" spans="1:37" s="30" customFormat="1" ht="20.1" customHeight="1" thickBot="1">
      <c r="A63" s="1699" t="s">
        <v>125</v>
      </c>
      <c r="B63" s="1700"/>
      <c r="C63" s="1700"/>
      <c r="D63" s="1701"/>
      <c r="E63" s="437"/>
      <c r="F63" s="437"/>
      <c r="G63" s="437"/>
      <c r="H63" s="240"/>
      <c r="I63" s="80">
        <f>+SUM(I57:I62)</f>
        <v>1.0000000000000002</v>
      </c>
      <c r="J63" s="437"/>
      <c r="K63" s="437"/>
      <c r="L63" s="437"/>
      <c r="M63" s="437"/>
      <c r="N63" s="437"/>
      <c r="O63" s="437"/>
      <c r="P63" s="437"/>
      <c r="Q63" s="437"/>
      <c r="R63" s="437"/>
      <c r="S63" s="437"/>
      <c r="T63" s="437"/>
      <c r="U63" s="437"/>
      <c r="V63" s="437"/>
      <c r="W63" s="437"/>
      <c r="X63" s="437"/>
      <c r="Y63" s="81"/>
      <c r="Z63" s="196">
        <f>SUM(Z57:Z62)</f>
        <v>0</v>
      </c>
      <c r="AA63" s="438"/>
      <c r="AB63" s="579"/>
      <c r="AC63" s="1138"/>
      <c r="AD63" s="579"/>
      <c r="AE63" s="1012"/>
      <c r="AF63" s="579"/>
      <c r="AG63" s="1139"/>
      <c r="AH63" s="579"/>
      <c r="AI63" s="579"/>
      <c r="AJ63" s="1020"/>
      <c r="AK63" s="1020"/>
    </row>
    <row r="64" spans="1:37" s="43" customFormat="1" ht="63" customHeight="1" thickBot="1">
      <c r="A64" s="442">
        <v>2</v>
      </c>
      <c r="B64" s="442" t="s">
        <v>223</v>
      </c>
      <c r="C64" s="441" t="s">
        <v>232</v>
      </c>
      <c r="D64" s="353" t="s">
        <v>540</v>
      </c>
      <c r="E64" s="129" t="s">
        <v>143</v>
      </c>
      <c r="F64" s="46" t="s">
        <v>144</v>
      </c>
      <c r="G64" s="71" t="s">
        <v>145</v>
      </c>
      <c r="H64" s="59" t="s">
        <v>1780</v>
      </c>
      <c r="I64" s="354">
        <v>1</v>
      </c>
      <c r="J64" s="131" t="s">
        <v>255</v>
      </c>
      <c r="K64" s="132">
        <v>42006</v>
      </c>
      <c r="L64" s="132">
        <v>42369</v>
      </c>
      <c r="M64" s="133"/>
      <c r="N64" s="133"/>
      <c r="O64" s="133"/>
      <c r="P64" s="133"/>
      <c r="Q64" s="133"/>
      <c r="R64" s="133"/>
      <c r="S64" s="133"/>
      <c r="T64" s="133"/>
      <c r="U64" s="134"/>
      <c r="V64" s="134"/>
      <c r="W64" s="134"/>
      <c r="X64" s="134"/>
      <c r="Y64" s="109" t="s">
        <v>144</v>
      </c>
      <c r="Z64" s="87">
        <v>0</v>
      </c>
      <c r="AA64" s="135" t="s">
        <v>1084</v>
      </c>
      <c r="AB64" s="1467"/>
      <c r="AC64" s="1501"/>
      <c r="AD64" s="1467"/>
      <c r="AE64" s="1501"/>
      <c r="AF64" s="1501"/>
      <c r="AG64" s="1502"/>
      <c r="AH64" s="1503"/>
      <c r="AI64" s="1506"/>
      <c r="AJ64" s="1504"/>
      <c r="AK64" s="1504"/>
    </row>
    <row r="65" spans="1:37" s="30" customFormat="1" ht="20.1" customHeight="1" thickBot="1">
      <c r="A65" s="1699" t="s">
        <v>125</v>
      </c>
      <c r="B65" s="1700"/>
      <c r="C65" s="1700"/>
      <c r="D65" s="1701"/>
      <c r="E65" s="437"/>
      <c r="F65" s="437"/>
      <c r="G65" s="437"/>
      <c r="H65" s="437"/>
      <c r="I65" s="80">
        <f>+I64</f>
        <v>1</v>
      </c>
      <c r="J65" s="437"/>
      <c r="K65" s="437"/>
      <c r="L65" s="437"/>
      <c r="M65" s="437"/>
      <c r="N65" s="437"/>
      <c r="O65" s="437"/>
      <c r="P65" s="437"/>
      <c r="Q65" s="437"/>
      <c r="R65" s="437"/>
      <c r="S65" s="437"/>
      <c r="T65" s="437"/>
      <c r="U65" s="437"/>
      <c r="V65" s="437"/>
      <c r="W65" s="437"/>
      <c r="X65" s="437"/>
      <c r="Y65" s="81"/>
      <c r="Z65" s="82">
        <f>SUM(Z64:Z64)</f>
        <v>0</v>
      </c>
      <c r="AA65" s="438"/>
      <c r="AB65" s="1020"/>
      <c r="AC65" s="1138"/>
      <c r="AD65" s="1020"/>
      <c r="AE65" s="1020"/>
      <c r="AF65" s="1020"/>
      <c r="AG65" s="1020"/>
      <c r="AH65" s="1020"/>
      <c r="AI65" s="1020"/>
      <c r="AJ65" s="1020"/>
      <c r="AK65" s="1020"/>
    </row>
    <row r="66" spans="1:37" s="30" customFormat="1" ht="20.1" customHeight="1" thickBot="1">
      <c r="A66" s="1692" t="s">
        <v>285</v>
      </c>
      <c r="B66" s="1693"/>
      <c r="C66" s="1693"/>
      <c r="D66" s="1693"/>
      <c r="E66" s="439"/>
      <c r="F66" s="440"/>
      <c r="G66" s="440"/>
      <c r="H66" s="440"/>
      <c r="I66" s="274">
        <f>AVERAGE(I65,I63)</f>
        <v>1</v>
      </c>
      <c r="J66" s="440"/>
      <c r="K66" s="440"/>
      <c r="L66" s="440"/>
      <c r="M66" s="440"/>
      <c r="N66" s="440"/>
      <c r="O66" s="440"/>
      <c r="P66" s="440"/>
      <c r="Q66" s="440"/>
      <c r="R66" s="440"/>
      <c r="S66" s="440"/>
      <c r="T66" s="440"/>
      <c r="U66" s="440"/>
      <c r="V66" s="440"/>
      <c r="W66" s="440"/>
      <c r="X66" s="146"/>
      <c r="Y66" s="146"/>
      <c r="Z66" s="147">
        <f>SUM(Z65,Z63)</f>
        <v>0</v>
      </c>
      <c r="AA66" s="148"/>
      <c r="AB66" s="1021"/>
      <c r="AC66" s="1015"/>
      <c r="AD66" s="1021"/>
      <c r="AE66" s="1015"/>
      <c r="AF66" s="1021"/>
      <c r="AG66" s="1015"/>
      <c r="AH66" s="1021"/>
      <c r="AI66" s="1021"/>
      <c r="AJ66" s="1021"/>
      <c r="AK66" s="1021"/>
    </row>
    <row r="67" spans="1:37" s="3" customFormat="1" ht="20.1" customHeight="1" thickBot="1">
      <c r="A67" s="149"/>
      <c r="B67" s="150"/>
      <c r="C67" s="151"/>
      <c r="D67" s="151"/>
      <c r="E67" s="151"/>
      <c r="F67" s="241"/>
      <c r="G67" s="151"/>
      <c r="H67" s="151"/>
      <c r="I67" s="525"/>
      <c r="J67" s="151"/>
      <c r="K67" s="243"/>
      <c r="L67" s="243"/>
      <c r="M67" s="151"/>
      <c r="N67" s="151"/>
      <c r="O67" s="151"/>
      <c r="P67" s="151"/>
      <c r="Q67" s="151"/>
      <c r="R67" s="151"/>
      <c r="S67" s="151"/>
      <c r="T67" s="151"/>
      <c r="U67" s="151"/>
      <c r="V67" s="151"/>
      <c r="W67" s="151"/>
      <c r="X67" s="244"/>
      <c r="Y67" s="244"/>
      <c r="Z67" s="276">
        <f>SUM(Z29,Z52,Z66)</f>
        <v>8105053333</v>
      </c>
      <c r="AA67" s="151"/>
      <c r="AB67" s="1022"/>
      <c r="AC67" s="1093"/>
      <c r="AD67" s="1096"/>
      <c r="AE67" s="1097"/>
      <c r="AF67" s="1096"/>
      <c r="AG67" s="1097"/>
      <c r="AH67" s="1022"/>
      <c r="AI67" s="1022"/>
      <c r="AJ67" s="1022"/>
      <c r="AK67" s="1022"/>
    </row>
  </sheetData>
  <mergeCells count="54">
    <mergeCell ref="A9:AA9"/>
    <mergeCell ref="A11:D11"/>
    <mergeCell ref="E11:AA11"/>
    <mergeCell ref="A1:C4"/>
    <mergeCell ref="D1:AA2"/>
    <mergeCell ref="D3:AA4"/>
    <mergeCell ref="A5:AA5"/>
    <mergeCell ref="A8:AA8"/>
    <mergeCell ref="A6:AA6"/>
    <mergeCell ref="A7:AA7"/>
    <mergeCell ref="A29:D29"/>
    <mergeCell ref="A30:AA30"/>
    <mergeCell ref="A31:D31"/>
    <mergeCell ref="E31:AA31"/>
    <mergeCell ref="A13:D13"/>
    <mergeCell ref="E13:AA13"/>
    <mergeCell ref="A28:D28"/>
    <mergeCell ref="A16:A19"/>
    <mergeCell ref="B16:B19"/>
    <mergeCell ref="C18:C19"/>
    <mergeCell ref="A20:D20"/>
    <mergeCell ref="A21:A25"/>
    <mergeCell ref="B21:B25"/>
    <mergeCell ref="C22:C24"/>
    <mergeCell ref="A26:D26"/>
    <mergeCell ref="A41:D41"/>
    <mergeCell ref="A35:D35"/>
    <mergeCell ref="A36:A40"/>
    <mergeCell ref="B36:B40"/>
    <mergeCell ref="C36:C37"/>
    <mergeCell ref="C38:C40"/>
    <mergeCell ref="A43:D43"/>
    <mergeCell ref="A44:A50"/>
    <mergeCell ref="B44:B50"/>
    <mergeCell ref="C44:C47"/>
    <mergeCell ref="C48:C50"/>
    <mergeCell ref="A55:AA55"/>
    <mergeCell ref="A51:D51"/>
    <mergeCell ref="A52:D52"/>
    <mergeCell ref="A53:AA53"/>
    <mergeCell ref="A54:D54"/>
    <mergeCell ref="E54:AA54"/>
    <mergeCell ref="A66:D66"/>
    <mergeCell ref="A57:A62"/>
    <mergeCell ref="B57:B62"/>
    <mergeCell ref="C57:C58"/>
    <mergeCell ref="C59:C62"/>
    <mergeCell ref="A63:D63"/>
    <mergeCell ref="A65:D65"/>
    <mergeCell ref="AB5:AK9"/>
    <mergeCell ref="AB11:AK11"/>
    <mergeCell ref="AB13:AK13"/>
    <mergeCell ref="AB31:AK31"/>
    <mergeCell ref="AB54:AK5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K114"/>
  <sheetViews>
    <sheetView zoomScale="70" zoomScaleNormal="70" workbookViewId="0" topLeftCell="A1">
      <selection activeCell="A7" sqref="A7:AA7"/>
    </sheetView>
  </sheetViews>
  <sheetFormatPr defaultColWidth="11.421875" defaultRowHeight="15"/>
  <cols>
    <col min="1" max="1" width="3.7109375" style="1002" bestFit="1" customWidth="1"/>
    <col min="2" max="2" width="16.28125" style="1" customWidth="1"/>
    <col min="3" max="3" width="29.140625" style="1002" customWidth="1"/>
    <col min="4" max="4" width="54.00390625" style="1002" customWidth="1"/>
    <col min="5" max="5" width="15.57421875" style="1002" customWidth="1"/>
    <col min="6" max="6" width="11.28125" style="1002" customWidth="1"/>
    <col min="7" max="7" width="16.57421875" style="1002" customWidth="1"/>
    <col min="8" max="8" width="18.00390625" style="1002" customWidth="1"/>
    <col min="9" max="9" width="11.7109375" style="1002" hidden="1" customWidth="1"/>
    <col min="10" max="10" width="39.140625" style="1002" customWidth="1"/>
    <col min="11" max="11" width="10.7109375" style="1002" customWidth="1"/>
    <col min="12" max="12" width="11.28125" style="1002" customWidth="1"/>
    <col min="13" max="13" width="4.140625" style="1002" customWidth="1"/>
    <col min="14" max="14" width="5.8515625" style="1002" customWidth="1"/>
    <col min="15" max="15" width="7.57421875" style="1002" customWidth="1"/>
    <col min="16" max="16" width="6.7109375" style="1002" customWidth="1"/>
    <col min="17" max="17" width="7.421875" style="1002" customWidth="1"/>
    <col min="18" max="21" width="6.28125" style="1002" bestFit="1" customWidth="1"/>
    <col min="22" max="22" width="7.00390625" style="1002" customWidth="1"/>
    <col min="23" max="24" width="6.28125" style="1002" bestFit="1" customWidth="1"/>
    <col min="25" max="25" width="10.57421875" style="1002" bestFit="1" customWidth="1"/>
    <col min="26" max="26" width="29.57421875" style="527" customWidth="1"/>
    <col min="27" max="27" width="22.140625" style="1002" customWidth="1"/>
    <col min="28" max="28" width="30.8515625" style="1002" customWidth="1"/>
    <col min="29" max="29" width="18.00390625" style="1002" customWidth="1"/>
    <col min="30" max="30" width="17.00390625" style="1002" customWidth="1"/>
    <col min="31" max="31" width="14.421875" style="1002" customWidth="1"/>
    <col min="32" max="32" width="14.7109375" style="1002" customWidth="1"/>
    <col min="33" max="33" width="17.00390625" style="1002" customWidth="1"/>
    <col min="34" max="34" width="19.421875" style="1002" customWidth="1"/>
    <col min="35" max="35" width="17.00390625" style="1002" customWidth="1"/>
    <col min="36" max="36" width="80.421875" style="1002" customWidth="1"/>
    <col min="37" max="37" width="36.28125" style="1002" customWidth="1"/>
    <col min="38" max="16384" width="11.421875" style="1002" customWidth="1"/>
  </cols>
  <sheetData>
    <row r="1" spans="1:27" ht="15" customHeight="1">
      <c r="A1" s="1726"/>
      <c r="B1" s="1727"/>
      <c r="C1" s="1728"/>
      <c r="D1" s="1735" t="s">
        <v>0</v>
      </c>
      <c r="E1" s="1736"/>
      <c r="F1" s="1736"/>
      <c r="G1" s="1736"/>
      <c r="H1" s="1736"/>
      <c r="I1" s="1736"/>
      <c r="J1" s="1736"/>
      <c r="K1" s="1736"/>
      <c r="L1" s="1736"/>
      <c r="M1" s="1736"/>
      <c r="N1" s="1736"/>
      <c r="O1" s="1736"/>
      <c r="P1" s="1736"/>
      <c r="Q1" s="1736"/>
      <c r="R1" s="1736"/>
      <c r="S1" s="1736"/>
      <c r="T1" s="1736"/>
      <c r="U1" s="1736"/>
      <c r="V1" s="1736"/>
      <c r="W1" s="1736"/>
      <c r="X1" s="1736"/>
      <c r="Y1" s="1736"/>
      <c r="Z1" s="1736"/>
      <c r="AA1" s="1736"/>
    </row>
    <row r="2" spans="1:27" ht="20.25" customHeight="1" thickBot="1">
      <c r="A2" s="1729"/>
      <c r="B2" s="1730"/>
      <c r="C2" s="1731"/>
      <c r="D2" s="1737"/>
      <c r="E2" s="1738"/>
      <c r="F2" s="1738"/>
      <c r="G2" s="1738"/>
      <c r="H2" s="1738"/>
      <c r="I2" s="1738"/>
      <c r="J2" s="1738"/>
      <c r="K2" s="1738"/>
      <c r="L2" s="1738"/>
      <c r="M2" s="1738"/>
      <c r="N2" s="1738"/>
      <c r="O2" s="1738"/>
      <c r="P2" s="1738"/>
      <c r="Q2" s="1738"/>
      <c r="R2" s="1738"/>
      <c r="S2" s="1738"/>
      <c r="T2" s="1738"/>
      <c r="U2" s="1738"/>
      <c r="V2" s="1738"/>
      <c r="W2" s="1738"/>
      <c r="X2" s="1738"/>
      <c r="Y2" s="1738"/>
      <c r="Z2" s="1738"/>
      <c r="AA2" s="1738"/>
    </row>
    <row r="3" spans="1:27" ht="19.5" customHeight="1">
      <c r="A3" s="1729"/>
      <c r="B3" s="1730"/>
      <c r="C3" s="1731"/>
      <c r="D3" s="1739" t="s">
        <v>3</v>
      </c>
      <c r="E3" s="1740"/>
      <c r="F3" s="1740"/>
      <c r="G3" s="1740"/>
      <c r="H3" s="1740"/>
      <c r="I3" s="1740"/>
      <c r="J3" s="1740"/>
      <c r="K3" s="1740"/>
      <c r="L3" s="1740"/>
      <c r="M3" s="1740"/>
      <c r="N3" s="1740"/>
      <c r="O3" s="1740"/>
      <c r="P3" s="1740"/>
      <c r="Q3" s="1740"/>
      <c r="R3" s="1740"/>
      <c r="S3" s="1740"/>
      <c r="T3" s="1740"/>
      <c r="U3" s="1740"/>
      <c r="V3" s="1740"/>
      <c r="W3" s="1740"/>
      <c r="X3" s="1740"/>
      <c r="Y3" s="1740"/>
      <c r="Z3" s="1740"/>
      <c r="AA3" s="1740"/>
    </row>
    <row r="4" spans="1:27" ht="21.75" customHeight="1" thickBot="1">
      <c r="A4" s="1732"/>
      <c r="B4" s="1733"/>
      <c r="C4" s="1734"/>
      <c r="D4" s="1741"/>
      <c r="E4" s="1742"/>
      <c r="F4" s="1742"/>
      <c r="G4" s="1742"/>
      <c r="H4" s="1742"/>
      <c r="I4" s="1742"/>
      <c r="J4" s="1742"/>
      <c r="K4" s="1742"/>
      <c r="L4" s="1742"/>
      <c r="M4" s="1742"/>
      <c r="N4" s="1742"/>
      <c r="O4" s="1742"/>
      <c r="P4" s="1742"/>
      <c r="Q4" s="1742"/>
      <c r="R4" s="1742"/>
      <c r="S4" s="1742"/>
      <c r="T4" s="1742"/>
      <c r="U4" s="1742"/>
      <c r="V4" s="1742"/>
      <c r="W4" s="1742"/>
      <c r="X4" s="1742"/>
      <c r="Y4" s="1742"/>
      <c r="Z4" s="1742"/>
      <c r="AA4" s="1742"/>
    </row>
    <row r="5" spans="1:37" ht="20.25" customHeight="1">
      <c r="A5" s="1743" t="s">
        <v>4</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5"/>
      <c r="AB5" s="1635" t="s">
        <v>1896</v>
      </c>
      <c r="AC5" s="1636"/>
      <c r="AD5" s="1636"/>
      <c r="AE5" s="1636"/>
      <c r="AF5" s="1636"/>
      <c r="AG5" s="1636"/>
      <c r="AH5" s="1636"/>
      <c r="AI5" s="1636"/>
      <c r="AJ5" s="1636"/>
      <c r="AK5" s="1637"/>
    </row>
    <row r="6" spans="1:37" ht="15.75" customHeight="1">
      <c r="A6" s="1746" t="s">
        <v>5</v>
      </c>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8"/>
      <c r="AB6" s="1638"/>
      <c r="AC6" s="1639"/>
      <c r="AD6" s="1639"/>
      <c r="AE6" s="1639"/>
      <c r="AF6" s="1639"/>
      <c r="AG6" s="1639"/>
      <c r="AH6" s="1639"/>
      <c r="AI6" s="1639"/>
      <c r="AJ6" s="1639"/>
      <c r="AK6" s="164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ht="15.75" customHeight="1">
      <c r="A8" s="1746" t="s">
        <v>6</v>
      </c>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8"/>
      <c r="AB8" s="1638"/>
      <c r="AC8" s="1639"/>
      <c r="AD8" s="1639"/>
      <c r="AE8" s="1639"/>
      <c r="AF8" s="1639"/>
      <c r="AG8" s="1639"/>
      <c r="AH8" s="1639"/>
      <c r="AI8" s="1639"/>
      <c r="AJ8" s="1639"/>
      <c r="AK8" s="1640"/>
    </row>
    <row r="9" spans="1:37" ht="15.75" customHeight="1" thickBot="1">
      <c r="A9" s="1719">
        <v>2015</v>
      </c>
      <c r="B9" s="1720"/>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1"/>
      <c r="AB9" s="1641"/>
      <c r="AC9" s="1642"/>
      <c r="AD9" s="1642"/>
      <c r="AE9" s="1642"/>
      <c r="AF9" s="1642"/>
      <c r="AG9" s="1642"/>
      <c r="AH9" s="1642"/>
      <c r="AI9" s="1642"/>
      <c r="AJ9" s="1642"/>
      <c r="AK9" s="1643"/>
    </row>
    <row r="10" spans="1:37" ht="9" customHeight="1" thickBot="1">
      <c r="A10" s="3"/>
      <c r="B10" s="4"/>
      <c r="C10" s="3"/>
      <c r="D10" s="3"/>
      <c r="E10" s="3"/>
      <c r="F10" s="213"/>
      <c r="G10" s="3"/>
      <c r="H10" s="3"/>
      <c r="I10" s="214"/>
      <c r="J10" s="3"/>
      <c r="K10" s="215"/>
      <c r="L10" s="215"/>
      <c r="M10" s="3"/>
      <c r="N10" s="3"/>
      <c r="O10" s="3"/>
      <c r="P10" s="3"/>
      <c r="Q10" s="3"/>
      <c r="R10" s="3"/>
      <c r="S10" s="3"/>
      <c r="T10" s="3"/>
      <c r="U10" s="3"/>
      <c r="V10" s="3"/>
      <c r="W10" s="3"/>
      <c r="X10" s="3"/>
      <c r="Y10" s="3"/>
      <c r="Z10" s="488"/>
      <c r="AA10" s="3"/>
      <c r="AB10"/>
      <c r="AC10"/>
      <c r="AD10"/>
      <c r="AE10"/>
      <c r="AF10"/>
      <c r="AG10"/>
      <c r="AH10"/>
      <c r="AI10" s="1455"/>
      <c r="AJ10" s="1455"/>
      <c r="AK10" s="1455"/>
    </row>
    <row r="11" spans="1:37" s="3" customFormat="1" ht="21" customHeight="1" thickBot="1">
      <c r="A11" s="1722" t="s">
        <v>7</v>
      </c>
      <c r="B11" s="1722"/>
      <c r="C11" s="1722"/>
      <c r="D11" s="1722"/>
      <c r="E11" s="1723" t="s">
        <v>1210</v>
      </c>
      <c r="F11" s="1724"/>
      <c r="G11" s="1724"/>
      <c r="H11" s="1724"/>
      <c r="I11" s="1724"/>
      <c r="J11" s="1724"/>
      <c r="K11" s="1724"/>
      <c r="L11" s="1724"/>
      <c r="M11" s="1724"/>
      <c r="N11" s="1724"/>
      <c r="O11" s="1724"/>
      <c r="P11" s="1724"/>
      <c r="Q11" s="1724"/>
      <c r="R11" s="1724"/>
      <c r="S11" s="1724"/>
      <c r="T11" s="1724"/>
      <c r="U11" s="1724"/>
      <c r="V11" s="1724"/>
      <c r="W11" s="1724"/>
      <c r="X11" s="1724"/>
      <c r="Y11" s="1724"/>
      <c r="Z11" s="1724"/>
      <c r="AA11" s="1725"/>
      <c r="AB11" s="1723" t="s">
        <v>1210</v>
      </c>
      <c r="AC11" s="1724"/>
      <c r="AD11" s="1724"/>
      <c r="AE11" s="1724"/>
      <c r="AF11" s="1724"/>
      <c r="AG11" s="1724"/>
      <c r="AH11" s="1724"/>
      <c r="AI11" s="1724"/>
      <c r="AJ11" s="1724"/>
      <c r="AK11" s="1725"/>
    </row>
    <row r="12" spans="2:26" s="12" customFormat="1" ht="9.95" customHeight="1" thickBot="1">
      <c r="B12" s="13"/>
      <c r="F12" s="218"/>
      <c r="I12" s="219"/>
      <c r="K12" s="220"/>
      <c r="L12" s="220"/>
      <c r="Z12" s="356"/>
    </row>
    <row r="13" spans="1:37" s="4" customFormat="1" ht="21" customHeight="1" thickBot="1">
      <c r="A13" s="1704" t="s">
        <v>9</v>
      </c>
      <c r="B13" s="1704"/>
      <c r="C13" s="1704"/>
      <c r="D13" s="1704"/>
      <c r="E13" s="1705" t="s">
        <v>548</v>
      </c>
      <c r="F13" s="1706"/>
      <c r="G13" s="1706"/>
      <c r="H13" s="1706"/>
      <c r="I13" s="1706"/>
      <c r="J13" s="1706"/>
      <c r="K13" s="1706"/>
      <c r="L13" s="1706"/>
      <c r="M13" s="1706"/>
      <c r="N13" s="1706"/>
      <c r="O13" s="1706"/>
      <c r="P13" s="1706"/>
      <c r="Q13" s="1706"/>
      <c r="R13" s="1706"/>
      <c r="S13" s="1706"/>
      <c r="T13" s="1706"/>
      <c r="U13" s="1706"/>
      <c r="V13" s="1706"/>
      <c r="W13" s="1706"/>
      <c r="X13" s="1706"/>
      <c r="Y13" s="1706"/>
      <c r="Z13" s="1706"/>
      <c r="AA13" s="1707"/>
      <c r="AB13" s="1705" t="s">
        <v>548</v>
      </c>
      <c r="AC13" s="1706"/>
      <c r="AD13" s="1706"/>
      <c r="AE13" s="1706"/>
      <c r="AF13" s="1706"/>
      <c r="AG13" s="1706"/>
      <c r="AH13" s="1706"/>
      <c r="AI13" s="1706"/>
      <c r="AJ13" s="1706"/>
      <c r="AK13" s="1707"/>
    </row>
    <row r="14" spans="1:34" s="12" customFormat="1" ht="9.75" customHeight="1" thickBot="1">
      <c r="A14" s="1702"/>
      <c r="B14" s="1702"/>
      <c r="C14" s="1702"/>
      <c r="D14" s="1702"/>
      <c r="E14" s="1702"/>
      <c r="F14" s="1702"/>
      <c r="G14" s="1702"/>
      <c r="H14" s="1702"/>
      <c r="I14" s="1702"/>
      <c r="J14" s="1702"/>
      <c r="K14" s="1702"/>
      <c r="L14" s="1702"/>
      <c r="M14" s="1702"/>
      <c r="N14" s="1702"/>
      <c r="O14" s="1702"/>
      <c r="P14" s="1702"/>
      <c r="Q14" s="1702"/>
      <c r="R14" s="1702"/>
      <c r="S14" s="1702"/>
      <c r="T14" s="1702"/>
      <c r="U14" s="1702"/>
      <c r="V14" s="1702"/>
      <c r="W14" s="1702"/>
      <c r="X14" s="1702"/>
      <c r="Y14" s="1702"/>
      <c r="Z14" s="1702"/>
      <c r="AA14" s="1702"/>
      <c r="AB14" s="360"/>
      <c r="AC14" s="360"/>
      <c r="AD14" s="360"/>
      <c r="AE14" s="360"/>
      <c r="AF14" s="360"/>
      <c r="AG14" s="360"/>
      <c r="AH14" s="360"/>
    </row>
    <row r="15" spans="1:37" s="31" customFormat="1" ht="63" customHeight="1" thickBot="1">
      <c r="A15" s="20" t="s">
        <v>11</v>
      </c>
      <c r="B15" s="363" t="s">
        <v>12</v>
      </c>
      <c r="C15" s="20" t="s">
        <v>13</v>
      </c>
      <c r="D15" s="290" t="s">
        <v>14</v>
      </c>
      <c r="E15" s="290" t="s">
        <v>15</v>
      </c>
      <c r="F15" s="290" t="s">
        <v>16</v>
      </c>
      <c r="G15" s="290" t="s">
        <v>17</v>
      </c>
      <c r="H15" s="290" t="s">
        <v>18</v>
      </c>
      <c r="I15" s="290" t="s">
        <v>19</v>
      </c>
      <c r="J15" s="290" t="s">
        <v>20</v>
      </c>
      <c r="K15" s="290" t="s">
        <v>21</v>
      </c>
      <c r="L15" s="290" t="s">
        <v>22</v>
      </c>
      <c r="M15" s="450" t="s">
        <v>23</v>
      </c>
      <c r="N15" s="450" t="s">
        <v>24</v>
      </c>
      <c r="O15" s="450" t="s">
        <v>25</v>
      </c>
      <c r="P15" s="450" t="s">
        <v>26</v>
      </c>
      <c r="Q15" s="450" t="s">
        <v>27</v>
      </c>
      <c r="R15" s="450" t="s">
        <v>28</v>
      </c>
      <c r="S15" s="450" t="s">
        <v>29</v>
      </c>
      <c r="T15" s="450" t="s">
        <v>30</v>
      </c>
      <c r="U15" s="450" t="s">
        <v>31</v>
      </c>
      <c r="V15" s="450" t="s">
        <v>32</v>
      </c>
      <c r="W15" s="450" t="s">
        <v>33</v>
      </c>
      <c r="X15" s="450" t="s">
        <v>34</v>
      </c>
      <c r="Y15" s="290" t="s">
        <v>35</v>
      </c>
      <c r="Z15" s="451" t="s">
        <v>36</v>
      </c>
      <c r="AA15" s="290" t="s">
        <v>37</v>
      </c>
      <c r="AB15" s="1495" t="s">
        <v>44</v>
      </c>
      <c r="AC15" s="1495" t="s">
        <v>1705</v>
      </c>
      <c r="AD15" s="1495" t="s">
        <v>45</v>
      </c>
      <c r="AE15" s="1495" t="s">
        <v>1897</v>
      </c>
      <c r="AF15" s="1495" t="s">
        <v>1707</v>
      </c>
      <c r="AG15" s="1495" t="s">
        <v>1898</v>
      </c>
      <c r="AH15" s="1495" t="s">
        <v>38</v>
      </c>
      <c r="AI15" s="1495" t="s">
        <v>39</v>
      </c>
      <c r="AJ15" s="1495" t="s">
        <v>40</v>
      </c>
      <c r="AK15" s="1495" t="s">
        <v>41</v>
      </c>
    </row>
    <row r="16" spans="1:37" s="572" customFormat="1" ht="161.25" customHeight="1" thickBot="1">
      <c r="A16" s="1709">
        <v>1</v>
      </c>
      <c r="B16" s="1709" t="s">
        <v>1092</v>
      </c>
      <c r="C16" s="998" t="s">
        <v>1125</v>
      </c>
      <c r="D16" s="578" t="s">
        <v>1211</v>
      </c>
      <c r="E16" s="35" t="s">
        <v>1899</v>
      </c>
      <c r="F16" s="36">
        <v>3</v>
      </c>
      <c r="G16" s="36" t="s">
        <v>1900</v>
      </c>
      <c r="H16" s="36" t="s">
        <v>1212</v>
      </c>
      <c r="I16" s="48">
        <v>15</v>
      </c>
      <c r="J16" s="48" t="s">
        <v>1213</v>
      </c>
      <c r="K16" s="471">
        <v>42019</v>
      </c>
      <c r="L16" s="471">
        <v>42369</v>
      </c>
      <c r="M16" s="51"/>
      <c r="N16" s="51"/>
      <c r="O16" s="51"/>
      <c r="P16" s="51"/>
      <c r="Q16" s="51"/>
      <c r="R16" s="51">
        <v>1</v>
      </c>
      <c r="S16" s="51">
        <v>1</v>
      </c>
      <c r="T16" s="51">
        <v>1</v>
      </c>
      <c r="U16" s="51"/>
      <c r="V16" s="51"/>
      <c r="W16" s="51"/>
      <c r="X16" s="51"/>
      <c r="Y16" s="472">
        <f>SUM(M16:X16)</f>
        <v>3</v>
      </c>
      <c r="Z16" s="69">
        <v>0</v>
      </c>
      <c r="AA16" s="88"/>
      <c r="AB16" s="1467"/>
      <c r="AC16" s="1507"/>
      <c r="AD16" s="1467"/>
      <c r="AE16" s="1507"/>
      <c r="AF16" s="1501"/>
      <c r="AG16" s="1501"/>
      <c r="AH16" s="1508"/>
      <c r="AI16" s="1467"/>
      <c r="AJ16" s="1509"/>
      <c r="AK16" s="1509"/>
    </row>
    <row r="17" spans="1:37" s="572" customFormat="1" ht="108" customHeight="1" thickBot="1">
      <c r="A17" s="1709"/>
      <c r="B17" s="1709"/>
      <c r="C17" s="997" t="s">
        <v>1131</v>
      </c>
      <c r="D17" s="473" t="s">
        <v>1895</v>
      </c>
      <c r="E17" s="92" t="s">
        <v>1901</v>
      </c>
      <c r="F17" s="100">
        <v>3</v>
      </c>
      <c r="G17" s="92" t="s">
        <v>1902</v>
      </c>
      <c r="H17" s="36" t="s">
        <v>1212</v>
      </c>
      <c r="I17" s="236">
        <v>15</v>
      </c>
      <c r="J17" s="38" t="s">
        <v>1214</v>
      </c>
      <c r="K17" s="471">
        <v>42019</v>
      </c>
      <c r="L17" s="471">
        <v>42369</v>
      </c>
      <c r="M17" s="1766">
        <v>1</v>
      </c>
      <c r="N17" s="1767"/>
      <c r="O17" s="1767"/>
      <c r="P17" s="1767"/>
      <c r="Q17" s="1767"/>
      <c r="R17" s="1767"/>
      <c r="S17" s="1767"/>
      <c r="T17" s="1767"/>
      <c r="U17" s="1767"/>
      <c r="V17" s="1767"/>
      <c r="W17" s="1767"/>
      <c r="X17" s="1768"/>
      <c r="Y17" s="504">
        <f>SUM(M17:X17)</f>
        <v>1</v>
      </c>
      <c r="Z17" s="69">
        <v>0</v>
      </c>
      <c r="AA17" s="576"/>
      <c r="AB17" s="1501"/>
      <c r="AC17" s="1507"/>
      <c r="AD17" s="1501"/>
      <c r="AE17" s="1507"/>
      <c r="AF17" s="1501"/>
      <c r="AG17" s="1501"/>
      <c r="AH17" s="1508"/>
      <c r="AI17" s="1467"/>
      <c r="AJ17" s="1509"/>
      <c r="AK17" s="1504"/>
    </row>
    <row r="18" spans="1:37" s="572" customFormat="1" ht="70.5" customHeight="1" thickBot="1">
      <c r="A18" s="1709"/>
      <c r="B18" s="1709"/>
      <c r="C18" s="1770" t="s">
        <v>1137</v>
      </c>
      <c r="D18" s="474" t="s">
        <v>1662</v>
      </c>
      <c r="E18" s="92" t="s">
        <v>1215</v>
      </c>
      <c r="F18" s="100">
        <v>100</v>
      </c>
      <c r="G18" s="92" t="s">
        <v>1216</v>
      </c>
      <c r="H18" s="36" t="s">
        <v>1221</v>
      </c>
      <c r="I18" s="236">
        <v>10</v>
      </c>
      <c r="J18" s="38" t="s">
        <v>1217</v>
      </c>
      <c r="K18" s="50">
        <v>42019</v>
      </c>
      <c r="L18" s="50">
        <v>42063</v>
      </c>
      <c r="M18" s="528"/>
      <c r="N18" s="529">
        <v>1</v>
      </c>
      <c r="O18" s="530"/>
      <c r="P18" s="40"/>
      <c r="Q18" s="40"/>
      <c r="R18" s="40"/>
      <c r="S18" s="40"/>
      <c r="T18" s="40"/>
      <c r="U18" s="40"/>
      <c r="V18" s="40"/>
      <c r="W18" s="40"/>
      <c r="X18" s="40"/>
      <c r="Y18" s="1136">
        <v>1</v>
      </c>
      <c r="Z18" s="69">
        <v>0</v>
      </c>
      <c r="AA18" s="576"/>
      <c r="AB18" s="1501"/>
      <c r="AC18" s="1507"/>
      <c r="AD18" s="1510"/>
      <c r="AE18" s="1507"/>
      <c r="AF18" s="1501"/>
      <c r="AG18" s="1501"/>
      <c r="AH18" s="1508"/>
      <c r="AI18" s="1467"/>
      <c r="AJ18" s="1509"/>
      <c r="AK18" s="1504"/>
    </row>
    <row r="19" spans="1:37" s="572" customFormat="1" ht="64.5" customHeight="1" thickBot="1">
      <c r="A19" s="1709"/>
      <c r="B19" s="1709"/>
      <c r="C19" s="1771"/>
      <c r="D19" s="1775" t="s">
        <v>1663</v>
      </c>
      <c r="E19" s="92" t="s">
        <v>1218</v>
      </c>
      <c r="F19" s="100">
        <v>100</v>
      </c>
      <c r="G19" s="92" t="s">
        <v>1219</v>
      </c>
      <c r="H19" s="36" t="s">
        <v>1221</v>
      </c>
      <c r="I19" s="236">
        <v>10</v>
      </c>
      <c r="J19" s="38" t="s">
        <v>1218</v>
      </c>
      <c r="K19" s="39">
        <v>42019</v>
      </c>
      <c r="L19" s="39">
        <v>42093</v>
      </c>
      <c r="M19" s="528"/>
      <c r="N19" s="529"/>
      <c r="O19" s="529">
        <v>1</v>
      </c>
      <c r="P19" s="40"/>
      <c r="Q19" s="40"/>
      <c r="R19" s="40"/>
      <c r="S19" s="40"/>
      <c r="T19" s="40"/>
      <c r="U19" s="40"/>
      <c r="V19" s="40"/>
      <c r="W19" s="40"/>
      <c r="X19" s="40"/>
      <c r="Y19" s="1136">
        <v>1</v>
      </c>
      <c r="Z19" s="69">
        <v>0</v>
      </c>
      <c r="AA19" s="576"/>
      <c r="AB19" s="1501"/>
      <c r="AC19" s="1507"/>
      <c r="AD19" s="1510"/>
      <c r="AE19" s="1507"/>
      <c r="AF19" s="1501"/>
      <c r="AG19" s="1501"/>
      <c r="AH19" s="1508"/>
      <c r="AI19" s="1467"/>
      <c r="AJ19" s="1509"/>
      <c r="AK19" s="1504"/>
    </row>
    <row r="20" spans="1:37" s="572" customFormat="1" ht="26.25" thickBot="1">
      <c r="A20" s="1709"/>
      <c r="B20" s="1709"/>
      <c r="C20" s="1771"/>
      <c r="D20" s="1776"/>
      <c r="E20" s="92" t="s">
        <v>802</v>
      </c>
      <c r="F20" s="100">
        <v>2</v>
      </c>
      <c r="G20" s="92" t="s">
        <v>1220</v>
      </c>
      <c r="H20" s="36" t="s">
        <v>1221</v>
      </c>
      <c r="I20" s="236">
        <v>10</v>
      </c>
      <c r="J20" s="38" t="s">
        <v>1222</v>
      </c>
      <c r="K20" s="39">
        <v>42019</v>
      </c>
      <c r="L20" s="39">
        <v>42353</v>
      </c>
      <c r="M20" s="40"/>
      <c r="N20" s="40"/>
      <c r="O20" s="40"/>
      <c r="P20" s="40"/>
      <c r="Q20" s="40"/>
      <c r="R20" s="40">
        <v>1</v>
      </c>
      <c r="S20" s="40"/>
      <c r="T20" s="40"/>
      <c r="U20" s="40"/>
      <c r="V20" s="40"/>
      <c r="W20" s="40">
        <v>1</v>
      </c>
      <c r="X20" s="40"/>
      <c r="Y20" s="472">
        <f aca="true" t="shared" si="0" ref="Y20:Y24">SUM(M20:X20)</f>
        <v>2</v>
      </c>
      <c r="Z20" s="69">
        <v>0</v>
      </c>
      <c r="AA20" s="576"/>
      <c r="AB20" s="1467"/>
      <c r="AC20" s="1507"/>
      <c r="AD20" s="1467"/>
      <c r="AE20" s="1507"/>
      <c r="AF20" s="1501"/>
      <c r="AG20" s="1501"/>
      <c r="AH20" s="1508"/>
      <c r="AI20" s="1467"/>
      <c r="AJ20" s="1509"/>
      <c r="AK20" s="1504"/>
    </row>
    <row r="21" spans="1:37" s="572" customFormat="1" ht="77.25" customHeight="1" thickBot="1">
      <c r="A21" s="1709"/>
      <c r="B21" s="1709"/>
      <c r="C21" s="1771"/>
      <c r="D21" s="1775" t="s">
        <v>1223</v>
      </c>
      <c r="E21" s="92" t="s">
        <v>1218</v>
      </c>
      <c r="F21" s="100">
        <v>1</v>
      </c>
      <c r="G21" s="92" t="s">
        <v>1224</v>
      </c>
      <c r="H21" s="36" t="s">
        <v>1221</v>
      </c>
      <c r="I21" s="236">
        <v>10</v>
      </c>
      <c r="J21" s="38" t="s">
        <v>1218</v>
      </c>
      <c r="K21" s="39">
        <v>42019</v>
      </c>
      <c r="L21" s="39">
        <v>42093</v>
      </c>
      <c r="M21" s="40"/>
      <c r="N21" s="40"/>
      <c r="O21" s="40">
        <v>1</v>
      </c>
      <c r="P21" s="40"/>
      <c r="Q21" s="40"/>
      <c r="R21" s="40"/>
      <c r="S21" s="40"/>
      <c r="T21" s="40"/>
      <c r="U21" s="40"/>
      <c r="V21" s="40"/>
      <c r="W21" s="40"/>
      <c r="X21" s="40"/>
      <c r="Y21" s="472">
        <f t="shared" si="0"/>
        <v>1</v>
      </c>
      <c r="Z21" s="69">
        <v>0</v>
      </c>
      <c r="AA21" s="576"/>
      <c r="AB21" s="1467"/>
      <c r="AC21" s="1507"/>
      <c r="AD21" s="1467"/>
      <c r="AE21" s="1507"/>
      <c r="AF21" s="1501"/>
      <c r="AG21" s="1501"/>
      <c r="AH21" s="1508"/>
      <c r="AI21" s="1467"/>
      <c r="AJ21" s="1509"/>
      <c r="AK21" s="1504"/>
    </row>
    <row r="22" spans="1:37" s="572" customFormat="1" ht="26.25" thickBot="1">
      <c r="A22" s="1709"/>
      <c r="B22" s="1709"/>
      <c r="C22" s="1771"/>
      <c r="D22" s="1776"/>
      <c r="E22" s="92" t="s">
        <v>802</v>
      </c>
      <c r="F22" s="100">
        <v>2</v>
      </c>
      <c r="G22" s="92" t="s">
        <v>1225</v>
      </c>
      <c r="H22" s="36" t="s">
        <v>1221</v>
      </c>
      <c r="I22" s="236">
        <v>10</v>
      </c>
      <c r="J22" s="38" t="s">
        <v>1222</v>
      </c>
      <c r="K22" s="39">
        <v>42019</v>
      </c>
      <c r="L22" s="39">
        <v>42353</v>
      </c>
      <c r="M22" s="40"/>
      <c r="N22" s="40"/>
      <c r="O22" s="40"/>
      <c r="P22" s="40"/>
      <c r="Q22" s="40"/>
      <c r="R22" s="40">
        <v>1</v>
      </c>
      <c r="S22" s="40"/>
      <c r="T22" s="40"/>
      <c r="U22" s="40"/>
      <c r="V22" s="40"/>
      <c r="W22" s="40">
        <v>1</v>
      </c>
      <c r="X22" s="40"/>
      <c r="Y22" s="472">
        <f t="shared" si="0"/>
        <v>2</v>
      </c>
      <c r="Z22" s="69">
        <v>0</v>
      </c>
      <c r="AA22" s="576"/>
      <c r="AB22" s="1467"/>
      <c r="AC22" s="1507"/>
      <c r="AD22" s="1467"/>
      <c r="AE22" s="1507"/>
      <c r="AF22" s="1501"/>
      <c r="AG22" s="1501"/>
      <c r="AH22" s="1508"/>
      <c r="AI22" s="1467"/>
      <c r="AJ22" s="1509"/>
      <c r="AK22" s="1504"/>
    </row>
    <row r="23" spans="1:37" s="572" customFormat="1" ht="87" customHeight="1" thickBot="1">
      <c r="A23" s="1709"/>
      <c r="B23" s="1709"/>
      <c r="C23" s="1771"/>
      <c r="D23" s="1775" t="s">
        <v>1227</v>
      </c>
      <c r="E23" s="92" t="s">
        <v>1218</v>
      </c>
      <c r="F23" s="100">
        <v>1</v>
      </c>
      <c r="G23" s="92" t="s">
        <v>1224</v>
      </c>
      <c r="H23" s="36" t="s">
        <v>1221</v>
      </c>
      <c r="I23" s="236">
        <v>10</v>
      </c>
      <c r="J23" s="38" t="s">
        <v>1218</v>
      </c>
      <c r="K23" s="39">
        <v>42019</v>
      </c>
      <c r="L23" s="39">
        <v>42093</v>
      </c>
      <c r="M23" s="40"/>
      <c r="N23" s="40">
        <v>1</v>
      </c>
      <c r="O23" s="40"/>
      <c r="P23" s="40"/>
      <c r="Q23" s="40"/>
      <c r="R23" s="40"/>
      <c r="S23" s="40"/>
      <c r="T23" s="40"/>
      <c r="U23" s="40"/>
      <c r="V23" s="40"/>
      <c r="W23" s="40"/>
      <c r="X23" s="40"/>
      <c r="Y23" s="472">
        <f t="shared" si="0"/>
        <v>1</v>
      </c>
      <c r="Z23" s="69">
        <v>0</v>
      </c>
      <c r="AA23" s="576"/>
      <c r="AB23" s="1467"/>
      <c r="AC23" s="1507"/>
      <c r="AD23" s="1467"/>
      <c r="AE23" s="1507"/>
      <c r="AF23" s="1501"/>
      <c r="AG23" s="1501"/>
      <c r="AH23" s="1508"/>
      <c r="AI23" s="1467"/>
      <c r="AJ23" s="1509"/>
      <c r="AK23" s="1504"/>
    </row>
    <row r="24" spans="1:37" s="572" customFormat="1" ht="26.25" thickBot="1">
      <c r="A24" s="1709"/>
      <c r="B24" s="1709"/>
      <c r="C24" s="1772"/>
      <c r="D24" s="1776"/>
      <c r="E24" s="92" t="s">
        <v>802</v>
      </c>
      <c r="F24" s="100">
        <v>2</v>
      </c>
      <c r="G24" s="92" t="s">
        <v>1220</v>
      </c>
      <c r="H24" s="36" t="s">
        <v>1221</v>
      </c>
      <c r="I24" s="236">
        <v>10</v>
      </c>
      <c r="J24" s="38" t="s">
        <v>1222</v>
      </c>
      <c r="K24" s="39">
        <v>42019</v>
      </c>
      <c r="L24" s="39">
        <v>42353</v>
      </c>
      <c r="M24" s="40"/>
      <c r="N24" s="40"/>
      <c r="O24" s="40"/>
      <c r="P24" s="40"/>
      <c r="Q24" s="40"/>
      <c r="R24" s="40">
        <v>1</v>
      </c>
      <c r="S24" s="40"/>
      <c r="T24" s="40"/>
      <c r="U24" s="40"/>
      <c r="V24" s="40"/>
      <c r="W24" s="40">
        <v>1</v>
      </c>
      <c r="X24" s="40"/>
      <c r="Y24" s="472">
        <f t="shared" si="0"/>
        <v>2</v>
      </c>
      <c r="Z24" s="69">
        <v>0</v>
      </c>
      <c r="AA24" s="576"/>
      <c r="AB24" s="1467"/>
      <c r="AC24" s="1507"/>
      <c r="AD24" s="1467"/>
      <c r="AE24" s="1507"/>
      <c r="AF24" s="1501"/>
      <c r="AG24" s="1501"/>
      <c r="AH24" s="1508"/>
      <c r="AI24" s="1467"/>
      <c r="AJ24" s="1509"/>
      <c r="AK24" s="1504"/>
    </row>
    <row r="25" spans="1:37" s="572" customFormat="1" ht="20.1" customHeight="1" thickBot="1">
      <c r="A25" s="1699" t="s">
        <v>125</v>
      </c>
      <c r="B25" s="1700"/>
      <c r="C25" s="1700"/>
      <c r="D25" s="1701"/>
      <c r="E25" s="991"/>
      <c r="F25" s="991"/>
      <c r="G25" s="991"/>
      <c r="H25" s="991"/>
      <c r="I25" s="991">
        <f>SUM(I16:I24)</f>
        <v>100</v>
      </c>
      <c r="J25" s="991"/>
      <c r="K25" s="991"/>
      <c r="L25" s="991"/>
      <c r="M25" s="991"/>
      <c r="N25" s="991"/>
      <c r="O25" s="991"/>
      <c r="P25" s="991"/>
      <c r="Q25" s="991"/>
      <c r="R25" s="991"/>
      <c r="S25" s="991"/>
      <c r="T25" s="991"/>
      <c r="U25" s="991"/>
      <c r="V25" s="991"/>
      <c r="W25" s="991"/>
      <c r="X25" s="991"/>
      <c r="Y25" s="991"/>
      <c r="Z25" s="455">
        <f>SUM(Z16:Z24)</f>
        <v>0</v>
      </c>
      <c r="AA25" s="992"/>
      <c r="AB25" s="579"/>
      <c r="AC25" s="1137"/>
      <c r="AD25" s="579"/>
      <c r="AE25" s="1013"/>
      <c r="AF25" s="1012"/>
      <c r="AG25" s="1013"/>
      <c r="AH25" s="1386"/>
      <c r="AI25" s="1386"/>
      <c r="AJ25" s="1386"/>
      <c r="AK25" s="1387"/>
    </row>
    <row r="26" spans="1:37" s="572" customFormat="1" ht="118.5" customHeight="1" thickBot="1">
      <c r="A26" s="1708">
        <v>2</v>
      </c>
      <c r="B26" s="1708" t="s">
        <v>622</v>
      </c>
      <c r="C26" s="581" t="s">
        <v>1139</v>
      </c>
      <c r="D26" s="95" t="s">
        <v>1903</v>
      </c>
      <c r="E26" s="194" t="s">
        <v>1229</v>
      </c>
      <c r="F26" s="476">
        <v>1</v>
      </c>
      <c r="G26" s="194" t="s">
        <v>1230</v>
      </c>
      <c r="H26" s="36" t="s">
        <v>1221</v>
      </c>
      <c r="I26" s="225">
        <f>100%/14</f>
        <v>0.07142857142857142</v>
      </c>
      <c r="J26" s="49" t="s">
        <v>1229</v>
      </c>
      <c r="K26" s="50">
        <v>42019</v>
      </c>
      <c r="L26" s="50">
        <v>42185</v>
      </c>
      <c r="M26" s="51"/>
      <c r="N26" s="51"/>
      <c r="O26" s="51"/>
      <c r="P26" s="51"/>
      <c r="Q26" s="51"/>
      <c r="R26" s="51"/>
      <c r="S26" s="51"/>
      <c r="T26" s="51"/>
      <c r="U26" s="51"/>
      <c r="V26" s="51"/>
      <c r="W26" s="51"/>
      <c r="X26" s="51">
        <v>1</v>
      </c>
      <c r="Y26" s="472">
        <f>SUM(M26:X26)</f>
        <v>1</v>
      </c>
      <c r="Z26" s="69">
        <v>0</v>
      </c>
      <c r="AA26" s="88"/>
      <c r="AB26" s="1505"/>
      <c r="AC26" s="1507"/>
      <c r="AD26" s="1511"/>
      <c r="AE26" s="1507"/>
      <c r="AF26" s="1512"/>
      <c r="AG26" s="1512"/>
      <c r="AH26" s="1508"/>
      <c r="AI26" s="1467"/>
      <c r="AJ26" s="1513"/>
      <c r="AK26" s="1514"/>
    </row>
    <row r="27" spans="1:37" s="572" customFormat="1" ht="105.75" customHeight="1" thickBot="1">
      <c r="A27" s="1709"/>
      <c r="B27" s="1709"/>
      <c r="C27" s="997" t="s">
        <v>1150</v>
      </c>
      <c r="D27" s="473" t="s">
        <v>1231</v>
      </c>
      <c r="E27" s="35" t="s">
        <v>1232</v>
      </c>
      <c r="F27" s="36">
        <v>4</v>
      </c>
      <c r="G27" s="36" t="s">
        <v>1233</v>
      </c>
      <c r="H27" s="36" t="s">
        <v>1212</v>
      </c>
      <c r="I27" s="225">
        <f aca="true" t="shared" si="1" ref="I27:I35">100%/14</f>
        <v>0.07142857142857142</v>
      </c>
      <c r="J27" s="48" t="s">
        <v>1234</v>
      </c>
      <c r="K27" s="471">
        <v>42019</v>
      </c>
      <c r="L27" s="471">
        <v>42369</v>
      </c>
      <c r="M27" s="51"/>
      <c r="N27" s="51"/>
      <c r="O27" s="51"/>
      <c r="P27" s="51"/>
      <c r="Q27" s="51"/>
      <c r="R27" s="51"/>
      <c r="S27" s="51">
        <v>1</v>
      </c>
      <c r="T27" s="51">
        <v>1</v>
      </c>
      <c r="U27" s="51">
        <v>1</v>
      </c>
      <c r="V27" s="51">
        <v>1</v>
      </c>
      <c r="W27" s="51"/>
      <c r="X27" s="51"/>
      <c r="Y27" s="472">
        <f aca="true" t="shared" si="2" ref="Y27:Y30">SUM(M27:X27)</f>
        <v>4</v>
      </c>
      <c r="Z27" s="69">
        <v>0</v>
      </c>
      <c r="AA27" s="88"/>
      <c r="AB27" s="1505"/>
      <c r="AC27" s="1507"/>
      <c r="AD27" s="1511"/>
      <c r="AE27" s="1507"/>
      <c r="AF27" s="1512"/>
      <c r="AG27" s="1512"/>
      <c r="AH27" s="1508"/>
      <c r="AI27" s="1467"/>
      <c r="AJ27" s="1513"/>
      <c r="AK27" s="1514"/>
    </row>
    <row r="28" spans="1:37" s="572" customFormat="1" ht="320.25" customHeight="1" thickBot="1">
      <c r="A28" s="1709"/>
      <c r="B28" s="1709"/>
      <c r="C28" s="1777" t="s">
        <v>781</v>
      </c>
      <c r="D28" s="474" t="s">
        <v>1235</v>
      </c>
      <c r="E28" s="92" t="s">
        <v>1236</v>
      </c>
      <c r="F28" s="100">
        <v>3</v>
      </c>
      <c r="G28" s="92" t="s">
        <v>1664</v>
      </c>
      <c r="H28" s="36" t="s">
        <v>1237</v>
      </c>
      <c r="I28" s="225">
        <f t="shared" si="1"/>
        <v>0.07142857142857142</v>
      </c>
      <c r="J28" s="38" t="s">
        <v>1238</v>
      </c>
      <c r="K28" s="471">
        <v>42019</v>
      </c>
      <c r="L28" s="471">
        <v>42353</v>
      </c>
      <c r="M28" s="40"/>
      <c r="N28" s="40"/>
      <c r="O28" s="40"/>
      <c r="P28" s="40"/>
      <c r="Q28" s="40">
        <v>1</v>
      </c>
      <c r="R28" s="40"/>
      <c r="S28" s="40"/>
      <c r="T28" s="40">
        <v>1</v>
      </c>
      <c r="U28" s="40"/>
      <c r="V28" s="40"/>
      <c r="W28" s="40">
        <v>1</v>
      </c>
      <c r="X28" s="40"/>
      <c r="Y28" s="472">
        <f t="shared" si="2"/>
        <v>3</v>
      </c>
      <c r="Z28" s="69">
        <v>0</v>
      </c>
      <c r="AA28" s="576"/>
      <c r="AB28" s="1505"/>
      <c r="AC28" s="1507"/>
      <c r="AD28" s="1511"/>
      <c r="AE28" s="1507"/>
      <c r="AF28" s="1512"/>
      <c r="AG28" s="1512"/>
      <c r="AH28" s="1508"/>
      <c r="AI28" s="1467"/>
      <c r="AJ28" s="1513"/>
      <c r="AK28" s="1514"/>
    </row>
    <row r="29" spans="1:37" s="572" customFormat="1" ht="291.75" customHeight="1" thickBot="1">
      <c r="A29" s="1709"/>
      <c r="B29" s="1709"/>
      <c r="C29" s="1778"/>
      <c r="D29" s="474" t="s">
        <v>1665</v>
      </c>
      <c r="E29" s="92" t="s">
        <v>1666</v>
      </c>
      <c r="F29" s="100">
        <v>15</v>
      </c>
      <c r="G29" s="92" t="s">
        <v>1667</v>
      </c>
      <c r="H29" s="36" t="s">
        <v>1237</v>
      </c>
      <c r="I29" s="225">
        <f t="shared" si="1"/>
        <v>0.07142857142857142</v>
      </c>
      <c r="J29" s="38" t="s">
        <v>1503</v>
      </c>
      <c r="K29" s="482">
        <v>42019</v>
      </c>
      <c r="L29" s="482">
        <v>42353</v>
      </c>
      <c r="M29" s="40"/>
      <c r="N29" s="40"/>
      <c r="O29" s="40">
        <v>1</v>
      </c>
      <c r="P29" s="40">
        <v>2</v>
      </c>
      <c r="Q29" s="40">
        <v>2</v>
      </c>
      <c r="R29" s="40">
        <v>2</v>
      </c>
      <c r="S29" s="40">
        <v>2</v>
      </c>
      <c r="T29" s="40">
        <v>2</v>
      </c>
      <c r="U29" s="40">
        <v>2</v>
      </c>
      <c r="V29" s="40">
        <v>2</v>
      </c>
      <c r="W29" s="40"/>
      <c r="X29" s="40"/>
      <c r="Y29" s="472">
        <f t="shared" si="2"/>
        <v>15</v>
      </c>
      <c r="Z29" s="69">
        <v>0</v>
      </c>
      <c r="AA29" s="576"/>
      <c r="AB29" s="1505"/>
      <c r="AC29" s="1507"/>
      <c r="AD29" s="1511"/>
      <c r="AE29" s="1507"/>
      <c r="AF29" s="1512"/>
      <c r="AG29" s="1512"/>
      <c r="AH29" s="1508"/>
      <c r="AI29" s="1467"/>
      <c r="AJ29" s="1513"/>
      <c r="AK29" s="1514"/>
    </row>
    <row r="30" spans="1:37" s="572" customFormat="1" ht="276.75" customHeight="1" thickBot="1">
      <c r="A30" s="1709"/>
      <c r="B30" s="1709"/>
      <c r="C30" s="1779"/>
      <c r="D30" s="95" t="s">
        <v>1668</v>
      </c>
      <c r="E30" s="194" t="s">
        <v>1239</v>
      </c>
      <c r="F30" s="476">
        <v>100</v>
      </c>
      <c r="G30" s="194" t="s">
        <v>1240</v>
      </c>
      <c r="H30" s="36" t="s">
        <v>1237</v>
      </c>
      <c r="I30" s="225">
        <f t="shared" si="1"/>
        <v>0.07142857142857142</v>
      </c>
      <c r="J30" s="49" t="s">
        <v>67</v>
      </c>
      <c r="K30" s="482">
        <v>42019</v>
      </c>
      <c r="L30" s="482">
        <v>42353</v>
      </c>
      <c r="M30" s="531"/>
      <c r="N30" s="531"/>
      <c r="O30" s="531"/>
      <c r="P30" s="531"/>
      <c r="Q30" s="531"/>
      <c r="R30" s="531"/>
      <c r="S30" s="531"/>
      <c r="T30" s="531">
        <v>1</v>
      </c>
      <c r="U30" s="531"/>
      <c r="V30" s="531"/>
      <c r="W30" s="531"/>
      <c r="X30" s="531"/>
      <c r="Y30" s="504">
        <f t="shared" si="2"/>
        <v>1</v>
      </c>
      <c r="Z30" s="69">
        <v>0</v>
      </c>
      <c r="AA30" s="88"/>
      <c r="AB30" s="1512"/>
      <c r="AC30" s="1507"/>
      <c r="AD30" s="1512"/>
      <c r="AE30" s="1507"/>
      <c r="AF30" s="1512"/>
      <c r="AG30" s="1512"/>
      <c r="AH30" s="1508"/>
      <c r="AI30" s="1467"/>
      <c r="AJ30" s="1513"/>
      <c r="AK30" s="1514"/>
    </row>
    <row r="31" spans="1:37" s="572" customFormat="1" ht="408.75" customHeight="1" thickBot="1">
      <c r="A31" s="1709"/>
      <c r="B31" s="1709"/>
      <c r="C31" s="1770" t="s">
        <v>1083</v>
      </c>
      <c r="D31" s="582" t="s">
        <v>1504</v>
      </c>
      <c r="E31" s="53" t="s">
        <v>67</v>
      </c>
      <c r="F31" s="477">
        <v>1</v>
      </c>
      <c r="G31" s="53" t="s">
        <v>68</v>
      </c>
      <c r="H31" s="36" t="s">
        <v>1505</v>
      </c>
      <c r="I31" s="225">
        <f t="shared" si="1"/>
        <v>0.07142857142857142</v>
      </c>
      <c r="J31" s="55" t="s">
        <v>1155</v>
      </c>
      <c r="K31" s="482">
        <v>42036</v>
      </c>
      <c r="L31" s="482">
        <v>42094</v>
      </c>
      <c r="M31" s="552"/>
      <c r="N31" s="552"/>
      <c r="O31" s="552">
        <v>1</v>
      </c>
      <c r="P31" s="552"/>
      <c r="Q31" s="552"/>
      <c r="R31" s="552"/>
      <c r="S31" s="552"/>
      <c r="T31" s="552"/>
      <c r="U31" s="552"/>
      <c r="V31" s="552"/>
      <c r="W31" s="552"/>
      <c r="X31" s="552"/>
      <c r="Y31" s="504">
        <v>1</v>
      </c>
      <c r="Z31" s="575">
        <v>0</v>
      </c>
      <c r="AA31" s="577"/>
      <c r="AB31" s="1512"/>
      <c r="AC31" s="1507"/>
      <c r="AD31" s="1512"/>
      <c r="AE31" s="1507"/>
      <c r="AF31" s="1512"/>
      <c r="AG31" s="1512"/>
      <c r="AH31" s="1508"/>
      <c r="AI31" s="1467"/>
      <c r="AJ31" s="1513"/>
      <c r="AK31" s="1514"/>
    </row>
    <row r="32" spans="1:37" s="572" customFormat="1" ht="136.5" customHeight="1" thickBot="1">
      <c r="A32" s="1709"/>
      <c r="B32" s="1709"/>
      <c r="C32" s="1771"/>
      <c r="D32" s="582" t="s">
        <v>1506</v>
      </c>
      <c r="E32" s="53" t="s">
        <v>1156</v>
      </c>
      <c r="F32" s="477">
        <v>9</v>
      </c>
      <c r="G32" s="53" t="s">
        <v>1157</v>
      </c>
      <c r="H32" s="36" t="s">
        <v>1505</v>
      </c>
      <c r="I32" s="225">
        <f t="shared" si="1"/>
        <v>0.07142857142857142</v>
      </c>
      <c r="J32" s="55" t="s">
        <v>1158</v>
      </c>
      <c r="K32" s="482">
        <v>42095</v>
      </c>
      <c r="L32" s="482">
        <v>42155</v>
      </c>
      <c r="M32" s="552"/>
      <c r="N32" s="552"/>
      <c r="O32" s="552"/>
      <c r="P32" s="552"/>
      <c r="Q32" s="552"/>
      <c r="R32" s="552"/>
      <c r="S32" s="552"/>
      <c r="T32" s="552"/>
      <c r="U32" s="1388">
        <v>1</v>
      </c>
      <c r="V32" s="1388">
        <v>4</v>
      </c>
      <c r="W32" s="1388">
        <v>4</v>
      </c>
      <c r="X32" s="1388"/>
      <c r="Y32" s="1136">
        <v>9</v>
      </c>
      <c r="Z32" s="575">
        <v>0</v>
      </c>
      <c r="AA32" s="577"/>
      <c r="AB32" s="1505"/>
      <c r="AC32" s="1507"/>
      <c r="AD32" s="1512"/>
      <c r="AE32" s="1507"/>
      <c r="AF32" s="1512"/>
      <c r="AG32" s="1512"/>
      <c r="AH32" s="1508"/>
      <c r="AI32" s="1467"/>
      <c r="AJ32" s="1513"/>
      <c r="AK32" s="1514"/>
    </row>
    <row r="33" spans="1:37" s="572" customFormat="1" ht="56.25" customHeight="1" thickBot="1">
      <c r="A33" s="1709"/>
      <c r="B33" s="1709"/>
      <c r="C33" s="1771"/>
      <c r="D33" s="582" t="s">
        <v>1507</v>
      </c>
      <c r="E33" s="53" t="s">
        <v>1159</v>
      </c>
      <c r="F33" s="477">
        <v>1</v>
      </c>
      <c r="G33" s="53" t="s">
        <v>1160</v>
      </c>
      <c r="H33" s="36" t="s">
        <v>1505</v>
      </c>
      <c r="I33" s="225">
        <f t="shared" si="1"/>
        <v>0.07142857142857142</v>
      </c>
      <c r="J33" s="55" t="s">
        <v>1161</v>
      </c>
      <c r="K33" s="482">
        <v>42156</v>
      </c>
      <c r="L33" s="482">
        <v>42216</v>
      </c>
      <c r="M33" s="552"/>
      <c r="N33" s="552"/>
      <c r="O33" s="552"/>
      <c r="P33" s="552"/>
      <c r="Q33" s="552"/>
      <c r="R33" s="552"/>
      <c r="S33" s="552">
        <v>1</v>
      </c>
      <c r="T33" s="552"/>
      <c r="U33" s="552"/>
      <c r="V33" s="552"/>
      <c r="W33" s="552"/>
      <c r="X33" s="552"/>
      <c r="Y33" s="504">
        <v>1</v>
      </c>
      <c r="Z33" s="575">
        <v>0</v>
      </c>
      <c r="AA33" s="577"/>
      <c r="AB33" s="1512"/>
      <c r="AC33" s="1507"/>
      <c r="AD33" s="1512"/>
      <c r="AE33" s="1507"/>
      <c r="AF33" s="1512"/>
      <c r="AG33" s="1512"/>
      <c r="AH33" s="1508"/>
      <c r="AI33" s="1467"/>
      <c r="AJ33" s="1513"/>
      <c r="AK33" s="1514"/>
    </row>
    <row r="34" spans="1:37" s="572" customFormat="1" ht="118.5" customHeight="1" thickBot="1">
      <c r="A34" s="1709"/>
      <c r="B34" s="1709"/>
      <c r="C34" s="1770" t="s">
        <v>1172</v>
      </c>
      <c r="D34" s="1773" t="s">
        <v>1513</v>
      </c>
      <c r="E34" s="53" t="s">
        <v>1060</v>
      </c>
      <c r="F34" s="477">
        <v>1</v>
      </c>
      <c r="G34" s="53" t="s">
        <v>1514</v>
      </c>
      <c r="H34" s="36" t="s">
        <v>1221</v>
      </c>
      <c r="I34" s="225">
        <f t="shared" si="1"/>
        <v>0.07142857142857142</v>
      </c>
      <c r="J34" s="55" t="s">
        <v>1516</v>
      </c>
      <c r="K34" s="482">
        <v>42186</v>
      </c>
      <c r="L34" s="482">
        <v>42369</v>
      </c>
      <c r="M34" s="552"/>
      <c r="N34" s="552"/>
      <c r="O34" s="552"/>
      <c r="P34" s="552"/>
      <c r="Q34" s="552"/>
      <c r="R34" s="552"/>
      <c r="S34" s="552">
        <v>1</v>
      </c>
      <c r="T34" s="552"/>
      <c r="U34" s="552"/>
      <c r="V34" s="552"/>
      <c r="W34" s="552"/>
      <c r="X34" s="552"/>
      <c r="Y34" s="504">
        <v>1</v>
      </c>
      <c r="Z34" s="575">
        <v>0</v>
      </c>
      <c r="AA34" s="577"/>
      <c r="AB34" s="1505"/>
      <c r="AC34" s="1507"/>
      <c r="AD34" s="1512"/>
      <c r="AE34" s="1507"/>
      <c r="AF34" s="1512"/>
      <c r="AG34" s="1512"/>
      <c r="AH34" s="1508"/>
      <c r="AI34" s="1467"/>
      <c r="AJ34" s="1513"/>
      <c r="AK34" s="1514"/>
    </row>
    <row r="35" spans="1:37" s="572" customFormat="1" ht="119.25" customHeight="1" thickBot="1">
      <c r="A35" s="1714"/>
      <c r="B35" s="1714"/>
      <c r="C35" s="1772"/>
      <c r="D35" s="1774"/>
      <c r="E35" s="53" t="s">
        <v>131</v>
      </c>
      <c r="F35" s="477">
        <v>1</v>
      </c>
      <c r="G35" s="53" t="s">
        <v>1517</v>
      </c>
      <c r="H35" s="36" t="s">
        <v>1221</v>
      </c>
      <c r="I35" s="225">
        <f t="shared" si="1"/>
        <v>0.07142857142857142</v>
      </c>
      <c r="J35" s="55" t="s">
        <v>1518</v>
      </c>
      <c r="K35" s="482">
        <v>42186</v>
      </c>
      <c r="L35" s="482">
        <v>42369</v>
      </c>
      <c r="M35" s="552"/>
      <c r="N35" s="552"/>
      <c r="O35" s="552"/>
      <c r="P35" s="552"/>
      <c r="Q35" s="552"/>
      <c r="R35" s="552"/>
      <c r="S35" s="552"/>
      <c r="T35" s="552"/>
      <c r="U35" s="552"/>
      <c r="V35" s="552"/>
      <c r="W35" s="552"/>
      <c r="X35" s="552">
        <v>1</v>
      </c>
      <c r="Y35" s="504">
        <v>1</v>
      </c>
      <c r="Z35" s="575">
        <v>0</v>
      </c>
      <c r="AA35" s="577"/>
      <c r="AB35" s="1505"/>
      <c r="AC35" s="1507"/>
      <c r="AD35" s="1512"/>
      <c r="AE35" s="1507"/>
      <c r="AF35" s="1512"/>
      <c r="AG35" s="1512"/>
      <c r="AH35" s="1508"/>
      <c r="AI35" s="1467"/>
      <c r="AJ35" s="1513"/>
      <c r="AK35" s="1514"/>
    </row>
    <row r="36" spans="1:37" s="572" customFormat="1" ht="20.1" customHeight="1" thickBot="1">
      <c r="A36" s="1699" t="s">
        <v>125</v>
      </c>
      <c r="B36" s="1700"/>
      <c r="C36" s="1769"/>
      <c r="D36" s="1701"/>
      <c r="E36" s="991"/>
      <c r="F36" s="991"/>
      <c r="G36" s="991"/>
      <c r="H36" s="991"/>
      <c r="I36" s="84">
        <f>SUM(I26:I35)</f>
        <v>0.7142857142857141</v>
      </c>
      <c r="J36" s="991"/>
      <c r="K36" s="991"/>
      <c r="L36" s="991"/>
      <c r="M36" s="991"/>
      <c r="N36" s="991"/>
      <c r="O36" s="991"/>
      <c r="P36" s="991"/>
      <c r="Q36" s="991"/>
      <c r="R36" s="991"/>
      <c r="S36" s="991"/>
      <c r="T36" s="991"/>
      <c r="U36" s="991"/>
      <c r="V36" s="991"/>
      <c r="W36" s="991"/>
      <c r="X36" s="991"/>
      <c r="Y36" s="991"/>
      <c r="Z36" s="455">
        <f>SUM(Z26:Z33)</f>
        <v>0</v>
      </c>
      <c r="AA36" s="992"/>
      <c r="AB36" s="579"/>
      <c r="AC36" s="1138"/>
      <c r="AD36" s="579"/>
      <c r="AE36" s="1012"/>
      <c r="AF36" s="1012"/>
      <c r="AG36" s="1012"/>
      <c r="AH36" s="579"/>
      <c r="AI36" s="579"/>
      <c r="AJ36" s="579"/>
      <c r="AK36" s="579"/>
    </row>
    <row r="37" spans="1:37" s="572" customFormat="1" ht="20.1" customHeight="1" thickBot="1">
      <c r="A37" s="1692" t="s">
        <v>285</v>
      </c>
      <c r="B37" s="1693"/>
      <c r="C37" s="1693"/>
      <c r="D37" s="1693"/>
      <c r="E37" s="994"/>
      <c r="F37" s="995"/>
      <c r="G37" s="995"/>
      <c r="H37" s="995"/>
      <c r="I37" s="995"/>
      <c r="J37" s="995"/>
      <c r="K37" s="995"/>
      <c r="L37" s="995"/>
      <c r="M37" s="995"/>
      <c r="N37" s="995"/>
      <c r="O37" s="995"/>
      <c r="P37" s="995"/>
      <c r="Q37" s="995"/>
      <c r="R37" s="995"/>
      <c r="S37" s="995"/>
      <c r="T37" s="995"/>
      <c r="U37" s="995"/>
      <c r="V37" s="995"/>
      <c r="W37" s="995"/>
      <c r="X37" s="995"/>
      <c r="Y37" s="995"/>
      <c r="Z37" s="147">
        <f>SUM(Z25,Z36,)</f>
        <v>0</v>
      </c>
      <c r="AA37" s="148"/>
      <c r="AB37" s="583"/>
      <c r="AC37" s="1389"/>
      <c r="AD37" s="583"/>
      <c r="AE37" s="1015"/>
      <c r="AF37" s="1015"/>
      <c r="AG37" s="1015"/>
      <c r="AH37" s="583"/>
      <c r="AI37" s="583"/>
      <c r="AJ37" s="583"/>
      <c r="AK37" s="583"/>
    </row>
    <row r="38" spans="1:34" s="12" customFormat="1" ht="9.95" customHeight="1" thickBot="1">
      <c r="A38" s="1702"/>
      <c r="B38" s="1702"/>
      <c r="C38" s="1702"/>
      <c r="D38" s="1702"/>
      <c r="E38" s="1702"/>
      <c r="F38" s="1702"/>
      <c r="G38" s="1702"/>
      <c r="H38" s="1702"/>
      <c r="I38" s="1702"/>
      <c r="J38" s="1702"/>
      <c r="K38" s="1702"/>
      <c r="L38" s="1702"/>
      <c r="M38" s="1702"/>
      <c r="N38" s="1702"/>
      <c r="O38" s="1702"/>
      <c r="P38" s="1702"/>
      <c r="Q38" s="1702"/>
      <c r="R38" s="1702"/>
      <c r="S38" s="1702"/>
      <c r="T38" s="1702"/>
      <c r="U38" s="1702"/>
      <c r="V38" s="1702"/>
      <c r="W38" s="1702"/>
      <c r="X38" s="1702"/>
      <c r="Y38" s="1702"/>
      <c r="Z38" s="1702"/>
      <c r="AA38" s="1702"/>
      <c r="AB38" s="584"/>
      <c r="AC38" s="584"/>
      <c r="AD38" s="584"/>
      <c r="AE38" s="584"/>
      <c r="AF38" s="584"/>
      <c r="AG38" s="584"/>
      <c r="AH38" s="584"/>
    </row>
    <row r="39" spans="1:37" s="4" customFormat="1" ht="21" customHeight="1" thickBot="1">
      <c r="A39" s="1716" t="s">
        <v>9</v>
      </c>
      <c r="B39" s="1717"/>
      <c r="C39" s="1717"/>
      <c r="D39" s="1718"/>
      <c r="E39" s="1705" t="s">
        <v>814</v>
      </c>
      <c r="F39" s="1706"/>
      <c r="G39" s="1706"/>
      <c r="H39" s="1706"/>
      <c r="I39" s="1706"/>
      <c r="J39" s="1706"/>
      <c r="K39" s="1706"/>
      <c r="L39" s="1706"/>
      <c r="M39" s="1706"/>
      <c r="N39" s="1706"/>
      <c r="O39" s="1706"/>
      <c r="P39" s="1706"/>
      <c r="Q39" s="1706"/>
      <c r="R39" s="1706"/>
      <c r="S39" s="1706"/>
      <c r="T39" s="1706"/>
      <c r="U39" s="1706"/>
      <c r="V39" s="1706"/>
      <c r="W39" s="1706"/>
      <c r="X39" s="1706"/>
      <c r="Y39" s="1706"/>
      <c r="Z39" s="1706"/>
      <c r="AA39" s="1707"/>
      <c r="AB39" s="1752" t="s">
        <v>814</v>
      </c>
      <c r="AC39" s="1753"/>
      <c r="AD39" s="1753"/>
      <c r="AE39" s="1753"/>
      <c r="AF39" s="1753"/>
      <c r="AG39" s="1753"/>
      <c r="AH39" s="1753"/>
      <c r="AI39" s="1753"/>
      <c r="AJ39" s="1753"/>
      <c r="AK39" s="1754"/>
    </row>
    <row r="40" spans="2:34" s="12" customFormat="1" ht="9.95" customHeight="1" thickBot="1">
      <c r="B40" s="13"/>
      <c r="F40" s="218"/>
      <c r="I40" s="219"/>
      <c r="K40" s="220"/>
      <c r="L40" s="220"/>
      <c r="Z40" s="356"/>
      <c r="AB40" s="585"/>
      <c r="AC40" s="585"/>
      <c r="AD40" s="585"/>
      <c r="AE40" s="585"/>
      <c r="AF40" s="585"/>
      <c r="AG40" s="585"/>
      <c r="AH40" s="585"/>
    </row>
    <row r="41" spans="1:37" s="31" customFormat="1" ht="71.25" customHeight="1" thickBot="1">
      <c r="A41" s="20" t="s">
        <v>11</v>
      </c>
      <c r="B41" s="21" t="s">
        <v>12</v>
      </c>
      <c r="C41" s="20" t="s">
        <v>13</v>
      </c>
      <c r="D41" s="223" t="s">
        <v>14</v>
      </c>
      <c r="E41" s="22" t="s">
        <v>15</v>
      </c>
      <c r="F41" s="23" t="s">
        <v>16</v>
      </c>
      <c r="G41" s="24" t="s">
        <v>17</v>
      </c>
      <c r="H41" s="24" t="s">
        <v>18</v>
      </c>
      <c r="I41" s="25" t="s">
        <v>19</v>
      </c>
      <c r="J41" s="24" t="s">
        <v>20</v>
      </c>
      <c r="K41" s="24" t="s">
        <v>21</v>
      </c>
      <c r="L41" s="24" t="s">
        <v>22</v>
      </c>
      <c r="M41" s="26" t="s">
        <v>23</v>
      </c>
      <c r="N41" s="26" t="s">
        <v>24</v>
      </c>
      <c r="O41" s="26" t="s">
        <v>25</v>
      </c>
      <c r="P41" s="26" t="s">
        <v>26</v>
      </c>
      <c r="Q41" s="26" t="s">
        <v>27</v>
      </c>
      <c r="R41" s="26" t="s">
        <v>28</v>
      </c>
      <c r="S41" s="26" t="s">
        <v>29</v>
      </c>
      <c r="T41" s="26" t="s">
        <v>30</v>
      </c>
      <c r="U41" s="26" t="s">
        <v>31</v>
      </c>
      <c r="V41" s="26" t="s">
        <v>32</v>
      </c>
      <c r="W41" s="26" t="s">
        <v>33</v>
      </c>
      <c r="X41" s="26" t="s">
        <v>34</v>
      </c>
      <c r="Y41" s="24" t="s">
        <v>35</v>
      </c>
      <c r="Z41" s="28" t="s">
        <v>36</v>
      </c>
      <c r="AA41" s="29" t="s">
        <v>37</v>
      </c>
      <c r="AB41" s="1495" t="s">
        <v>44</v>
      </c>
      <c r="AC41" s="1495" t="s">
        <v>1705</v>
      </c>
      <c r="AD41" s="1495" t="s">
        <v>45</v>
      </c>
      <c r="AE41" s="1495" t="s">
        <v>1897</v>
      </c>
      <c r="AF41" s="1495" t="s">
        <v>1707</v>
      </c>
      <c r="AG41" s="1495" t="s">
        <v>1898</v>
      </c>
      <c r="AH41" s="1495" t="s">
        <v>38</v>
      </c>
      <c r="AI41" s="1495" t="s">
        <v>39</v>
      </c>
      <c r="AJ41" s="1495" t="s">
        <v>40</v>
      </c>
      <c r="AK41" s="1495" t="s">
        <v>41</v>
      </c>
    </row>
    <row r="42" spans="1:37" s="43" customFormat="1" ht="144" customHeight="1" thickBot="1">
      <c r="A42" s="1764">
        <v>1</v>
      </c>
      <c r="B42" s="1749" t="s">
        <v>1241</v>
      </c>
      <c r="C42" s="1696" t="s">
        <v>1242</v>
      </c>
      <c r="D42" s="85" t="s">
        <v>1519</v>
      </c>
      <c r="E42" s="278" t="s">
        <v>1520</v>
      </c>
      <c r="F42" s="278">
        <v>100</v>
      </c>
      <c r="G42" s="278" t="s">
        <v>1521</v>
      </c>
      <c r="H42" s="59" t="s">
        <v>1243</v>
      </c>
      <c r="I42" s="59">
        <v>7</v>
      </c>
      <c r="J42" s="59" t="s">
        <v>1522</v>
      </c>
      <c r="K42" s="105">
        <v>42019</v>
      </c>
      <c r="L42" s="105">
        <v>42353</v>
      </c>
      <c r="M42" s="586"/>
      <c r="N42" s="586"/>
      <c r="O42" s="587">
        <v>0.1</v>
      </c>
      <c r="P42" s="587">
        <v>0.1</v>
      </c>
      <c r="Q42" s="587">
        <v>0.1</v>
      </c>
      <c r="R42" s="587">
        <v>0.1</v>
      </c>
      <c r="S42" s="587">
        <v>0.1</v>
      </c>
      <c r="T42" s="587">
        <v>0.1</v>
      </c>
      <c r="U42" s="587">
        <v>0.1</v>
      </c>
      <c r="V42" s="587">
        <v>0.1</v>
      </c>
      <c r="W42" s="587">
        <v>0.1</v>
      </c>
      <c r="X42" s="587">
        <v>0.1</v>
      </c>
      <c r="Y42" s="504">
        <f aca="true" t="shared" si="3" ref="Y42:Y86">SUM(M42:X42)</f>
        <v>0.9999999999999999</v>
      </c>
      <c r="Z42" s="1006">
        <v>4230544156</v>
      </c>
      <c r="AA42" s="1007" t="s">
        <v>1523</v>
      </c>
      <c r="AB42" s="1501"/>
      <c r="AC42" s="1507"/>
      <c r="AD42" s="1512"/>
      <c r="AE42" s="1507"/>
      <c r="AF42" s="1501"/>
      <c r="AG42" s="1501"/>
      <c r="AH42" s="1515"/>
      <c r="AI42" s="1516"/>
      <c r="AJ42" s="1509"/>
      <c r="AK42" s="1504"/>
    </row>
    <row r="43" spans="1:37" s="43" customFormat="1" ht="299.25" customHeight="1" thickBot="1">
      <c r="A43" s="1765"/>
      <c r="B43" s="1750"/>
      <c r="C43" s="1697"/>
      <c r="D43" s="85" t="s">
        <v>1244</v>
      </c>
      <c r="E43" s="278" t="s">
        <v>1904</v>
      </c>
      <c r="F43" s="278" t="s">
        <v>95</v>
      </c>
      <c r="G43" s="278" t="s">
        <v>1245</v>
      </c>
      <c r="H43" s="278" t="s">
        <v>1243</v>
      </c>
      <c r="I43" s="59">
        <v>7</v>
      </c>
      <c r="J43" s="59" t="s">
        <v>1522</v>
      </c>
      <c r="K43" s="61">
        <v>42019</v>
      </c>
      <c r="L43" s="61">
        <v>42353</v>
      </c>
      <c r="M43" s="1785">
        <v>1</v>
      </c>
      <c r="N43" s="1786"/>
      <c r="O43" s="1786"/>
      <c r="P43" s="1786"/>
      <c r="Q43" s="1786"/>
      <c r="R43" s="1786"/>
      <c r="S43" s="1786"/>
      <c r="T43" s="1786"/>
      <c r="U43" s="1786"/>
      <c r="V43" s="1786"/>
      <c r="W43" s="1786"/>
      <c r="X43" s="1787"/>
      <c r="Y43" s="1553">
        <v>1</v>
      </c>
      <c r="Z43" s="69">
        <v>0</v>
      </c>
      <c r="AA43" s="252"/>
      <c r="AB43" s="1501"/>
      <c r="AC43" s="1507"/>
      <c r="AD43" s="1512"/>
      <c r="AE43" s="1507"/>
      <c r="AF43" s="1501"/>
      <c r="AG43" s="1501"/>
      <c r="AH43" s="1508"/>
      <c r="AI43" s="1467"/>
      <c r="AJ43" s="1509"/>
      <c r="AK43" s="1504"/>
    </row>
    <row r="44" spans="1:37" s="43" customFormat="1" ht="51.75" thickBot="1">
      <c r="A44" s="1765"/>
      <c r="B44" s="1750"/>
      <c r="C44" s="1697"/>
      <c r="D44" s="85" t="s">
        <v>1524</v>
      </c>
      <c r="E44" s="278" t="s">
        <v>1669</v>
      </c>
      <c r="F44" s="278">
        <v>100</v>
      </c>
      <c r="G44" s="278" t="s">
        <v>1525</v>
      </c>
      <c r="H44" s="59" t="s">
        <v>1243</v>
      </c>
      <c r="I44" s="59">
        <v>7</v>
      </c>
      <c r="J44" s="59" t="s">
        <v>1522</v>
      </c>
      <c r="K44" s="105">
        <v>42019</v>
      </c>
      <c r="L44" s="105">
        <v>42353</v>
      </c>
      <c r="M44" s="586"/>
      <c r="N44" s="587"/>
      <c r="O44" s="587">
        <v>0.1</v>
      </c>
      <c r="P44" s="587">
        <v>0.1</v>
      </c>
      <c r="Q44" s="587">
        <v>0.1</v>
      </c>
      <c r="R44" s="587">
        <v>0.1</v>
      </c>
      <c r="S44" s="587">
        <v>0.1</v>
      </c>
      <c r="T44" s="587">
        <v>0.1</v>
      </c>
      <c r="U44" s="587">
        <v>0.1</v>
      </c>
      <c r="V44" s="587">
        <v>0.1</v>
      </c>
      <c r="W44" s="587">
        <v>0.1</v>
      </c>
      <c r="X44" s="587">
        <v>0.1</v>
      </c>
      <c r="Y44" s="504">
        <f t="shared" si="3"/>
        <v>0.9999999999999999</v>
      </c>
      <c r="Z44" s="69">
        <v>0</v>
      </c>
      <c r="AA44" s="588"/>
      <c r="AB44" s="1501"/>
      <c r="AC44" s="1507"/>
      <c r="AD44" s="1512"/>
      <c r="AE44" s="1507"/>
      <c r="AF44" s="1501"/>
      <c r="AG44" s="1501"/>
      <c r="AH44" s="1508"/>
      <c r="AI44" s="1467"/>
      <c r="AJ44" s="1509"/>
      <c r="AK44" s="1504"/>
    </row>
    <row r="45" spans="1:37" s="43" customFormat="1" ht="51.75" thickBot="1">
      <c r="A45" s="1765"/>
      <c r="B45" s="1750"/>
      <c r="C45" s="1697"/>
      <c r="D45" s="224" t="s">
        <v>1246</v>
      </c>
      <c r="E45" s="59" t="s">
        <v>1670</v>
      </c>
      <c r="F45" s="59">
        <v>34</v>
      </c>
      <c r="G45" s="59" t="s">
        <v>1671</v>
      </c>
      <c r="H45" s="59" t="s">
        <v>1247</v>
      </c>
      <c r="I45" s="59">
        <v>7</v>
      </c>
      <c r="J45" s="59" t="s">
        <v>1526</v>
      </c>
      <c r="K45" s="105">
        <v>42019</v>
      </c>
      <c r="L45" s="105">
        <v>42353</v>
      </c>
      <c r="M45" s="113"/>
      <c r="N45" s="113">
        <v>15</v>
      </c>
      <c r="O45" s="113">
        <v>10</v>
      </c>
      <c r="P45" s="113">
        <v>6</v>
      </c>
      <c r="Q45" s="113"/>
      <c r="R45" s="114"/>
      <c r="S45" s="532">
        <v>2</v>
      </c>
      <c r="T45" s="113"/>
      <c r="U45" s="114"/>
      <c r="V45" s="114">
        <v>1</v>
      </c>
      <c r="W45" s="114"/>
      <c r="X45" s="114"/>
      <c r="Y45" s="472">
        <f t="shared" si="3"/>
        <v>34</v>
      </c>
      <c r="Z45" s="69">
        <v>0</v>
      </c>
      <c r="AA45" s="588"/>
      <c r="AB45" s="1561"/>
      <c r="AC45" s="1507"/>
      <c r="AD45" s="1511"/>
      <c r="AE45" s="1507"/>
      <c r="AF45" s="1501"/>
      <c r="AG45" s="1501"/>
      <c r="AH45" s="1508"/>
      <c r="AI45" s="1467"/>
      <c r="AJ45" s="1509"/>
      <c r="AK45" s="1504"/>
    </row>
    <row r="46" spans="1:37" s="43" customFormat="1" ht="26.25" thickBot="1">
      <c r="A46" s="1765"/>
      <c r="B46" s="1750"/>
      <c r="C46" s="1697"/>
      <c r="D46" s="224" t="s">
        <v>1248</v>
      </c>
      <c r="E46" s="59" t="s">
        <v>1249</v>
      </c>
      <c r="F46" s="59">
        <v>100</v>
      </c>
      <c r="G46" s="59" t="s">
        <v>1250</v>
      </c>
      <c r="H46" s="59" t="s">
        <v>1300</v>
      </c>
      <c r="I46" s="59">
        <v>7</v>
      </c>
      <c r="J46" s="59" t="s">
        <v>1249</v>
      </c>
      <c r="K46" s="105">
        <v>42019</v>
      </c>
      <c r="L46" s="105">
        <v>42186</v>
      </c>
      <c r="M46" s="113"/>
      <c r="N46" s="113"/>
      <c r="O46" s="113"/>
      <c r="P46" s="113"/>
      <c r="Q46" s="113"/>
      <c r="R46" s="114"/>
      <c r="S46" s="533">
        <v>1</v>
      </c>
      <c r="T46" s="113"/>
      <c r="U46" s="114"/>
      <c r="V46" s="114"/>
      <c r="W46" s="114"/>
      <c r="X46" s="114"/>
      <c r="Y46" s="504">
        <f t="shared" si="3"/>
        <v>1</v>
      </c>
      <c r="Z46" s="69">
        <v>0</v>
      </c>
      <c r="AA46" s="588"/>
      <c r="AB46" s="1501"/>
      <c r="AC46" s="1507"/>
      <c r="AD46" s="1512"/>
      <c r="AE46" s="1507"/>
      <c r="AF46" s="1501"/>
      <c r="AG46" s="1501"/>
      <c r="AH46" s="1508"/>
      <c r="AI46" s="1467"/>
      <c r="AJ46" s="1509"/>
      <c r="AK46" s="1504"/>
    </row>
    <row r="47" spans="1:37" s="43" customFormat="1" ht="138.75" customHeight="1" thickBot="1">
      <c r="A47" s="1765"/>
      <c r="B47" s="1750"/>
      <c r="C47" s="1697"/>
      <c r="D47" s="224" t="s">
        <v>1252</v>
      </c>
      <c r="E47" s="59" t="s">
        <v>1253</v>
      </c>
      <c r="F47" s="59">
        <v>100</v>
      </c>
      <c r="G47" s="59" t="s">
        <v>1254</v>
      </c>
      <c r="H47" s="59" t="s">
        <v>1251</v>
      </c>
      <c r="I47" s="59">
        <v>7</v>
      </c>
      <c r="J47" s="59" t="s">
        <v>1527</v>
      </c>
      <c r="K47" s="105">
        <v>42019</v>
      </c>
      <c r="L47" s="105">
        <v>42353</v>
      </c>
      <c r="M47" s="113"/>
      <c r="N47" s="113"/>
      <c r="O47" s="113"/>
      <c r="P47" s="113"/>
      <c r="Q47" s="113"/>
      <c r="R47" s="114"/>
      <c r="S47" s="114"/>
      <c r="T47" s="113"/>
      <c r="U47" s="114"/>
      <c r="V47" s="114"/>
      <c r="W47" s="114"/>
      <c r="X47" s="116">
        <v>1</v>
      </c>
      <c r="Y47" s="504">
        <f t="shared" si="3"/>
        <v>1</v>
      </c>
      <c r="Z47" s="69">
        <v>0</v>
      </c>
      <c r="AA47" s="588"/>
      <c r="AB47" s="1501"/>
      <c r="AC47" s="1507"/>
      <c r="AD47" s="1512"/>
      <c r="AE47" s="1507"/>
      <c r="AF47" s="1501"/>
      <c r="AG47" s="1501"/>
      <c r="AH47" s="1508"/>
      <c r="AI47" s="1467"/>
      <c r="AJ47" s="1509"/>
      <c r="AK47" s="1504"/>
    </row>
    <row r="48" spans="1:37" s="43" customFormat="1" ht="51.75" thickBot="1">
      <c r="A48" s="1765"/>
      <c r="B48" s="1750"/>
      <c r="C48" s="1697"/>
      <c r="D48" s="224" t="s">
        <v>1672</v>
      </c>
      <c r="E48" s="59" t="s">
        <v>1673</v>
      </c>
      <c r="F48" s="59" t="s">
        <v>95</v>
      </c>
      <c r="G48" s="59" t="s">
        <v>1706</v>
      </c>
      <c r="H48" s="59" t="s">
        <v>1251</v>
      </c>
      <c r="I48" s="59">
        <v>7</v>
      </c>
      <c r="J48" s="59" t="s">
        <v>1528</v>
      </c>
      <c r="K48" s="105">
        <v>42019</v>
      </c>
      <c r="L48" s="105">
        <v>42353</v>
      </c>
      <c r="M48" s="1014"/>
      <c r="N48" s="1014">
        <v>1</v>
      </c>
      <c r="O48" s="1014"/>
      <c r="P48" s="1014">
        <v>1</v>
      </c>
      <c r="Q48" s="1014"/>
      <c r="R48" s="1014">
        <v>1</v>
      </c>
      <c r="S48" s="1014"/>
      <c r="T48" s="1014">
        <v>1</v>
      </c>
      <c r="U48" s="1014"/>
      <c r="V48" s="1014">
        <v>1</v>
      </c>
      <c r="W48" s="1014"/>
      <c r="X48" s="1014">
        <v>1</v>
      </c>
      <c r="Y48" s="504">
        <f>AVERAGE(M48:X48)</f>
        <v>1</v>
      </c>
      <c r="Z48" s="69">
        <v>0</v>
      </c>
      <c r="AA48" s="588"/>
      <c r="AB48" s="1501"/>
      <c r="AC48" s="1507"/>
      <c r="AD48" s="1512"/>
      <c r="AE48" s="1507"/>
      <c r="AF48" s="1501"/>
      <c r="AG48" s="1501"/>
      <c r="AH48" s="1508"/>
      <c r="AI48" s="1467"/>
      <c r="AJ48" s="1509"/>
      <c r="AK48" s="1504"/>
    </row>
    <row r="49" spans="1:37" s="43" customFormat="1" ht="26.25" thickBot="1">
      <c r="A49" s="1765"/>
      <c r="B49" s="1750"/>
      <c r="C49" s="1697"/>
      <c r="D49" s="224" t="s">
        <v>1256</v>
      </c>
      <c r="E49" s="59" t="s">
        <v>1257</v>
      </c>
      <c r="F49" s="59">
        <v>10</v>
      </c>
      <c r="G49" s="59" t="s">
        <v>1225</v>
      </c>
      <c r="H49" s="59" t="s">
        <v>1251</v>
      </c>
      <c r="I49" s="59">
        <v>7</v>
      </c>
      <c r="J49" s="59" t="s">
        <v>1526</v>
      </c>
      <c r="K49" s="105">
        <v>42019</v>
      </c>
      <c r="L49" s="105">
        <v>42353</v>
      </c>
      <c r="M49" s="113"/>
      <c r="N49" s="113"/>
      <c r="O49" s="113">
        <v>1</v>
      </c>
      <c r="P49" s="113">
        <v>1</v>
      </c>
      <c r="Q49" s="113">
        <v>1</v>
      </c>
      <c r="R49" s="114">
        <v>1</v>
      </c>
      <c r="S49" s="114">
        <v>1</v>
      </c>
      <c r="T49" s="113">
        <v>1</v>
      </c>
      <c r="U49" s="114">
        <v>1</v>
      </c>
      <c r="V49" s="114">
        <v>1</v>
      </c>
      <c r="W49" s="114">
        <v>1</v>
      </c>
      <c r="X49" s="114">
        <v>1</v>
      </c>
      <c r="Y49" s="472">
        <f t="shared" si="3"/>
        <v>10</v>
      </c>
      <c r="Z49" s="69">
        <v>0</v>
      </c>
      <c r="AA49" s="588"/>
      <c r="AB49" s="1561"/>
      <c r="AC49" s="1507"/>
      <c r="AD49" s="1511"/>
      <c r="AE49" s="1507"/>
      <c r="AF49" s="1501"/>
      <c r="AG49" s="1501"/>
      <c r="AH49" s="1508"/>
      <c r="AI49" s="1467"/>
      <c r="AJ49" s="1509"/>
      <c r="AK49" s="1504"/>
    </row>
    <row r="50" spans="1:37" s="43" customFormat="1" ht="39" thickBot="1">
      <c r="A50" s="1765"/>
      <c r="B50" s="1750"/>
      <c r="C50" s="1697"/>
      <c r="D50" s="224" t="s">
        <v>1258</v>
      </c>
      <c r="E50" s="59" t="s">
        <v>1260</v>
      </c>
      <c r="F50" s="59">
        <v>12</v>
      </c>
      <c r="G50" s="59" t="s">
        <v>1259</v>
      </c>
      <c r="H50" s="59" t="s">
        <v>1247</v>
      </c>
      <c r="I50" s="59">
        <v>7</v>
      </c>
      <c r="J50" s="59" t="s">
        <v>1526</v>
      </c>
      <c r="K50" s="105">
        <v>42019</v>
      </c>
      <c r="L50" s="105">
        <v>42368</v>
      </c>
      <c r="M50" s="113">
        <v>1</v>
      </c>
      <c r="N50" s="113">
        <v>1</v>
      </c>
      <c r="O50" s="113">
        <v>1</v>
      </c>
      <c r="P50" s="113">
        <v>1</v>
      </c>
      <c r="Q50" s="113">
        <v>1</v>
      </c>
      <c r="R50" s="114">
        <v>1</v>
      </c>
      <c r="S50" s="114">
        <v>1</v>
      </c>
      <c r="T50" s="113">
        <v>1</v>
      </c>
      <c r="U50" s="114">
        <v>1</v>
      </c>
      <c r="V50" s="114">
        <v>1</v>
      </c>
      <c r="W50" s="114">
        <v>1</v>
      </c>
      <c r="X50" s="114">
        <v>1</v>
      </c>
      <c r="Y50" s="472">
        <f t="shared" si="3"/>
        <v>12</v>
      </c>
      <c r="Z50" s="69">
        <v>0</v>
      </c>
      <c r="AA50" s="588"/>
      <c r="AB50" s="1561"/>
      <c r="AC50" s="1507"/>
      <c r="AD50" s="1511"/>
      <c r="AE50" s="1507"/>
      <c r="AF50" s="1501"/>
      <c r="AG50" s="1501"/>
      <c r="AH50" s="1508"/>
      <c r="AI50" s="1467"/>
      <c r="AJ50" s="1509"/>
      <c r="AK50" s="1504"/>
    </row>
    <row r="51" spans="1:37" s="43" customFormat="1" ht="116.25" customHeight="1" thickBot="1">
      <c r="A51" s="1765"/>
      <c r="B51" s="1750"/>
      <c r="C51" s="1697"/>
      <c r="D51" s="578" t="s">
        <v>1261</v>
      </c>
      <c r="E51" s="59" t="s">
        <v>1529</v>
      </c>
      <c r="F51" s="59" t="s">
        <v>95</v>
      </c>
      <c r="G51" s="59" t="s">
        <v>1262</v>
      </c>
      <c r="H51" s="59" t="s">
        <v>1263</v>
      </c>
      <c r="I51" s="59">
        <v>7</v>
      </c>
      <c r="J51" s="59" t="s">
        <v>1530</v>
      </c>
      <c r="K51" s="61">
        <v>42019</v>
      </c>
      <c r="L51" s="61">
        <v>42368</v>
      </c>
      <c r="M51" s="1014"/>
      <c r="N51" s="1014">
        <v>1</v>
      </c>
      <c r="O51" s="1014"/>
      <c r="P51" s="1014">
        <v>1</v>
      </c>
      <c r="Q51" s="1014"/>
      <c r="R51" s="1014">
        <v>1</v>
      </c>
      <c r="S51" s="1014"/>
      <c r="T51" s="1014">
        <v>1</v>
      </c>
      <c r="U51" s="1014"/>
      <c r="V51" s="1014">
        <v>1</v>
      </c>
      <c r="W51" s="1014"/>
      <c r="X51" s="1014">
        <v>1</v>
      </c>
      <c r="Y51" s="504">
        <f>AVERAGE(M51:X51)</f>
        <v>1</v>
      </c>
      <c r="Z51" s="69">
        <v>0</v>
      </c>
      <c r="AA51" s="88"/>
      <c r="AB51" s="1501"/>
      <c r="AC51" s="1507"/>
      <c r="AD51" s="1512"/>
      <c r="AE51" s="1507"/>
      <c r="AF51" s="1501"/>
      <c r="AG51" s="1501"/>
      <c r="AH51" s="1508"/>
      <c r="AI51" s="1467"/>
      <c r="AJ51" s="1509"/>
      <c r="AK51" s="1504"/>
    </row>
    <row r="52" spans="1:37" s="43" customFormat="1" ht="270" customHeight="1" thickBot="1">
      <c r="A52" s="1765"/>
      <c r="B52" s="1750"/>
      <c r="C52" s="1698"/>
      <c r="D52" s="578" t="s">
        <v>1531</v>
      </c>
      <c r="E52" s="59" t="s">
        <v>1313</v>
      </c>
      <c r="F52" s="59" t="s">
        <v>95</v>
      </c>
      <c r="G52" s="59" t="s">
        <v>1264</v>
      </c>
      <c r="H52" s="59" t="s">
        <v>1263</v>
      </c>
      <c r="I52" s="59">
        <v>7</v>
      </c>
      <c r="J52" s="59" t="s">
        <v>1528</v>
      </c>
      <c r="K52" s="61">
        <v>42019</v>
      </c>
      <c r="L52" s="61">
        <v>42368</v>
      </c>
      <c r="M52" s="1014"/>
      <c r="N52" s="1014">
        <v>1</v>
      </c>
      <c r="O52" s="1014"/>
      <c r="P52" s="1014">
        <v>1</v>
      </c>
      <c r="Q52" s="1014"/>
      <c r="R52" s="1014">
        <v>1</v>
      </c>
      <c r="S52" s="1014"/>
      <c r="T52" s="1014">
        <v>1</v>
      </c>
      <c r="U52" s="1014"/>
      <c r="V52" s="1014">
        <v>1</v>
      </c>
      <c r="W52" s="1014"/>
      <c r="X52" s="1014">
        <v>1</v>
      </c>
      <c r="Y52" s="504">
        <f>AVERAGE(M52:X52)</f>
        <v>1</v>
      </c>
      <c r="Z52" s="69">
        <v>0</v>
      </c>
      <c r="AA52" s="262"/>
      <c r="AB52" s="1501"/>
      <c r="AC52" s="1507"/>
      <c r="AD52" s="1512"/>
      <c r="AE52" s="1507"/>
      <c r="AF52" s="1501"/>
      <c r="AG52" s="1501"/>
      <c r="AH52" s="1508"/>
      <c r="AI52" s="1467"/>
      <c r="AJ52" s="1509"/>
      <c r="AK52" s="1504"/>
    </row>
    <row r="53" spans="1:37" s="43" customFormat="1" ht="63.75" customHeight="1" thickBot="1">
      <c r="A53" s="1765"/>
      <c r="B53" s="1750"/>
      <c r="C53" s="1696" t="s">
        <v>1265</v>
      </c>
      <c r="D53" s="999" t="s">
        <v>1266</v>
      </c>
      <c r="E53" s="59" t="s">
        <v>1267</v>
      </c>
      <c r="F53" s="59">
        <v>3</v>
      </c>
      <c r="G53" s="59" t="s">
        <v>1268</v>
      </c>
      <c r="H53" s="59" t="s">
        <v>1263</v>
      </c>
      <c r="I53" s="59">
        <v>5</v>
      </c>
      <c r="J53" s="59" t="s">
        <v>269</v>
      </c>
      <c r="K53" s="61">
        <v>42019</v>
      </c>
      <c r="L53" s="61">
        <v>42368</v>
      </c>
      <c r="M53" s="254"/>
      <c r="N53" s="254"/>
      <c r="O53" s="254"/>
      <c r="P53" s="254"/>
      <c r="Q53" s="254"/>
      <c r="R53" s="254">
        <v>1</v>
      </c>
      <c r="S53" s="254"/>
      <c r="T53" s="255"/>
      <c r="U53" s="256">
        <v>1</v>
      </c>
      <c r="V53" s="103"/>
      <c r="W53" s="103"/>
      <c r="X53" s="103">
        <v>1</v>
      </c>
      <c r="Y53" s="472">
        <f t="shared" si="3"/>
        <v>3</v>
      </c>
      <c r="Z53" s="69">
        <v>0</v>
      </c>
      <c r="AA53" s="262"/>
      <c r="AB53" s="1561"/>
      <c r="AC53" s="1507"/>
      <c r="AD53" s="1511"/>
      <c r="AE53" s="1507"/>
      <c r="AF53" s="1501"/>
      <c r="AG53" s="1501"/>
      <c r="AH53" s="1508"/>
      <c r="AI53" s="1467"/>
      <c r="AJ53" s="1509"/>
      <c r="AK53" s="1504"/>
    </row>
    <row r="54" spans="1:37" s="43" customFormat="1" ht="191.25" customHeight="1" thickBot="1">
      <c r="A54" s="1765"/>
      <c r="B54" s="1750"/>
      <c r="C54" s="1698"/>
      <c r="D54" s="224" t="s">
        <v>1269</v>
      </c>
      <c r="E54" s="59" t="s">
        <v>1095</v>
      </c>
      <c r="F54" s="59">
        <v>100</v>
      </c>
      <c r="G54" s="59" t="s">
        <v>1270</v>
      </c>
      <c r="H54" s="278" t="s">
        <v>1532</v>
      </c>
      <c r="I54" s="59">
        <v>6</v>
      </c>
      <c r="J54" s="59" t="s">
        <v>1533</v>
      </c>
      <c r="K54" s="105">
        <v>42019</v>
      </c>
      <c r="L54" s="105">
        <v>42186</v>
      </c>
      <c r="M54" s="113"/>
      <c r="N54" s="113"/>
      <c r="O54" s="113"/>
      <c r="P54" s="116">
        <v>0.2</v>
      </c>
      <c r="Q54" s="116">
        <v>0.2</v>
      </c>
      <c r="R54" s="116">
        <v>0.3</v>
      </c>
      <c r="S54" s="116">
        <v>0.3</v>
      </c>
      <c r="T54" s="116"/>
      <c r="U54" s="116"/>
      <c r="V54" s="116"/>
      <c r="W54" s="116"/>
      <c r="X54" s="116"/>
      <c r="Y54" s="504">
        <f t="shared" si="3"/>
        <v>1</v>
      </c>
      <c r="Z54" s="69">
        <v>0</v>
      </c>
      <c r="AA54" s="588"/>
      <c r="AB54" s="1501"/>
      <c r="AC54" s="1507"/>
      <c r="AD54" s="1512"/>
      <c r="AE54" s="1507"/>
      <c r="AF54" s="1501"/>
      <c r="AG54" s="1501"/>
      <c r="AH54" s="1508"/>
      <c r="AI54" s="1467"/>
      <c r="AJ54" s="1509"/>
      <c r="AK54" s="1504"/>
    </row>
    <row r="55" spans="1:37" s="43" customFormat="1" ht="142.5" customHeight="1" thickBot="1">
      <c r="A55" s="1765"/>
      <c r="B55" s="1750"/>
      <c r="C55" s="1696" t="s">
        <v>1271</v>
      </c>
      <c r="D55" s="224" t="s">
        <v>1674</v>
      </c>
      <c r="E55" s="59" t="s">
        <v>1272</v>
      </c>
      <c r="F55" s="59">
        <v>100</v>
      </c>
      <c r="G55" s="59" t="s">
        <v>1273</v>
      </c>
      <c r="H55" s="59" t="s">
        <v>1274</v>
      </c>
      <c r="I55" s="59">
        <v>6</v>
      </c>
      <c r="J55" s="59" t="s">
        <v>1534</v>
      </c>
      <c r="K55" s="61">
        <v>42019</v>
      </c>
      <c r="L55" s="61">
        <v>42353</v>
      </c>
      <c r="M55" s="51"/>
      <c r="N55" s="531">
        <v>0.1</v>
      </c>
      <c r="O55" s="531">
        <v>0.1</v>
      </c>
      <c r="P55" s="531">
        <v>0.1</v>
      </c>
      <c r="Q55" s="531">
        <v>0.1</v>
      </c>
      <c r="R55" s="531">
        <v>0.1</v>
      </c>
      <c r="S55" s="531">
        <v>0.1</v>
      </c>
      <c r="T55" s="531">
        <v>0.1</v>
      </c>
      <c r="U55" s="531">
        <v>0.1</v>
      </c>
      <c r="V55" s="531">
        <v>0.1</v>
      </c>
      <c r="W55" s="531">
        <v>0.1</v>
      </c>
      <c r="X55" s="531"/>
      <c r="Y55" s="504">
        <f t="shared" si="3"/>
        <v>0.9999999999999999</v>
      </c>
      <c r="Z55" s="69">
        <v>0</v>
      </c>
      <c r="AA55" s="88"/>
      <c r="AB55" s="1501"/>
      <c r="AC55" s="1507"/>
      <c r="AD55" s="1512"/>
      <c r="AE55" s="1507"/>
      <c r="AF55" s="1501"/>
      <c r="AG55" s="1501"/>
      <c r="AH55" s="1508"/>
      <c r="AI55" s="1467"/>
      <c r="AJ55" s="1509"/>
      <c r="AK55" s="1504"/>
    </row>
    <row r="56" spans="1:37" s="43" customFormat="1" ht="273.75" customHeight="1" thickBot="1">
      <c r="A56" s="1765"/>
      <c r="B56" s="1750"/>
      <c r="C56" s="1697"/>
      <c r="D56" s="224" t="s">
        <v>1675</v>
      </c>
      <c r="E56" s="236" t="s">
        <v>1222</v>
      </c>
      <c r="F56" s="236">
        <v>2</v>
      </c>
      <c r="G56" s="236" t="s">
        <v>1220</v>
      </c>
      <c r="H56" s="236" t="s">
        <v>1274</v>
      </c>
      <c r="I56" s="236">
        <v>6</v>
      </c>
      <c r="J56" s="236" t="s">
        <v>1535</v>
      </c>
      <c r="K56" s="62">
        <v>42019</v>
      </c>
      <c r="L56" s="62">
        <v>42156</v>
      </c>
      <c r="M56" s="40"/>
      <c r="N56" s="40"/>
      <c r="O56" s="40"/>
      <c r="P56" s="40"/>
      <c r="Q56" s="40"/>
      <c r="R56" s="40"/>
      <c r="S56" s="40"/>
      <c r="T56" s="40"/>
      <c r="U56" s="40"/>
      <c r="V56" s="40">
        <v>1</v>
      </c>
      <c r="W56" s="40"/>
      <c r="X56" s="40">
        <v>1</v>
      </c>
      <c r="Y56" s="472">
        <f t="shared" si="3"/>
        <v>2</v>
      </c>
      <c r="Z56" s="1558">
        <v>200000000</v>
      </c>
      <c r="AA56" s="88"/>
      <c r="AB56" s="1501"/>
      <c r="AC56" s="1507"/>
      <c r="AD56" s="1511"/>
      <c r="AE56" s="1507"/>
      <c r="AF56" s="1501"/>
      <c r="AG56" s="1501"/>
      <c r="AH56" s="1508"/>
      <c r="AI56" s="1467"/>
      <c r="AJ56" s="1509"/>
      <c r="AK56" s="1504"/>
    </row>
    <row r="57" spans="1:37" s="43" customFormat="1" ht="408.75" customHeight="1" thickBot="1">
      <c r="A57" s="1551"/>
      <c r="B57" s="1750"/>
      <c r="C57" s="1696" t="s">
        <v>1908</v>
      </c>
      <c r="D57" s="117" t="s">
        <v>1905</v>
      </c>
      <c r="E57" s="1555" t="s">
        <v>1430</v>
      </c>
      <c r="F57" s="1555">
        <v>2</v>
      </c>
      <c r="G57" s="1555" t="s">
        <v>1427</v>
      </c>
      <c r="H57" s="1555" t="s">
        <v>1909</v>
      </c>
      <c r="I57" s="1555">
        <v>6</v>
      </c>
      <c r="J57" s="1555"/>
      <c r="K57" s="1556">
        <v>42202</v>
      </c>
      <c r="L57" s="1556">
        <v>42353</v>
      </c>
      <c r="M57" s="1557"/>
      <c r="N57" s="1557"/>
      <c r="O57" s="1557"/>
      <c r="P57" s="1557"/>
      <c r="Q57" s="1557"/>
      <c r="R57" s="1557"/>
      <c r="S57" s="1557"/>
      <c r="T57" s="1557"/>
      <c r="U57" s="1557"/>
      <c r="V57" s="1557">
        <v>1</v>
      </c>
      <c r="W57" s="1557">
        <v>1</v>
      </c>
      <c r="X57" s="1557"/>
      <c r="Y57" s="1554">
        <v>2</v>
      </c>
      <c r="Z57" s="1559">
        <v>161800000</v>
      </c>
      <c r="AA57" s="262"/>
      <c r="AB57" s="1501"/>
      <c r="AC57" s="1507"/>
      <c r="AD57" s="1511"/>
      <c r="AE57" s="1507"/>
      <c r="AF57" s="1501"/>
      <c r="AG57" s="1501"/>
      <c r="AH57" s="1508"/>
      <c r="AI57" s="1467"/>
      <c r="AJ57" s="1509"/>
      <c r="AK57" s="1504"/>
    </row>
    <row r="58" spans="1:37" s="43" customFormat="1" ht="126.75" customHeight="1" thickBot="1">
      <c r="A58" s="1551"/>
      <c r="B58" s="1750"/>
      <c r="C58" s="1697"/>
      <c r="D58" s="117" t="s">
        <v>1906</v>
      </c>
      <c r="E58" s="1555" t="s">
        <v>1910</v>
      </c>
      <c r="F58" s="1555">
        <v>1</v>
      </c>
      <c r="G58" s="1555" t="s">
        <v>1373</v>
      </c>
      <c r="H58" s="1555" t="s">
        <v>1911</v>
      </c>
      <c r="I58" s="1555">
        <v>5</v>
      </c>
      <c r="J58" s="1555"/>
      <c r="K58" s="1556">
        <v>42202</v>
      </c>
      <c r="L58" s="1556">
        <v>42353</v>
      </c>
      <c r="M58" s="1557"/>
      <c r="N58" s="1557"/>
      <c r="O58" s="1557"/>
      <c r="P58" s="1557"/>
      <c r="Q58" s="1557"/>
      <c r="R58" s="1557"/>
      <c r="S58" s="1557"/>
      <c r="T58" s="1557"/>
      <c r="U58" s="1557">
        <v>1</v>
      </c>
      <c r="V58" s="1557"/>
      <c r="W58" s="1557"/>
      <c r="X58" s="1557"/>
      <c r="Y58" s="1554">
        <v>1</v>
      </c>
      <c r="Z58" s="1559">
        <v>0</v>
      </c>
      <c r="AA58" s="262"/>
      <c r="AB58" s="1501"/>
      <c r="AC58" s="1507"/>
      <c r="AD58" s="1511"/>
      <c r="AE58" s="1507"/>
      <c r="AF58" s="1501"/>
      <c r="AG58" s="1501"/>
      <c r="AH58" s="1508"/>
      <c r="AI58" s="1467"/>
      <c r="AJ58" s="1509"/>
      <c r="AK58" s="1504"/>
    </row>
    <row r="59" spans="1:37" s="43" customFormat="1" ht="126.75" customHeight="1" thickBot="1">
      <c r="A59" s="1551"/>
      <c r="B59" s="1751"/>
      <c r="C59" s="1698"/>
      <c r="D59" s="117" t="s">
        <v>1907</v>
      </c>
      <c r="E59" s="1555" t="s">
        <v>1912</v>
      </c>
      <c r="F59" s="1555">
        <v>9</v>
      </c>
      <c r="G59" s="1555" t="s">
        <v>1913</v>
      </c>
      <c r="H59" s="1555" t="s">
        <v>1914</v>
      </c>
      <c r="I59" s="1555">
        <v>5</v>
      </c>
      <c r="J59" s="1555"/>
      <c r="K59" s="1556">
        <v>42217</v>
      </c>
      <c r="L59" s="1556">
        <v>42353</v>
      </c>
      <c r="M59" s="1557"/>
      <c r="N59" s="1557"/>
      <c r="O59" s="1557"/>
      <c r="P59" s="1557"/>
      <c r="Q59" s="1557"/>
      <c r="R59" s="1557"/>
      <c r="S59" s="1557"/>
      <c r="T59" s="1557"/>
      <c r="U59" s="1557"/>
      <c r="V59" s="1557"/>
      <c r="W59" s="1557"/>
      <c r="X59" s="1557">
        <v>9</v>
      </c>
      <c r="Y59" s="1554">
        <v>9</v>
      </c>
      <c r="Z59" s="1559">
        <v>0</v>
      </c>
      <c r="AA59" s="262"/>
      <c r="AB59" s="1501"/>
      <c r="AC59" s="1507"/>
      <c r="AD59" s="1511"/>
      <c r="AE59" s="1507"/>
      <c r="AF59" s="1501"/>
      <c r="AG59" s="1501"/>
      <c r="AH59" s="1508"/>
      <c r="AI59" s="1467"/>
      <c r="AJ59" s="1509"/>
      <c r="AK59" s="1504"/>
    </row>
    <row r="60" spans="1:37" s="572" customFormat="1" ht="20.1" customHeight="1" thickBot="1">
      <c r="A60" s="1699" t="s">
        <v>125</v>
      </c>
      <c r="B60" s="1700"/>
      <c r="C60" s="1700"/>
      <c r="D60" s="1701"/>
      <c r="E60" s="1552"/>
      <c r="F60" s="1552"/>
      <c r="G60" s="1552"/>
      <c r="H60" s="1552"/>
      <c r="I60" s="1552">
        <f>SUM(I42:I56)</f>
        <v>100</v>
      </c>
      <c r="J60" s="1552"/>
      <c r="K60" s="1552"/>
      <c r="L60" s="1552"/>
      <c r="M60" s="1552"/>
      <c r="N60" s="1552"/>
      <c r="O60" s="1552"/>
      <c r="P60" s="1552"/>
      <c r="Q60" s="1552"/>
      <c r="R60" s="1552"/>
      <c r="S60" s="1552"/>
      <c r="T60" s="1552"/>
      <c r="U60" s="1552"/>
      <c r="V60" s="1552"/>
      <c r="W60" s="1552"/>
      <c r="X60" s="1552"/>
      <c r="Y60" s="991"/>
      <c r="Z60" s="1449">
        <f>SUM(Z42:Z59)</f>
        <v>4592344156</v>
      </c>
      <c r="AA60" s="992"/>
      <c r="AB60" s="590"/>
      <c r="AC60" s="1139"/>
      <c r="AD60" s="590"/>
      <c r="AE60" s="1140"/>
      <c r="AF60" s="1139"/>
      <c r="AG60" s="1140"/>
      <c r="AH60" s="591"/>
      <c r="AI60" s="590"/>
      <c r="AJ60" s="591"/>
      <c r="AK60" s="590"/>
    </row>
    <row r="61" spans="1:37" s="43" customFormat="1" ht="327.75" customHeight="1" thickBot="1">
      <c r="A61" s="1709">
        <v>2</v>
      </c>
      <c r="B61" s="1709" t="s">
        <v>1275</v>
      </c>
      <c r="C61" s="1710" t="s">
        <v>1676</v>
      </c>
      <c r="D61" s="228" t="s">
        <v>1677</v>
      </c>
      <c r="E61" s="58" t="s">
        <v>1536</v>
      </c>
      <c r="F61" s="58" t="s">
        <v>501</v>
      </c>
      <c r="G61" s="58" t="s">
        <v>1678</v>
      </c>
      <c r="H61" s="59" t="s">
        <v>1537</v>
      </c>
      <c r="I61" s="59">
        <v>5</v>
      </c>
      <c r="J61" s="59" t="s">
        <v>1538</v>
      </c>
      <c r="K61" s="230">
        <v>42019</v>
      </c>
      <c r="L61" s="61">
        <v>42368</v>
      </c>
      <c r="M61" s="1014"/>
      <c r="N61" s="1014">
        <v>1</v>
      </c>
      <c r="O61" s="1014"/>
      <c r="P61" s="1014">
        <v>1</v>
      </c>
      <c r="Q61" s="1014"/>
      <c r="R61" s="1014">
        <v>1</v>
      </c>
      <c r="S61" s="1014"/>
      <c r="T61" s="1014">
        <v>1</v>
      </c>
      <c r="U61" s="1014"/>
      <c r="V61" s="1014">
        <v>1</v>
      </c>
      <c r="W61" s="1014"/>
      <c r="X61" s="1014">
        <v>1</v>
      </c>
      <c r="Y61" s="504">
        <f>AVERAGE(M61:X61)</f>
        <v>1</v>
      </c>
      <c r="Z61" s="69">
        <v>0</v>
      </c>
      <c r="AA61" s="576"/>
      <c r="AB61" s="1510"/>
      <c r="AC61" s="1507"/>
      <c r="AD61" s="1512"/>
      <c r="AE61" s="1507"/>
      <c r="AF61" s="1501"/>
      <c r="AG61" s="1501"/>
      <c r="AH61" s="1508"/>
      <c r="AI61" s="1467"/>
      <c r="AJ61" s="1509"/>
      <c r="AK61" s="1504"/>
    </row>
    <row r="62" spans="1:37" s="43" customFormat="1" ht="51.75" thickBot="1">
      <c r="A62" s="1709"/>
      <c r="B62" s="1709"/>
      <c r="C62" s="1711"/>
      <c r="D62" s="228" t="s">
        <v>1679</v>
      </c>
      <c r="E62" s="58" t="s">
        <v>1294</v>
      </c>
      <c r="F62" s="58" t="s">
        <v>95</v>
      </c>
      <c r="G62" s="58" t="s">
        <v>1295</v>
      </c>
      <c r="H62" s="59" t="s">
        <v>1296</v>
      </c>
      <c r="I62" s="59">
        <v>4</v>
      </c>
      <c r="J62" s="59" t="s">
        <v>1539</v>
      </c>
      <c r="K62" s="230">
        <v>42019</v>
      </c>
      <c r="L62" s="61">
        <v>42355</v>
      </c>
      <c r="M62" s="1014"/>
      <c r="N62" s="1014">
        <v>1</v>
      </c>
      <c r="O62" s="1014"/>
      <c r="P62" s="1014">
        <v>1</v>
      </c>
      <c r="Q62" s="1014"/>
      <c r="R62" s="1014">
        <v>1</v>
      </c>
      <c r="S62" s="1014"/>
      <c r="T62" s="1014">
        <v>1</v>
      </c>
      <c r="U62" s="1014"/>
      <c r="V62" s="1014">
        <v>1</v>
      </c>
      <c r="W62" s="1014"/>
      <c r="X62" s="1014">
        <v>1</v>
      </c>
      <c r="Y62" s="504">
        <f aca="true" t="shared" si="4" ref="Y62:Y63">AVERAGE(M62:X62)</f>
        <v>1</v>
      </c>
      <c r="Z62" s="69">
        <v>0</v>
      </c>
      <c r="AA62" s="576"/>
      <c r="AB62" s="1510"/>
      <c r="AC62" s="1507"/>
      <c r="AD62" s="1512"/>
      <c r="AE62" s="1507"/>
      <c r="AF62" s="1501"/>
      <c r="AG62" s="1501"/>
      <c r="AH62" s="1508"/>
      <c r="AI62" s="1467"/>
      <c r="AJ62" s="1509"/>
      <c r="AK62" s="1504"/>
    </row>
    <row r="63" spans="1:37" s="43" customFormat="1" ht="409.5" customHeight="1" thickBot="1">
      <c r="A63" s="1709"/>
      <c r="B63" s="1709"/>
      <c r="C63" s="1711"/>
      <c r="D63" s="228" t="s">
        <v>1680</v>
      </c>
      <c r="E63" s="58" t="s">
        <v>1293</v>
      </c>
      <c r="F63" s="58" t="s">
        <v>95</v>
      </c>
      <c r="G63" s="58" t="s">
        <v>1292</v>
      </c>
      <c r="H63" s="59" t="s">
        <v>1537</v>
      </c>
      <c r="I63" s="59">
        <v>3</v>
      </c>
      <c r="J63" s="59" t="s">
        <v>1538</v>
      </c>
      <c r="K63" s="230">
        <v>42019</v>
      </c>
      <c r="L63" s="61">
        <v>42355</v>
      </c>
      <c r="M63" s="1014"/>
      <c r="N63" s="1014">
        <v>1</v>
      </c>
      <c r="O63" s="1014"/>
      <c r="P63" s="1014">
        <v>1</v>
      </c>
      <c r="Q63" s="1014"/>
      <c r="R63" s="1014">
        <v>1</v>
      </c>
      <c r="S63" s="1014"/>
      <c r="T63" s="1014">
        <v>1</v>
      </c>
      <c r="U63" s="1014"/>
      <c r="V63" s="1014">
        <v>1</v>
      </c>
      <c r="W63" s="1014"/>
      <c r="X63" s="1014">
        <v>1</v>
      </c>
      <c r="Y63" s="504">
        <f t="shared" si="4"/>
        <v>1</v>
      </c>
      <c r="Z63" s="69">
        <v>0</v>
      </c>
      <c r="AA63" s="576"/>
      <c r="AB63" s="1510"/>
      <c r="AC63" s="1507"/>
      <c r="AD63" s="1512"/>
      <c r="AE63" s="1507"/>
      <c r="AF63" s="1501"/>
      <c r="AG63" s="1501"/>
      <c r="AH63" s="1508"/>
      <c r="AI63" s="1467"/>
      <c r="AJ63" s="1509"/>
      <c r="AK63" s="1504"/>
    </row>
    <row r="64" spans="1:37" s="43" customFormat="1" ht="222" customHeight="1" thickBot="1">
      <c r="A64" s="1709"/>
      <c r="B64" s="1709"/>
      <c r="C64" s="1711"/>
      <c r="D64" s="44" t="s">
        <v>1681</v>
      </c>
      <c r="E64" s="305" t="s">
        <v>1095</v>
      </c>
      <c r="F64" s="305">
        <v>100</v>
      </c>
      <c r="G64" s="305" t="s">
        <v>1288</v>
      </c>
      <c r="H64" s="278" t="s">
        <v>1289</v>
      </c>
      <c r="I64" s="278">
        <v>1.5</v>
      </c>
      <c r="J64" s="278" t="s">
        <v>1540</v>
      </c>
      <c r="K64" s="592">
        <v>42019</v>
      </c>
      <c r="L64" s="61">
        <v>42262</v>
      </c>
      <c r="M64" s="63"/>
      <c r="N64" s="64"/>
      <c r="O64" s="535">
        <v>0.1</v>
      </c>
      <c r="P64" s="535">
        <v>0.1</v>
      </c>
      <c r="Q64" s="535">
        <v>0.1</v>
      </c>
      <c r="R64" s="535">
        <v>0.1</v>
      </c>
      <c r="S64" s="535">
        <v>0.2</v>
      </c>
      <c r="T64" s="536">
        <v>0.2</v>
      </c>
      <c r="U64" s="537">
        <v>0.2</v>
      </c>
      <c r="V64" s="535"/>
      <c r="W64" s="535"/>
      <c r="X64" s="536"/>
      <c r="Y64" s="504">
        <f aca="true" t="shared" si="5" ref="Y64:Y67">SUM(M64:X64)</f>
        <v>1</v>
      </c>
      <c r="Z64" s="69">
        <v>0</v>
      </c>
      <c r="AA64" s="576"/>
      <c r="AB64" s="1510"/>
      <c r="AC64" s="1507"/>
      <c r="AD64" s="1512"/>
      <c r="AE64" s="1507"/>
      <c r="AF64" s="1501"/>
      <c r="AG64" s="1501"/>
      <c r="AH64" s="1508"/>
      <c r="AI64" s="1467"/>
      <c r="AJ64" s="1509"/>
      <c r="AK64" s="1504"/>
    </row>
    <row r="65" spans="1:37" s="43" customFormat="1" ht="223.5" customHeight="1" thickBot="1">
      <c r="A65" s="1709"/>
      <c r="B65" s="1709"/>
      <c r="C65" s="1711"/>
      <c r="D65" s="44" t="s">
        <v>1541</v>
      </c>
      <c r="E65" s="305" t="s">
        <v>1682</v>
      </c>
      <c r="F65" s="305">
        <v>100</v>
      </c>
      <c r="G65" s="305" t="s">
        <v>1542</v>
      </c>
      <c r="H65" s="278" t="s">
        <v>1276</v>
      </c>
      <c r="I65" s="278">
        <v>1.5</v>
      </c>
      <c r="J65" s="278" t="s">
        <v>1543</v>
      </c>
      <c r="K65" s="592">
        <v>42064</v>
      </c>
      <c r="L65" s="61">
        <v>42277</v>
      </c>
      <c r="M65" s="63"/>
      <c r="N65" s="64"/>
      <c r="O65" s="535"/>
      <c r="P65" s="535"/>
      <c r="Q65" s="535"/>
      <c r="R65" s="535"/>
      <c r="S65" s="535">
        <v>0.2</v>
      </c>
      <c r="T65" s="536">
        <v>0.2</v>
      </c>
      <c r="U65" s="537">
        <v>0.6</v>
      </c>
      <c r="V65" s="535"/>
      <c r="W65" s="535"/>
      <c r="X65" s="536"/>
      <c r="Y65" s="504">
        <f t="shared" si="5"/>
        <v>1</v>
      </c>
      <c r="Z65" s="574">
        <v>100000000</v>
      </c>
      <c r="AA65" s="576"/>
      <c r="AB65" s="1510"/>
      <c r="AC65" s="1507"/>
      <c r="AD65" s="1512"/>
      <c r="AE65" s="1507"/>
      <c r="AF65" s="1501"/>
      <c r="AG65" s="1501"/>
      <c r="AH65" s="1508"/>
      <c r="AI65" s="1467"/>
      <c r="AJ65" s="1509"/>
      <c r="AK65" s="1504"/>
    </row>
    <row r="66" spans="1:37" s="43" customFormat="1" ht="188.25" customHeight="1" thickBot="1">
      <c r="A66" s="1709"/>
      <c r="B66" s="1709"/>
      <c r="C66" s="1711"/>
      <c r="D66" s="44" t="s">
        <v>1683</v>
      </c>
      <c r="E66" s="305" t="s">
        <v>1291</v>
      </c>
      <c r="F66" s="305">
        <v>100</v>
      </c>
      <c r="G66" s="305" t="s">
        <v>1290</v>
      </c>
      <c r="H66" s="278" t="s">
        <v>1289</v>
      </c>
      <c r="I66" s="278">
        <v>3</v>
      </c>
      <c r="J66" s="278" t="s">
        <v>1544</v>
      </c>
      <c r="K66" s="592">
        <v>42019</v>
      </c>
      <c r="L66" s="61">
        <v>42355</v>
      </c>
      <c r="M66" s="63"/>
      <c r="N66" s="64"/>
      <c r="O66" s="535">
        <v>0.1</v>
      </c>
      <c r="P66" s="535">
        <v>0.1</v>
      </c>
      <c r="Q66" s="535">
        <v>0.1</v>
      </c>
      <c r="R66" s="535">
        <v>0.1</v>
      </c>
      <c r="S66" s="535">
        <v>0.1</v>
      </c>
      <c r="T66" s="536">
        <v>0.2</v>
      </c>
      <c r="U66" s="537">
        <v>0.2</v>
      </c>
      <c r="V66" s="535">
        <v>0.1</v>
      </c>
      <c r="W66" s="535"/>
      <c r="X66" s="536"/>
      <c r="Y66" s="504">
        <f t="shared" si="5"/>
        <v>0.9999999999999999</v>
      </c>
      <c r="Z66" s="69">
        <v>0</v>
      </c>
      <c r="AA66" s="576"/>
      <c r="AB66" s="1510"/>
      <c r="AC66" s="1507"/>
      <c r="AD66" s="1512"/>
      <c r="AE66" s="1507"/>
      <c r="AF66" s="1501"/>
      <c r="AG66" s="1501"/>
      <c r="AH66" s="1508"/>
      <c r="AI66" s="1467"/>
      <c r="AJ66" s="1509"/>
      <c r="AK66" s="1504"/>
    </row>
    <row r="67" spans="1:37" s="43" customFormat="1" ht="206.25" customHeight="1" thickBot="1">
      <c r="A67" s="1709"/>
      <c r="B67" s="1709"/>
      <c r="C67" s="1711"/>
      <c r="D67" s="228" t="s">
        <v>1278</v>
      </c>
      <c r="E67" s="58" t="s">
        <v>1277</v>
      </c>
      <c r="F67" s="58">
        <v>2</v>
      </c>
      <c r="G67" s="58" t="s">
        <v>1279</v>
      </c>
      <c r="H67" s="59" t="s">
        <v>1280</v>
      </c>
      <c r="I67" s="59">
        <v>4</v>
      </c>
      <c r="J67" s="59" t="s">
        <v>1545</v>
      </c>
      <c r="K67" s="230">
        <v>42019</v>
      </c>
      <c r="L67" s="61">
        <v>42246</v>
      </c>
      <c r="M67" s="63"/>
      <c r="N67" s="64"/>
      <c r="O67" s="64"/>
      <c r="P67" s="64"/>
      <c r="Q67" s="64">
        <v>1</v>
      </c>
      <c r="R67" s="64"/>
      <c r="S67" s="64"/>
      <c r="T67" s="65"/>
      <c r="U67" s="66">
        <v>1</v>
      </c>
      <c r="V67" s="67"/>
      <c r="W67" s="67"/>
      <c r="X67" s="534"/>
      <c r="Y67" s="472">
        <f t="shared" si="5"/>
        <v>2</v>
      </c>
      <c r="Z67" s="69">
        <v>0</v>
      </c>
      <c r="AA67" s="576"/>
      <c r="AB67" s="1561"/>
      <c r="AC67" s="1507"/>
      <c r="AD67" s="1511"/>
      <c r="AE67" s="1507"/>
      <c r="AF67" s="1501"/>
      <c r="AG67" s="1501"/>
      <c r="AH67" s="1508"/>
      <c r="AI67" s="1467"/>
      <c r="AJ67" s="1509"/>
      <c r="AK67" s="1504"/>
    </row>
    <row r="68" spans="1:37" s="43" customFormat="1" ht="150.75" customHeight="1" thickBot="1">
      <c r="A68" s="1709"/>
      <c r="B68" s="1709"/>
      <c r="C68" s="1711"/>
      <c r="D68" s="1001" t="s">
        <v>1684</v>
      </c>
      <c r="E68" s="58" t="s">
        <v>1277</v>
      </c>
      <c r="F68" s="58">
        <v>1</v>
      </c>
      <c r="G68" s="58" t="s">
        <v>1279</v>
      </c>
      <c r="H68" s="59" t="s">
        <v>1537</v>
      </c>
      <c r="I68" s="59">
        <v>4</v>
      </c>
      <c r="J68" s="59" t="s">
        <v>1546</v>
      </c>
      <c r="K68" s="230">
        <v>42019</v>
      </c>
      <c r="L68" s="61">
        <v>42154</v>
      </c>
      <c r="M68" s="63"/>
      <c r="N68" s="64"/>
      <c r="O68" s="64"/>
      <c r="P68" s="64"/>
      <c r="Q68" s="64">
        <v>1</v>
      </c>
      <c r="R68" s="64"/>
      <c r="S68" s="64"/>
      <c r="T68" s="65"/>
      <c r="U68" s="66"/>
      <c r="V68" s="67"/>
      <c r="W68" s="67"/>
      <c r="X68" s="534"/>
      <c r="Y68" s="472">
        <f t="shared" si="3"/>
        <v>1</v>
      </c>
      <c r="Z68" s="69">
        <v>0</v>
      </c>
      <c r="AA68" s="576"/>
      <c r="AB68" s="1561"/>
      <c r="AC68" s="1507"/>
      <c r="AD68" s="1512"/>
      <c r="AE68" s="1507"/>
      <c r="AF68" s="1501"/>
      <c r="AG68" s="1501"/>
      <c r="AH68" s="1508"/>
      <c r="AI68" s="1467"/>
      <c r="AJ68" s="1509"/>
      <c r="AK68" s="1504"/>
    </row>
    <row r="69" spans="1:37" s="43" customFormat="1" ht="132.75" customHeight="1" thickBot="1">
      <c r="A69" s="1709"/>
      <c r="B69" s="1709"/>
      <c r="C69" s="1711"/>
      <c r="D69" s="44" t="s">
        <v>1285</v>
      </c>
      <c r="E69" s="58" t="s">
        <v>1547</v>
      </c>
      <c r="F69" s="58">
        <v>5</v>
      </c>
      <c r="G69" s="58" t="s">
        <v>1286</v>
      </c>
      <c r="H69" s="59" t="s">
        <v>1283</v>
      </c>
      <c r="I69" s="59">
        <v>4</v>
      </c>
      <c r="J69" s="59" t="s">
        <v>1548</v>
      </c>
      <c r="K69" s="230">
        <v>42019</v>
      </c>
      <c r="L69" s="61">
        <v>42353</v>
      </c>
      <c r="M69" s="63"/>
      <c r="N69" s="64"/>
      <c r="O69" s="64"/>
      <c r="P69" s="64"/>
      <c r="Q69" s="64"/>
      <c r="R69" s="64"/>
      <c r="S69" s="64"/>
      <c r="T69" s="65"/>
      <c r="U69" s="66"/>
      <c r="V69" s="67"/>
      <c r="W69" s="67"/>
      <c r="X69" s="534">
        <v>5</v>
      </c>
      <c r="Y69" s="472">
        <f aca="true" t="shared" si="6" ref="Y69">SUM(M69:X69)</f>
        <v>5</v>
      </c>
      <c r="Z69" s="69">
        <v>0</v>
      </c>
      <c r="AA69" s="576"/>
      <c r="AB69" s="1560"/>
      <c r="AC69" s="1507"/>
      <c r="AD69" s="1511"/>
      <c r="AE69" s="1507"/>
      <c r="AF69" s="1501"/>
      <c r="AG69" s="1501"/>
      <c r="AH69" s="1508"/>
      <c r="AI69" s="1467"/>
      <c r="AJ69" s="1509"/>
      <c r="AK69" s="1504"/>
    </row>
    <row r="70" spans="1:37" s="43" customFormat="1" ht="213" customHeight="1" thickBot="1">
      <c r="A70" s="1709"/>
      <c r="B70" s="1709"/>
      <c r="C70" s="1711"/>
      <c r="D70" s="1783" t="s">
        <v>1685</v>
      </c>
      <c r="E70" s="58" t="s">
        <v>1284</v>
      </c>
      <c r="F70" s="58">
        <v>40</v>
      </c>
      <c r="G70" s="58" t="s">
        <v>1282</v>
      </c>
      <c r="H70" s="59" t="s">
        <v>1283</v>
      </c>
      <c r="I70" s="59">
        <v>3</v>
      </c>
      <c r="J70" s="59" t="s">
        <v>1549</v>
      </c>
      <c r="K70" s="230">
        <v>42019</v>
      </c>
      <c r="L70" s="61">
        <v>42355</v>
      </c>
      <c r="M70" s="63"/>
      <c r="N70" s="64"/>
      <c r="O70" s="64"/>
      <c r="P70" s="64"/>
      <c r="Q70" s="64"/>
      <c r="R70" s="64"/>
      <c r="S70" s="64"/>
      <c r="T70" s="65"/>
      <c r="U70" s="66"/>
      <c r="V70" s="67">
        <v>40</v>
      </c>
      <c r="W70" s="67"/>
      <c r="X70" s="534"/>
      <c r="Y70" s="472">
        <f t="shared" si="3"/>
        <v>40</v>
      </c>
      <c r="Z70" s="69">
        <v>0</v>
      </c>
      <c r="AA70" s="576"/>
      <c r="AB70" s="1510"/>
      <c r="AC70" s="1507"/>
      <c r="AD70" s="1511"/>
      <c r="AE70" s="1507"/>
      <c r="AF70" s="1501"/>
      <c r="AG70" s="1501"/>
      <c r="AH70" s="1508"/>
      <c r="AI70" s="1467"/>
      <c r="AJ70" s="1755"/>
      <c r="AK70" s="1757"/>
    </row>
    <row r="71" spans="1:37" s="43" customFormat="1" ht="143.25" customHeight="1" thickBot="1">
      <c r="A71" s="1709"/>
      <c r="B71" s="1709"/>
      <c r="C71" s="1711"/>
      <c r="D71" s="1784"/>
      <c r="E71" s="58" t="s">
        <v>1686</v>
      </c>
      <c r="F71" s="58">
        <v>40</v>
      </c>
      <c r="G71" s="58" t="s">
        <v>1687</v>
      </c>
      <c r="H71" s="59" t="s">
        <v>1283</v>
      </c>
      <c r="I71" s="59">
        <v>3</v>
      </c>
      <c r="J71" s="59" t="s">
        <v>1538</v>
      </c>
      <c r="K71" s="230">
        <v>42019</v>
      </c>
      <c r="L71" s="61">
        <v>42355</v>
      </c>
      <c r="M71" s="63"/>
      <c r="N71" s="64"/>
      <c r="O71" s="64"/>
      <c r="P71" s="64"/>
      <c r="Q71" s="64"/>
      <c r="R71" s="64"/>
      <c r="S71" s="64"/>
      <c r="T71" s="65"/>
      <c r="U71" s="66"/>
      <c r="V71" s="67"/>
      <c r="W71" s="67"/>
      <c r="X71" s="534">
        <v>40</v>
      </c>
      <c r="Y71" s="472">
        <f t="shared" si="3"/>
        <v>40</v>
      </c>
      <c r="Z71" s="574">
        <v>10000000</v>
      </c>
      <c r="AA71" s="576"/>
      <c r="AB71" s="1510"/>
      <c r="AC71" s="1507"/>
      <c r="AD71" s="1511"/>
      <c r="AE71" s="1507"/>
      <c r="AF71" s="1501"/>
      <c r="AG71" s="1501"/>
      <c r="AH71" s="1508"/>
      <c r="AI71" s="1467"/>
      <c r="AJ71" s="1756"/>
      <c r="AK71" s="1758"/>
    </row>
    <row r="72" spans="1:37" s="43" customFormat="1" ht="39" thickBot="1">
      <c r="A72" s="1709"/>
      <c r="B72" s="1709"/>
      <c r="C72" s="1782"/>
      <c r="D72" s="228" t="s">
        <v>1287</v>
      </c>
      <c r="E72" s="58" t="s">
        <v>1550</v>
      </c>
      <c r="F72" s="58">
        <v>5</v>
      </c>
      <c r="G72" s="58" t="s">
        <v>1688</v>
      </c>
      <c r="H72" s="59" t="s">
        <v>1283</v>
      </c>
      <c r="I72" s="59">
        <v>4</v>
      </c>
      <c r="J72" s="59" t="s">
        <v>1538</v>
      </c>
      <c r="K72" s="230">
        <v>42019</v>
      </c>
      <c r="L72" s="61">
        <v>42353</v>
      </c>
      <c r="M72" s="63"/>
      <c r="N72" s="64"/>
      <c r="O72" s="64"/>
      <c r="P72" s="64"/>
      <c r="Q72" s="64"/>
      <c r="R72" s="64"/>
      <c r="S72" s="64"/>
      <c r="T72" s="65"/>
      <c r="U72" s="66"/>
      <c r="V72" s="67"/>
      <c r="W72" s="67"/>
      <c r="X72" s="534">
        <v>5</v>
      </c>
      <c r="Y72" s="472">
        <f t="shared" si="3"/>
        <v>5</v>
      </c>
      <c r="Z72" s="574">
        <v>2000000</v>
      </c>
      <c r="AA72" s="576"/>
      <c r="AB72" s="1510"/>
      <c r="AC72" s="1507"/>
      <c r="AD72" s="1511"/>
      <c r="AE72" s="1507"/>
      <c r="AF72" s="1501"/>
      <c r="AG72" s="1501"/>
      <c r="AH72" s="1508"/>
      <c r="AI72" s="1467"/>
      <c r="AJ72" s="1509"/>
      <c r="AK72" s="1504"/>
    </row>
    <row r="73" spans="1:37" s="43" customFormat="1" ht="126.75" customHeight="1" thickBot="1">
      <c r="A73" s="1709"/>
      <c r="B73" s="1709"/>
      <c r="C73" s="993" t="s">
        <v>1689</v>
      </c>
      <c r="D73" s="228" t="s">
        <v>1297</v>
      </c>
      <c r="E73" s="58" t="s">
        <v>1298</v>
      </c>
      <c r="F73" s="58">
        <v>100</v>
      </c>
      <c r="G73" s="58" t="s">
        <v>1299</v>
      </c>
      <c r="H73" s="59" t="s">
        <v>1300</v>
      </c>
      <c r="I73" s="59">
        <v>4</v>
      </c>
      <c r="J73" s="59" t="s">
        <v>1551</v>
      </c>
      <c r="K73" s="230">
        <v>42019</v>
      </c>
      <c r="L73" s="61">
        <v>42353</v>
      </c>
      <c r="M73" s="74"/>
      <c r="N73" s="538">
        <v>0.1</v>
      </c>
      <c r="O73" s="538">
        <v>0.1</v>
      </c>
      <c r="P73" s="538">
        <v>0.1</v>
      </c>
      <c r="Q73" s="538">
        <v>0.1</v>
      </c>
      <c r="R73" s="538">
        <v>0.1</v>
      </c>
      <c r="S73" s="538">
        <v>0.1</v>
      </c>
      <c r="T73" s="538">
        <v>0.1</v>
      </c>
      <c r="U73" s="535">
        <v>0.1</v>
      </c>
      <c r="V73" s="535">
        <v>0.1</v>
      </c>
      <c r="W73" s="535">
        <v>0.1</v>
      </c>
      <c r="X73" s="535"/>
      <c r="Y73" s="539">
        <f t="shared" si="3"/>
        <v>0.9999999999999999</v>
      </c>
      <c r="Z73" s="69">
        <v>0</v>
      </c>
      <c r="AA73" s="576"/>
      <c r="AB73" s="1510"/>
      <c r="AC73" s="1507"/>
      <c r="AD73" s="1512"/>
      <c r="AE73" s="1507"/>
      <c r="AF73" s="1501"/>
      <c r="AG73" s="1501"/>
      <c r="AH73" s="1508"/>
      <c r="AI73" s="1467"/>
      <c r="AJ73" s="1509"/>
      <c r="AK73" s="1504"/>
    </row>
    <row r="74" spans="1:37" s="43" customFormat="1" ht="129" customHeight="1" thickBot="1">
      <c r="A74" s="1709"/>
      <c r="B74" s="1709"/>
      <c r="C74" s="1761" t="s">
        <v>1301</v>
      </c>
      <c r="D74" s="999" t="s">
        <v>1302</v>
      </c>
      <c r="E74" s="34" t="s">
        <v>57</v>
      </c>
      <c r="F74" s="99">
        <v>100</v>
      </c>
      <c r="G74" s="188" t="s">
        <v>1690</v>
      </c>
      <c r="H74" s="36" t="s">
        <v>1303</v>
      </c>
      <c r="I74" s="59">
        <v>4</v>
      </c>
      <c r="J74" s="38" t="s">
        <v>1304</v>
      </c>
      <c r="K74" s="540">
        <v>42019</v>
      </c>
      <c r="L74" s="39">
        <v>42353</v>
      </c>
      <c r="M74" s="40"/>
      <c r="N74" s="541">
        <v>0.1</v>
      </c>
      <c r="O74" s="541">
        <v>0.1</v>
      </c>
      <c r="P74" s="541">
        <v>0.1</v>
      </c>
      <c r="Q74" s="541">
        <v>0.1</v>
      </c>
      <c r="R74" s="541">
        <v>0.1</v>
      </c>
      <c r="S74" s="541">
        <v>0.1</v>
      </c>
      <c r="T74" s="541">
        <v>0.1</v>
      </c>
      <c r="U74" s="541">
        <v>0.1</v>
      </c>
      <c r="V74" s="541">
        <v>0.1</v>
      </c>
      <c r="W74" s="541">
        <v>0.1</v>
      </c>
      <c r="X74" s="541"/>
      <c r="Y74" s="539">
        <f t="shared" si="3"/>
        <v>0.9999999999999999</v>
      </c>
      <c r="Z74" s="69">
        <v>75000000</v>
      </c>
      <c r="AA74" s="576"/>
      <c r="AB74" s="1510"/>
      <c r="AC74" s="1507"/>
      <c r="AD74" s="1512"/>
      <c r="AE74" s="1507"/>
      <c r="AF74" s="1501"/>
      <c r="AG74" s="1501"/>
      <c r="AH74" s="1508"/>
      <c r="AI74" s="1467"/>
      <c r="AJ74" s="1509"/>
      <c r="AK74" s="1504"/>
    </row>
    <row r="75" spans="1:37" s="43" customFormat="1" ht="221.25" customHeight="1" thickBot="1">
      <c r="A75" s="1709"/>
      <c r="B75" s="1709"/>
      <c r="C75" s="1762"/>
      <c r="D75" s="95" t="s">
        <v>1691</v>
      </c>
      <c r="E75" s="96" t="s">
        <v>1313</v>
      </c>
      <c r="F75" s="193">
        <v>11</v>
      </c>
      <c r="G75" s="194" t="s">
        <v>1692</v>
      </c>
      <c r="H75" s="36" t="s">
        <v>1303</v>
      </c>
      <c r="I75" s="59">
        <v>4</v>
      </c>
      <c r="J75" s="49" t="s">
        <v>1305</v>
      </c>
      <c r="K75" s="542">
        <v>42019</v>
      </c>
      <c r="L75" s="50">
        <v>42353</v>
      </c>
      <c r="M75" s="377"/>
      <c r="N75" s="543">
        <v>1</v>
      </c>
      <c r="O75" s="543">
        <v>1</v>
      </c>
      <c r="P75" s="543">
        <v>1</v>
      </c>
      <c r="Q75" s="543">
        <v>1</v>
      </c>
      <c r="R75" s="543">
        <v>1</v>
      </c>
      <c r="S75" s="543">
        <v>1</v>
      </c>
      <c r="T75" s="543">
        <v>1</v>
      </c>
      <c r="U75" s="543">
        <v>1</v>
      </c>
      <c r="V75" s="543">
        <v>1</v>
      </c>
      <c r="W75" s="543">
        <v>1</v>
      </c>
      <c r="X75" s="543">
        <v>1</v>
      </c>
      <c r="Y75" s="472">
        <f t="shared" si="3"/>
        <v>11</v>
      </c>
      <c r="Z75" s="69">
        <v>0</v>
      </c>
      <c r="AA75" s="88"/>
      <c r="AB75" s="1561"/>
      <c r="AC75" s="1507"/>
      <c r="AD75" s="1511"/>
      <c r="AE75" s="1507"/>
      <c r="AF75" s="1501"/>
      <c r="AG75" s="1501"/>
      <c r="AH75" s="1508"/>
      <c r="AI75" s="1467"/>
      <c r="AJ75" s="1509"/>
      <c r="AK75" s="1504"/>
    </row>
    <row r="76" spans="1:37" s="43" customFormat="1" ht="366" customHeight="1" thickBot="1">
      <c r="A76" s="1709"/>
      <c r="B76" s="1709"/>
      <c r="C76" s="1761" t="s">
        <v>1306</v>
      </c>
      <c r="D76" s="224" t="s">
        <v>1307</v>
      </c>
      <c r="E76" s="72" t="s">
        <v>1222</v>
      </c>
      <c r="F76" s="90">
        <v>3</v>
      </c>
      <c r="G76" s="72" t="s">
        <v>1308</v>
      </c>
      <c r="H76" s="36" t="s">
        <v>1303</v>
      </c>
      <c r="I76" s="59">
        <v>4</v>
      </c>
      <c r="J76" s="59" t="s">
        <v>802</v>
      </c>
      <c r="K76" s="230">
        <v>42030</v>
      </c>
      <c r="L76" s="50">
        <v>42353</v>
      </c>
      <c r="M76" s="51"/>
      <c r="N76" s="51"/>
      <c r="O76" s="51"/>
      <c r="P76" s="51">
        <v>1</v>
      </c>
      <c r="Q76" s="51"/>
      <c r="R76" s="51"/>
      <c r="S76" s="51"/>
      <c r="T76" s="51">
        <v>1</v>
      </c>
      <c r="U76" s="51"/>
      <c r="V76" s="51"/>
      <c r="W76" s="51"/>
      <c r="X76" s="51">
        <v>1</v>
      </c>
      <c r="Y76" s="472">
        <f t="shared" si="3"/>
        <v>3</v>
      </c>
      <c r="Z76" s="69">
        <v>0</v>
      </c>
      <c r="AA76" s="88"/>
      <c r="AB76" s="1561"/>
      <c r="AC76" s="1507"/>
      <c r="AD76" s="1511"/>
      <c r="AE76" s="1507"/>
      <c r="AF76" s="1501"/>
      <c r="AG76" s="1501"/>
      <c r="AH76" s="1508"/>
      <c r="AI76" s="1467"/>
      <c r="AJ76" s="1509"/>
      <c r="AK76" s="1504"/>
    </row>
    <row r="77" spans="1:37" s="43" customFormat="1" ht="141" customHeight="1" thickBot="1">
      <c r="A77" s="1709"/>
      <c r="B77" s="1709"/>
      <c r="C77" s="1762"/>
      <c r="D77" s="224" t="s">
        <v>1309</v>
      </c>
      <c r="E77" s="72" t="s">
        <v>1222</v>
      </c>
      <c r="F77" s="90">
        <v>3</v>
      </c>
      <c r="G77" s="72" t="s">
        <v>1308</v>
      </c>
      <c r="H77" s="36" t="s">
        <v>1303</v>
      </c>
      <c r="I77" s="59">
        <v>4</v>
      </c>
      <c r="J77" s="59" t="s">
        <v>1310</v>
      </c>
      <c r="K77" s="230">
        <v>42050</v>
      </c>
      <c r="L77" s="50">
        <v>42248</v>
      </c>
      <c r="M77" s="51"/>
      <c r="N77" s="51"/>
      <c r="O77" s="51"/>
      <c r="P77" s="51"/>
      <c r="Q77" s="51">
        <v>1</v>
      </c>
      <c r="R77" s="51"/>
      <c r="S77" s="51">
        <v>1</v>
      </c>
      <c r="T77" s="51"/>
      <c r="U77" s="51">
        <v>1</v>
      </c>
      <c r="V77" s="51"/>
      <c r="W77" s="51"/>
      <c r="X77" s="51"/>
      <c r="Y77" s="472">
        <f t="shared" si="3"/>
        <v>3</v>
      </c>
      <c r="Z77" s="589">
        <v>171790000</v>
      </c>
      <c r="AA77" s="88"/>
      <c r="AB77" s="1561"/>
      <c r="AC77" s="1507"/>
      <c r="AD77" s="1511"/>
      <c r="AE77" s="1507"/>
      <c r="AF77" s="1501"/>
      <c r="AG77" s="1501"/>
      <c r="AH77" s="1515"/>
      <c r="AI77" s="1501"/>
      <c r="AJ77" s="1509"/>
      <c r="AK77" s="1504"/>
    </row>
    <row r="78" spans="1:37" s="43" customFormat="1" ht="39" thickBot="1">
      <c r="A78" s="1709"/>
      <c r="B78" s="1709"/>
      <c r="C78" s="1762"/>
      <c r="D78" s="996" t="s">
        <v>1312</v>
      </c>
      <c r="E78" s="544" t="s">
        <v>1313</v>
      </c>
      <c r="F78" s="545">
        <v>9</v>
      </c>
      <c r="G78" s="544" t="s">
        <v>1319</v>
      </c>
      <c r="H78" s="36" t="s">
        <v>1303</v>
      </c>
      <c r="I78" s="59">
        <v>4</v>
      </c>
      <c r="J78" s="257" t="s">
        <v>1311</v>
      </c>
      <c r="K78" s="546">
        <v>42019</v>
      </c>
      <c r="L78" s="547">
        <v>42368</v>
      </c>
      <c r="M78" s="1008"/>
      <c r="N78" s="1008">
        <v>1</v>
      </c>
      <c r="O78" s="1008">
        <v>1</v>
      </c>
      <c r="P78" s="1008">
        <v>1</v>
      </c>
      <c r="Q78" s="1008">
        <v>1</v>
      </c>
      <c r="R78" s="1008">
        <v>1</v>
      </c>
      <c r="S78" s="1008">
        <v>1</v>
      </c>
      <c r="T78" s="1009">
        <v>1</v>
      </c>
      <c r="U78" s="1009">
        <v>1</v>
      </c>
      <c r="V78" s="1009">
        <v>1</v>
      </c>
      <c r="W78" s="1009"/>
      <c r="X78" s="1009"/>
      <c r="Y78" s="403">
        <f>SUM(M78:X78)</f>
        <v>9</v>
      </c>
      <c r="Z78" s="69">
        <v>0</v>
      </c>
      <c r="AA78" s="1010"/>
      <c r="AB78" s="1561"/>
      <c r="AC78" s="1507"/>
      <c r="AD78" s="1511"/>
      <c r="AE78" s="1507"/>
      <c r="AF78" s="1501"/>
      <c r="AG78" s="1501"/>
      <c r="AH78" s="1508"/>
      <c r="AI78" s="1467"/>
      <c r="AJ78" s="1509"/>
      <c r="AK78" s="1504"/>
    </row>
    <row r="79" spans="1:37" s="43" customFormat="1" ht="217.5" customHeight="1" thickBot="1">
      <c r="A79" s="1709"/>
      <c r="B79" s="1709"/>
      <c r="C79" s="1763"/>
      <c r="D79" s="224" t="s">
        <v>1552</v>
      </c>
      <c r="E79" s="407" t="s">
        <v>1313</v>
      </c>
      <c r="F79" s="232" t="s">
        <v>95</v>
      </c>
      <c r="G79" s="549" t="s">
        <v>1693</v>
      </c>
      <c r="H79" s="48" t="s">
        <v>1303</v>
      </c>
      <c r="I79" s="59">
        <v>4</v>
      </c>
      <c r="J79" s="136" t="s">
        <v>1314</v>
      </c>
      <c r="K79" s="410">
        <v>42019</v>
      </c>
      <c r="L79" s="50">
        <v>42277</v>
      </c>
      <c r="M79" s="1014"/>
      <c r="N79" s="1014">
        <v>1</v>
      </c>
      <c r="O79" s="1014"/>
      <c r="P79" s="1014">
        <v>1</v>
      </c>
      <c r="Q79" s="1014"/>
      <c r="R79" s="1014">
        <v>1</v>
      </c>
      <c r="S79" s="1014"/>
      <c r="T79" s="1014">
        <v>1</v>
      </c>
      <c r="U79" s="1014"/>
      <c r="V79" s="1014">
        <v>1</v>
      </c>
      <c r="W79" s="1014"/>
      <c r="X79" s="1014">
        <v>1</v>
      </c>
      <c r="Y79" s="504">
        <f aca="true" t="shared" si="7" ref="Y79">AVERAGE(M79:X79)</f>
        <v>1</v>
      </c>
      <c r="Z79" s="69">
        <v>0</v>
      </c>
      <c r="AA79" s="1011"/>
      <c r="AB79" s="1510"/>
      <c r="AC79" s="1507"/>
      <c r="AD79" s="1512"/>
      <c r="AE79" s="1507"/>
      <c r="AF79" s="1501"/>
      <c r="AG79" s="1501"/>
      <c r="AH79" s="1508"/>
      <c r="AI79" s="1467"/>
      <c r="AJ79" s="1509"/>
      <c r="AK79" s="1504"/>
    </row>
    <row r="80" spans="1:37" s="43" customFormat="1" ht="78.75" customHeight="1" thickBot="1">
      <c r="A80" s="1709"/>
      <c r="B80" s="1709"/>
      <c r="C80" s="1696" t="s">
        <v>1694</v>
      </c>
      <c r="D80" s="224" t="s">
        <v>1315</v>
      </c>
      <c r="E80" s="544" t="s">
        <v>1316</v>
      </c>
      <c r="F80" s="545">
        <v>100</v>
      </c>
      <c r="G80" s="544" t="s">
        <v>1255</v>
      </c>
      <c r="H80" s="257" t="s">
        <v>1317</v>
      </c>
      <c r="I80" s="59">
        <v>4</v>
      </c>
      <c r="J80" s="257" t="s">
        <v>1155</v>
      </c>
      <c r="K80" s="546">
        <v>42019</v>
      </c>
      <c r="L80" s="547">
        <v>42323</v>
      </c>
      <c r="M80" s="298"/>
      <c r="N80" s="298"/>
      <c r="O80" s="298"/>
      <c r="P80" s="298"/>
      <c r="Q80" s="298"/>
      <c r="R80" s="298"/>
      <c r="S80" s="298"/>
      <c r="T80" s="298"/>
      <c r="U80" s="298"/>
      <c r="V80" s="298"/>
      <c r="W80" s="548">
        <v>1</v>
      </c>
      <c r="X80" s="298"/>
      <c r="Y80" s="504">
        <f t="shared" si="3"/>
        <v>1</v>
      </c>
      <c r="Z80" s="550">
        <v>24000000</v>
      </c>
      <c r="AA80" s="227"/>
      <c r="AB80" s="1510"/>
      <c r="AC80" s="1507"/>
      <c r="AD80" s="1512"/>
      <c r="AE80" s="1507"/>
      <c r="AF80" s="1501"/>
      <c r="AG80" s="1501"/>
      <c r="AH80" s="1508"/>
      <c r="AI80" s="1467"/>
      <c r="AJ80" s="1509"/>
      <c r="AK80" s="1504"/>
    </row>
    <row r="81" spans="1:37" s="43" customFormat="1" ht="121.5" customHeight="1" thickBot="1">
      <c r="A81" s="1709"/>
      <c r="B81" s="1709"/>
      <c r="C81" s="1697"/>
      <c r="D81" s="996" t="s">
        <v>1695</v>
      </c>
      <c r="E81" s="235" t="s">
        <v>1318</v>
      </c>
      <c r="F81" s="93">
        <v>8</v>
      </c>
      <c r="G81" s="235" t="s">
        <v>1319</v>
      </c>
      <c r="H81" s="236" t="s">
        <v>1317</v>
      </c>
      <c r="I81" s="59">
        <v>4</v>
      </c>
      <c r="J81" s="136" t="s">
        <v>1314</v>
      </c>
      <c r="K81" s="520">
        <v>42019</v>
      </c>
      <c r="L81" s="39">
        <v>42353</v>
      </c>
      <c r="M81" s="40"/>
      <c r="N81" s="40"/>
      <c r="O81" s="40">
        <v>1</v>
      </c>
      <c r="P81" s="40">
        <v>1</v>
      </c>
      <c r="Q81" s="40">
        <v>1</v>
      </c>
      <c r="R81" s="40">
        <v>1</v>
      </c>
      <c r="S81" s="40">
        <v>1</v>
      </c>
      <c r="T81" s="40">
        <v>1</v>
      </c>
      <c r="U81" s="40">
        <v>1</v>
      </c>
      <c r="V81" s="40">
        <v>1</v>
      </c>
      <c r="W81" s="40"/>
      <c r="X81" s="40"/>
      <c r="Y81" s="472">
        <f t="shared" si="3"/>
        <v>8</v>
      </c>
      <c r="Z81" s="574">
        <v>30000000</v>
      </c>
      <c r="AA81" s="576"/>
      <c r="AB81" s="1561"/>
      <c r="AC81" s="1507"/>
      <c r="AD81" s="1511"/>
      <c r="AE81" s="1507"/>
      <c r="AF81" s="1501"/>
      <c r="AG81" s="1501"/>
      <c r="AH81" s="1508"/>
      <c r="AI81" s="1467"/>
      <c r="AJ81" s="1509"/>
      <c r="AK81" s="1504"/>
    </row>
    <row r="82" spans="1:37" s="43" customFormat="1" ht="79.5" customHeight="1" thickBot="1">
      <c r="A82" s="1709"/>
      <c r="B82" s="1709"/>
      <c r="C82" s="1697"/>
      <c r="D82" s="996" t="s">
        <v>1553</v>
      </c>
      <c r="E82" s="235" t="s">
        <v>1320</v>
      </c>
      <c r="F82" s="93">
        <v>100</v>
      </c>
      <c r="G82" s="235" t="s">
        <v>1255</v>
      </c>
      <c r="H82" s="236" t="s">
        <v>1317</v>
      </c>
      <c r="I82" s="59">
        <v>4</v>
      </c>
      <c r="J82" s="236" t="s">
        <v>1321</v>
      </c>
      <c r="K82" s="520">
        <v>42019</v>
      </c>
      <c r="L82" s="39">
        <v>42353</v>
      </c>
      <c r="M82" s="528"/>
      <c r="N82" s="528"/>
      <c r="O82" s="528"/>
      <c r="P82" s="528"/>
      <c r="Q82" s="528"/>
      <c r="R82" s="528"/>
      <c r="S82" s="528"/>
      <c r="T82" s="528"/>
      <c r="U82" s="528">
        <v>1</v>
      </c>
      <c r="V82" s="528"/>
      <c r="W82" s="528"/>
      <c r="X82" s="528"/>
      <c r="Y82" s="504">
        <f t="shared" si="3"/>
        <v>1</v>
      </c>
      <c r="Z82" s="574">
        <v>25000000</v>
      </c>
      <c r="AA82" s="576"/>
      <c r="AB82" s="1510"/>
      <c r="AC82" s="1507"/>
      <c r="AD82" s="1512"/>
      <c r="AE82" s="1507"/>
      <c r="AF82" s="1501"/>
      <c r="AG82" s="1501"/>
      <c r="AH82" s="1508"/>
      <c r="AI82" s="1467"/>
      <c r="AJ82" s="1509"/>
      <c r="AK82" s="1504"/>
    </row>
    <row r="83" spans="1:37" s="43" customFormat="1" ht="99" customHeight="1" thickBot="1">
      <c r="A83" s="1709"/>
      <c r="B83" s="1709"/>
      <c r="C83" s="1697"/>
      <c r="D83" s="996" t="s">
        <v>1322</v>
      </c>
      <c r="E83" s="235" t="s">
        <v>1323</v>
      </c>
      <c r="F83" s="93">
        <v>6</v>
      </c>
      <c r="G83" s="235" t="s">
        <v>1324</v>
      </c>
      <c r="H83" s="236" t="s">
        <v>1317</v>
      </c>
      <c r="I83" s="59">
        <v>4</v>
      </c>
      <c r="J83" s="136" t="s">
        <v>1325</v>
      </c>
      <c r="K83" s="520">
        <v>42019</v>
      </c>
      <c r="L83" s="39">
        <v>42342</v>
      </c>
      <c r="M83" s="40"/>
      <c r="N83" s="40">
        <v>1</v>
      </c>
      <c r="O83" s="40"/>
      <c r="P83" s="40">
        <v>1</v>
      </c>
      <c r="Q83" s="40"/>
      <c r="R83" s="40">
        <v>1</v>
      </c>
      <c r="S83" s="40"/>
      <c r="T83" s="40">
        <v>1</v>
      </c>
      <c r="U83" s="40"/>
      <c r="V83" s="40">
        <v>1</v>
      </c>
      <c r="W83" s="40"/>
      <c r="X83" s="40">
        <v>1</v>
      </c>
      <c r="Y83" s="472">
        <f t="shared" si="3"/>
        <v>6</v>
      </c>
      <c r="Z83" s="574">
        <v>6000000</v>
      </c>
      <c r="AA83" s="576"/>
      <c r="AB83" s="1561"/>
      <c r="AC83" s="1507"/>
      <c r="AD83" s="1511"/>
      <c r="AE83" s="1507"/>
      <c r="AF83" s="1501"/>
      <c r="AG83" s="1501"/>
      <c r="AH83" s="1508"/>
      <c r="AI83" s="1467"/>
      <c r="AJ83" s="1509"/>
      <c r="AK83" s="1504"/>
    </row>
    <row r="84" spans="1:37" s="43" customFormat="1" ht="117.75" customHeight="1" thickBot="1">
      <c r="A84" s="1709"/>
      <c r="B84" s="1709"/>
      <c r="C84" s="1697"/>
      <c r="D84" s="996" t="s">
        <v>1696</v>
      </c>
      <c r="E84" s="235" t="s">
        <v>1697</v>
      </c>
      <c r="F84" s="593">
        <v>2</v>
      </c>
      <c r="G84" s="235" t="s">
        <v>1326</v>
      </c>
      <c r="H84" s="236" t="s">
        <v>1317</v>
      </c>
      <c r="I84" s="59">
        <v>4</v>
      </c>
      <c r="J84" s="236" t="s">
        <v>1327</v>
      </c>
      <c r="K84" s="520">
        <v>42019</v>
      </c>
      <c r="L84" s="39">
        <v>42246</v>
      </c>
      <c r="M84" s="528"/>
      <c r="N84" s="528"/>
      <c r="O84" s="528"/>
      <c r="P84" s="528"/>
      <c r="Q84" s="528"/>
      <c r="R84" s="528"/>
      <c r="S84" s="528"/>
      <c r="T84" s="528"/>
      <c r="U84" s="528"/>
      <c r="V84" s="528"/>
      <c r="W84" s="528"/>
      <c r="X84" s="528">
        <v>1</v>
      </c>
      <c r="Y84" s="504">
        <f t="shared" si="3"/>
        <v>1</v>
      </c>
      <c r="Z84" s="574">
        <v>50000000</v>
      </c>
      <c r="AA84" s="576"/>
      <c r="AB84" s="1510"/>
      <c r="AC84" s="1507"/>
      <c r="AD84" s="1512"/>
      <c r="AE84" s="1507"/>
      <c r="AF84" s="1501"/>
      <c r="AG84" s="1501"/>
      <c r="AH84" s="1508"/>
      <c r="AI84" s="1467"/>
      <c r="AJ84" s="1509"/>
      <c r="AK84" s="1504"/>
    </row>
    <row r="85" spans="1:37" s="43" customFormat="1" ht="48" customHeight="1" thickBot="1">
      <c r="A85" s="1709"/>
      <c r="B85" s="1709"/>
      <c r="C85" s="1697"/>
      <c r="D85" s="1780" t="s">
        <v>1328</v>
      </c>
      <c r="E85" s="72" t="s">
        <v>1329</v>
      </c>
      <c r="F85" s="90">
        <v>100</v>
      </c>
      <c r="G85" s="72" t="s">
        <v>1330</v>
      </c>
      <c r="H85" s="236" t="s">
        <v>1317</v>
      </c>
      <c r="I85" s="59">
        <v>4</v>
      </c>
      <c r="J85" s="59" t="s">
        <v>1331</v>
      </c>
      <c r="K85" s="230">
        <v>42019</v>
      </c>
      <c r="L85" s="50">
        <v>42170</v>
      </c>
      <c r="M85" s="531"/>
      <c r="N85" s="531"/>
      <c r="O85" s="531"/>
      <c r="P85" s="531"/>
      <c r="Q85" s="531"/>
      <c r="R85" s="531">
        <v>1</v>
      </c>
      <c r="S85" s="531"/>
      <c r="T85" s="531"/>
      <c r="U85" s="531"/>
      <c r="V85" s="531"/>
      <c r="W85" s="531"/>
      <c r="X85" s="531"/>
      <c r="Y85" s="504">
        <f t="shared" si="3"/>
        <v>1</v>
      </c>
      <c r="Z85" s="1759">
        <v>100000000</v>
      </c>
      <c r="AA85" s="88"/>
      <c r="AB85" s="1510"/>
      <c r="AC85" s="1507"/>
      <c r="AD85" s="1512"/>
      <c r="AE85" s="1507"/>
      <c r="AF85" s="1501"/>
      <c r="AG85" s="1501"/>
      <c r="AH85" s="1508"/>
      <c r="AI85" s="1467"/>
      <c r="AJ85" s="1509"/>
      <c r="AK85" s="1504"/>
    </row>
    <row r="86" spans="1:37" s="43" customFormat="1" ht="43.5" customHeight="1" thickBot="1">
      <c r="A86" s="1709"/>
      <c r="B86" s="1709"/>
      <c r="C86" s="1697"/>
      <c r="D86" s="1781"/>
      <c r="E86" s="238" t="s">
        <v>1332</v>
      </c>
      <c r="F86" s="239">
        <v>100</v>
      </c>
      <c r="G86" s="238" t="s">
        <v>1333</v>
      </c>
      <c r="H86" s="236" t="s">
        <v>1317</v>
      </c>
      <c r="I86" s="59">
        <v>4</v>
      </c>
      <c r="J86" s="121" t="s">
        <v>1334</v>
      </c>
      <c r="K86" s="551">
        <v>42019</v>
      </c>
      <c r="L86" s="56">
        <v>42316</v>
      </c>
      <c r="M86" s="552"/>
      <c r="N86" s="552"/>
      <c r="O86" s="552"/>
      <c r="P86" s="552"/>
      <c r="Q86" s="552"/>
      <c r="R86" s="552"/>
      <c r="S86" s="552"/>
      <c r="T86" s="552"/>
      <c r="U86" s="552"/>
      <c r="V86" s="552"/>
      <c r="W86" s="552">
        <v>1</v>
      </c>
      <c r="X86" s="552"/>
      <c r="Y86" s="504">
        <f t="shared" si="3"/>
        <v>1</v>
      </c>
      <c r="Z86" s="1760"/>
      <c r="AA86" s="577"/>
      <c r="AB86" s="1510"/>
      <c r="AC86" s="1507"/>
      <c r="AD86" s="1512"/>
      <c r="AE86" s="1507"/>
      <c r="AF86" s="1501"/>
      <c r="AG86" s="1501"/>
      <c r="AH86" s="1508"/>
      <c r="AI86" s="1467"/>
      <c r="AJ86" s="1509"/>
      <c r="AK86" s="1504"/>
    </row>
    <row r="87" spans="1:37" s="43" customFormat="1" ht="187.5" customHeight="1" thickBot="1">
      <c r="A87" s="1714"/>
      <c r="B87" s="1714"/>
      <c r="C87" s="1698"/>
      <c r="D87" s="553" t="s">
        <v>1698</v>
      </c>
      <c r="E87" s="238" t="s">
        <v>1699</v>
      </c>
      <c r="F87" s="239">
        <v>10</v>
      </c>
      <c r="G87" s="238" t="s">
        <v>1700</v>
      </c>
      <c r="H87" s="236" t="s">
        <v>1335</v>
      </c>
      <c r="I87" s="59">
        <v>4</v>
      </c>
      <c r="J87" s="121" t="s">
        <v>1701</v>
      </c>
      <c r="K87" s="551">
        <v>42019</v>
      </c>
      <c r="L87" s="56">
        <v>42308</v>
      </c>
      <c r="M87" s="124"/>
      <c r="N87" s="124">
        <v>1</v>
      </c>
      <c r="O87" s="124">
        <v>1</v>
      </c>
      <c r="P87" s="124">
        <v>1</v>
      </c>
      <c r="Q87" s="124">
        <v>1</v>
      </c>
      <c r="R87" s="124">
        <v>1</v>
      </c>
      <c r="S87" s="124">
        <v>1</v>
      </c>
      <c r="T87" s="124">
        <v>1</v>
      </c>
      <c r="U87" s="124">
        <v>1</v>
      </c>
      <c r="V87" s="124">
        <v>1</v>
      </c>
      <c r="W87" s="124">
        <v>1</v>
      </c>
      <c r="X87" s="124"/>
      <c r="Y87" s="472">
        <f aca="true" t="shared" si="8" ref="Y87">SUM(M87:X87)</f>
        <v>10</v>
      </c>
      <c r="Z87" s="69">
        <v>0</v>
      </c>
      <c r="AA87" s="577"/>
      <c r="AB87" s="1561"/>
      <c r="AC87" s="1507"/>
      <c r="AD87" s="1511"/>
      <c r="AE87" s="1507"/>
      <c r="AF87" s="1501"/>
      <c r="AG87" s="1501"/>
      <c r="AH87" s="1508"/>
      <c r="AI87" s="1467"/>
      <c r="AJ87" s="1509"/>
      <c r="AK87" s="1504"/>
    </row>
    <row r="88" spans="1:37" s="572" customFormat="1" ht="20.1" customHeight="1" thickBot="1">
      <c r="A88" s="1699" t="s">
        <v>125</v>
      </c>
      <c r="B88" s="1700"/>
      <c r="C88" s="1700"/>
      <c r="D88" s="1701"/>
      <c r="E88" s="991"/>
      <c r="F88" s="991"/>
      <c r="G88" s="991"/>
      <c r="H88" s="991"/>
      <c r="I88" s="991">
        <f>SUM(I61:I87)</f>
        <v>100</v>
      </c>
      <c r="J88" s="991"/>
      <c r="K88" s="991"/>
      <c r="L88" s="991"/>
      <c r="M88" s="991"/>
      <c r="N88" s="991"/>
      <c r="O88" s="991"/>
      <c r="P88" s="991"/>
      <c r="Q88" s="991"/>
      <c r="R88" s="991"/>
      <c r="S88" s="991"/>
      <c r="T88" s="991"/>
      <c r="U88" s="991"/>
      <c r="V88" s="991"/>
      <c r="W88" s="991"/>
      <c r="X88" s="991"/>
      <c r="Y88" s="991"/>
      <c r="Z88" s="82">
        <f>SUM(Z61:Z76)+Z78+Z79+Z80+Z81+Z82+Z83+Z84+Z85+Z86+Z87</f>
        <v>422000000</v>
      </c>
      <c r="AA88" s="992"/>
      <c r="AB88" s="579"/>
      <c r="AC88" s="1138"/>
      <c r="AD88" s="579"/>
      <c r="AE88" s="1013"/>
      <c r="AF88" s="1012"/>
      <c r="AG88" s="1012"/>
      <c r="AH88" s="580"/>
      <c r="AI88" s="580"/>
      <c r="AJ88" s="580"/>
      <c r="AK88" s="580"/>
    </row>
    <row r="89" spans="1:37" s="43" customFormat="1" ht="355.5" customHeight="1" thickBot="1">
      <c r="A89" s="1764">
        <v>3</v>
      </c>
      <c r="B89" s="1708" t="s">
        <v>815</v>
      </c>
      <c r="C89" s="573" t="s">
        <v>1336</v>
      </c>
      <c r="D89" s="1005" t="s">
        <v>1554</v>
      </c>
      <c r="E89" s="300" t="s">
        <v>1555</v>
      </c>
      <c r="F89" s="321">
        <v>2</v>
      </c>
      <c r="G89" s="322" t="s">
        <v>1702</v>
      </c>
      <c r="H89" s="323" t="s">
        <v>1337</v>
      </c>
      <c r="I89" s="323">
        <v>50</v>
      </c>
      <c r="J89" s="323" t="s">
        <v>226</v>
      </c>
      <c r="K89" s="324">
        <v>42019</v>
      </c>
      <c r="L89" s="324">
        <v>42369</v>
      </c>
      <c r="M89" s="594"/>
      <c r="N89" s="594"/>
      <c r="O89" s="594"/>
      <c r="P89" s="594"/>
      <c r="Q89" s="594"/>
      <c r="R89" s="594"/>
      <c r="S89" s="594"/>
      <c r="T89" s="594"/>
      <c r="U89" s="594"/>
      <c r="V89" s="594"/>
      <c r="W89" s="594"/>
      <c r="X89" s="594">
        <v>2</v>
      </c>
      <c r="Y89" s="472">
        <f>SUM(M89:X89)</f>
        <v>2</v>
      </c>
      <c r="Z89" s="69">
        <v>0</v>
      </c>
      <c r="AA89" s="595"/>
      <c r="AB89" s="1467"/>
      <c r="AC89" s="1507"/>
      <c r="AD89" s="1467"/>
      <c r="AE89" s="1507"/>
      <c r="AF89" s="1501"/>
      <c r="AG89" s="1501"/>
      <c r="AH89" s="1508"/>
      <c r="AI89" s="1517"/>
      <c r="AJ89" s="1509"/>
      <c r="AK89" s="1509"/>
    </row>
    <row r="90" spans="1:37" s="43" customFormat="1" ht="279" customHeight="1" thickBot="1">
      <c r="A90" s="1765"/>
      <c r="B90" s="1709"/>
      <c r="C90" s="993" t="s">
        <v>1703</v>
      </c>
      <c r="D90" s="224" t="s">
        <v>1556</v>
      </c>
      <c r="E90" s="554" t="s">
        <v>1557</v>
      </c>
      <c r="F90" s="229">
        <v>32</v>
      </c>
      <c r="G90" s="232" t="s">
        <v>1558</v>
      </c>
      <c r="H90" s="48" t="s">
        <v>1337</v>
      </c>
      <c r="I90" s="136">
        <v>50</v>
      </c>
      <c r="J90" s="136" t="s">
        <v>1559</v>
      </c>
      <c r="K90" s="410">
        <v>42019</v>
      </c>
      <c r="L90" s="413">
        <v>42368</v>
      </c>
      <c r="M90" s="338"/>
      <c r="N90" s="339"/>
      <c r="O90" s="340"/>
      <c r="P90" s="1000"/>
      <c r="Q90" s="339"/>
      <c r="R90" s="1000"/>
      <c r="S90" s="339"/>
      <c r="T90" s="340"/>
      <c r="U90" s="342"/>
      <c r="V90" s="343"/>
      <c r="W90" s="342">
        <v>32</v>
      </c>
      <c r="X90" s="344"/>
      <c r="Y90" s="596">
        <f aca="true" t="shared" si="9" ref="Y90">SUM(M90:X90)</f>
        <v>32</v>
      </c>
      <c r="Z90" s="87">
        <v>20000000</v>
      </c>
      <c r="AA90" s="88"/>
      <c r="AB90" s="1467"/>
      <c r="AC90" s="1507"/>
      <c r="AD90" s="1467"/>
      <c r="AE90" s="1507"/>
      <c r="AF90" s="1501"/>
      <c r="AG90" s="1501"/>
      <c r="AH90" s="1508"/>
      <c r="AI90" s="1517"/>
      <c r="AJ90" s="1509"/>
      <c r="AK90" s="1509"/>
    </row>
    <row r="91" spans="1:37" s="572" customFormat="1" ht="20.1" customHeight="1" thickBot="1">
      <c r="A91" s="1699" t="s">
        <v>125</v>
      </c>
      <c r="B91" s="1700"/>
      <c r="C91" s="1700"/>
      <c r="D91" s="1701"/>
      <c r="E91" s="991"/>
      <c r="F91" s="991"/>
      <c r="G91" s="991"/>
      <c r="H91" s="991"/>
      <c r="I91" s="991">
        <f>SUM(I89:I90)</f>
        <v>100</v>
      </c>
      <c r="J91" s="991"/>
      <c r="K91" s="991"/>
      <c r="L91" s="991"/>
      <c r="M91" s="991"/>
      <c r="N91" s="991"/>
      <c r="O91" s="991"/>
      <c r="P91" s="991"/>
      <c r="Q91" s="991"/>
      <c r="R91" s="991"/>
      <c r="S91" s="991"/>
      <c r="T91" s="991"/>
      <c r="U91" s="991"/>
      <c r="V91" s="991"/>
      <c r="W91" s="991"/>
      <c r="X91" s="991"/>
      <c r="Y91" s="991"/>
      <c r="Z91" s="82">
        <f>SUM(Z89:Z90)</f>
        <v>20000000</v>
      </c>
      <c r="AA91" s="992"/>
      <c r="AB91" s="579"/>
      <c r="AC91" s="1138"/>
      <c r="AD91" s="579"/>
      <c r="AE91" s="1012"/>
      <c r="AF91" s="1012"/>
      <c r="AG91" s="1012"/>
      <c r="AH91" s="579"/>
      <c r="AI91" s="579"/>
      <c r="AJ91" s="579"/>
      <c r="AK91" s="579"/>
    </row>
    <row r="92" spans="1:37" s="572" customFormat="1" ht="20.1" customHeight="1" thickBot="1">
      <c r="A92" s="1692" t="s">
        <v>285</v>
      </c>
      <c r="B92" s="1693"/>
      <c r="C92" s="1693"/>
      <c r="D92" s="1715"/>
      <c r="E92" s="197"/>
      <c r="F92" s="197"/>
      <c r="G92" s="197"/>
      <c r="H92" s="1003"/>
      <c r="I92" s="1003"/>
      <c r="J92" s="1003"/>
      <c r="K92" s="1003"/>
      <c r="L92" s="1003"/>
      <c r="M92" s="1003"/>
      <c r="N92" s="1003"/>
      <c r="O92" s="1003"/>
      <c r="P92" s="1003"/>
      <c r="Q92" s="1003"/>
      <c r="R92" s="1003"/>
      <c r="S92" s="1003"/>
      <c r="T92" s="1003"/>
      <c r="U92" s="1003"/>
      <c r="V92" s="1003"/>
      <c r="W92" s="1003"/>
      <c r="X92" s="1003"/>
      <c r="Y92" s="1003"/>
      <c r="Z92" s="201">
        <f>SUM(Z60,Z88,Z91)</f>
        <v>5034344156</v>
      </c>
      <c r="AA92" s="1004"/>
      <c r="AB92" s="583"/>
      <c r="AC92" s="1389"/>
      <c r="AD92" s="583"/>
      <c r="AE92" s="1448"/>
      <c r="AF92" s="1448"/>
      <c r="AG92" s="1448"/>
      <c r="AH92" s="583"/>
      <c r="AI92" s="583"/>
      <c r="AJ92" s="583"/>
      <c r="AK92" s="583"/>
    </row>
    <row r="93" spans="1:34" s="12" customFormat="1" ht="9.95" customHeight="1" thickBot="1">
      <c r="A93" s="1702"/>
      <c r="B93" s="1702"/>
      <c r="C93" s="1702"/>
      <c r="D93" s="1702"/>
      <c r="E93" s="1702"/>
      <c r="F93" s="1702"/>
      <c r="G93" s="1702"/>
      <c r="H93" s="1702"/>
      <c r="I93" s="1702"/>
      <c r="J93" s="1702"/>
      <c r="K93" s="1702"/>
      <c r="L93" s="1702"/>
      <c r="M93" s="1702"/>
      <c r="N93" s="1702"/>
      <c r="O93" s="1702"/>
      <c r="P93" s="1702"/>
      <c r="Q93" s="1702"/>
      <c r="R93" s="1702"/>
      <c r="S93" s="1702"/>
      <c r="T93" s="1702"/>
      <c r="U93" s="1702"/>
      <c r="V93" s="1702"/>
      <c r="W93" s="1702"/>
      <c r="X93" s="1702"/>
      <c r="Y93" s="1702"/>
      <c r="Z93" s="1702"/>
      <c r="AA93" s="1702"/>
      <c r="AB93" s="585"/>
      <c r="AC93" s="585"/>
      <c r="AD93" s="585"/>
      <c r="AE93" s="585"/>
      <c r="AF93" s="585"/>
      <c r="AG93" s="585"/>
      <c r="AH93" s="585"/>
    </row>
    <row r="94" spans="1:37" s="4" customFormat="1" ht="21" customHeight="1" thickBot="1">
      <c r="A94" s="1704" t="s">
        <v>9</v>
      </c>
      <c r="B94" s="1704"/>
      <c r="C94" s="1704"/>
      <c r="D94" s="1704"/>
      <c r="E94" s="1705" t="s">
        <v>287</v>
      </c>
      <c r="F94" s="1706"/>
      <c r="G94" s="1706"/>
      <c r="H94" s="1706"/>
      <c r="I94" s="1706"/>
      <c r="J94" s="1706"/>
      <c r="K94" s="1706"/>
      <c r="L94" s="1706"/>
      <c r="M94" s="1706"/>
      <c r="N94" s="1706"/>
      <c r="O94" s="1706"/>
      <c r="P94" s="1706"/>
      <c r="Q94" s="1706"/>
      <c r="R94" s="1706"/>
      <c r="S94" s="1706"/>
      <c r="T94" s="1706"/>
      <c r="U94" s="1706"/>
      <c r="V94" s="1706"/>
      <c r="W94" s="1706"/>
      <c r="X94" s="1706"/>
      <c r="Y94" s="1706"/>
      <c r="Z94" s="1706"/>
      <c r="AA94" s="1707"/>
      <c r="AB94" s="1752" t="s">
        <v>287</v>
      </c>
      <c r="AC94" s="1753"/>
      <c r="AD94" s="1753"/>
      <c r="AE94" s="1753"/>
      <c r="AF94" s="1753"/>
      <c r="AG94" s="1753"/>
      <c r="AH94" s="1753"/>
      <c r="AI94" s="1753"/>
      <c r="AJ94" s="1753"/>
      <c r="AK94" s="1754"/>
    </row>
    <row r="95" spans="1:34" s="12" customFormat="1" ht="9.95" customHeight="1" thickBot="1">
      <c r="A95" s="1702"/>
      <c r="B95" s="1702"/>
      <c r="C95" s="1702"/>
      <c r="D95" s="1702"/>
      <c r="E95" s="1702"/>
      <c r="F95" s="1702"/>
      <c r="G95" s="1702"/>
      <c r="H95" s="1702"/>
      <c r="I95" s="1702"/>
      <c r="J95" s="1702"/>
      <c r="K95" s="1702"/>
      <c r="L95" s="1702"/>
      <c r="M95" s="1702"/>
      <c r="N95" s="1702"/>
      <c r="O95" s="1702"/>
      <c r="P95" s="1702"/>
      <c r="Q95" s="1702"/>
      <c r="R95" s="1702"/>
      <c r="S95" s="1702"/>
      <c r="T95" s="1702"/>
      <c r="U95" s="1702"/>
      <c r="V95" s="1702"/>
      <c r="W95" s="1702"/>
      <c r="X95" s="1702"/>
      <c r="Y95" s="1702"/>
      <c r="Z95" s="1702"/>
      <c r="AA95" s="1702"/>
      <c r="AB95" s="584"/>
      <c r="AC95" s="584"/>
      <c r="AD95" s="584"/>
      <c r="AE95" s="584"/>
      <c r="AF95" s="584"/>
      <c r="AG95" s="584"/>
      <c r="AH95" s="584"/>
    </row>
    <row r="96" spans="1:37" s="31" customFormat="1" ht="56.25" customHeight="1" thickBot="1">
      <c r="A96" s="20" t="s">
        <v>11</v>
      </c>
      <c r="B96" s="363" t="s">
        <v>12</v>
      </c>
      <c r="C96" s="20" t="s">
        <v>13</v>
      </c>
      <c r="D96" s="290" t="s">
        <v>14</v>
      </c>
      <c r="E96" s="290" t="s">
        <v>15</v>
      </c>
      <c r="F96" s="290" t="s">
        <v>16</v>
      </c>
      <c r="G96" s="290" t="s">
        <v>17</v>
      </c>
      <c r="H96" s="290" t="s">
        <v>18</v>
      </c>
      <c r="I96" s="290" t="s">
        <v>19</v>
      </c>
      <c r="J96" s="290" t="s">
        <v>20</v>
      </c>
      <c r="K96" s="290" t="s">
        <v>21</v>
      </c>
      <c r="L96" s="290" t="s">
        <v>22</v>
      </c>
      <c r="M96" s="450" t="s">
        <v>23</v>
      </c>
      <c r="N96" s="450" t="s">
        <v>24</v>
      </c>
      <c r="O96" s="450" t="s">
        <v>25</v>
      </c>
      <c r="P96" s="450" t="s">
        <v>26</v>
      </c>
      <c r="Q96" s="450" t="s">
        <v>27</v>
      </c>
      <c r="R96" s="450" t="s">
        <v>28</v>
      </c>
      <c r="S96" s="450" t="s">
        <v>29</v>
      </c>
      <c r="T96" s="450" t="s">
        <v>30</v>
      </c>
      <c r="U96" s="450" t="s">
        <v>31</v>
      </c>
      <c r="V96" s="450" t="s">
        <v>32</v>
      </c>
      <c r="W96" s="450" t="s">
        <v>33</v>
      </c>
      <c r="X96" s="450" t="s">
        <v>34</v>
      </c>
      <c r="Y96" s="290" t="s">
        <v>35</v>
      </c>
      <c r="Z96" s="451" t="s">
        <v>36</v>
      </c>
      <c r="AA96" s="290" t="s">
        <v>37</v>
      </c>
      <c r="AB96" s="1495" t="s">
        <v>44</v>
      </c>
      <c r="AC96" s="1495" t="s">
        <v>1705</v>
      </c>
      <c r="AD96" s="1495" t="s">
        <v>45</v>
      </c>
      <c r="AE96" s="1495" t="s">
        <v>1897</v>
      </c>
      <c r="AF96" s="1495" t="s">
        <v>1707</v>
      </c>
      <c r="AG96" s="1495" t="s">
        <v>1898</v>
      </c>
      <c r="AH96" s="1495" t="s">
        <v>38</v>
      </c>
      <c r="AI96" s="1495" t="s">
        <v>39</v>
      </c>
      <c r="AJ96" s="1495" t="s">
        <v>40</v>
      </c>
      <c r="AK96" s="1495" t="s">
        <v>41</v>
      </c>
    </row>
    <row r="97" spans="1:37" s="612" customFormat="1" ht="131.25" customHeight="1" thickBot="1">
      <c r="A97" s="597">
        <v>1</v>
      </c>
      <c r="B97" s="597" t="s">
        <v>223</v>
      </c>
      <c r="C97" s="598" t="s">
        <v>232</v>
      </c>
      <c r="D97" s="599" t="s">
        <v>540</v>
      </c>
      <c r="E97" s="600" t="s">
        <v>143</v>
      </c>
      <c r="F97" s="601" t="s">
        <v>144</v>
      </c>
      <c r="G97" s="602" t="s">
        <v>145</v>
      </c>
      <c r="H97" s="603" t="s">
        <v>1339</v>
      </c>
      <c r="I97" s="604">
        <v>1</v>
      </c>
      <c r="J97" s="605" t="s">
        <v>255</v>
      </c>
      <c r="K97" s="606">
        <v>42006</v>
      </c>
      <c r="L97" s="606">
        <v>42369</v>
      </c>
      <c r="M97" s="607">
        <v>1</v>
      </c>
      <c r="N97" s="607"/>
      <c r="O97" s="607"/>
      <c r="P97" s="607">
        <v>1</v>
      </c>
      <c r="Q97" s="607"/>
      <c r="R97" s="607"/>
      <c r="S97" s="607">
        <v>1</v>
      </c>
      <c r="T97" s="607"/>
      <c r="U97" s="608"/>
      <c r="V97" s="608"/>
      <c r="W97" s="608"/>
      <c r="X97" s="608"/>
      <c r="Y97" s="609">
        <f aca="true" t="shared" si="10" ref="Y97:Y99">SUM(M97:X97)</f>
        <v>3</v>
      </c>
      <c r="Z97" s="610">
        <v>0</v>
      </c>
      <c r="AA97" s="611" t="s">
        <v>1084</v>
      </c>
      <c r="AB97" s="1467"/>
      <c r="AC97" s="1507"/>
      <c r="AD97" s="1511"/>
      <c r="AE97" s="1507"/>
      <c r="AF97" s="1501"/>
      <c r="AG97" s="1507"/>
      <c r="AH97" s="1508"/>
      <c r="AI97" s="1517"/>
      <c r="AJ97" s="1509"/>
      <c r="AK97" s="1509"/>
    </row>
    <row r="98" spans="1:37" s="572" customFormat="1" ht="20.1" customHeight="1" thickBot="1">
      <c r="A98" s="1699" t="s">
        <v>125</v>
      </c>
      <c r="B98" s="1700"/>
      <c r="C98" s="1700"/>
      <c r="D98" s="1701"/>
      <c r="E98" s="991"/>
      <c r="F98" s="991"/>
      <c r="G98" s="991"/>
      <c r="H98" s="991"/>
      <c r="I98" s="80">
        <f>SUM(I97)</f>
        <v>1</v>
      </c>
      <c r="J98" s="991"/>
      <c r="K98" s="991"/>
      <c r="L98" s="991"/>
      <c r="M98" s="991"/>
      <c r="N98" s="991"/>
      <c r="O98" s="991"/>
      <c r="P98" s="991"/>
      <c r="Q98" s="991"/>
      <c r="R98" s="991"/>
      <c r="S98" s="991"/>
      <c r="T98" s="991"/>
      <c r="U98" s="991"/>
      <c r="V98" s="991"/>
      <c r="W98" s="991"/>
      <c r="X98" s="991"/>
      <c r="Y98" s="991"/>
      <c r="Z98" s="82">
        <f>SUM(Z97:Z97)</f>
        <v>0</v>
      </c>
      <c r="AA98" s="992"/>
      <c r="AB98" s="579"/>
      <c r="AC98" s="1137"/>
      <c r="AD98" s="579"/>
      <c r="AE98" s="1013"/>
      <c r="AF98" s="579"/>
      <c r="AG98" s="1137"/>
      <c r="AH98" s="580"/>
      <c r="AI98" s="580"/>
      <c r="AJ98" s="580"/>
      <c r="AK98" s="580"/>
    </row>
    <row r="99" spans="1:37" s="612" customFormat="1" ht="39" thickBot="1">
      <c r="A99" s="1790">
        <v>2</v>
      </c>
      <c r="B99" s="1790" t="s">
        <v>126</v>
      </c>
      <c r="C99" s="1791" t="s">
        <v>498</v>
      </c>
      <c r="D99" s="613" t="s">
        <v>750</v>
      </c>
      <c r="E99" s="614" t="s">
        <v>67</v>
      </c>
      <c r="F99" s="615" t="s">
        <v>500</v>
      </c>
      <c r="G99" s="616" t="s">
        <v>68</v>
      </c>
      <c r="H99" s="603" t="s">
        <v>1339</v>
      </c>
      <c r="I99" s="617">
        <f>100%/6</f>
        <v>0.16666666666666666</v>
      </c>
      <c r="J99" s="618" t="s">
        <v>129</v>
      </c>
      <c r="K99" s="619">
        <v>42005</v>
      </c>
      <c r="L99" s="619">
        <v>42369</v>
      </c>
      <c r="M99" s="620"/>
      <c r="N99" s="620">
        <v>1</v>
      </c>
      <c r="O99" s="620"/>
      <c r="P99" s="620"/>
      <c r="Q99" s="620"/>
      <c r="R99" s="620"/>
      <c r="S99" s="620"/>
      <c r="T99" s="620"/>
      <c r="U99" s="620"/>
      <c r="V99" s="620"/>
      <c r="W99" s="620"/>
      <c r="X99" s="620"/>
      <c r="Y99" s="603">
        <f t="shared" si="10"/>
        <v>1</v>
      </c>
      <c r="Z99" s="610">
        <v>0</v>
      </c>
      <c r="AA99" s="611" t="s">
        <v>1084</v>
      </c>
      <c r="AB99" s="1467"/>
      <c r="AC99" s="1507"/>
      <c r="AD99" s="1467"/>
      <c r="AE99" s="1507"/>
      <c r="AF99" s="1501"/>
      <c r="AG99" s="1501"/>
      <c r="AH99" s="1508"/>
      <c r="AI99" s="1517"/>
      <c r="AJ99" s="1509"/>
      <c r="AK99" s="1509"/>
    </row>
    <row r="100" spans="1:37" s="612" customFormat="1" ht="132.75" customHeight="1" thickBot="1">
      <c r="A100" s="1790"/>
      <c r="B100" s="1790"/>
      <c r="C100" s="1791"/>
      <c r="D100" s="621" t="s">
        <v>130</v>
      </c>
      <c r="E100" s="622" t="s">
        <v>131</v>
      </c>
      <c r="F100" s="623">
        <v>4</v>
      </c>
      <c r="G100" s="622" t="s">
        <v>132</v>
      </c>
      <c r="H100" s="603" t="s">
        <v>1339</v>
      </c>
      <c r="I100" s="617">
        <f aca="true" t="shared" si="11" ref="I100:I103">100%/6</f>
        <v>0.16666666666666666</v>
      </c>
      <c r="J100" s="624" t="s">
        <v>133</v>
      </c>
      <c r="K100" s="625">
        <v>42005</v>
      </c>
      <c r="L100" s="625">
        <v>42369</v>
      </c>
      <c r="M100" s="626"/>
      <c r="N100" s="626"/>
      <c r="O100" s="626">
        <v>1</v>
      </c>
      <c r="P100" s="626"/>
      <c r="Q100" s="626"/>
      <c r="R100" s="626">
        <v>1</v>
      </c>
      <c r="S100" s="626"/>
      <c r="T100" s="626"/>
      <c r="U100" s="626">
        <v>1</v>
      </c>
      <c r="V100" s="626"/>
      <c r="W100" s="626"/>
      <c r="X100" s="626">
        <v>1</v>
      </c>
      <c r="Y100" s="627">
        <v>4</v>
      </c>
      <c r="Z100" s="610">
        <v>0</v>
      </c>
      <c r="AA100" s="611" t="s">
        <v>1084</v>
      </c>
      <c r="AB100" s="1467"/>
      <c r="AC100" s="1507"/>
      <c r="AD100" s="1467"/>
      <c r="AE100" s="1507"/>
      <c r="AF100" s="1501"/>
      <c r="AG100" s="1501"/>
      <c r="AH100" s="1508"/>
      <c r="AI100" s="1517"/>
      <c r="AJ100" s="1509"/>
      <c r="AK100" s="1509"/>
    </row>
    <row r="101" spans="1:37" s="612" customFormat="1" ht="43.5" customHeight="1" thickBot="1">
      <c r="A101" s="1790"/>
      <c r="B101" s="1790"/>
      <c r="C101" s="1792" t="s">
        <v>502</v>
      </c>
      <c r="D101" s="628" t="s">
        <v>146</v>
      </c>
      <c r="E101" s="629" t="s">
        <v>147</v>
      </c>
      <c r="F101" s="630">
        <v>12</v>
      </c>
      <c r="G101" s="629" t="s">
        <v>148</v>
      </c>
      <c r="H101" s="603" t="s">
        <v>1339</v>
      </c>
      <c r="I101" s="617">
        <f t="shared" si="11"/>
        <v>0.16666666666666666</v>
      </c>
      <c r="J101" s="618" t="s">
        <v>149</v>
      </c>
      <c r="K101" s="619">
        <v>42006</v>
      </c>
      <c r="L101" s="619">
        <v>42369</v>
      </c>
      <c r="M101" s="620">
        <v>1</v>
      </c>
      <c r="N101" s="620">
        <v>1</v>
      </c>
      <c r="O101" s="620">
        <v>1</v>
      </c>
      <c r="P101" s="620">
        <v>1</v>
      </c>
      <c r="Q101" s="620">
        <v>1</v>
      </c>
      <c r="R101" s="620">
        <v>1</v>
      </c>
      <c r="S101" s="620">
        <v>1</v>
      </c>
      <c r="T101" s="620">
        <v>1</v>
      </c>
      <c r="U101" s="620">
        <v>1</v>
      </c>
      <c r="V101" s="620">
        <v>1</v>
      </c>
      <c r="W101" s="620">
        <v>1</v>
      </c>
      <c r="X101" s="620">
        <v>1</v>
      </c>
      <c r="Y101" s="631">
        <v>12</v>
      </c>
      <c r="Z101" s="610">
        <v>0</v>
      </c>
      <c r="AA101" s="611" t="s">
        <v>1084</v>
      </c>
      <c r="AB101" s="1467"/>
      <c r="AC101" s="1507"/>
      <c r="AD101" s="1467"/>
      <c r="AE101" s="1507"/>
      <c r="AF101" s="1501"/>
      <c r="AG101" s="1501"/>
      <c r="AH101" s="1508"/>
      <c r="AI101" s="1517"/>
      <c r="AJ101" s="1509"/>
      <c r="AK101" s="1509"/>
    </row>
    <row r="102" spans="1:37" s="612" customFormat="1" ht="111" customHeight="1" thickBot="1">
      <c r="A102" s="1790"/>
      <c r="B102" s="1790"/>
      <c r="C102" s="1792"/>
      <c r="D102" s="632" t="s">
        <v>1704</v>
      </c>
      <c r="E102" s="633" t="s">
        <v>147</v>
      </c>
      <c r="F102" s="634">
        <v>12</v>
      </c>
      <c r="G102" s="635" t="s">
        <v>148</v>
      </c>
      <c r="H102" s="603" t="s">
        <v>1339</v>
      </c>
      <c r="I102" s="617">
        <f t="shared" si="11"/>
        <v>0.16666666666666666</v>
      </c>
      <c r="J102" s="624" t="s">
        <v>149</v>
      </c>
      <c r="K102" s="625">
        <v>42006</v>
      </c>
      <c r="L102" s="625">
        <v>42369</v>
      </c>
      <c r="M102" s="626">
        <v>1</v>
      </c>
      <c r="N102" s="626">
        <v>1</v>
      </c>
      <c r="O102" s="626">
        <v>1</v>
      </c>
      <c r="P102" s="626">
        <v>1</v>
      </c>
      <c r="Q102" s="626">
        <v>1</v>
      </c>
      <c r="R102" s="626">
        <v>1</v>
      </c>
      <c r="S102" s="626">
        <v>1</v>
      </c>
      <c r="T102" s="626">
        <v>1</v>
      </c>
      <c r="U102" s="626">
        <v>1</v>
      </c>
      <c r="V102" s="626">
        <v>1</v>
      </c>
      <c r="W102" s="626">
        <v>1</v>
      </c>
      <c r="X102" s="626">
        <v>1</v>
      </c>
      <c r="Y102" s="627">
        <v>12</v>
      </c>
      <c r="Z102" s="610">
        <v>0</v>
      </c>
      <c r="AA102" s="611" t="s">
        <v>1084</v>
      </c>
      <c r="AB102" s="1467"/>
      <c r="AC102" s="1507"/>
      <c r="AD102" s="1467"/>
      <c r="AE102" s="1507"/>
      <c r="AF102" s="1501"/>
      <c r="AG102" s="1501"/>
      <c r="AH102" s="1508"/>
      <c r="AI102" s="1517"/>
      <c r="AJ102" s="1509"/>
      <c r="AK102" s="1509"/>
    </row>
    <row r="103" spans="1:37" s="612" customFormat="1" ht="87.75" customHeight="1" thickBot="1">
      <c r="A103" s="1790"/>
      <c r="B103" s="1790"/>
      <c r="C103" s="1792"/>
      <c r="D103" s="628" t="s">
        <v>151</v>
      </c>
      <c r="E103" s="636" t="s">
        <v>152</v>
      </c>
      <c r="F103" s="637" t="s">
        <v>135</v>
      </c>
      <c r="G103" s="638" t="s">
        <v>136</v>
      </c>
      <c r="H103" s="603" t="s">
        <v>1339</v>
      </c>
      <c r="I103" s="617">
        <f t="shared" si="11"/>
        <v>0.16666666666666666</v>
      </c>
      <c r="J103" s="639" t="s">
        <v>153</v>
      </c>
      <c r="K103" s="640">
        <v>42006</v>
      </c>
      <c r="L103" s="619">
        <v>42369</v>
      </c>
      <c r="M103" s="620">
        <v>1</v>
      </c>
      <c r="N103" s="620">
        <v>1</v>
      </c>
      <c r="O103" s="620">
        <v>1</v>
      </c>
      <c r="P103" s="620">
        <v>1</v>
      </c>
      <c r="Q103" s="620">
        <v>1</v>
      </c>
      <c r="R103" s="620">
        <v>1</v>
      </c>
      <c r="S103" s="620">
        <v>1</v>
      </c>
      <c r="T103" s="620">
        <v>1</v>
      </c>
      <c r="U103" s="620">
        <v>1</v>
      </c>
      <c r="V103" s="620">
        <v>1</v>
      </c>
      <c r="W103" s="620">
        <v>1</v>
      </c>
      <c r="X103" s="620">
        <v>1</v>
      </c>
      <c r="Y103" s="631">
        <v>12</v>
      </c>
      <c r="Z103" s="610">
        <v>0</v>
      </c>
      <c r="AA103" s="611" t="s">
        <v>1084</v>
      </c>
      <c r="AB103" s="1467"/>
      <c r="AC103" s="1507"/>
      <c r="AD103" s="1467"/>
      <c r="AE103" s="1507"/>
      <c r="AF103" s="1501"/>
      <c r="AG103" s="1501"/>
      <c r="AH103" s="1508"/>
      <c r="AI103" s="1517"/>
      <c r="AJ103" s="1509"/>
      <c r="AK103" s="1509"/>
    </row>
    <row r="104" spans="1:37" s="612" customFormat="1" ht="81.75" customHeight="1" thickBot="1">
      <c r="A104" s="1790"/>
      <c r="B104" s="1790"/>
      <c r="C104" s="1792"/>
      <c r="D104" s="632" t="s">
        <v>142</v>
      </c>
      <c r="E104" s="641" t="s">
        <v>143</v>
      </c>
      <c r="F104" s="641" t="s">
        <v>144</v>
      </c>
      <c r="G104" s="635" t="s">
        <v>145</v>
      </c>
      <c r="H104" s="603" t="s">
        <v>1339</v>
      </c>
      <c r="I104" s="617">
        <f>100%/6</f>
        <v>0.16666666666666666</v>
      </c>
      <c r="J104" s="624" t="s">
        <v>143</v>
      </c>
      <c r="K104" s="625">
        <v>42006</v>
      </c>
      <c r="L104" s="625">
        <v>42369</v>
      </c>
      <c r="M104" s="626">
        <v>1</v>
      </c>
      <c r="N104" s="626"/>
      <c r="O104" s="626"/>
      <c r="P104" s="626">
        <v>1</v>
      </c>
      <c r="Q104" s="626"/>
      <c r="R104" s="626"/>
      <c r="S104" s="626">
        <v>1</v>
      </c>
      <c r="T104" s="626"/>
      <c r="U104" s="626"/>
      <c r="V104" s="626"/>
      <c r="W104" s="626"/>
      <c r="X104" s="626"/>
      <c r="Y104" s="627">
        <v>3</v>
      </c>
      <c r="Z104" s="610">
        <v>0</v>
      </c>
      <c r="AA104" s="611" t="s">
        <v>1084</v>
      </c>
      <c r="AB104" s="1467"/>
      <c r="AC104" s="1507"/>
      <c r="AD104" s="1467"/>
      <c r="AE104" s="1507"/>
      <c r="AF104" s="1501"/>
      <c r="AG104" s="1501"/>
      <c r="AH104" s="1508"/>
      <c r="AI104" s="1517"/>
      <c r="AJ104" s="1509"/>
      <c r="AK104" s="1509"/>
    </row>
    <row r="105" spans="1:37" s="572" customFormat="1" ht="20.1" customHeight="1" thickBot="1">
      <c r="A105" s="1699" t="s">
        <v>125</v>
      </c>
      <c r="B105" s="1700"/>
      <c r="C105" s="1700"/>
      <c r="D105" s="1701"/>
      <c r="E105" s="991"/>
      <c r="F105" s="991"/>
      <c r="G105" s="991"/>
      <c r="H105" s="991"/>
      <c r="I105" s="84">
        <f>SUM(I99:I104)</f>
        <v>0.9999999999999999</v>
      </c>
      <c r="J105" s="991"/>
      <c r="K105" s="991"/>
      <c r="L105" s="991"/>
      <c r="M105" s="991"/>
      <c r="N105" s="991"/>
      <c r="O105" s="991"/>
      <c r="P105" s="991"/>
      <c r="Q105" s="991"/>
      <c r="R105" s="991"/>
      <c r="S105" s="991"/>
      <c r="T105" s="991"/>
      <c r="U105" s="991"/>
      <c r="V105" s="991"/>
      <c r="W105" s="991"/>
      <c r="X105" s="991"/>
      <c r="Y105" s="991"/>
      <c r="Z105" s="82">
        <f>SUM(Z99:Z104)</f>
        <v>0</v>
      </c>
      <c r="AA105" s="992"/>
      <c r="AB105" s="579"/>
      <c r="AC105" s="1138"/>
      <c r="AD105" s="579"/>
      <c r="AE105" s="1012"/>
      <c r="AF105" s="1012"/>
      <c r="AG105" s="1012"/>
      <c r="AH105" s="579"/>
      <c r="AI105" s="579"/>
      <c r="AJ105" s="579"/>
      <c r="AK105" s="579"/>
    </row>
    <row r="106" spans="1:37" s="572" customFormat="1" ht="20.1" customHeight="1" thickBot="1">
      <c r="A106" s="1692" t="s">
        <v>285</v>
      </c>
      <c r="B106" s="1693"/>
      <c r="C106" s="1693"/>
      <c r="D106" s="1693"/>
      <c r="E106" s="994"/>
      <c r="F106" s="995"/>
      <c r="G106" s="995"/>
      <c r="H106" s="995"/>
      <c r="I106" s="995"/>
      <c r="J106" s="995"/>
      <c r="K106" s="995"/>
      <c r="L106" s="995"/>
      <c r="M106" s="995"/>
      <c r="N106" s="995"/>
      <c r="O106" s="995"/>
      <c r="P106" s="995"/>
      <c r="Q106" s="995"/>
      <c r="R106" s="995"/>
      <c r="S106" s="995"/>
      <c r="T106" s="995"/>
      <c r="U106" s="995"/>
      <c r="V106" s="995"/>
      <c r="W106" s="995"/>
      <c r="X106" s="995"/>
      <c r="Y106" s="995"/>
      <c r="Z106" s="147">
        <f>SUM(Z98,Z105)</f>
        <v>0</v>
      </c>
      <c r="AA106" s="148"/>
      <c r="AB106" s="583"/>
      <c r="AC106" s="1015"/>
      <c r="AD106" s="583"/>
      <c r="AE106" s="1015"/>
      <c r="AF106" s="1015"/>
      <c r="AG106" s="1015"/>
      <c r="AH106" s="583"/>
      <c r="AI106" s="583"/>
      <c r="AJ106" s="583"/>
      <c r="AK106" s="583"/>
    </row>
    <row r="107" spans="1:37" s="3" customFormat="1" ht="28.5" customHeight="1" thickBot="1">
      <c r="A107" s="149"/>
      <c r="B107" s="150"/>
      <c r="C107" s="151"/>
      <c r="D107" s="151"/>
      <c r="E107" s="151"/>
      <c r="F107" s="241"/>
      <c r="G107" s="151"/>
      <c r="H107" s="151"/>
      <c r="I107" s="242"/>
      <c r="J107" s="151"/>
      <c r="K107" s="243"/>
      <c r="L107" s="243"/>
      <c r="M107" s="151"/>
      <c r="N107" s="151"/>
      <c r="O107" s="151"/>
      <c r="P107" s="151"/>
      <c r="Q107" s="151"/>
      <c r="R107" s="151"/>
      <c r="S107" s="151"/>
      <c r="T107" s="151"/>
      <c r="U107" s="151"/>
      <c r="V107" s="151"/>
      <c r="W107" s="151"/>
      <c r="X107" s="151"/>
      <c r="Y107" s="151"/>
      <c r="Z107" s="276">
        <f>SUM(Z37,Z92,Z106)-Z42</f>
        <v>803800000</v>
      </c>
      <c r="AA107" s="151"/>
      <c r="AB107" s="1390"/>
      <c r="AC107" s="1564"/>
      <c r="AD107" s="1562"/>
      <c r="AE107" s="1563"/>
      <c r="AF107" s="1563"/>
      <c r="AG107" s="1563"/>
      <c r="AH107" s="642"/>
      <c r="AI107" s="642"/>
      <c r="AJ107" s="642"/>
      <c r="AK107" s="642"/>
    </row>
    <row r="109" spans="1:27" ht="66.75" customHeight="1">
      <c r="A109" s="1788" t="s">
        <v>1340</v>
      </c>
      <c r="B109" s="1788"/>
      <c r="C109" s="1788"/>
      <c r="D109" s="1788"/>
      <c r="E109" s="1788"/>
      <c r="F109" s="1788"/>
      <c r="G109" s="1788"/>
      <c r="H109" s="1788"/>
      <c r="I109" s="1788"/>
      <c r="J109" s="1788"/>
      <c r="K109" s="1788"/>
      <c r="L109" s="1788"/>
      <c r="M109" s="1788"/>
      <c r="N109" s="1788"/>
      <c r="O109" s="1788"/>
      <c r="P109" s="1788"/>
      <c r="Q109" s="1788"/>
      <c r="R109" s="1788"/>
      <c r="S109" s="1788"/>
      <c r="T109" s="1788"/>
      <c r="U109" s="1788"/>
      <c r="V109" s="1788"/>
      <c r="W109" s="1788"/>
      <c r="X109" s="1788"/>
      <c r="Y109" s="1788"/>
      <c r="Z109" s="1788"/>
      <c r="AA109" s="1788"/>
    </row>
    <row r="110" spans="1:27" ht="18.75" customHeight="1">
      <c r="A110" s="1788"/>
      <c r="B110" s="1788"/>
      <c r="C110" s="1788"/>
      <c r="D110" s="1788"/>
      <c r="E110" s="1788"/>
      <c r="F110" s="1788"/>
      <c r="G110" s="1788"/>
      <c r="H110" s="1788"/>
      <c r="I110" s="1788"/>
      <c r="J110" s="1788"/>
      <c r="K110" s="1788"/>
      <c r="L110" s="1788"/>
      <c r="M110" s="1788"/>
      <c r="N110" s="1788"/>
      <c r="O110" s="1788"/>
      <c r="P110" s="1788"/>
      <c r="Q110" s="1788"/>
      <c r="R110" s="1788"/>
      <c r="S110" s="1788"/>
      <c r="T110" s="1788"/>
      <c r="U110" s="1788"/>
      <c r="V110" s="1788"/>
      <c r="W110" s="1788"/>
      <c r="X110" s="1788"/>
      <c r="Y110" s="1788"/>
      <c r="Z110" s="1788"/>
      <c r="AA110" s="1788"/>
    </row>
    <row r="112" spans="22:26" ht="15">
      <c r="V112" s="1789"/>
      <c r="W112" s="1789"/>
      <c r="X112" s="1789"/>
      <c r="Y112" s="1789"/>
      <c r="Z112"/>
    </row>
    <row r="113" spans="22:26" ht="15">
      <c r="V113" s="1789"/>
      <c r="W113" s="1789"/>
      <c r="X113" s="1789"/>
      <c r="Y113" s="1789"/>
      <c r="Z113"/>
    </row>
    <row r="114" ht="15">
      <c r="Z114"/>
    </row>
  </sheetData>
  <mergeCells count="76">
    <mergeCell ref="V112:Y112"/>
    <mergeCell ref="V113:Y113"/>
    <mergeCell ref="A105:D105"/>
    <mergeCell ref="A95:AA95"/>
    <mergeCell ref="A98:D98"/>
    <mergeCell ref="A99:A104"/>
    <mergeCell ref="B99:B104"/>
    <mergeCell ref="C99:C100"/>
    <mergeCell ref="C101:C104"/>
    <mergeCell ref="M43:X43"/>
    <mergeCell ref="C57:C59"/>
    <mergeCell ref="A106:D106"/>
    <mergeCell ref="A109:AA109"/>
    <mergeCell ref="A110:AA110"/>
    <mergeCell ref="A94:D94"/>
    <mergeCell ref="E94:AA94"/>
    <mergeCell ref="A92:D92"/>
    <mergeCell ref="C80:C87"/>
    <mergeCell ref="D85:D86"/>
    <mergeCell ref="A60:D60"/>
    <mergeCell ref="A61:A87"/>
    <mergeCell ref="B61:B87"/>
    <mergeCell ref="C61:C72"/>
    <mergeCell ref="D70:D71"/>
    <mergeCell ref="C74:C75"/>
    <mergeCell ref="C53:C54"/>
    <mergeCell ref="C55:C56"/>
    <mergeCell ref="A42:A56"/>
    <mergeCell ref="C42:C52"/>
    <mergeCell ref="A91:D91"/>
    <mergeCell ref="A1:C4"/>
    <mergeCell ref="D1:AA2"/>
    <mergeCell ref="A8:AA8"/>
    <mergeCell ref="A9:AA9"/>
    <mergeCell ref="A11:D11"/>
    <mergeCell ref="E11:AA11"/>
    <mergeCell ref="D3:AA4"/>
    <mergeCell ref="A5:AA5"/>
    <mergeCell ref="A6:AA6"/>
    <mergeCell ref="A7:AA7"/>
    <mergeCell ref="A13:D13"/>
    <mergeCell ref="A16:A24"/>
    <mergeCell ref="B16:B24"/>
    <mergeCell ref="C18:C24"/>
    <mergeCell ref="D19:D20"/>
    <mergeCell ref="D21:D22"/>
    <mergeCell ref="A38:AA38"/>
    <mergeCell ref="A39:D39"/>
    <mergeCell ref="E39:AA39"/>
    <mergeCell ref="D34:D35"/>
    <mergeCell ref="D23:D24"/>
    <mergeCell ref="A25:D25"/>
    <mergeCell ref="A26:A35"/>
    <mergeCell ref="B26:B35"/>
    <mergeCell ref="C28:C30"/>
    <mergeCell ref="A14:AA14"/>
    <mergeCell ref="A36:D36"/>
    <mergeCell ref="C31:C33"/>
    <mergeCell ref="C34:C35"/>
    <mergeCell ref="A37:D37"/>
    <mergeCell ref="B42:B59"/>
    <mergeCell ref="AB94:AK94"/>
    <mergeCell ref="AB5:AK9"/>
    <mergeCell ref="AB11:AK11"/>
    <mergeCell ref="AB13:AK13"/>
    <mergeCell ref="AB39:AK39"/>
    <mergeCell ref="AJ70:AJ71"/>
    <mergeCell ref="AK70:AK71"/>
    <mergeCell ref="Z85:Z86"/>
    <mergeCell ref="E13:AA13"/>
    <mergeCell ref="A93:AA93"/>
    <mergeCell ref="C76:C79"/>
    <mergeCell ref="A88:D88"/>
    <mergeCell ref="A89:A90"/>
    <mergeCell ref="B89:B90"/>
    <mergeCell ref="M17:X17"/>
  </mergeCells>
  <printOptions horizontalCentered="1" verticalCentered="1"/>
  <pageMargins left="0.31496062992125984" right="0.31496062992125984" top="0.5511811023622047" bottom="0.5511811023622047" header="0.31496062992125984" footer="0.31496062992125984"/>
  <pageSetup horizontalDpi="600" verticalDpi="600" orientation="landscape" scale="75"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9"/>
  <sheetViews>
    <sheetView zoomScale="85" zoomScaleNormal="85" zoomScaleSheetLayoutView="80" workbookViewId="0" topLeftCell="A1">
      <selection activeCell="A7" sqref="A7:AA7"/>
    </sheetView>
  </sheetViews>
  <sheetFormatPr defaultColWidth="12.57421875" defaultRowHeight="15"/>
  <cols>
    <col min="1" max="1" width="7.140625" style="643" customWidth="1"/>
    <col min="2" max="2" width="24.28125" style="644" customWidth="1"/>
    <col min="3" max="3" width="41.140625" style="643" customWidth="1"/>
    <col min="4" max="4" width="40.57421875" style="643" customWidth="1"/>
    <col min="5" max="5" width="15.7109375" style="643" customWidth="1"/>
    <col min="6" max="6" width="12.7109375" style="643" customWidth="1"/>
    <col min="7" max="7" width="18.28125" style="643" customWidth="1"/>
    <col min="8" max="8" width="28.140625" style="643" customWidth="1"/>
    <col min="9" max="9" width="12.8515625" style="643" customWidth="1"/>
    <col min="10" max="10" width="43.140625" style="643" customWidth="1"/>
    <col min="11" max="11" width="14.00390625" style="643" customWidth="1"/>
    <col min="12" max="12" width="12.421875" style="643" customWidth="1"/>
    <col min="13" max="13" width="7.140625" style="643" customWidth="1"/>
    <col min="14" max="24" width="6.28125" style="643" customWidth="1"/>
    <col min="25" max="25" width="12.421875" style="643" customWidth="1"/>
    <col min="26" max="26" width="27.28125" style="643" customWidth="1"/>
    <col min="27" max="27" width="24.421875" style="643" customWidth="1"/>
    <col min="28" max="28" width="14.7109375" style="643" customWidth="1"/>
    <col min="29" max="31" width="12.57421875" style="643" customWidth="1"/>
    <col min="32" max="32" width="16.8515625" style="643" customWidth="1"/>
    <col min="33" max="34" width="12.57421875" style="643" customWidth="1"/>
    <col min="35" max="35" width="15.421875" style="643" customWidth="1"/>
    <col min="36" max="36" width="45.57421875" style="643" customWidth="1"/>
    <col min="37" max="37" width="20.57421875" style="643" customWidth="1"/>
    <col min="38" max="16384" width="12.57421875" style="643" customWidth="1"/>
  </cols>
  <sheetData>
    <row r="1" spans="1:27" ht="15" customHeight="1" thickBot="1">
      <c r="A1" s="1680"/>
      <c r="B1" s="1680"/>
      <c r="C1" s="1680"/>
      <c r="D1" s="1681" t="s">
        <v>0</v>
      </c>
      <c r="E1" s="1681"/>
      <c r="F1" s="1681"/>
      <c r="G1" s="1681"/>
      <c r="H1" s="1681"/>
      <c r="I1" s="1681"/>
      <c r="J1" s="1681"/>
      <c r="K1" s="1681"/>
      <c r="L1" s="1681"/>
      <c r="M1" s="1681"/>
      <c r="N1" s="1681"/>
      <c r="O1" s="1681"/>
      <c r="P1" s="1681"/>
      <c r="Q1" s="1681"/>
      <c r="R1" s="1681"/>
      <c r="S1" s="1681"/>
      <c r="T1" s="1681"/>
      <c r="U1" s="1681"/>
      <c r="V1" s="1681"/>
      <c r="W1" s="1681"/>
      <c r="X1" s="1681"/>
      <c r="Y1" s="1681"/>
      <c r="Z1" s="1681"/>
      <c r="AA1" s="1681"/>
    </row>
    <row r="2" spans="1:27" ht="20.25" customHeight="1" thickBot="1">
      <c r="A2" s="1680"/>
      <c r="B2" s="1680"/>
      <c r="C2" s="1680"/>
      <c r="D2" s="1681"/>
      <c r="E2" s="1681"/>
      <c r="F2" s="1681"/>
      <c r="G2" s="1681"/>
      <c r="H2" s="1681"/>
      <c r="I2" s="1681"/>
      <c r="J2" s="1681"/>
      <c r="K2" s="1681"/>
      <c r="L2" s="1681"/>
      <c r="M2" s="1681"/>
      <c r="N2" s="1681"/>
      <c r="O2" s="1681"/>
      <c r="P2" s="1681"/>
      <c r="Q2" s="1681"/>
      <c r="R2" s="1681"/>
      <c r="S2" s="1681"/>
      <c r="T2" s="1681"/>
      <c r="U2" s="1681"/>
      <c r="V2" s="1681"/>
      <c r="W2" s="1681"/>
      <c r="X2" s="1681"/>
      <c r="Y2" s="1681"/>
      <c r="Z2" s="1681"/>
      <c r="AA2" s="1681"/>
    </row>
    <row r="3" spans="1:27" ht="19.5" customHeight="1" thickBot="1">
      <c r="A3" s="1680"/>
      <c r="B3" s="1680"/>
      <c r="C3" s="1680"/>
      <c r="D3" s="1682" t="s">
        <v>3</v>
      </c>
      <c r="E3" s="1682"/>
      <c r="F3" s="1682"/>
      <c r="G3" s="1682"/>
      <c r="H3" s="1682"/>
      <c r="I3" s="1682"/>
      <c r="J3" s="1682"/>
      <c r="K3" s="1682"/>
      <c r="L3" s="1682"/>
      <c r="M3" s="1682"/>
      <c r="N3" s="1682"/>
      <c r="O3" s="1682"/>
      <c r="P3" s="1682"/>
      <c r="Q3" s="1682"/>
      <c r="R3" s="1682"/>
      <c r="S3" s="1682"/>
      <c r="T3" s="1682"/>
      <c r="U3" s="1682"/>
      <c r="V3" s="1682"/>
      <c r="W3" s="1682"/>
      <c r="X3" s="1682"/>
      <c r="Y3" s="1682"/>
      <c r="Z3" s="1682"/>
      <c r="AA3" s="1682"/>
    </row>
    <row r="4" spans="1:27" ht="21.75" customHeight="1" thickBot="1">
      <c r="A4" s="1680"/>
      <c r="B4" s="1680"/>
      <c r="C4" s="1680"/>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row>
    <row r="5" spans="1:37" ht="20.25" customHeight="1">
      <c r="A5" s="1685" t="s">
        <v>4</v>
      </c>
      <c r="B5" s="1685"/>
      <c r="C5" s="1685"/>
      <c r="D5" s="1685"/>
      <c r="E5" s="1685"/>
      <c r="F5" s="1685"/>
      <c r="G5" s="1685"/>
      <c r="H5" s="1685"/>
      <c r="I5" s="1685"/>
      <c r="J5" s="1685"/>
      <c r="K5" s="1685"/>
      <c r="L5" s="1685"/>
      <c r="M5" s="1685"/>
      <c r="N5" s="1685"/>
      <c r="O5" s="1685"/>
      <c r="P5" s="1685"/>
      <c r="Q5" s="1685"/>
      <c r="R5" s="1685"/>
      <c r="S5" s="1685"/>
      <c r="T5" s="1685"/>
      <c r="U5" s="1685"/>
      <c r="V5" s="1685"/>
      <c r="W5" s="1685"/>
      <c r="X5" s="1685"/>
      <c r="Y5" s="1685"/>
      <c r="Z5" s="1685"/>
      <c r="AA5" s="1685"/>
      <c r="AB5" s="1635" t="s">
        <v>1896</v>
      </c>
      <c r="AC5" s="1636"/>
      <c r="AD5" s="1636"/>
      <c r="AE5" s="1636"/>
      <c r="AF5" s="1636"/>
      <c r="AG5" s="1636"/>
      <c r="AH5" s="1636"/>
      <c r="AI5" s="1636"/>
      <c r="AJ5" s="1636"/>
      <c r="AK5" s="1637"/>
    </row>
    <row r="6" spans="1:37" ht="15.75" customHeight="1">
      <c r="A6" s="1684" t="s">
        <v>5</v>
      </c>
      <c r="B6" s="1684"/>
      <c r="C6" s="1684"/>
      <c r="D6" s="1684"/>
      <c r="E6" s="1684"/>
      <c r="F6" s="1684"/>
      <c r="G6" s="1684"/>
      <c r="H6" s="1684"/>
      <c r="I6" s="1684"/>
      <c r="J6" s="1684"/>
      <c r="K6" s="1684"/>
      <c r="L6" s="1684"/>
      <c r="M6" s="1684"/>
      <c r="N6" s="1684"/>
      <c r="O6" s="1684"/>
      <c r="P6" s="1684"/>
      <c r="Q6" s="1684"/>
      <c r="R6" s="1684"/>
      <c r="S6" s="1684"/>
      <c r="T6" s="1684"/>
      <c r="U6" s="1684"/>
      <c r="V6" s="1684"/>
      <c r="W6" s="1684"/>
      <c r="X6" s="1684"/>
      <c r="Y6" s="1684"/>
      <c r="Z6" s="1684"/>
      <c r="AA6" s="1684"/>
      <c r="AB6" s="1638"/>
      <c r="AC6" s="1639"/>
      <c r="AD6" s="1639"/>
      <c r="AE6" s="1639"/>
      <c r="AF6" s="1639"/>
      <c r="AG6" s="1639"/>
      <c r="AH6" s="1639"/>
      <c r="AI6" s="1639"/>
      <c r="AJ6" s="1639"/>
      <c r="AK6" s="164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ht="15.75" customHeight="1">
      <c r="A8" s="1684" t="s">
        <v>6</v>
      </c>
      <c r="B8" s="1684"/>
      <c r="C8" s="1684"/>
      <c r="D8" s="1684"/>
      <c r="E8" s="1684"/>
      <c r="F8" s="1684"/>
      <c r="G8" s="1684"/>
      <c r="H8" s="1684"/>
      <c r="I8" s="1684"/>
      <c r="J8" s="1684"/>
      <c r="K8" s="1684"/>
      <c r="L8" s="1684"/>
      <c r="M8" s="1684"/>
      <c r="N8" s="1684"/>
      <c r="O8" s="1684"/>
      <c r="P8" s="1684"/>
      <c r="Q8" s="1684"/>
      <c r="R8" s="1684"/>
      <c r="S8" s="1684"/>
      <c r="T8" s="1684"/>
      <c r="U8" s="1684"/>
      <c r="V8" s="1684"/>
      <c r="W8" s="1684"/>
      <c r="X8" s="1684"/>
      <c r="Y8" s="1684"/>
      <c r="Z8" s="1684"/>
      <c r="AA8" s="1684"/>
      <c r="AB8" s="1638"/>
      <c r="AC8" s="1639"/>
      <c r="AD8" s="1639"/>
      <c r="AE8" s="1639"/>
      <c r="AF8" s="1639"/>
      <c r="AG8" s="1639"/>
      <c r="AH8" s="1639"/>
      <c r="AI8" s="1639"/>
      <c r="AJ8" s="1639"/>
      <c r="AK8" s="1640"/>
    </row>
    <row r="9" spans="1:37" ht="15.75" customHeight="1" thickBot="1">
      <c r="A9" s="1676">
        <v>2015</v>
      </c>
      <c r="B9" s="1676"/>
      <c r="C9" s="1676"/>
      <c r="D9" s="1676"/>
      <c r="E9" s="1676"/>
      <c r="F9" s="1676"/>
      <c r="G9" s="1676"/>
      <c r="H9" s="1676"/>
      <c r="I9" s="1676"/>
      <c r="J9" s="1676"/>
      <c r="K9" s="1676"/>
      <c r="L9" s="1676"/>
      <c r="M9" s="1676"/>
      <c r="N9" s="1676"/>
      <c r="O9" s="1676"/>
      <c r="P9" s="1676"/>
      <c r="Q9" s="1676"/>
      <c r="R9" s="1676"/>
      <c r="S9" s="1676"/>
      <c r="T9" s="1676"/>
      <c r="U9" s="1676"/>
      <c r="V9" s="1676"/>
      <c r="W9" s="1676"/>
      <c r="X9" s="1676"/>
      <c r="Y9" s="1676"/>
      <c r="Z9" s="1676"/>
      <c r="AA9" s="1676"/>
      <c r="AB9" s="1641"/>
      <c r="AC9" s="1642"/>
      <c r="AD9" s="1642"/>
      <c r="AE9" s="1642"/>
      <c r="AF9" s="1642"/>
      <c r="AG9" s="1642"/>
      <c r="AH9" s="1642"/>
      <c r="AI9" s="1642"/>
      <c r="AJ9" s="1642"/>
      <c r="AK9" s="1643"/>
    </row>
    <row r="10" spans="1:27" ht="9" customHeight="1" thickBot="1">
      <c r="A10" s="646"/>
      <c r="B10" s="707"/>
      <c r="C10" s="646"/>
      <c r="D10" s="646"/>
      <c r="E10" s="646"/>
      <c r="F10" s="816"/>
      <c r="G10" s="646"/>
      <c r="H10" s="646"/>
      <c r="I10" s="890"/>
      <c r="J10" s="646"/>
      <c r="K10" s="889"/>
      <c r="L10" s="889"/>
      <c r="M10" s="646"/>
      <c r="N10" s="646"/>
      <c r="O10" s="646"/>
      <c r="P10" s="646"/>
      <c r="Q10" s="646"/>
      <c r="R10" s="646"/>
      <c r="S10" s="646"/>
      <c r="T10" s="646"/>
      <c r="U10" s="646"/>
      <c r="V10" s="646"/>
      <c r="W10" s="646"/>
      <c r="X10" s="646"/>
      <c r="Y10" s="646"/>
      <c r="Z10" s="888"/>
      <c r="AA10" s="646"/>
    </row>
    <row r="11" spans="1:37" s="646" customFormat="1" ht="21" customHeight="1" thickBot="1">
      <c r="A11" s="1677" t="s">
        <v>7</v>
      </c>
      <c r="B11" s="1677"/>
      <c r="C11" s="1677"/>
      <c r="D11" s="1677"/>
      <c r="E11" s="1678" t="s">
        <v>1341</v>
      </c>
      <c r="F11" s="1678"/>
      <c r="G11" s="1678"/>
      <c r="H11" s="1678"/>
      <c r="I11" s="1678"/>
      <c r="J11" s="1678"/>
      <c r="K11" s="1678"/>
      <c r="L11" s="1678"/>
      <c r="M11" s="1678"/>
      <c r="N11" s="1678"/>
      <c r="O11" s="1678"/>
      <c r="P11" s="1678"/>
      <c r="Q11" s="1678"/>
      <c r="R11" s="1678"/>
      <c r="S11" s="1678"/>
      <c r="T11" s="1678"/>
      <c r="U11" s="1678"/>
      <c r="V11" s="1678"/>
      <c r="W11" s="1678"/>
      <c r="X11" s="1678"/>
      <c r="Y11" s="1678"/>
      <c r="Z11" s="1678"/>
      <c r="AA11" s="1678"/>
      <c r="AB11" s="1644" t="s">
        <v>1341</v>
      </c>
      <c r="AC11" s="1645"/>
      <c r="AD11" s="1645"/>
      <c r="AE11" s="1645"/>
      <c r="AF11" s="1645"/>
      <c r="AG11" s="1645"/>
      <c r="AH11" s="1645"/>
      <c r="AI11" s="1645"/>
      <c r="AJ11" s="1645"/>
      <c r="AK11" s="1646"/>
    </row>
    <row r="12" spans="2:26" s="705" customFormat="1" ht="9.95" customHeight="1" thickBot="1">
      <c r="B12" s="817"/>
      <c r="F12" s="816"/>
      <c r="I12" s="815"/>
      <c r="K12" s="814"/>
      <c r="L12" s="814"/>
      <c r="Z12" s="887"/>
    </row>
    <row r="13" spans="1:37" s="707" customFormat="1" ht="21" customHeight="1" thickBot="1">
      <c r="A13" s="1674" t="s">
        <v>9</v>
      </c>
      <c r="B13" s="1674"/>
      <c r="C13" s="1674"/>
      <c r="D13" s="1674"/>
      <c r="E13" s="1675" t="s">
        <v>548</v>
      </c>
      <c r="F13" s="1675"/>
      <c r="G13" s="1675"/>
      <c r="H13" s="1675"/>
      <c r="I13" s="1675"/>
      <c r="J13" s="1675"/>
      <c r="K13" s="1675"/>
      <c r="L13" s="1675"/>
      <c r="M13" s="1675"/>
      <c r="N13" s="1675"/>
      <c r="O13" s="1675"/>
      <c r="P13" s="1675"/>
      <c r="Q13" s="1675"/>
      <c r="R13" s="1675"/>
      <c r="S13" s="1675"/>
      <c r="T13" s="1675"/>
      <c r="U13" s="1675"/>
      <c r="V13" s="1675"/>
      <c r="W13" s="1675"/>
      <c r="X13" s="1675"/>
      <c r="Y13" s="1675"/>
      <c r="Z13" s="1675"/>
      <c r="AA13" s="1675"/>
      <c r="AB13" s="1647" t="s">
        <v>548</v>
      </c>
      <c r="AC13" s="1648"/>
      <c r="AD13" s="1648"/>
      <c r="AE13" s="1648"/>
      <c r="AF13" s="1648"/>
      <c r="AG13" s="1648"/>
      <c r="AH13" s="1648"/>
      <c r="AI13" s="1648"/>
      <c r="AJ13" s="1648"/>
      <c r="AK13" s="1649"/>
    </row>
    <row r="14" spans="1:34" s="705" customFormat="1" ht="9.95" customHeight="1" thickBot="1">
      <c r="A14" s="1656"/>
      <c r="B14" s="1656"/>
      <c r="C14" s="1656"/>
      <c r="D14" s="1656"/>
      <c r="E14" s="1656"/>
      <c r="F14" s="1656"/>
      <c r="G14" s="1656"/>
      <c r="H14" s="1656"/>
      <c r="I14" s="1656"/>
      <c r="J14" s="1656"/>
      <c r="K14" s="1656"/>
      <c r="L14" s="1656"/>
      <c r="M14" s="1656"/>
      <c r="N14" s="1656"/>
      <c r="O14" s="1656"/>
      <c r="P14" s="1656"/>
      <c r="Q14" s="1656"/>
      <c r="R14" s="1656"/>
      <c r="S14" s="1656"/>
      <c r="T14" s="1656"/>
      <c r="U14" s="1656"/>
      <c r="V14" s="1656"/>
      <c r="W14" s="1656"/>
      <c r="X14" s="1656"/>
      <c r="Y14" s="1656"/>
      <c r="Z14" s="1656"/>
      <c r="AA14" s="1656"/>
      <c r="AB14" s="706"/>
      <c r="AC14" s="706"/>
      <c r="AD14" s="706"/>
      <c r="AE14" s="706"/>
      <c r="AF14" s="706"/>
      <c r="AG14" s="706"/>
      <c r="AH14" s="706"/>
    </row>
    <row r="15" spans="1:37" s="31" customFormat="1" ht="51.75" thickBot="1">
      <c r="A15" s="20" t="s">
        <v>11</v>
      </c>
      <c r="B15" s="363" t="s">
        <v>12</v>
      </c>
      <c r="C15" s="20" t="s">
        <v>13</v>
      </c>
      <c r="D15" s="290" t="s">
        <v>14</v>
      </c>
      <c r="E15" s="290" t="s">
        <v>15</v>
      </c>
      <c r="F15" s="290" t="s">
        <v>16</v>
      </c>
      <c r="G15" s="290" t="s">
        <v>17</v>
      </c>
      <c r="H15" s="290" t="s">
        <v>18</v>
      </c>
      <c r="I15" s="290" t="s">
        <v>19</v>
      </c>
      <c r="J15" s="290" t="s">
        <v>20</v>
      </c>
      <c r="K15" s="290" t="s">
        <v>1638</v>
      </c>
      <c r="L15" s="290" t="s">
        <v>22</v>
      </c>
      <c r="M15" s="450" t="s">
        <v>23</v>
      </c>
      <c r="N15" s="450" t="s">
        <v>24</v>
      </c>
      <c r="O15" s="450" t="s">
        <v>25</v>
      </c>
      <c r="P15" s="450" t="s">
        <v>26</v>
      </c>
      <c r="Q15" s="450" t="s">
        <v>27</v>
      </c>
      <c r="R15" s="450" t="s">
        <v>28</v>
      </c>
      <c r="S15" s="450" t="s">
        <v>29</v>
      </c>
      <c r="T15" s="450" t="s">
        <v>30</v>
      </c>
      <c r="U15" s="450" t="s">
        <v>31</v>
      </c>
      <c r="V15" s="450" t="s">
        <v>32</v>
      </c>
      <c r="W15" s="450" t="s">
        <v>33</v>
      </c>
      <c r="X15" s="450" t="s">
        <v>34</v>
      </c>
      <c r="Y15" s="290" t="s">
        <v>35</v>
      </c>
      <c r="Z15" s="451" t="s">
        <v>36</v>
      </c>
      <c r="AA15" s="290" t="s">
        <v>37</v>
      </c>
      <c r="AB15" s="1495" t="s">
        <v>44</v>
      </c>
      <c r="AC15" s="1495" t="s">
        <v>1705</v>
      </c>
      <c r="AD15" s="1495" t="s">
        <v>45</v>
      </c>
      <c r="AE15" s="1495" t="s">
        <v>1897</v>
      </c>
      <c r="AF15" s="1495" t="s">
        <v>1707</v>
      </c>
      <c r="AG15" s="1495" t="s">
        <v>1916</v>
      </c>
      <c r="AH15" s="1495" t="s">
        <v>38</v>
      </c>
      <c r="AI15" s="1495" t="s">
        <v>39</v>
      </c>
      <c r="AJ15" s="1495" t="s">
        <v>40</v>
      </c>
      <c r="AK15" s="1495" t="s">
        <v>41</v>
      </c>
    </row>
    <row r="16" spans="1:37" s="655" customFormat="1" ht="60" customHeight="1" thickBot="1">
      <c r="A16" s="1824">
        <v>1</v>
      </c>
      <c r="B16" s="1824" t="s">
        <v>1092</v>
      </c>
      <c r="C16" s="1825" t="s">
        <v>1125</v>
      </c>
      <c r="D16" s="886" t="s">
        <v>1342</v>
      </c>
      <c r="E16" s="884" t="s">
        <v>1338</v>
      </c>
      <c r="F16" s="811">
        <v>1</v>
      </c>
      <c r="G16" s="811" t="s">
        <v>1343</v>
      </c>
      <c r="H16" s="811" t="s">
        <v>1565</v>
      </c>
      <c r="I16" s="876">
        <f aca="true" t="shared" si="0" ref="I16:I24">1/11</f>
        <v>0.09090909090909091</v>
      </c>
      <c r="J16" s="669" t="s">
        <v>1344</v>
      </c>
      <c r="K16" s="875">
        <v>42036</v>
      </c>
      <c r="L16" s="875">
        <v>42094</v>
      </c>
      <c r="M16" s="682"/>
      <c r="N16" s="682"/>
      <c r="O16" s="682">
        <v>1</v>
      </c>
      <c r="P16" s="682"/>
      <c r="Q16" s="682"/>
      <c r="R16" s="682"/>
      <c r="S16" s="682"/>
      <c r="T16" s="682"/>
      <c r="U16" s="682"/>
      <c r="V16" s="682"/>
      <c r="W16" s="682"/>
      <c r="X16" s="682"/>
      <c r="Y16" s="769">
        <f aca="true" t="shared" si="1" ref="Y16:Y24">SUM(M16:X16)</f>
        <v>1</v>
      </c>
      <c r="Z16" s="680">
        <v>0</v>
      </c>
      <c r="AA16" s="662" t="s">
        <v>1084</v>
      </c>
      <c r="AB16" s="1518"/>
      <c r="AC16" s="1519"/>
      <c r="AD16" s="1520"/>
      <c r="AE16" s="1519"/>
      <c r="AF16" s="1521"/>
      <c r="AG16" s="1519"/>
      <c r="AH16" s="1522"/>
      <c r="AI16" s="1523"/>
      <c r="AJ16" s="1524"/>
      <c r="AK16" s="1521"/>
    </row>
    <row r="17" spans="1:37" s="655" customFormat="1" ht="51.75" customHeight="1" thickBot="1">
      <c r="A17" s="1824"/>
      <c r="B17" s="1824"/>
      <c r="C17" s="1825"/>
      <c r="D17" s="885" t="s">
        <v>1345</v>
      </c>
      <c r="E17" s="884" t="s">
        <v>1338</v>
      </c>
      <c r="F17" s="811">
        <v>1</v>
      </c>
      <c r="G17" s="811" t="s">
        <v>1343</v>
      </c>
      <c r="H17" s="811" t="s">
        <v>1637</v>
      </c>
      <c r="I17" s="876">
        <f t="shared" si="0"/>
        <v>0.09090909090909091</v>
      </c>
      <c r="J17" s="669" t="s">
        <v>1344</v>
      </c>
      <c r="K17" s="875">
        <v>42036</v>
      </c>
      <c r="L17" s="875">
        <v>42094</v>
      </c>
      <c r="M17" s="739"/>
      <c r="N17" s="739"/>
      <c r="O17" s="739">
        <v>1</v>
      </c>
      <c r="P17" s="739"/>
      <c r="Q17" s="739"/>
      <c r="R17" s="739"/>
      <c r="S17" s="739"/>
      <c r="T17" s="739"/>
      <c r="U17" s="739"/>
      <c r="V17" s="739"/>
      <c r="W17" s="739"/>
      <c r="X17" s="739"/>
      <c r="Y17" s="769">
        <f t="shared" si="1"/>
        <v>1</v>
      </c>
      <c r="Z17" s="748">
        <v>0</v>
      </c>
      <c r="AA17" s="662" t="s">
        <v>1084</v>
      </c>
      <c r="AB17" s="1518"/>
      <c r="AC17" s="1519"/>
      <c r="AD17" s="1520"/>
      <c r="AE17" s="1519"/>
      <c r="AF17" s="1521"/>
      <c r="AG17" s="1519"/>
      <c r="AH17" s="1522"/>
      <c r="AI17" s="1523"/>
      <c r="AJ17" s="1524"/>
      <c r="AK17" s="1521"/>
    </row>
    <row r="18" spans="1:37" s="655" customFormat="1" ht="119.25" customHeight="1" thickBot="1">
      <c r="A18" s="1824"/>
      <c r="B18" s="1824"/>
      <c r="C18" s="1825" t="s">
        <v>1131</v>
      </c>
      <c r="D18" s="870" t="s">
        <v>1346</v>
      </c>
      <c r="E18" s="697" t="s">
        <v>1226</v>
      </c>
      <c r="F18" s="639">
        <v>1</v>
      </c>
      <c r="G18" s="697" t="s">
        <v>1347</v>
      </c>
      <c r="H18" s="811" t="s">
        <v>1348</v>
      </c>
      <c r="I18" s="876">
        <f t="shared" si="0"/>
        <v>0.09090909090909091</v>
      </c>
      <c r="J18" s="618" t="s">
        <v>1349</v>
      </c>
      <c r="K18" s="875">
        <v>42036</v>
      </c>
      <c r="L18" s="875">
        <v>42353</v>
      </c>
      <c r="M18" s="688"/>
      <c r="N18" s="688"/>
      <c r="O18" s="688"/>
      <c r="P18" s="688"/>
      <c r="Q18" s="688"/>
      <c r="R18" s="688"/>
      <c r="S18" s="688"/>
      <c r="T18" s="688"/>
      <c r="U18" s="688"/>
      <c r="V18" s="688"/>
      <c r="W18" s="688"/>
      <c r="X18" s="688">
        <v>1</v>
      </c>
      <c r="Y18" s="769">
        <f t="shared" si="1"/>
        <v>1</v>
      </c>
      <c r="Z18" s="724">
        <v>0</v>
      </c>
      <c r="AA18" s="662" t="s">
        <v>1084</v>
      </c>
      <c r="AB18" s="1518"/>
      <c r="AC18" s="1519"/>
      <c r="AD18" s="1525"/>
      <c r="AE18" s="1480"/>
      <c r="AF18" s="1526"/>
      <c r="AG18" s="1480"/>
      <c r="AH18" s="1522"/>
      <c r="AI18" s="1479"/>
      <c r="AJ18" s="1482"/>
      <c r="AK18" s="1526"/>
    </row>
    <row r="19" spans="1:37" s="655" customFormat="1" ht="51.75" thickBot="1">
      <c r="A19" s="1824"/>
      <c r="B19" s="1824"/>
      <c r="C19" s="1825"/>
      <c r="D19" s="870" t="s">
        <v>1350</v>
      </c>
      <c r="E19" s="697" t="s">
        <v>1351</v>
      </c>
      <c r="F19" s="639">
        <v>1</v>
      </c>
      <c r="G19" s="811" t="s">
        <v>1352</v>
      </c>
      <c r="H19" s="811" t="s">
        <v>1565</v>
      </c>
      <c r="I19" s="876">
        <f t="shared" si="0"/>
        <v>0.09090909090909091</v>
      </c>
      <c r="J19" s="669" t="s">
        <v>1353</v>
      </c>
      <c r="K19" s="689">
        <v>42095</v>
      </c>
      <c r="L19" s="689">
        <v>42353</v>
      </c>
      <c r="M19" s="688"/>
      <c r="N19" s="688"/>
      <c r="O19" s="688"/>
      <c r="P19" s="688"/>
      <c r="Q19" s="688"/>
      <c r="R19" s="688"/>
      <c r="S19" s="688"/>
      <c r="T19" s="688"/>
      <c r="U19" s="688"/>
      <c r="V19" s="688"/>
      <c r="W19" s="688"/>
      <c r="X19" s="688">
        <v>1</v>
      </c>
      <c r="Y19" s="769">
        <f t="shared" si="1"/>
        <v>1</v>
      </c>
      <c r="Z19" s="724">
        <v>0</v>
      </c>
      <c r="AA19" s="662" t="s">
        <v>1084</v>
      </c>
      <c r="AB19" s="1518"/>
      <c r="AC19" s="1519"/>
      <c r="AD19" s="1525"/>
      <c r="AE19" s="1480"/>
      <c r="AF19" s="1526"/>
      <c r="AG19" s="1480"/>
      <c r="AH19" s="1522"/>
      <c r="AI19" s="1479"/>
      <c r="AJ19" s="1482"/>
      <c r="AK19" s="1526"/>
    </row>
    <row r="20" spans="1:37" s="655" customFormat="1" ht="39" thickBot="1">
      <c r="A20" s="1824"/>
      <c r="B20" s="1824"/>
      <c r="C20" s="1825"/>
      <c r="D20" s="870" t="s">
        <v>1354</v>
      </c>
      <c r="E20" s="697" t="s">
        <v>1351</v>
      </c>
      <c r="F20" s="639">
        <v>1</v>
      </c>
      <c r="G20" s="811" t="s">
        <v>1352</v>
      </c>
      <c r="H20" s="811" t="s">
        <v>1637</v>
      </c>
      <c r="I20" s="876">
        <f t="shared" si="0"/>
        <v>0.09090909090909091</v>
      </c>
      <c r="J20" s="669" t="s">
        <v>1355</v>
      </c>
      <c r="K20" s="689">
        <v>42095</v>
      </c>
      <c r="L20" s="689">
        <v>42353</v>
      </c>
      <c r="M20" s="688"/>
      <c r="N20" s="688"/>
      <c r="O20" s="688"/>
      <c r="P20" s="688"/>
      <c r="Q20" s="688"/>
      <c r="R20" s="688"/>
      <c r="S20" s="688"/>
      <c r="T20" s="688"/>
      <c r="U20" s="688"/>
      <c r="V20" s="688"/>
      <c r="W20" s="688"/>
      <c r="X20" s="688">
        <v>1</v>
      </c>
      <c r="Y20" s="769">
        <f t="shared" si="1"/>
        <v>1</v>
      </c>
      <c r="Z20" s="724">
        <v>0</v>
      </c>
      <c r="AA20" s="662" t="s">
        <v>1084</v>
      </c>
      <c r="AB20" s="1518"/>
      <c r="AC20" s="1519"/>
      <c r="AD20" s="1525"/>
      <c r="AE20" s="1480"/>
      <c r="AF20" s="1526"/>
      <c r="AG20" s="1480"/>
      <c r="AH20" s="1522"/>
      <c r="AI20" s="1479"/>
      <c r="AJ20" s="1482"/>
      <c r="AK20" s="1526"/>
    </row>
    <row r="21" spans="1:37" s="655" customFormat="1" ht="111.75" customHeight="1" thickBot="1">
      <c r="A21" s="1824"/>
      <c r="B21" s="1824"/>
      <c r="C21" s="1670" t="s">
        <v>1137</v>
      </c>
      <c r="D21" s="881" t="s">
        <v>1356</v>
      </c>
      <c r="E21" s="629" t="s">
        <v>67</v>
      </c>
      <c r="F21" s="874">
        <v>1</v>
      </c>
      <c r="G21" s="629" t="s">
        <v>1357</v>
      </c>
      <c r="H21" s="873" t="s">
        <v>1358</v>
      </c>
      <c r="I21" s="883">
        <f t="shared" si="0"/>
        <v>0.09090909090909091</v>
      </c>
      <c r="J21" s="872" t="s">
        <v>1359</v>
      </c>
      <c r="K21" s="882">
        <v>42036</v>
      </c>
      <c r="L21" s="882">
        <v>42277</v>
      </c>
      <c r="M21" s="688"/>
      <c r="N21" s="688"/>
      <c r="O21" s="688"/>
      <c r="P21" s="688"/>
      <c r="Q21" s="688"/>
      <c r="R21" s="688"/>
      <c r="S21" s="688"/>
      <c r="T21" s="688"/>
      <c r="U21" s="688">
        <v>1</v>
      </c>
      <c r="V21" s="688"/>
      <c r="W21" s="688"/>
      <c r="X21" s="688"/>
      <c r="Y21" s="769">
        <f t="shared" si="1"/>
        <v>1</v>
      </c>
      <c r="Z21" s="724">
        <v>0</v>
      </c>
      <c r="AA21" s="662" t="s">
        <v>1084</v>
      </c>
      <c r="AB21" s="1518"/>
      <c r="AC21" s="1519"/>
      <c r="AD21" s="1525"/>
      <c r="AE21" s="1480"/>
      <c r="AF21" s="1526"/>
      <c r="AG21" s="1480"/>
      <c r="AH21" s="1522"/>
      <c r="AI21" s="1479"/>
      <c r="AJ21" s="1482"/>
      <c r="AK21" s="1526"/>
    </row>
    <row r="22" spans="1:37" s="655" customFormat="1" ht="84" customHeight="1" thickBot="1">
      <c r="A22" s="1824"/>
      <c r="B22" s="1824"/>
      <c r="C22" s="1670"/>
      <c r="D22" s="881" t="s">
        <v>1360</v>
      </c>
      <c r="E22" s="878" t="s">
        <v>1229</v>
      </c>
      <c r="F22" s="879">
        <v>1</v>
      </c>
      <c r="G22" s="878" t="s">
        <v>1361</v>
      </c>
      <c r="H22" s="803" t="s">
        <v>1358</v>
      </c>
      <c r="I22" s="876">
        <f t="shared" si="0"/>
        <v>0.09090909090909091</v>
      </c>
      <c r="J22" s="877" t="s">
        <v>1362</v>
      </c>
      <c r="K22" s="758">
        <v>42278</v>
      </c>
      <c r="L22" s="758">
        <v>42369</v>
      </c>
      <c r="M22" s="688"/>
      <c r="N22" s="688"/>
      <c r="O22" s="688"/>
      <c r="P22" s="688"/>
      <c r="Q22" s="688"/>
      <c r="R22" s="688"/>
      <c r="S22" s="688"/>
      <c r="T22" s="688"/>
      <c r="U22" s="688"/>
      <c r="V22" s="688"/>
      <c r="W22" s="688"/>
      <c r="X22" s="688">
        <v>1</v>
      </c>
      <c r="Y22" s="769">
        <f t="shared" si="1"/>
        <v>1</v>
      </c>
      <c r="Z22" s="724">
        <v>0</v>
      </c>
      <c r="AA22" s="662" t="s">
        <v>1084</v>
      </c>
      <c r="AB22" s="1518"/>
      <c r="AC22" s="1519"/>
      <c r="AD22" s="1525"/>
      <c r="AE22" s="1480"/>
      <c r="AF22" s="1526"/>
      <c r="AG22" s="1480"/>
      <c r="AH22" s="1522"/>
      <c r="AI22" s="1479"/>
      <c r="AJ22" s="1482"/>
      <c r="AK22" s="1526"/>
    </row>
    <row r="23" spans="1:37" s="655" customFormat="1" ht="109.5" customHeight="1" thickBot="1">
      <c r="A23" s="1824"/>
      <c r="B23" s="1824"/>
      <c r="C23" s="1826" t="s">
        <v>1182</v>
      </c>
      <c r="D23" s="881" t="s">
        <v>1636</v>
      </c>
      <c r="E23" s="878" t="s">
        <v>1183</v>
      </c>
      <c r="F23" s="879">
        <v>4</v>
      </c>
      <c r="G23" s="878" t="s">
        <v>1184</v>
      </c>
      <c r="H23" s="803" t="s">
        <v>1358</v>
      </c>
      <c r="I23" s="876">
        <f t="shared" si="0"/>
        <v>0.09090909090909091</v>
      </c>
      <c r="J23" s="877" t="s">
        <v>1635</v>
      </c>
      <c r="K23" s="758">
        <v>42005</v>
      </c>
      <c r="L23" s="758">
        <v>42369</v>
      </c>
      <c r="M23" s="688"/>
      <c r="N23" s="688"/>
      <c r="O23" s="688">
        <v>1</v>
      </c>
      <c r="P23" s="688"/>
      <c r="Q23" s="688"/>
      <c r="R23" s="688">
        <v>1</v>
      </c>
      <c r="S23" s="688"/>
      <c r="T23" s="688"/>
      <c r="U23" s="688">
        <v>1</v>
      </c>
      <c r="V23" s="688"/>
      <c r="W23" s="688"/>
      <c r="X23" s="688">
        <v>1</v>
      </c>
      <c r="Y23" s="769">
        <f t="shared" si="1"/>
        <v>4</v>
      </c>
      <c r="Z23" s="724">
        <v>0</v>
      </c>
      <c r="AA23" s="662" t="s">
        <v>1084</v>
      </c>
      <c r="AB23" s="1518"/>
      <c r="AC23" s="1519"/>
      <c r="AD23" s="1525"/>
      <c r="AE23" s="1480"/>
      <c r="AF23" s="1526"/>
      <c r="AG23" s="1480"/>
      <c r="AH23" s="1522"/>
      <c r="AI23" s="1479"/>
      <c r="AJ23" s="1482"/>
      <c r="AK23" s="1526"/>
    </row>
    <row r="24" spans="1:37" s="655" customFormat="1" ht="106.5" customHeight="1" thickBot="1">
      <c r="A24" s="1824"/>
      <c r="B24" s="1824"/>
      <c r="C24" s="1826"/>
      <c r="D24" s="881" t="s">
        <v>1634</v>
      </c>
      <c r="E24" s="878" t="s">
        <v>1183</v>
      </c>
      <c r="F24" s="879">
        <v>12</v>
      </c>
      <c r="G24" s="878" t="s">
        <v>1184</v>
      </c>
      <c r="H24" s="803" t="s">
        <v>1560</v>
      </c>
      <c r="I24" s="876">
        <f t="shared" si="0"/>
        <v>0.09090909090909091</v>
      </c>
      <c r="J24" s="877" t="s">
        <v>1633</v>
      </c>
      <c r="K24" s="758">
        <v>42005</v>
      </c>
      <c r="L24" s="758">
        <v>42369</v>
      </c>
      <c r="M24" s="688">
        <v>1</v>
      </c>
      <c r="N24" s="688">
        <v>1</v>
      </c>
      <c r="O24" s="688">
        <v>1</v>
      </c>
      <c r="P24" s="688">
        <v>1</v>
      </c>
      <c r="Q24" s="688">
        <v>1</v>
      </c>
      <c r="R24" s="688">
        <v>1</v>
      </c>
      <c r="S24" s="688">
        <v>1</v>
      </c>
      <c r="T24" s="688">
        <v>1</v>
      </c>
      <c r="U24" s="688">
        <v>1</v>
      </c>
      <c r="V24" s="688">
        <v>1</v>
      </c>
      <c r="W24" s="688">
        <v>1</v>
      </c>
      <c r="X24" s="688">
        <v>1</v>
      </c>
      <c r="Y24" s="769">
        <f t="shared" si="1"/>
        <v>12</v>
      </c>
      <c r="Z24" s="724">
        <v>0</v>
      </c>
      <c r="AA24" s="662" t="s">
        <v>1084</v>
      </c>
      <c r="AB24" s="1518"/>
      <c r="AC24" s="1519"/>
      <c r="AD24" s="1525"/>
      <c r="AE24" s="1480"/>
      <c r="AF24" s="1526"/>
      <c r="AG24" s="1480"/>
      <c r="AH24" s="1522"/>
      <c r="AI24" s="1479"/>
      <c r="AJ24" s="1482"/>
      <c r="AK24" s="1526"/>
    </row>
    <row r="25" spans="1:37" s="655" customFormat="1" ht="106.5" customHeight="1" thickBot="1">
      <c r="A25" s="1824"/>
      <c r="B25" s="1824"/>
      <c r="C25" s="1826"/>
      <c r="D25" s="880" t="s">
        <v>1632</v>
      </c>
      <c r="E25" s="878" t="s">
        <v>1631</v>
      </c>
      <c r="F25" s="879">
        <v>1</v>
      </c>
      <c r="G25" s="878" t="s">
        <v>1630</v>
      </c>
      <c r="H25" s="803" t="s">
        <v>1560</v>
      </c>
      <c r="I25" s="876">
        <v>0.09</v>
      </c>
      <c r="J25" s="877" t="s">
        <v>1629</v>
      </c>
      <c r="K25" s="758">
        <v>42005</v>
      </c>
      <c r="L25" s="758">
        <v>42093</v>
      </c>
      <c r="M25" s="688"/>
      <c r="N25" s="688"/>
      <c r="O25" s="688">
        <v>1</v>
      </c>
      <c r="P25" s="688"/>
      <c r="Q25" s="688"/>
      <c r="R25" s="688"/>
      <c r="S25" s="688"/>
      <c r="T25" s="688"/>
      <c r="U25" s="688"/>
      <c r="V25" s="688"/>
      <c r="W25" s="688"/>
      <c r="X25" s="688"/>
      <c r="Y25" s="769">
        <f>SUM(N25:X25)</f>
        <v>1</v>
      </c>
      <c r="Z25" s="724">
        <v>0</v>
      </c>
      <c r="AA25" s="662"/>
      <c r="AB25" s="1518"/>
      <c r="AC25" s="1519"/>
      <c r="AD25" s="1525"/>
      <c r="AE25" s="1480"/>
      <c r="AF25" s="1526"/>
      <c r="AG25" s="1480"/>
      <c r="AH25" s="1522"/>
      <c r="AI25" s="1479"/>
      <c r="AJ25" s="1482"/>
      <c r="AK25" s="1526"/>
    </row>
    <row r="26" spans="1:37" s="655" customFormat="1" ht="39" thickBot="1">
      <c r="A26" s="1824"/>
      <c r="B26" s="1824"/>
      <c r="C26" s="1826"/>
      <c r="D26" s="806" t="s">
        <v>1628</v>
      </c>
      <c r="E26" s="867" t="s">
        <v>993</v>
      </c>
      <c r="F26" s="868">
        <v>3</v>
      </c>
      <c r="G26" s="867" t="s">
        <v>1627</v>
      </c>
      <c r="H26" s="803" t="s">
        <v>1560</v>
      </c>
      <c r="I26" s="876">
        <f>1/11</f>
        <v>0.09090909090909091</v>
      </c>
      <c r="J26" s="865" t="s">
        <v>1626</v>
      </c>
      <c r="K26" s="717">
        <v>42005</v>
      </c>
      <c r="L26" s="717">
        <v>42369</v>
      </c>
      <c r="M26" s="688">
        <v>1</v>
      </c>
      <c r="N26" s="688">
        <v>1</v>
      </c>
      <c r="O26" s="688">
        <v>1</v>
      </c>
      <c r="P26" s="688">
        <v>1</v>
      </c>
      <c r="Q26" s="688">
        <v>1</v>
      </c>
      <c r="R26" s="688">
        <v>1</v>
      </c>
      <c r="S26" s="688">
        <v>1</v>
      </c>
      <c r="T26" s="688">
        <v>1</v>
      </c>
      <c r="U26" s="688">
        <v>1</v>
      </c>
      <c r="V26" s="688">
        <v>1</v>
      </c>
      <c r="W26" s="688">
        <v>1</v>
      </c>
      <c r="X26" s="688">
        <v>1</v>
      </c>
      <c r="Y26" s="769">
        <f>SUM(M26:X26)</f>
        <v>12</v>
      </c>
      <c r="Z26" s="724">
        <v>0</v>
      </c>
      <c r="AA26" s="662" t="s">
        <v>1084</v>
      </c>
      <c r="AB26" s="1518"/>
      <c r="AC26" s="1519"/>
      <c r="AD26" s="1525"/>
      <c r="AE26" s="1480"/>
      <c r="AF26" s="1526"/>
      <c r="AG26" s="1480"/>
      <c r="AH26" s="1522"/>
      <c r="AI26" s="1479"/>
      <c r="AJ26" s="1482"/>
      <c r="AK26" s="1526"/>
    </row>
    <row r="27" spans="1:37" s="655" customFormat="1" ht="20.1" customHeight="1" thickBot="1">
      <c r="A27" s="1666" t="s">
        <v>125</v>
      </c>
      <c r="B27" s="1666"/>
      <c r="C27" s="1666"/>
      <c r="D27" s="1666"/>
      <c r="E27" s="660"/>
      <c r="F27" s="660"/>
      <c r="G27" s="660"/>
      <c r="H27" s="660"/>
      <c r="I27" s="678">
        <f>SUM(I16:I26)</f>
        <v>0.9990909090909093</v>
      </c>
      <c r="J27" s="660"/>
      <c r="K27" s="660"/>
      <c r="L27" s="660"/>
      <c r="M27" s="660"/>
      <c r="N27" s="660"/>
      <c r="O27" s="660"/>
      <c r="P27" s="660"/>
      <c r="Q27" s="660"/>
      <c r="R27" s="660"/>
      <c r="S27" s="660"/>
      <c r="T27" s="660"/>
      <c r="U27" s="660"/>
      <c r="V27" s="660"/>
      <c r="W27" s="660"/>
      <c r="X27" s="660"/>
      <c r="Y27" s="660"/>
      <c r="Z27" s="818">
        <f>SUM(Z16:Z26)</f>
        <v>0</v>
      </c>
      <c r="AA27" s="658"/>
      <c r="AB27" s="1415"/>
      <c r="AC27" s="1416"/>
      <c r="AD27" s="657"/>
      <c r="AE27" s="1565"/>
      <c r="AF27" s="1566"/>
      <c r="AG27" s="1567"/>
      <c r="AH27" s="657"/>
      <c r="AI27" s="657"/>
      <c r="AJ27" s="657"/>
      <c r="AK27" s="657"/>
    </row>
    <row r="28" spans="1:37" s="655" customFormat="1" ht="95.25" customHeight="1" thickBot="1">
      <c r="A28" s="1796">
        <v>2</v>
      </c>
      <c r="B28" s="1817" t="s">
        <v>1228</v>
      </c>
      <c r="C28" s="1683" t="s">
        <v>1083</v>
      </c>
      <c r="D28" s="870" t="s">
        <v>1151</v>
      </c>
      <c r="E28" s="851" t="s">
        <v>1152</v>
      </c>
      <c r="F28" s="852" t="s">
        <v>95</v>
      </c>
      <c r="G28" s="851" t="s">
        <v>1153</v>
      </c>
      <c r="H28" s="811" t="s">
        <v>1364</v>
      </c>
      <c r="I28" s="820">
        <f aca="true" t="shared" si="2" ref="I28:I44">1/18</f>
        <v>0.05555555555555555</v>
      </c>
      <c r="J28" s="849" t="s">
        <v>1154</v>
      </c>
      <c r="K28" s="875">
        <v>42005</v>
      </c>
      <c r="L28" s="875">
        <v>42369</v>
      </c>
      <c r="M28" s="847"/>
      <c r="N28" s="847"/>
      <c r="O28" s="847"/>
      <c r="P28" s="847"/>
      <c r="Q28" s="847"/>
      <c r="R28" s="847"/>
      <c r="S28" s="847"/>
      <c r="T28" s="847"/>
      <c r="U28" s="847"/>
      <c r="V28" s="847"/>
      <c r="W28" s="847"/>
      <c r="X28" s="847"/>
      <c r="Y28" s="769" t="s">
        <v>95</v>
      </c>
      <c r="Z28" s="845">
        <v>0</v>
      </c>
      <c r="AA28" s="662" t="s">
        <v>1084</v>
      </c>
      <c r="AB28" s="1527"/>
      <c r="AC28" s="1480"/>
      <c r="AD28" s="1525"/>
      <c r="AE28" s="1480"/>
      <c r="AF28" s="1526"/>
      <c r="AG28" s="1480"/>
      <c r="AH28" s="1528"/>
      <c r="AI28" s="1525"/>
      <c r="AJ28" s="1525"/>
      <c r="AK28" s="1526"/>
    </row>
    <row r="29" spans="1:37" s="655" customFormat="1" ht="248.25" customHeight="1" thickBot="1">
      <c r="A29" s="1796"/>
      <c r="B29" s="1817"/>
      <c r="C29" s="1683"/>
      <c r="D29" s="853" t="s">
        <v>1504</v>
      </c>
      <c r="E29" s="851" t="s">
        <v>67</v>
      </c>
      <c r="F29" s="852">
        <v>1</v>
      </c>
      <c r="G29" s="851" t="s">
        <v>68</v>
      </c>
      <c r="H29" s="850" t="s">
        <v>1625</v>
      </c>
      <c r="I29" s="820">
        <f t="shared" si="2"/>
        <v>0.05555555555555555</v>
      </c>
      <c r="J29" s="849" t="s">
        <v>1155</v>
      </c>
      <c r="K29" s="848">
        <v>42036</v>
      </c>
      <c r="L29" s="848">
        <v>42094</v>
      </c>
      <c r="M29" s="847"/>
      <c r="N29" s="847"/>
      <c r="O29" s="847">
        <v>1</v>
      </c>
      <c r="P29" s="847"/>
      <c r="Q29" s="847"/>
      <c r="R29" s="847"/>
      <c r="S29" s="847"/>
      <c r="T29" s="847"/>
      <c r="U29" s="847"/>
      <c r="V29" s="847"/>
      <c r="W29" s="847"/>
      <c r="X29" s="847"/>
      <c r="Y29" s="846">
        <v>1</v>
      </c>
      <c r="Z29" s="845">
        <v>0</v>
      </c>
      <c r="AA29" s="844"/>
      <c r="AB29" s="1480"/>
      <c r="AC29" s="1480"/>
      <c r="AD29" s="1529"/>
      <c r="AE29" s="1480"/>
      <c r="AF29" s="1526"/>
      <c r="AG29" s="1480"/>
      <c r="AH29" s="1528"/>
      <c r="AI29" s="1525"/>
      <c r="AJ29" s="1525"/>
      <c r="AK29" s="1526"/>
    </row>
    <row r="30" spans="1:37" s="655" customFormat="1" ht="64.5" thickBot="1">
      <c r="A30" s="1796"/>
      <c r="B30" s="1817"/>
      <c r="C30" s="1683"/>
      <c r="D30" s="853" t="s">
        <v>1506</v>
      </c>
      <c r="E30" s="851" t="s">
        <v>1156</v>
      </c>
      <c r="F30" s="852">
        <v>9</v>
      </c>
      <c r="G30" s="851" t="s">
        <v>1157</v>
      </c>
      <c r="H30" s="850" t="s">
        <v>1625</v>
      </c>
      <c r="I30" s="820">
        <f t="shared" si="2"/>
        <v>0.05555555555555555</v>
      </c>
      <c r="J30" s="849" t="s">
        <v>1158</v>
      </c>
      <c r="K30" s="848">
        <v>42095</v>
      </c>
      <c r="L30" s="848">
        <v>42155</v>
      </c>
      <c r="M30" s="847"/>
      <c r="N30" s="847"/>
      <c r="O30" s="847"/>
      <c r="P30" s="847"/>
      <c r="Q30" s="847">
        <v>9</v>
      </c>
      <c r="R30" s="847"/>
      <c r="S30" s="847"/>
      <c r="T30" s="847"/>
      <c r="U30" s="847"/>
      <c r="V30" s="847"/>
      <c r="W30" s="847"/>
      <c r="X30" s="847"/>
      <c r="Y30" s="846">
        <v>9</v>
      </c>
      <c r="Z30" s="845">
        <v>0</v>
      </c>
      <c r="AA30" s="844"/>
      <c r="AB30" s="1480"/>
      <c r="AC30" s="1480"/>
      <c r="AD30" s="1529"/>
      <c r="AE30" s="1480"/>
      <c r="AF30" s="1526"/>
      <c r="AG30" s="1480"/>
      <c r="AH30" s="1528"/>
      <c r="AI30" s="1525"/>
      <c r="AJ30" s="1525"/>
      <c r="AK30" s="1526"/>
    </row>
    <row r="31" spans="1:37" s="655" customFormat="1" ht="51.75" thickBot="1">
      <c r="A31" s="1796"/>
      <c r="B31" s="1817"/>
      <c r="C31" s="1683"/>
      <c r="D31" s="853" t="s">
        <v>1507</v>
      </c>
      <c r="E31" s="851" t="s">
        <v>1159</v>
      </c>
      <c r="F31" s="852">
        <v>1</v>
      </c>
      <c r="G31" s="851" t="s">
        <v>1160</v>
      </c>
      <c r="H31" s="850" t="s">
        <v>1625</v>
      </c>
      <c r="I31" s="820">
        <f t="shared" si="2"/>
        <v>0.05555555555555555</v>
      </c>
      <c r="J31" s="849" t="s">
        <v>1161</v>
      </c>
      <c r="K31" s="848">
        <v>42156</v>
      </c>
      <c r="L31" s="848">
        <v>42216</v>
      </c>
      <c r="M31" s="847"/>
      <c r="N31" s="847"/>
      <c r="O31" s="847"/>
      <c r="P31" s="847"/>
      <c r="Q31" s="847"/>
      <c r="R31" s="847"/>
      <c r="S31" s="847">
        <v>1</v>
      </c>
      <c r="T31" s="847"/>
      <c r="U31" s="847"/>
      <c r="V31" s="847"/>
      <c r="W31" s="847"/>
      <c r="X31" s="847"/>
      <c r="Y31" s="846">
        <v>1</v>
      </c>
      <c r="Z31" s="845">
        <v>0</v>
      </c>
      <c r="AA31" s="844"/>
      <c r="AB31" s="1480"/>
      <c r="AC31" s="1480"/>
      <c r="AD31" s="1529"/>
      <c r="AE31" s="1480"/>
      <c r="AF31" s="1526"/>
      <c r="AG31" s="1480"/>
      <c r="AH31" s="1528"/>
      <c r="AI31" s="1525"/>
      <c r="AJ31" s="1525"/>
      <c r="AK31" s="1526"/>
    </row>
    <row r="32" spans="1:37" s="655" customFormat="1" ht="64.5" thickBot="1">
      <c r="A32" s="1796"/>
      <c r="B32" s="1817"/>
      <c r="C32" s="1683"/>
      <c r="D32" s="853" t="s">
        <v>1508</v>
      </c>
      <c r="E32" s="851" t="s">
        <v>1162</v>
      </c>
      <c r="F32" s="852">
        <v>1</v>
      </c>
      <c r="G32" s="851" t="s">
        <v>1163</v>
      </c>
      <c r="H32" s="850" t="s">
        <v>1623</v>
      </c>
      <c r="I32" s="820">
        <f t="shared" si="2"/>
        <v>0.05555555555555555</v>
      </c>
      <c r="J32" s="849" t="s">
        <v>1164</v>
      </c>
      <c r="K32" s="848">
        <v>42217</v>
      </c>
      <c r="L32" s="848">
        <v>42277</v>
      </c>
      <c r="M32" s="847"/>
      <c r="N32" s="847"/>
      <c r="O32" s="847"/>
      <c r="P32" s="847"/>
      <c r="Q32" s="847"/>
      <c r="R32" s="847"/>
      <c r="S32" s="847"/>
      <c r="T32" s="847"/>
      <c r="U32" s="847">
        <v>1</v>
      </c>
      <c r="V32" s="847"/>
      <c r="W32" s="847"/>
      <c r="X32" s="847"/>
      <c r="Y32" s="846">
        <v>1</v>
      </c>
      <c r="Z32" s="845">
        <v>0</v>
      </c>
      <c r="AA32" s="844"/>
      <c r="AB32" s="1527"/>
      <c r="AC32" s="1480"/>
      <c r="AD32" s="1525"/>
      <c r="AE32" s="1480"/>
      <c r="AF32" s="1526"/>
      <c r="AG32" s="1480"/>
      <c r="AH32" s="1528"/>
      <c r="AI32" s="1525"/>
      <c r="AJ32" s="1525"/>
      <c r="AK32" s="1526"/>
    </row>
    <row r="33" spans="1:37" s="655" customFormat="1" ht="51.75" thickBot="1">
      <c r="A33" s="1796"/>
      <c r="B33" s="1817"/>
      <c r="C33" s="1683"/>
      <c r="D33" s="853" t="s">
        <v>1509</v>
      </c>
      <c r="E33" s="851" t="s">
        <v>1165</v>
      </c>
      <c r="F33" s="852">
        <v>3</v>
      </c>
      <c r="G33" s="851" t="s">
        <v>1166</v>
      </c>
      <c r="H33" s="850" t="s">
        <v>1624</v>
      </c>
      <c r="I33" s="820">
        <f t="shared" si="2"/>
        <v>0.05555555555555555</v>
      </c>
      <c r="J33" s="849" t="s">
        <v>1167</v>
      </c>
      <c r="K33" s="848">
        <v>42278</v>
      </c>
      <c r="L33" s="848">
        <v>42338</v>
      </c>
      <c r="M33" s="847"/>
      <c r="N33" s="847"/>
      <c r="O33" s="847"/>
      <c r="P33" s="847"/>
      <c r="Q33" s="847"/>
      <c r="R33" s="847"/>
      <c r="S33" s="847"/>
      <c r="T33" s="847"/>
      <c r="U33" s="847"/>
      <c r="V33" s="847"/>
      <c r="W33" s="847">
        <v>3</v>
      </c>
      <c r="X33" s="847"/>
      <c r="Y33" s="846">
        <v>3</v>
      </c>
      <c r="Z33" s="845">
        <v>0</v>
      </c>
      <c r="AA33" s="844"/>
      <c r="AB33" s="1527"/>
      <c r="AC33" s="1480"/>
      <c r="AD33" s="1525"/>
      <c r="AE33" s="1480"/>
      <c r="AF33" s="1526"/>
      <c r="AG33" s="1480"/>
      <c r="AH33" s="1528"/>
      <c r="AI33" s="1525"/>
      <c r="AJ33" s="1525"/>
      <c r="AK33" s="1526"/>
    </row>
    <row r="34" spans="1:37" s="655" customFormat="1" ht="64.5" thickBot="1">
      <c r="A34" s="1796"/>
      <c r="B34" s="1817"/>
      <c r="C34" s="1683"/>
      <c r="D34" s="853" t="s">
        <v>1168</v>
      </c>
      <c r="E34" s="851" t="s">
        <v>1169</v>
      </c>
      <c r="F34" s="852">
        <v>1</v>
      </c>
      <c r="G34" s="851" t="s">
        <v>1170</v>
      </c>
      <c r="H34" s="850" t="s">
        <v>1623</v>
      </c>
      <c r="I34" s="820">
        <f t="shared" si="2"/>
        <v>0.05555555555555555</v>
      </c>
      <c r="J34" s="849" t="s">
        <v>1171</v>
      </c>
      <c r="K34" s="848">
        <v>42338</v>
      </c>
      <c r="L34" s="848">
        <v>42369</v>
      </c>
      <c r="M34" s="847"/>
      <c r="N34" s="847"/>
      <c r="O34" s="847"/>
      <c r="P34" s="847"/>
      <c r="Q34" s="847"/>
      <c r="R34" s="847"/>
      <c r="S34" s="847"/>
      <c r="T34" s="847"/>
      <c r="U34" s="847"/>
      <c r="V34" s="847"/>
      <c r="W34" s="847"/>
      <c r="X34" s="847">
        <v>1</v>
      </c>
      <c r="Y34" s="846">
        <v>1</v>
      </c>
      <c r="Z34" s="845">
        <v>0</v>
      </c>
      <c r="AA34" s="844"/>
      <c r="AB34" s="1527"/>
      <c r="AC34" s="1480"/>
      <c r="AD34" s="1525"/>
      <c r="AE34" s="1480"/>
      <c r="AF34" s="1526"/>
      <c r="AG34" s="1480"/>
      <c r="AH34" s="1528"/>
      <c r="AI34" s="1525"/>
      <c r="AJ34" s="1525"/>
      <c r="AK34" s="1526"/>
    </row>
    <row r="35" spans="1:37" s="655" customFormat="1" ht="63.75" customHeight="1" thickBot="1">
      <c r="A35" s="1796"/>
      <c r="B35" s="1817"/>
      <c r="C35" s="1683" t="s">
        <v>1365</v>
      </c>
      <c r="D35" s="870" t="s">
        <v>1622</v>
      </c>
      <c r="E35" s="869" t="s">
        <v>1226</v>
      </c>
      <c r="F35" s="868">
        <v>1</v>
      </c>
      <c r="G35" s="867" t="s">
        <v>1347</v>
      </c>
      <c r="H35" s="866" t="s">
        <v>1621</v>
      </c>
      <c r="I35" s="820">
        <f t="shared" si="2"/>
        <v>0.05555555555555555</v>
      </c>
      <c r="J35" s="865" t="s">
        <v>1366</v>
      </c>
      <c r="K35" s="864">
        <v>42037</v>
      </c>
      <c r="L35" s="864">
        <v>42353</v>
      </c>
      <c r="M35" s="682"/>
      <c r="N35" s="682"/>
      <c r="O35" s="682"/>
      <c r="P35" s="682"/>
      <c r="Q35" s="682"/>
      <c r="R35" s="682"/>
      <c r="S35" s="682"/>
      <c r="T35" s="682"/>
      <c r="U35" s="682"/>
      <c r="V35" s="682"/>
      <c r="W35" s="682"/>
      <c r="X35" s="682">
        <v>1</v>
      </c>
      <c r="Y35" s="769">
        <f>SUM(M35:X35)</f>
        <v>1</v>
      </c>
      <c r="Z35" s="680">
        <v>0</v>
      </c>
      <c r="AA35" s="662" t="s">
        <v>1084</v>
      </c>
      <c r="AB35" s="1527"/>
      <c r="AC35" s="1480"/>
      <c r="AD35" s="1525"/>
      <c r="AE35" s="1480"/>
      <c r="AF35" s="1526"/>
      <c r="AG35" s="1480"/>
      <c r="AH35" s="1528"/>
      <c r="AI35" s="1525"/>
      <c r="AJ35" s="1525"/>
      <c r="AK35" s="1526"/>
    </row>
    <row r="36" spans="1:37" s="655" customFormat="1" ht="51.75" thickBot="1">
      <c r="A36" s="1796"/>
      <c r="B36" s="1817"/>
      <c r="C36" s="1683"/>
      <c r="D36" s="686" t="s">
        <v>1367</v>
      </c>
      <c r="E36" s="821" t="s">
        <v>1368</v>
      </c>
      <c r="F36" s="822">
        <v>3</v>
      </c>
      <c r="G36" s="821" t="s">
        <v>1369</v>
      </c>
      <c r="H36" s="863" t="s">
        <v>1621</v>
      </c>
      <c r="I36" s="820">
        <f t="shared" si="2"/>
        <v>0.05555555555555555</v>
      </c>
      <c r="J36" s="819" t="s">
        <v>1370</v>
      </c>
      <c r="K36" s="809">
        <v>42156</v>
      </c>
      <c r="L36" s="809">
        <v>42353</v>
      </c>
      <c r="M36" s="739"/>
      <c r="N36" s="739"/>
      <c r="O36" s="739"/>
      <c r="P36" s="739"/>
      <c r="Q36" s="739"/>
      <c r="R36" s="739">
        <v>1</v>
      </c>
      <c r="S36" s="739"/>
      <c r="T36" s="739"/>
      <c r="U36" s="739">
        <v>1</v>
      </c>
      <c r="V36" s="739"/>
      <c r="W36" s="739"/>
      <c r="X36" s="739">
        <v>1</v>
      </c>
      <c r="Y36" s="862">
        <f>SUM(M36:X36)</f>
        <v>3</v>
      </c>
      <c r="Z36" s="748">
        <v>20000000</v>
      </c>
      <c r="AA36" s="662" t="s">
        <v>1084</v>
      </c>
      <c r="AB36" s="1527"/>
      <c r="AC36" s="1480"/>
      <c r="AD36" s="1525"/>
      <c r="AE36" s="1480"/>
      <c r="AF36" s="1526"/>
      <c r="AG36" s="1480"/>
      <c r="AH36" s="1528"/>
      <c r="AI36" s="1525"/>
      <c r="AJ36" s="1525"/>
      <c r="AK36" s="1526"/>
    </row>
    <row r="37" spans="1:37" s="612" customFormat="1" ht="111.75" customHeight="1" thickBot="1">
      <c r="A37" s="1796"/>
      <c r="B37" s="1817"/>
      <c r="C37" s="1683"/>
      <c r="D37" s="1818" t="s">
        <v>1371</v>
      </c>
      <c r="E37" s="861" t="s">
        <v>1372</v>
      </c>
      <c r="F37" s="701">
        <v>1</v>
      </c>
      <c r="G37" s="701" t="s">
        <v>1373</v>
      </c>
      <c r="H37" s="858" t="s">
        <v>1374</v>
      </c>
      <c r="I37" s="820">
        <f t="shared" si="2"/>
        <v>0.05555555555555555</v>
      </c>
      <c r="J37" s="701" t="s">
        <v>1375</v>
      </c>
      <c r="K37" s="744">
        <v>42037</v>
      </c>
      <c r="L37" s="744">
        <v>42353</v>
      </c>
      <c r="M37" s="857"/>
      <c r="N37" s="857"/>
      <c r="O37" s="857"/>
      <c r="P37" s="857"/>
      <c r="Q37" s="857"/>
      <c r="R37" s="770"/>
      <c r="S37" s="770"/>
      <c r="T37" s="857"/>
      <c r="U37" s="770">
        <v>3</v>
      </c>
      <c r="V37" s="770"/>
      <c r="W37" s="770"/>
      <c r="X37" s="770"/>
      <c r="Y37" s="769">
        <f>SUM(M37:X37)</f>
        <v>3</v>
      </c>
      <c r="Z37" s="748">
        <v>0</v>
      </c>
      <c r="AA37" s="662" t="s">
        <v>1084</v>
      </c>
      <c r="AB37" s="1527"/>
      <c r="AC37" s="1480"/>
      <c r="AD37" s="1520"/>
      <c r="AE37" s="1519"/>
      <c r="AF37" s="1521"/>
      <c r="AG37" s="1519"/>
      <c r="AH37" s="1528"/>
      <c r="AI37" s="1525"/>
      <c r="AJ37" s="1525"/>
      <c r="AK37" s="1526"/>
    </row>
    <row r="38" spans="1:37" s="612" customFormat="1" ht="39" thickBot="1">
      <c r="A38" s="1796"/>
      <c r="B38" s="1817"/>
      <c r="C38" s="1683"/>
      <c r="D38" s="1818"/>
      <c r="E38" s="860" t="s">
        <v>1156</v>
      </c>
      <c r="F38" s="859">
        <v>1</v>
      </c>
      <c r="G38" s="701" t="s">
        <v>1376</v>
      </c>
      <c r="H38" s="858" t="s">
        <v>1374</v>
      </c>
      <c r="I38" s="820">
        <f t="shared" si="2"/>
        <v>0.05555555555555555</v>
      </c>
      <c r="J38" s="701" t="s">
        <v>1377</v>
      </c>
      <c r="K38" s="744">
        <v>42037</v>
      </c>
      <c r="L38" s="744">
        <v>42353</v>
      </c>
      <c r="M38" s="857"/>
      <c r="N38" s="857"/>
      <c r="O38" s="857"/>
      <c r="P38" s="857"/>
      <c r="Q38" s="857"/>
      <c r="R38" s="770"/>
      <c r="S38" s="770"/>
      <c r="T38" s="857"/>
      <c r="U38" s="770"/>
      <c r="V38" s="770"/>
      <c r="W38" s="770"/>
      <c r="X38" s="770">
        <v>3</v>
      </c>
      <c r="Y38" s="769">
        <f>SUM(M38:X38)</f>
        <v>3</v>
      </c>
      <c r="Z38" s="748">
        <v>27000000</v>
      </c>
      <c r="AA38" s="662" t="s">
        <v>1084</v>
      </c>
      <c r="AB38" s="1527"/>
      <c r="AC38" s="1480"/>
      <c r="AD38" s="1520"/>
      <c r="AE38" s="1519"/>
      <c r="AF38" s="1521"/>
      <c r="AG38" s="1519"/>
      <c r="AH38" s="1528"/>
      <c r="AI38" s="1525"/>
      <c r="AJ38" s="1525"/>
      <c r="AK38" s="1526"/>
    </row>
    <row r="39" spans="1:37" s="655" customFormat="1" ht="72.75" customHeight="1" thickBot="1">
      <c r="A39" s="1796"/>
      <c r="B39" s="1817"/>
      <c r="C39" s="1683" t="s">
        <v>1378</v>
      </c>
      <c r="D39" s="686" t="s">
        <v>1620</v>
      </c>
      <c r="E39" s="699" t="s">
        <v>67</v>
      </c>
      <c r="F39" s="854">
        <v>1</v>
      </c>
      <c r="G39" s="699" t="s">
        <v>1379</v>
      </c>
      <c r="H39" s="811" t="s">
        <v>1618</v>
      </c>
      <c r="I39" s="820">
        <f t="shared" si="2"/>
        <v>0.05555555555555555</v>
      </c>
      <c r="J39" s="624" t="s">
        <v>1380</v>
      </c>
      <c r="K39" s="683">
        <v>42037</v>
      </c>
      <c r="L39" s="683">
        <v>42353</v>
      </c>
      <c r="M39" s="682"/>
      <c r="N39" s="682"/>
      <c r="O39" s="682"/>
      <c r="P39" s="682"/>
      <c r="Q39" s="682"/>
      <c r="R39" s="682"/>
      <c r="S39" s="682"/>
      <c r="T39" s="682"/>
      <c r="U39" s="682"/>
      <c r="V39" s="682"/>
      <c r="W39" s="682"/>
      <c r="X39" s="682">
        <v>1</v>
      </c>
      <c r="Y39" s="801">
        <f>SUM(M39:X39)</f>
        <v>1</v>
      </c>
      <c r="Z39" s="680">
        <v>13438628</v>
      </c>
      <c r="AA39" s="662" t="s">
        <v>1130</v>
      </c>
      <c r="AB39" s="1527"/>
      <c r="AC39" s="1480"/>
      <c r="AD39" s="1525"/>
      <c r="AE39" s="1480"/>
      <c r="AF39" s="1526"/>
      <c r="AG39" s="1480"/>
      <c r="AH39" s="1528"/>
      <c r="AI39" s="1525"/>
      <c r="AJ39" s="1525"/>
      <c r="AK39" s="1526"/>
    </row>
    <row r="40" spans="1:37" s="655" customFormat="1" ht="98.25" customHeight="1" thickBot="1">
      <c r="A40" s="1796"/>
      <c r="B40" s="1817"/>
      <c r="C40" s="1683"/>
      <c r="D40" s="855" t="s">
        <v>1381</v>
      </c>
      <c r="E40" s="699" t="s">
        <v>1382</v>
      </c>
      <c r="F40" s="854">
        <v>1</v>
      </c>
      <c r="G40" s="699" t="s">
        <v>1383</v>
      </c>
      <c r="H40" s="811" t="s">
        <v>1618</v>
      </c>
      <c r="I40" s="820">
        <f t="shared" si="2"/>
        <v>0.05555555555555555</v>
      </c>
      <c r="J40" s="624" t="s">
        <v>1380</v>
      </c>
      <c r="K40" s="683">
        <v>42037</v>
      </c>
      <c r="L40" s="683">
        <v>42369</v>
      </c>
      <c r="M40" s="682"/>
      <c r="N40" s="682"/>
      <c r="O40" s="682"/>
      <c r="P40" s="682"/>
      <c r="Q40" s="682"/>
      <c r="R40" s="682"/>
      <c r="S40" s="682"/>
      <c r="T40" s="682"/>
      <c r="U40" s="682"/>
      <c r="V40" s="682"/>
      <c r="W40" s="682"/>
      <c r="X40" s="682">
        <v>1</v>
      </c>
      <c r="Y40" s="801">
        <v>1</v>
      </c>
      <c r="Z40" s="748">
        <v>40000000</v>
      </c>
      <c r="AA40" s="662" t="s">
        <v>1130</v>
      </c>
      <c r="AB40" s="1527"/>
      <c r="AC40" s="1480"/>
      <c r="AD40" s="1525"/>
      <c r="AE40" s="1480"/>
      <c r="AF40" s="1526"/>
      <c r="AG40" s="1480"/>
      <c r="AH40" s="1528"/>
      <c r="AI40" s="1525"/>
      <c r="AJ40" s="1525"/>
      <c r="AK40" s="1526"/>
    </row>
    <row r="41" spans="1:37" s="655" customFormat="1" ht="102.75" thickBot="1">
      <c r="A41" s="1796"/>
      <c r="B41" s="1817"/>
      <c r="C41" s="856" t="s">
        <v>1384</v>
      </c>
      <c r="D41" s="989" t="s">
        <v>1619</v>
      </c>
      <c r="E41" s="699" t="s">
        <v>67</v>
      </c>
      <c r="F41" s="854">
        <v>1</v>
      </c>
      <c r="G41" s="699" t="s">
        <v>1385</v>
      </c>
      <c r="H41" s="811" t="s">
        <v>1618</v>
      </c>
      <c r="I41" s="820">
        <f t="shared" si="2"/>
        <v>0.05555555555555555</v>
      </c>
      <c r="J41" s="624" t="s">
        <v>1380</v>
      </c>
      <c r="K41" s="683">
        <v>42037</v>
      </c>
      <c r="L41" s="683">
        <v>42353</v>
      </c>
      <c r="M41" s="682"/>
      <c r="N41" s="682"/>
      <c r="O41" s="682"/>
      <c r="P41" s="682"/>
      <c r="Q41" s="682"/>
      <c r="R41" s="682"/>
      <c r="S41" s="682"/>
      <c r="T41" s="682"/>
      <c r="U41" s="682"/>
      <c r="V41" s="682"/>
      <c r="W41" s="682"/>
      <c r="X41" s="682">
        <v>1</v>
      </c>
      <c r="Y41" s="801">
        <f>SUM(M41:X41)</f>
        <v>1</v>
      </c>
      <c r="Z41" s="680">
        <f>(6300000*12)/2</f>
        <v>37800000</v>
      </c>
      <c r="AA41" s="662" t="s">
        <v>1084</v>
      </c>
      <c r="AB41" s="1527"/>
      <c r="AC41" s="1480"/>
      <c r="AD41" s="1525"/>
      <c r="AE41" s="1480"/>
      <c r="AF41" s="1526"/>
      <c r="AG41" s="1480"/>
      <c r="AH41" s="1528"/>
      <c r="AI41" s="1525"/>
      <c r="AJ41" s="1525"/>
      <c r="AK41" s="1526"/>
    </row>
    <row r="42" spans="1:37" s="655" customFormat="1" ht="77.25" thickBot="1">
      <c r="A42" s="1796"/>
      <c r="B42" s="1817"/>
      <c r="C42" s="1821" t="s">
        <v>1172</v>
      </c>
      <c r="D42" s="990" t="s">
        <v>1510</v>
      </c>
      <c r="E42" s="851" t="s">
        <v>67</v>
      </c>
      <c r="F42" s="852">
        <v>1</v>
      </c>
      <c r="G42" s="851" t="s">
        <v>169</v>
      </c>
      <c r="H42" s="850" t="s">
        <v>1511</v>
      </c>
      <c r="I42" s="820">
        <f t="shared" si="2"/>
        <v>0.05555555555555555</v>
      </c>
      <c r="J42" s="849" t="s">
        <v>1512</v>
      </c>
      <c r="K42" s="848">
        <v>42058</v>
      </c>
      <c r="L42" s="848">
        <v>42369</v>
      </c>
      <c r="M42" s="847"/>
      <c r="N42" s="847"/>
      <c r="O42" s="847"/>
      <c r="P42" s="847"/>
      <c r="Q42" s="847"/>
      <c r="R42" s="847"/>
      <c r="S42" s="847"/>
      <c r="T42" s="847"/>
      <c r="U42" s="847"/>
      <c r="V42" s="847"/>
      <c r="W42" s="847"/>
      <c r="X42" s="847">
        <v>1</v>
      </c>
      <c r="Y42" s="846">
        <v>1</v>
      </c>
      <c r="Z42" s="845">
        <v>0</v>
      </c>
      <c r="AA42" s="844" t="s">
        <v>1084</v>
      </c>
      <c r="AB42" s="1527"/>
      <c r="AC42" s="1480"/>
      <c r="AD42" s="1525"/>
      <c r="AE42" s="1480"/>
      <c r="AF42" s="1526"/>
      <c r="AG42" s="1480"/>
      <c r="AH42" s="1528"/>
      <c r="AI42" s="1525"/>
      <c r="AJ42" s="1525"/>
      <c r="AK42" s="1526"/>
    </row>
    <row r="43" spans="1:37" s="655" customFormat="1" ht="51.75" thickBot="1">
      <c r="A43" s="1796"/>
      <c r="B43" s="1817"/>
      <c r="C43" s="1822"/>
      <c r="D43" s="1819" t="s">
        <v>1513</v>
      </c>
      <c r="E43" s="851" t="s">
        <v>1060</v>
      </c>
      <c r="F43" s="852">
        <v>1</v>
      </c>
      <c r="G43" s="851" t="s">
        <v>1514</v>
      </c>
      <c r="H43" s="850" t="s">
        <v>1515</v>
      </c>
      <c r="I43" s="820">
        <f t="shared" si="2"/>
        <v>0.05555555555555555</v>
      </c>
      <c r="J43" s="849" t="s">
        <v>1516</v>
      </c>
      <c r="K43" s="848">
        <v>42186</v>
      </c>
      <c r="L43" s="848">
        <v>42369</v>
      </c>
      <c r="M43" s="847"/>
      <c r="N43" s="847"/>
      <c r="O43" s="847"/>
      <c r="P43" s="847"/>
      <c r="Q43" s="847"/>
      <c r="R43" s="847"/>
      <c r="S43" s="847">
        <v>1</v>
      </c>
      <c r="T43" s="847"/>
      <c r="U43" s="847"/>
      <c r="V43" s="847"/>
      <c r="W43" s="847"/>
      <c r="X43" s="847"/>
      <c r="Y43" s="846">
        <v>1</v>
      </c>
      <c r="Z43" s="845">
        <v>0</v>
      </c>
      <c r="AA43" s="844"/>
      <c r="AB43" s="1527"/>
      <c r="AC43" s="1480"/>
      <c r="AD43" s="1529"/>
      <c r="AE43" s="1480"/>
      <c r="AF43" s="1526"/>
      <c r="AG43" s="1480"/>
      <c r="AH43" s="1528"/>
      <c r="AI43" s="1525"/>
      <c r="AJ43" s="1525"/>
      <c r="AK43" s="1526"/>
    </row>
    <row r="44" spans="1:37" s="655" customFormat="1" ht="51.75" thickBot="1">
      <c r="A44" s="1796"/>
      <c r="B44" s="1817"/>
      <c r="C44" s="1823"/>
      <c r="D44" s="1820"/>
      <c r="E44" s="851" t="s">
        <v>131</v>
      </c>
      <c r="F44" s="852">
        <v>1</v>
      </c>
      <c r="G44" s="851" t="s">
        <v>1517</v>
      </c>
      <c r="H44" s="850" t="s">
        <v>1515</v>
      </c>
      <c r="I44" s="820">
        <f t="shared" si="2"/>
        <v>0.05555555555555555</v>
      </c>
      <c r="J44" s="849" t="s">
        <v>1518</v>
      </c>
      <c r="K44" s="848">
        <v>42186</v>
      </c>
      <c r="L44" s="848">
        <v>42369</v>
      </c>
      <c r="M44" s="847"/>
      <c r="N44" s="847"/>
      <c r="O44" s="847"/>
      <c r="P44" s="847"/>
      <c r="Q44" s="847"/>
      <c r="R44" s="847"/>
      <c r="S44" s="847"/>
      <c r="T44" s="847"/>
      <c r="U44" s="847"/>
      <c r="V44" s="847"/>
      <c r="W44" s="847"/>
      <c r="X44" s="847">
        <v>1</v>
      </c>
      <c r="Y44" s="846">
        <v>1</v>
      </c>
      <c r="Z44" s="845">
        <v>0</v>
      </c>
      <c r="AA44" s="844"/>
      <c r="AB44" s="1527"/>
      <c r="AC44" s="1480"/>
      <c r="AD44" s="1525"/>
      <c r="AE44" s="1480"/>
      <c r="AF44" s="1526"/>
      <c r="AG44" s="1480"/>
      <c r="AH44" s="1528"/>
      <c r="AI44" s="1525"/>
      <c r="AJ44" s="1525"/>
      <c r="AK44" s="1526"/>
    </row>
    <row r="45" spans="1:37" s="655" customFormat="1" ht="20.1" customHeight="1" thickBot="1">
      <c r="A45" s="1666" t="s">
        <v>125</v>
      </c>
      <c r="B45" s="1666"/>
      <c r="C45" s="1666"/>
      <c r="D45" s="1812"/>
      <c r="E45" s="660"/>
      <c r="F45" s="660"/>
      <c r="G45" s="660"/>
      <c r="H45" s="660"/>
      <c r="I45" s="678">
        <f>SUM(I28:I44)</f>
        <v>0.9444444444444448</v>
      </c>
      <c r="J45" s="660"/>
      <c r="K45" s="660"/>
      <c r="L45" s="660"/>
      <c r="M45" s="660"/>
      <c r="N45" s="660"/>
      <c r="O45" s="660"/>
      <c r="P45" s="660"/>
      <c r="Q45" s="660"/>
      <c r="R45" s="660"/>
      <c r="S45" s="660"/>
      <c r="T45" s="660"/>
      <c r="U45" s="660"/>
      <c r="V45" s="660"/>
      <c r="W45" s="660"/>
      <c r="X45" s="660"/>
      <c r="Y45" s="660"/>
      <c r="Z45" s="818">
        <f>SUM(Z28:Z44)</f>
        <v>138238628</v>
      </c>
      <c r="AA45" s="658"/>
      <c r="AB45" s="1415"/>
      <c r="AC45" s="1416"/>
      <c r="AD45" s="657"/>
      <c r="AE45" s="1568"/>
      <c r="AF45" s="1566"/>
      <c r="AG45" s="1567"/>
      <c r="AH45" s="657"/>
      <c r="AI45" s="657"/>
      <c r="AJ45" s="657"/>
      <c r="AK45" s="657"/>
    </row>
    <row r="46" spans="1:37" s="655" customFormat="1" ht="64.5" customHeight="1" thickBot="1">
      <c r="A46" s="1813">
        <v>3</v>
      </c>
      <c r="B46" s="1814" t="s">
        <v>1617</v>
      </c>
      <c r="C46" s="1815" t="s">
        <v>1386</v>
      </c>
      <c r="D46" s="843" t="s">
        <v>1387</v>
      </c>
      <c r="E46" s="842" t="s">
        <v>67</v>
      </c>
      <c r="F46" s="841">
        <v>1</v>
      </c>
      <c r="G46" s="840" t="s">
        <v>805</v>
      </c>
      <c r="H46" s="811" t="s">
        <v>1612</v>
      </c>
      <c r="I46" s="820">
        <f>1/11</f>
        <v>0.09090909090909091</v>
      </c>
      <c r="J46" s="839" t="s">
        <v>1388</v>
      </c>
      <c r="K46" s="838">
        <v>42037</v>
      </c>
      <c r="L46" s="838">
        <v>42185</v>
      </c>
      <c r="M46" s="768"/>
      <c r="N46" s="768"/>
      <c r="O46" s="768"/>
      <c r="P46" s="768"/>
      <c r="Q46" s="768"/>
      <c r="R46" s="768">
        <v>1</v>
      </c>
      <c r="S46" s="768"/>
      <c r="T46" s="768"/>
      <c r="U46" s="768"/>
      <c r="V46" s="768"/>
      <c r="W46" s="768"/>
      <c r="X46" s="768"/>
      <c r="Y46" s="837">
        <f>SUM(M46:X46)</f>
        <v>1</v>
      </c>
      <c r="Z46" s="724">
        <f>0</f>
        <v>0</v>
      </c>
      <c r="AA46" s="662" t="s">
        <v>1084</v>
      </c>
      <c r="AB46" s="1527"/>
      <c r="AC46" s="1480"/>
      <c r="AD46" s="1525"/>
      <c r="AE46" s="1530"/>
      <c r="AF46" s="1526"/>
      <c r="AG46" s="1480"/>
      <c r="AH46" s="1481"/>
      <c r="AI46" s="1479"/>
      <c r="AJ46" s="1525"/>
      <c r="AK46" s="1526"/>
    </row>
    <row r="47" spans="1:37" s="655" customFormat="1" ht="51.75" thickBot="1">
      <c r="A47" s="1813"/>
      <c r="B47" s="1814"/>
      <c r="C47" s="1683"/>
      <c r="D47" s="806" t="s">
        <v>1389</v>
      </c>
      <c r="E47" s="821" t="s">
        <v>1616</v>
      </c>
      <c r="F47" s="836">
        <v>4</v>
      </c>
      <c r="G47" s="835" t="s">
        <v>1390</v>
      </c>
      <c r="H47" s="834" t="s">
        <v>1612</v>
      </c>
      <c r="I47" s="833">
        <f>1/11</f>
        <v>0.09090909090909091</v>
      </c>
      <c r="J47" s="832" t="s">
        <v>1391</v>
      </c>
      <c r="K47" s="809">
        <v>42005</v>
      </c>
      <c r="L47" s="809">
        <v>42353</v>
      </c>
      <c r="M47" s="739"/>
      <c r="N47" s="739"/>
      <c r="O47" s="739"/>
      <c r="P47" s="739"/>
      <c r="Q47" s="739"/>
      <c r="R47" s="739">
        <v>2</v>
      </c>
      <c r="S47" s="739"/>
      <c r="T47" s="739"/>
      <c r="U47" s="739"/>
      <c r="V47" s="739"/>
      <c r="W47" s="739"/>
      <c r="X47" s="739">
        <v>2</v>
      </c>
      <c r="Y47" s="831">
        <f>SUM(M47:X47)</f>
        <v>4</v>
      </c>
      <c r="Z47" s="830">
        <v>2000000000</v>
      </c>
      <c r="AA47" s="662" t="s">
        <v>1084</v>
      </c>
      <c r="AB47" s="1527"/>
      <c r="AC47" s="1480"/>
      <c r="AD47" s="1525"/>
      <c r="AE47" s="1530"/>
      <c r="AF47" s="1526"/>
      <c r="AG47" s="1480"/>
      <c r="AH47" s="1481"/>
      <c r="AI47" s="1479"/>
      <c r="AJ47" s="1525"/>
      <c r="AK47" s="1526"/>
    </row>
    <row r="48" spans="1:37" s="655" customFormat="1" ht="39" thickBot="1">
      <c r="A48" s="1813"/>
      <c r="B48" s="1814"/>
      <c r="C48" s="1683"/>
      <c r="D48" s="829" t="s">
        <v>1615</v>
      </c>
      <c r="E48" s="828" t="s">
        <v>1614</v>
      </c>
      <c r="F48" s="828">
        <v>1</v>
      </c>
      <c r="G48" s="828" t="s">
        <v>1613</v>
      </c>
      <c r="H48" s="827" t="s">
        <v>1612</v>
      </c>
      <c r="I48" s="746">
        <v>0.09</v>
      </c>
      <c r="J48" s="826" t="s">
        <v>1611</v>
      </c>
      <c r="K48" s="744">
        <v>42036</v>
      </c>
      <c r="L48" s="744">
        <v>42185</v>
      </c>
      <c r="M48" s="774"/>
      <c r="N48" s="774"/>
      <c r="O48" s="774"/>
      <c r="P48" s="774"/>
      <c r="Q48" s="774"/>
      <c r="R48" s="774">
        <v>1</v>
      </c>
      <c r="S48" s="774"/>
      <c r="T48" s="780"/>
      <c r="U48" s="780"/>
      <c r="V48" s="774"/>
      <c r="W48" s="774"/>
      <c r="X48" s="774"/>
      <c r="Y48" s="769">
        <f>SUM(M48:X48)</f>
        <v>1</v>
      </c>
      <c r="Z48" s="680">
        <v>14844375000</v>
      </c>
      <c r="AA48" s="662"/>
      <c r="AB48" s="1527"/>
      <c r="AC48" s="1480"/>
      <c r="AD48" s="1525"/>
      <c r="AE48" s="1530"/>
      <c r="AF48" s="1526"/>
      <c r="AG48" s="1480"/>
      <c r="AH48" s="1481"/>
      <c r="AI48" s="1479"/>
      <c r="AJ48" s="1525"/>
      <c r="AK48" s="1526"/>
    </row>
    <row r="49" spans="1:37" s="655" customFormat="1" ht="66.75" customHeight="1" thickBot="1">
      <c r="A49" s="1813"/>
      <c r="B49" s="1814"/>
      <c r="C49" s="1683"/>
      <c r="D49" s="1816" t="s">
        <v>1392</v>
      </c>
      <c r="E49" s="821" t="s">
        <v>1393</v>
      </c>
      <c r="F49" s="825">
        <v>4</v>
      </c>
      <c r="G49" s="821" t="s">
        <v>1394</v>
      </c>
      <c r="H49" s="811" t="s">
        <v>1395</v>
      </c>
      <c r="I49" s="820">
        <f aca="true" t="shared" si="3" ref="I49:I56">1/11</f>
        <v>0.09090909090909091</v>
      </c>
      <c r="J49" s="819" t="s">
        <v>1391</v>
      </c>
      <c r="K49" s="809">
        <v>42064</v>
      </c>
      <c r="L49" s="809">
        <v>42338</v>
      </c>
      <c r="M49" s="739"/>
      <c r="N49" s="739"/>
      <c r="O49" s="739"/>
      <c r="P49" s="739"/>
      <c r="Q49" s="739"/>
      <c r="R49" s="739"/>
      <c r="S49" s="739">
        <v>1</v>
      </c>
      <c r="T49" s="739">
        <v>1</v>
      </c>
      <c r="U49" s="739">
        <v>1</v>
      </c>
      <c r="V49" s="739">
        <v>1</v>
      </c>
      <c r="W49" s="739"/>
      <c r="X49" s="739"/>
      <c r="Y49" s="801">
        <v>4</v>
      </c>
      <c r="Z49" s="724">
        <v>600000000</v>
      </c>
      <c r="AA49" s="662" t="s">
        <v>1084</v>
      </c>
      <c r="AB49" s="1527"/>
      <c r="AC49" s="1480"/>
      <c r="AD49" s="1525"/>
      <c r="AE49" s="1530"/>
      <c r="AF49" s="1526"/>
      <c r="AG49" s="1480"/>
      <c r="AH49" s="1481"/>
      <c r="AI49" s="1479"/>
      <c r="AJ49" s="1525"/>
      <c r="AK49" s="1526"/>
    </row>
    <row r="50" spans="1:37" s="655" customFormat="1" ht="64.5" thickBot="1">
      <c r="A50" s="1813"/>
      <c r="B50" s="1814"/>
      <c r="C50" s="1683"/>
      <c r="D50" s="1816"/>
      <c r="E50" s="821" t="s">
        <v>1396</v>
      </c>
      <c r="F50" s="825">
        <v>10</v>
      </c>
      <c r="G50" s="821" t="s">
        <v>1397</v>
      </c>
      <c r="H50" s="811" t="s">
        <v>1398</v>
      </c>
      <c r="I50" s="820">
        <f t="shared" si="3"/>
        <v>0.09090909090909091</v>
      </c>
      <c r="J50" s="819" t="s">
        <v>1399</v>
      </c>
      <c r="K50" s="809">
        <v>42037</v>
      </c>
      <c r="L50" s="809">
        <v>42307</v>
      </c>
      <c r="M50" s="739"/>
      <c r="N50" s="739"/>
      <c r="O50" s="739"/>
      <c r="P50" s="739"/>
      <c r="Q50" s="739"/>
      <c r="R50" s="739">
        <v>2</v>
      </c>
      <c r="S50" s="739">
        <v>2</v>
      </c>
      <c r="T50" s="739">
        <v>2</v>
      </c>
      <c r="U50" s="739">
        <v>2</v>
      </c>
      <c r="V50" s="739">
        <v>2</v>
      </c>
      <c r="W50" s="739"/>
      <c r="X50" s="739"/>
      <c r="Y50" s="801">
        <v>10</v>
      </c>
      <c r="Z50" s="724">
        <v>150000000</v>
      </c>
      <c r="AA50" s="662" t="s">
        <v>1084</v>
      </c>
      <c r="AB50" s="1527"/>
      <c r="AC50" s="1480"/>
      <c r="AD50" s="1525"/>
      <c r="AE50" s="1530"/>
      <c r="AF50" s="1526"/>
      <c r="AG50" s="1480"/>
      <c r="AH50" s="1481"/>
      <c r="AI50" s="1479"/>
      <c r="AJ50" s="1525"/>
      <c r="AK50" s="1526"/>
    </row>
    <row r="51" spans="1:37" s="655" customFormat="1" ht="39" thickBot="1">
      <c r="A51" s="1813"/>
      <c r="B51" s="1814"/>
      <c r="C51" s="1683"/>
      <c r="D51" s="824" t="s">
        <v>1400</v>
      </c>
      <c r="E51" s="821" t="s">
        <v>1401</v>
      </c>
      <c r="F51" s="823">
        <v>1</v>
      </c>
      <c r="G51" s="821" t="s">
        <v>1402</v>
      </c>
      <c r="H51" s="811" t="s">
        <v>1395</v>
      </c>
      <c r="I51" s="820">
        <f t="shared" si="3"/>
        <v>0.09090909090909091</v>
      </c>
      <c r="J51" s="819" t="s">
        <v>1391</v>
      </c>
      <c r="K51" s="809">
        <v>42064</v>
      </c>
      <c r="L51" s="809">
        <v>42246</v>
      </c>
      <c r="M51" s="739"/>
      <c r="N51" s="739"/>
      <c r="O51" s="739"/>
      <c r="P51" s="739"/>
      <c r="Q51" s="739"/>
      <c r="R51" s="739"/>
      <c r="S51" s="739"/>
      <c r="T51" s="739">
        <v>1</v>
      </c>
      <c r="U51" s="739"/>
      <c r="V51" s="739"/>
      <c r="W51" s="739"/>
      <c r="X51" s="739"/>
      <c r="Y51" s="801">
        <v>1</v>
      </c>
      <c r="Z51" s="724">
        <v>200000000</v>
      </c>
      <c r="AA51" s="662" t="s">
        <v>1084</v>
      </c>
      <c r="AB51" s="1527"/>
      <c r="AC51" s="1480"/>
      <c r="AD51" s="1525"/>
      <c r="AE51" s="1530"/>
      <c r="AF51" s="1526"/>
      <c r="AG51" s="1480"/>
      <c r="AH51" s="1481"/>
      <c r="AI51" s="1479"/>
      <c r="AJ51" s="1525"/>
      <c r="AK51" s="1526"/>
    </row>
    <row r="52" spans="1:37" s="655" customFormat="1" ht="39" thickBot="1">
      <c r="A52" s="1813"/>
      <c r="B52" s="1814"/>
      <c r="C52" s="1683"/>
      <c r="D52" s="806" t="s">
        <v>1403</v>
      </c>
      <c r="E52" s="821" t="s">
        <v>67</v>
      </c>
      <c r="F52" s="822">
        <v>1</v>
      </c>
      <c r="G52" s="821" t="s">
        <v>1404</v>
      </c>
      <c r="H52" s="811" t="s">
        <v>1363</v>
      </c>
      <c r="I52" s="820">
        <f t="shared" si="3"/>
        <v>0.09090909090909091</v>
      </c>
      <c r="J52" s="819" t="s">
        <v>1405</v>
      </c>
      <c r="K52" s="809">
        <v>42006</v>
      </c>
      <c r="L52" s="809">
        <v>42185</v>
      </c>
      <c r="M52" s="739"/>
      <c r="N52" s="739"/>
      <c r="O52" s="739"/>
      <c r="P52" s="739"/>
      <c r="Q52" s="739"/>
      <c r="R52" s="739">
        <v>1</v>
      </c>
      <c r="S52" s="739"/>
      <c r="T52" s="739"/>
      <c r="U52" s="739"/>
      <c r="V52" s="739"/>
      <c r="W52" s="739"/>
      <c r="X52" s="739"/>
      <c r="Y52" s="801">
        <f>SUM(M52:X52)</f>
        <v>1</v>
      </c>
      <c r="Z52" s="724">
        <v>15000000</v>
      </c>
      <c r="AA52" s="662" t="s">
        <v>1084</v>
      </c>
      <c r="AB52" s="1527"/>
      <c r="AC52" s="1480"/>
      <c r="AD52" s="1525"/>
      <c r="AE52" s="1530"/>
      <c r="AF52" s="1526"/>
      <c r="AG52" s="1480"/>
      <c r="AH52" s="1481"/>
      <c r="AI52" s="1479"/>
      <c r="AJ52" s="1525"/>
      <c r="AK52" s="1526"/>
    </row>
    <row r="53" spans="1:37" s="655" customFormat="1" ht="26.25" thickBot="1">
      <c r="A53" s="1813"/>
      <c r="B53" s="1814"/>
      <c r="C53" s="1683"/>
      <c r="D53" s="806" t="s">
        <v>1406</v>
      </c>
      <c r="E53" s="821" t="s">
        <v>1407</v>
      </c>
      <c r="F53" s="822">
        <v>1</v>
      </c>
      <c r="G53" s="821" t="s">
        <v>1408</v>
      </c>
      <c r="H53" s="811" t="s">
        <v>1363</v>
      </c>
      <c r="I53" s="820">
        <f t="shared" si="3"/>
        <v>0.09090909090909091</v>
      </c>
      <c r="J53" s="819" t="s">
        <v>1391</v>
      </c>
      <c r="K53" s="809">
        <v>42006</v>
      </c>
      <c r="L53" s="809">
        <v>42185</v>
      </c>
      <c r="M53" s="739"/>
      <c r="N53" s="739"/>
      <c r="O53" s="739"/>
      <c r="P53" s="739"/>
      <c r="Q53" s="739"/>
      <c r="R53" s="739">
        <v>1</v>
      </c>
      <c r="S53" s="739"/>
      <c r="T53" s="739"/>
      <c r="U53" s="739"/>
      <c r="V53" s="739"/>
      <c r="W53" s="739"/>
      <c r="X53" s="739"/>
      <c r="Y53" s="801">
        <v>1</v>
      </c>
      <c r="Z53" s="724">
        <v>482898000</v>
      </c>
      <c r="AA53" s="662" t="s">
        <v>1084</v>
      </c>
      <c r="AB53" s="1527"/>
      <c r="AC53" s="1480"/>
      <c r="AD53" s="1525"/>
      <c r="AE53" s="1530"/>
      <c r="AF53" s="1526"/>
      <c r="AG53" s="1480"/>
      <c r="AH53" s="1481"/>
      <c r="AI53" s="1479"/>
      <c r="AJ53" s="1525"/>
      <c r="AK53" s="1526"/>
    </row>
    <row r="54" spans="1:37" s="655" customFormat="1" ht="26.25" thickBot="1">
      <c r="A54" s="1813"/>
      <c r="B54" s="1814"/>
      <c r="C54" s="1683"/>
      <c r="D54" s="806" t="s">
        <v>1409</v>
      </c>
      <c r="E54" s="821" t="s">
        <v>1410</v>
      </c>
      <c r="F54" s="822">
        <v>1</v>
      </c>
      <c r="G54" s="821" t="s">
        <v>1408</v>
      </c>
      <c r="H54" s="811" t="s">
        <v>1363</v>
      </c>
      <c r="I54" s="820">
        <f t="shared" si="3"/>
        <v>0.09090909090909091</v>
      </c>
      <c r="J54" s="819" t="s">
        <v>1391</v>
      </c>
      <c r="K54" s="809">
        <v>42006</v>
      </c>
      <c r="L54" s="809">
        <v>42185</v>
      </c>
      <c r="M54" s="739"/>
      <c r="N54" s="739"/>
      <c r="O54" s="739"/>
      <c r="P54" s="739"/>
      <c r="Q54" s="739"/>
      <c r="R54" s="739">
        <v>1</v>
      </c>
      <c r="S54" s="739"/>
      <c r="T54" s="739"/>
      <c r="U54" s="739"/>
      <c r="V54" s="739"/>
      <c r="W54" s="739"/>
      <c r="X54" s="739"/>
      <c r="Y54" s="801">
        <v>1</v>
      </c>
      <c r="Z54" s="724">
        <v>93152000</v>
      </c>
      <c r="AA54" s="662" t="s">
        <v>1084</v>
      </c>
      <c r="AB54" s="1527"/>
      <c r="AC54" s="1480"/>
      <c r="AD54" s="1525"/>
      <c r="AE54" s="1530"/>
      <c r="AF54" s="1526"/>
      <c r="AG54" s="1480"/>
      <c r="AH54" s="1481"/>
      <c r="AI54" s="1479"/>
      <c r="AJ54" s="1525"/>
      <c r="AK54" s="1526"/>
    </row>
    <row r="55" spans="1:37" s="655" customFormat="1" ht="26.25" thickBot="1">
      <c r="A55" s="1813"/>
      <c r="B55" s="1814"/>
      <c r="C55" s="1683"/>
      <c r="D55" s="806" t="s">
        <v>1411</v>
      </c>
      <c r="E55" s="821" t="s">
        <v>1412</v>
      </c>
      <c r="F55" s="822">
        <v>1</v>
      </c>
      <c r="G55" s="821" t="s">
        <v>1413</v>
      </c>
      <c r="H55" s="811" t="s">
        <v>1363</v>
      </c>
      <c r="I55" s="820">
        <f t="shared" si="3"/>
        <v>0.09090909090909091</v>
      </c>
      <c r="J55" s="819" t="s">
        <v>1414</v>
      </c>
      <c r="K55" s="809">
        <v>42036</v>
      </c>
      <c r="L55" s="809">
        <v>42353</v>
      </c>
      <c r="M55" s="739"/>
      <c r="N55" s="739"/>
      <c r="O55" s="739"/>
      <c r="P55" s="739"/>
      <c r="Q55" s="739"/>
      <c r="R55" s="739"/>
      <c r="S55" s="739"/>
      <c r="T55" s="739"/>
      <c r="U55" s="739">
        <v>1</v>
      </c>
      <c r="V55" s="739"/>
      <c r="W55" s="739"/>
      <c r="X55" s="739"/>
      <c r="Y55" s="801">
        <v>1</v>
      </c>
      <c r="Z55" s="724">
        <v>80000000</v>
      </c>
      <c r="AA55" s="662" t="s">
        <v>1084</v>
      </c>
      <c r="AB55" s="1527"/>
      <c r="AC55" s="1480"/>
      <c r="AD55" s="1525"/>
      <c r="AE55" s="1530"/>
      <c r="AF55" s="1526"/>
      <c r="AG55" s="1480"/>
      <c r="AH55" s="1481"/>
      <c r="AI55" s="1479"/>
      <c r="AJ55" s="1525"/>
      <c r="AK55" s="1526"/>
    </row>
    <row r="56" spans="1:37" s="655" customFormat="1" ht="26.25" thickBot="1">
      <c r="A56" s="1813"/>
      <c r="B56" s="1814"/>
      <c r="C56" s="1683"/>
      <c r="D56" s="806" t="s">
        <v>1415</v>
      </c>
      <c r="E56" s="821" t="s">
        <v>1095</v>
      </c>
      <c r="F56" s="822">
        <v>1</v>
      </c>
      <c r="G56" s="821" t="s">
        <v>1416</v>
      </c>
      <c r="H56" s="811" t="s">
        <v>1395</v>
      </c>
      <c r="I56" s="820">
        <f t="shared" si="3"/>
        <v>0.09090909090909091</v>
      </c>
      <c r="J56" s="819" t="s">
        <v>1417</v>
      </c>
      <c r="K56" s="809">
        <v>42036</v>
      </c>
      <c r="L56" s="809">
        <v>42353</v>
      </c>
      <c r="M56" s="739"/>
      <c r="N56" s="739"/>
      <c r="O56" s="739"/>
      <c r="P56" s="739"/>
      <c r="Q56" s="739"/>
      <c r="R56" s="739"/>
      <c r="S56" s="739"/>
      <c r="T56" s="739"/>
      <c r="U56" s="739"/>
      <c r="V56" s="739"/>
      <c r="W56" s="739"/>
      <c r="X56" s="739">
        <v>1</v>
      </c>
      <c r="Y56" s="801">
        <f>SUM(M56:X56)</f>
        <v>1</v>
      </c>
      <c r="Z56" s="724">
        <v>15000000</v>
      </c>
      <c r="AA56" s="662" t="s">
        <v>1084</v>
      </c>
      <c r="AB56" s="1527"/>
      <c r="AC56" s="1480"/>
      <c r="AD56" s="1525"/>
      <c r="AE56" s="1530"/>
      <c r="AF56" s="1526"/>
      <c r="AG56" s="1480"/>
      <c r="AH56" s="1481"/>
      <c r="AI56" s="1479"/>
      <c r="AJ56" s="1525"/>
      <c r="AK56" s="1526"/>
    </row>
    <row r="57" spans="1:37" s="655" customFormat="1" ht="20.1" customHeight="1" thickBot="1">
      <c r="A57" s="1666" t="s">
        <v>125</v>
      </c>
      <c r="B57" s="1666"/>
      <c r="C57" s="1666"/>
      <c r="D57" s="1666"/>
      <c r="E57" s="660"/>
      <c r="F57" s="660"/>
      <c r="G57" s="660"/>
      <c r="H57" s="660"/>
      <c r="I57" s="678">
        <f>SUM(I46:I56)</f>
        <v>0.9990909090909094</v>
      </c>
      <c r="J57" s="660"/>
      <c r="K57" s="660"/>
      <c r="L57" s="660"/>
      <c r="M57" s="660"/>
      <c r="N57" s="660"/>
      <c r="O57" s="660"/>
      <c r="P57" s="660"/>
      <c r="Q57" s="660"/>
      <c r="R57" s="660"/>
      <c r="S57" s="660"/>
      <c r="T57" s="660"/>
      <c r="U57" s="660"/>
      <c r="V57" s="660"/>
      <c r="W57" s="660"/>
      <c r="X57" s="660"/>
      <c r="Y57" s="660"/>
      <c r="Z57" s="818">
        <f>SUM(Z46:Z56)</f>
        <v>18480425000</v>
      </c>
      <c r="AA57" s="658"/>
      <c r="AB57" s="657"/>
      <c r="AC57" s="1416"/>
      <c r="AD57" s="657"/>
      <c r="AE57" s="1419"/>
      <c r="AF57" s="657"/>
      <c r="AG57" s="1424"/>
      <c r="AH57" s="657"/>
      <c r="AI57" s="657"/>
      <c r="AJ57" s="657"/>
      <c r="AK57" s="657"/>
    </row>
    <row r="58" spans="1:37" s="655" customFormat="1" ht="20.1" customHeight="1" thickBot="1">
      <c r="A58" s="1655" t="s">
        <v>285</v>
      </c>
      <c r="B58" s="1810"/>
      <c r="C58" s="1810"/>
      <c r="D58" s="1811"/>
      <c r="E58" s="892"/>
      <c r="F58" s="893"/>
      <c r="G58" s="893"/>
      <c r="H58" s="893"/>
      <c r="I58" s="893"/>
      <c r="J58" s="893"/>
      <c r="K58" s="893"/>
      <c r="L58" s="893"/>
      <c r="M58" s="893"/>
      <c r="N58" s="893"/>
      <c r="O58" s="893"/>
      <c r="P58" s="893"/>
      <c r="Q58" s="893"/>
      <c r="R58" s="893"/>
      <c r="S58" s="893"/>
      <c r="T58" s="893"/>
      <c r="U58" s="893"/>
      <c r="V58" s="893"/>
      <c r="W58" s="893"/>
      <c r="X58" s="893"/>
      <c r="Y58" s="893"/>
      <c r="Z58" s="894">
        <f>SUM(Z27,Z45,Z57)</f>
        <v>18618663628</v>
      </c>
      <c r="AA58" s="895"/>
      <c r="AB58" s="656"/>
      <c r="AC58" s="1409"/>
      <c r="AD58" s="656"/>
      <c r="AE58" s="1583"/>
      <c r="AF58" s="656"/>
      <c r="AG58" s="1584"/>
      <c r="AH58" s="656"/>
      <c r="AI58" s="656"/>
      <c r="AJ58" s="656"/>
      <c r="AK58" s="656"/>
    </row>
    <row r="59" spans="1:34" s="705" customFormat="1" ht="9.95" customHeight="1" thickBot="1">
      <c r="A59" s="1656"/>
      <c r="B59" s="1656"/>
      <c r="C59" s="1656"/>
      <c r="D59" s="1656"/>
      <c r="E59" s="1656"/>
      <c r="F59" s="1656"/>
      <c r="G59" s="1656"/>
      <c r="H59" s="1656"/>
      <c r="I59" s="1656"/>
      <c r="J59" s="1656"/>
      <c r="K59" s="1656"/>
      <c r="L59" s="1656"/>
      <c r="M59" s="1656"/>
      <c r="N59" s="1656"/>
      <c r="O59" s="1656"/>
      <c r="P59" s="1656"/>
      <c r="Q59" s="1656"/>
      <c r="R59" s="1656"/>
      <c r="S59" s="1656"/>
      <c r="T59" s="1656"/>
      <c r="U59" s="1656"/>
      <c r="V59" s="1656"/>
      <c r="W59" s="1656"/>
      <c r="X59" s="1656"/>
      <c r="Y59" s="1656"/>
      <c r="Z59" s="1656"/>
      <c r="AA59" s="1656"/>
      <c r="AB59" s="706"/>
      <c r="AC59" s="706"/>
      <c r="AD59" s="706"/>
      <c r="AE59" s="706"/>
      <c r="AF59" s="706"/>
      <c r="AG59" s="706"/>
      <c r="AH59" s="706"/>
    </row>
    <row r="60" spans="1:37" s="707" customFormat="1" ht="21" customHeight="1" thickBot="1">
      <c r="A60" s="1674" t="s">
        <v>9</v>
      </c>
      <c r="B60" s="1674"/>
      <c r="C60" s="1674"/>
      <c r="D60" s="1674"/>
      <c r="E60" s="1675" t="s">
        <v>818</v>
      </c>
      <c r="F60" s="1675"/>
      <c r="G60" s="1675"/>
      <c r="H60" s="1675"/>
      <c r="I60" s="1675"/>
      <c r="J60" s="1675"/>
      <c r="K60" s="1675"/>
      <c r="L60" s="1675"/>
      <c r="M60" s="1675"/>
      <c r="N60" s="1675"/>
      <c r="O60" s="1675"/>
      <c r="P60" s="1675"/>
      <c r="Q60" s="1675"/>
      <c r="R60" s="1675"/>
      <c r="S60" s="1675"/>
      <c r="T60" s="1675"/>
      <c r="U60" s="1675"/>
      <c r="V60" s="1675"/>
      <c r="W60" s="1675"/>
      <c r="X60" s="1675"/>
      <c r="Y60" s="1675"/>
      <c r="Z60" s="1675"/>
      <c r="AA60" s="1675"/>
      <c r="AB60" s="1647" t="s">
        <v>818</v>
      </c>
      <c r="AC60" s="1648"/>
      <c r="AD60" s="1648"/>
      <c r="AE60" s="1648"/>
      <c r="AF60" s="1648"/>
      <c r="AG60" s="1648"/>
      <c r="AH60" s="1648"/>
      <c r="AI60" s="1648"/>
      <c r="AJ60" s="1648"/>
      <c r="AK60" s="1649"/>
    </row>
    <row r="61" spans="2:26" s="705" customFormat="1" ht="9.95" customHeight="1" thickBot="1">
      <c r="B61" s="817"/>
      <c r="F61" s="891"/>
      <c r="I61" s="815"/>
      <c r="K61" s="814"/>
      <c r="L61" s="814"/>
      <c r="Z61" s="813"/>
    </row>
    <row r="62" spans="1:37" s="704" customFormat="1" ht="39" thickBot="1">
      <c r="A62" s="896" t="s">
        <v>11</v>
      </c>
      <c r="B62" s="897" t="s">
        <v>12</v>
      </c>
      <c r="C62" s="896" t="s">
        <v>13</v>
      </c>
      <c r="D62" s="898" t="s">
        <v>14</v>
      </c>
      <c r="E62" s="899" t="s">
        <v>15</v>
      </c>
      <c r="F62" s="900" t="s">
        <v>16</v>
      </c>
      <c r="G62" s="901" t="s">
        <v>17</v>
      </c>
      <c r="H62" s="901" t="s">
        <v>18</v>
      </c>
      <c r="I62" s="902" t="s">
        <v>19</v>
      </c>
      <c r="J62" s="901" t="s">
        <v>20</v>
      </c>
      <c r="K62" s="901" t="s">
        <v>1610</v>
      </c>
      <c r="L62" s="901" t="s">
        <v>22</v>
      </c>
      <c r="M62" s="903" t="s">
        <v>23</v>
      </c>
      <c r="N62" s="903" t="s">
        <v>24</v>
      </c>
      <c r="O62" s="903" t="s">
        <v>25</v>
      </c>
      <c r="P62" s="903" t="s">
        <v>26</v>
      </c>
      <c r="Q62" s="903" t="s">
        <v>27</v>
      </c>
      <c r="R62" s="903" t="s">
        <v>28</v>
      </c>
      <c r="S62" s="903" t="s">
        <v>29</v>
      </c>
      <c r="T62" s="903" t="s">
        <v>30</v>
      </c>
      <c r="U62" s="903" t="s">
        <v>31</v>
      </c>
      <c r="V62" s="903" t="s">
        <v>32</v>
      </c>
      <c r="W62" s="903" t="s">
        <v>33</v>
      </c>
      <c r="X62" s="903" t="s">
        <v>34</v>
      </c>
      <c r="Y62" s="901" t="s">
        <v>35</v>
      </c>
      <c r="Z62" s="904" t="s">
        <v>36</v>
      </c>
      <c r="AA62" s="905" t="s">
        <v>37</v>
      </c>
      <c r="AB62" s="1495" t="s">
        <v>44</v>
      </c>
      <c r="AC62" s="1495" t="s">
        <v>1705</v>
      </c>
      <c r="AD62" s="1495" t="s">
        <v>45</v>
      </c>
      <c r="AE62" s="1495" t="s">
        <v>1897</v>
      </c>
      <c r="AF62" s="1495" t="s">
        <v>1707</v>
      </c>
      <c r="AG62" s="1495" t="s">
        <v>1916</v>
      </c>
      <c r="AH62" s="1495" t="s">
        <v>38</v>
      </c>
      <c r="AI62" s="1495" t="s">
        <v>39</v>
      </c>
      <c r="AJ62" s="1495" t="s">
        <v>40</v>
      </c>
      <c r="AK62" s="1495" t="s">
        <v>41</v>
      </c>
    </row>
    <row r="63" spans="1:37" s="612" customFormat="1" ht="39" customHeight="1" thickBot="1">
      <c r="A63" s="1667">
        <v>1</v>
      </c>
      <c r="B63" s="1667" t="s">
        <v>1609</v>
      </c>
      <c r="C63" s="674" t="s">
        <v>1418</v>
      </c>
      <c r="D63" s="723" t="s">
        <v>1419</v>
      </c>
      <c r="E63" s="742" t="s">
        <v>1420</v>
      </c>
      <c r="F63" s="812">
        <v>2</v>
      </c>
      <c r="G63" s="742" t="s">
        <v>1421</v>
      </c>
      <c r="H63" s="811" t="s">
        <v>1422</v>
      </c>
      <c r="I63" s="746">
        <v>0.05</v>
      </c>
      <c r="J63" s="810" t="s">
        <v>1391</v>
      </c>
      <c r="K63" s="809">
        <v>42064</v>
      </c>
      <c r="L63" s="809">
        <v>42277</v>
      </c>
      <c r="M63" s="739"/>
      <c r="N63" s="739"/>
      <c r="O63" s="739"/>
      <c r="P63" s="739"/>
      <c r="Q63" s="739"/>
      <c r="R63" s="739"/>
      <c r="S63" s="739">
        <v>1</v>
      </c>
      <c r="T63" s="739"/>
      <c r="U63" s="739">
        <v>1</v>
      </c>
      <c r="V63" s="739"/>
      <c r="W63" s="739"/>
      <c r="X63" s="739"/>
      <c r="Y63" s="808">
        <v>2</v>
      </c>
      <c r="Z63" s="776">
        <v>300000000</v>
      </c>
      <c r="AA63" s="662" t="s">
        <v>1084</v>
      </c>
      <c r="AB63" s="1520"/>
      <c r="AC63" s="1519"/>
      <c r="AD63" s="1520"/>
      <c r="AE63" s="1519"/>
      <c r="AF63" s="1521"/>
      <c r="AG63" s="1519"/>
      <c r="AH63" s="1522"/>
      <c r="AI63" s="1521"/>
      <c r="AJ63" s="1520"/>
      <c r="AK63" s="1521"/>
    </row>
    <row r="64" spans="1:37" s="612" customFormat="1" ht="42" customHeight="1" thickBot="1">
      <c r="A64" s="1667"/>
      <c r="B64" s="1667"/>
      <c r="C64" s="1794" t="s">
        <v>819</v>
      </c>
      <c r="D64" s="737" t="s">
        <v>1423</v>
      </c>
      <c r="E64" s="701" t="s">
        <v>1424</v>
      </c>
      <c r="F64" s="701">
        <v>1</v>
      </c>
      <c r="G64" s="701" t="s">
        <v>1425</v>
      </c>
      <c r="H64" s="701" t="s">
        <v>1374</v>
      </c>
      <c r="I64" s="798">
        <v>0.05</v>
      </c>
      <c r="J64" s="701" t="s">
        <v>1426</v>
      </c>
      <c r="K64" s="717">
        <v>42037</v>
      </c>
      <c r="L64" s="717">
        <v>42353</v>
      </c>
      <c r="M64" s="781"/>
      <c r="N64" s="781"/>
      <c r="O64" s="781"/>
      <c r="P64" s="781"/>
      <c r="Q64" s="781"/>
      <c r="R64" s="781"/>
      <c r="S64" s="781"/>
      <c r="T64" s="797"/>
      <c r="U64" s="796"/>
      <c r="V64" s="795"/>
      <c r="W64" s="795"/>
      <c r="X64" s="795">
        <v>1</v>
      </c>
      <c r="Y64" s="808">
        <v>1</v>
      </c>
      <c r="Z64" s="807">
        <v>15000000</v>
      </c>
      <c r="AA64" s="662" t="s">
        <v>1084</v>
      </c>
      <c r="AB64" s="1520"/>
      <c r="AC64" s="1519"/>
      <c r="AD64" s="1520"/>
      <c r="AE64" s="1519"/>
      <c r="AF64" s="1521"/>
      <c r="AG64" s="1519"/>
      <c r="AH64" s="1522"/>
      <c r="AI64" s="1521"/>
      <c r="AJ64" s="1520"/>
      <c r="AK64" s="1521"/>
    </row>
    <row r="65" spans="1:37" s="612" customFormat="1" ht="39" thickBot="1">
      <c r="A65" s="1667"/>
      <c r="B65" s="1667"/>
      <c r="C65" s="1794"/>
      <c r="D65" s="723" t="s">
        <v>1429</v>
      </c>
      <c r="E65" s="701" t="s">
        <v>1430</v>
      </c>
      <c r="F65" s="701">
        <v>1</v>
      </c>
      <c r="G65" s="701" t="s">
        <v>1427</v>
      </c>
      <c r="H65" s="701" t="s">
        <v>1608</v>
      </c>
      <c r="I65" s="798">
        <v>0.4</v>
      </c>
      <c r="J65" s="701" t="s">
        <v>1428</v>
      </c>
      <c r="K65" s="717">
        <v>42036</v>
      </c>
      <c r="L65" s="717">
        <v>42216</v>
      </c>
      <c r="M65" s="781"/>
      <c r="N65" s="781"/>
      <c r="O65" s="781"/>
      <c r="P65" s="781"/>
      <c r="Q65" s="781"/>
      <c r="R65" s="781"/>
      <c r="S65" s="781"/>
      <c r="T65" s="797"/>
      <c r="U65" s="796"/>
      <c r="V65" s="795">
        <v>1</v>
      </c>
      <c r="W65" s="795"/>
      <c r="X65" s="795"/>
      <c r="Y65" s="808">
        <f aca="true" t="shared" si="4" ref="Y65:Y68">SUM(M65:X65)</f>
        <v>1</v>
      </c>
      <c r="Z65" s="807">
        <v>2000000000</v>
      </c>
      <c r="AA65" s="662" t="s">
        <v>1084</v>
      </c>
      <c r="AB65" s="1520"/>
      <c r="AC65" s="1519"/>
      <c r="AD65" s="1520"/>
      <c r="AE65" s="1519"/>
      <c r="AF65" s="1521"/>
      <c r="AG65" s="1519"/>
      <c r="AH65" s="1522"/>
      <c r="AI65" s="1521"/>
      <c r="AJ65" s="1520"/>
      <c r="AK65" s="1521"/>
    </row>
    <row r="66" spans="1:37" s="612" customFormat="1" ht="49.5" customHeight="1" thickBot="1">
      <c r="A66" s="1667"/>
      <c r="B66" s="1667"/>
      <c r="C66" s="674" t="s">
        <v>1431</v>
      </c>
      <c r="D66" s="806" t="s">
        <v>1432</v>
      </c>
      <c r="E66" s="804" t="s">
        <v>1433</v>
      </c>
      <c r="F66" s="805">
        <v>56</v>
      </c>
      <c r="G66" s="804" t="s">
        <v>1434</v>
      </c>
      <c r="H66" s="803" t="s">
        <v>1374</v>
      </c>
      <c r="I66" s="746">
        <v>0.25</v>
      </c>
      <c r="J66" s="802" t="s">
        <v>1435</v>
      </c>
      <c r="K66" s="744">
        <v>42005</v>
      </c>
      <c r="L66" s="744">
        <v>42369</v>
      </c>
      <c r="M66" s="739"/>
      <c r="N66" s="739">
        <v>4</v>
      </c>
      <c r="O66" s="739">
        <v>4</v>
      </c>
      <c r="P66" s="739">
        <v>4</v>
      </c>
      <c r="Q66" s="739">
        <v>4</v>
      </c>
      <c r="R66" s="739">
        <v>4</v>
      </c>
      <c r="S66" s="739">
        <v>6</v>
      </c>
      <c r="T66" s="739">
        <v>6</v>
      </c>
      <c r="U66" s="739">
        <v>6</v>
      </c>
      <c r="V66" s="739">
        <v>6</v>
      </c>
      <c r="W66" s="739">
        <v>6</v>
      </c>
      <c r="X66" s="739">
        <v>6</v>
      </c>
      <c r="Y66" s="801">
        <f t="shared" si="4"/>
        <v>56</v>
      </c>
      <c r="Z66" s="724">
        <v>0</v>
      </c>
      <c r="AA66" s="662" t="s">
        <v>1084</v>
      </c>
      <c r="AB66" s="1520"/>
      <c r="AC66" s="1519"/>
      <c r="AD66" s="1520"/>
      <c r="AE66" s="1519"/>
      <c r="AF66" s="1521"/>
      <c r="AG66" s="1519"/>
      <c r="AH66" s="1522"/>
      <c r="AI66" s="1521"/>
      <c r="AJ66" s="1520"/>
      <c r="AK66" s="1521"/>
    </row>
    <row r="67" spans="1:37" s="612" customFormat="1" ht="102.75" thickBot="1">
      <c r="A67" s="1667"/>
      <c r="B67" s="1667"/>
      <c r="C67" s="674" t="s">
        <v>1436</v>
      </c>
      <c r="D67" s="800" t="s">
        <v>1607</v>
      </c>
      <c r="E67" s="779" t="s">
        <v>1606</v>
      </c>
      <c r="F67" s="779">
        <v>1</v>
      </c>
      <c r="G67" s="779" t="s">
        <v>1437</v>
      </c>
      <c r="H67" s="779" t="s">
        <v>1605</v>
      </c>
      <c r="I67" s="734">
        <v>0.05</v>
      </c>
      <c r="J67" s="779" t="s">
        <v>1604</v>
      </c>
      <c r="K67" s="717">
        <v>42037</v>
      </c>
      <c r="L67" s="717">
        <v>42353</v>
      </c>
      <c r="M67" s="682"/>
      <c r="N67" s="682"/>
      <c r="O67" s="682"/>
      <c r="P67" s="682"/>
      <c r="Q67" s="682"/>
      <c r="R67" s="682"/>
      <c r="S67" s="682"/>
      <c r="T67" s="682"/>
      <c r="U67" s="682"/>
      <c r="V67" s="682"/>
      <c r="W67" s="682"/>
      <c r="X67" s="682">
        <v>1</v>
      </c>
      <c r="Y67" s="769">
        <f t="shared" si="4"/>
        <v>1</v>
      </c>
      <c r="Z67" s="680">
        <v>10000000</v>
      </c>
      <c r="AA67" s="662" t="s">
        <v>1084</v>
      </c>
      <c r="AB67" s="1520"/>
      <c r="AC67" s="1519"/>
      <c r="AD67" s="1520"/>
      <c r="AE67" s="1519"/>
      <c r="AF67" s="1521"/>
      <c r="AG67" s="1519"/>
      <c r="AH67" s="1522"/>
      <c r="AI67" s="1521"/>
      <c r="AJ67" s="1531"/>
      <c r="AK67" s="1521"/>
    </row>
    <row r="68" spans="1:37" s="612" customFormat="1" ht="64.5" thickBot="1">
      <c r="A68" s="1667"/>
      <c r="B68" s="1667"/>
      <c r="C68" s="674" t="s">
        <v>1438</v>
      </c>
      <c r="D68" s="799" t="s">
        <v>1603</v>
      </c>
      <c r="E68" s="670" t="s">
        <v>326</v>
      </c>
      <c r="F68" s="670">
        <v>1</v>
      </c>
      <c r="G68" s="670" t="s">
        <v>1439</v>
      </c>
      <c r="H68" s="701" t="s">
        <v>1602</v>
      </c>
      <c r="I68" s="798">
        <v>0.1</v>
      </c>
      <c r="J68" s="701" t="s">
        <v>1440</v>
      </c>
      <c r="K68" s="717">
        <v>42037</v>
      </c>
      <c r="L68" s="717">
        <v>42093</v>
      </c>
      <c r="M68" s="780"/>
      <c r="N68" s="781"/>
      <c r="O68" s="781">
        <v>1</v>
      </c>
      <c r="P68" s="781"/>
      <c r="Q68" s="781"/>
      <c r="R68" s="781"/>
      <c r="S68" s="781"/>
      <c r="T68" s="797"/>
      <c r="U68" s="796"/>
      <c r="V68" s="795"/>
      <c r="W68" s="795"/>
      <c r="X68" s="794"/>
      <c r="Y68" s="769">
        <f t="shared" si="4"/>
        <v>1</v>
      </c>
      <c r="Z68" s="663">
        <v>278000000</v>
      </c>
      <c r="AA68" s="662" t="s">
        <v>1084</v>
      </c>
      <c r="AB68" s="1520"/>
      <c r="AC68" s="1519"/>
      <c r="AD68" s="1520"/>
      <c r="AE68" s="1519"/>
      <c r="AF68" s="1521"/>
      <c r="AG68" s="1519"/>
      <c r="AH68" s="1522"/>
      <c r="AI68" s="1521"/>
      <c r="AJ68" s="1531"/>
      <c r="AK68" s="1521"/>
    </row>
    <row r="69" spans="1:37" s="655" customFormat="1" ht="20.1" customHeight="1" thickBot="1">
      <c r="A69" s="1666" t="s">
        <v>1601</v>
      </c>
      <c r="B69" s="1666"/>
      <c r="C69" s="1666"/>
      <c r="D69" s="1666"/>
      <c r="E69" s="660"/>
      <c r="F69" s="660"/>
      <c r="G69" s="660"/>
      <c r="H69" s="660"/>
      <c r="I69" s="661">
        <f>SUM(I63:I68)</f>
        <v>0.9</v>
      </c>
      <c r="J69" s="660"/>
      <c r="K69" s="660"/>
      <c r="L69" s="660"/>
      <c r="M69" s="660"/>
      <c r="N69" s="660"/>
      <c r="O69" s="660"/>
      <c r="P69" s="660"/>
      <c r="Q69" s="660"/>
      <c r="R69" s="660"/>
      <c r="S69" s="660"/>
      <c r="T69" s="660"/>
      <c r="U69" s="660"/>
      <c r="V69" s="660"/>
      <c r="W69" s="660"/>
      <c r="X69" s="660"/>
      <c r="Y69" s="660"/>
      <c r="Z69" s="659">
        <f>SUM(Z63:Z68)</f>
        <v>2603000000</v>
      </c>
      <c r="AA69" s="658"/>
      <c r="AB69" s="1586"/>
      <c r="AC69" s="1417"/>
      <c r="AD69" s="793"/>
      <c r="AE69" s="1420"/>
      <c r="AF69" s="793"/>
      <c r="AG69" s="1585"/>
      <c r="AH69" s="793"/>
      <c r="AI69" s="793"/>
      <c r="AJ69" s="793"/>
      <c r="AK69" s="793"/>
    </row>
    <row r="70" spans="1:37" s="612" customFormat="1" ht="41.25" customHeight="1" thickBot="1">
      <c r="A70" s="1667">
        <v>2</v>
      </c>
      <c r="B70" s="1667" t="s">
        <v>1441</v>
      </c>
      <c r="C70" s="1795" t="s">
        <v>1442</v>
      </c>
      <c r="D70" s="784" t="s">
        <v>1443</v>
      </c>
      <c r="E70" s="759" t="s">
        <v>1444</v>
      </c>
      <c r="F70" s="759" t="s">
        <v>500</v>
      </c>
      <c r="G70" s="759" t="s">
        <v>1445</v>
      </c>
      <c r="H70" s="701" t="s">
        <v>1363</v>
      </c>
      <c r="I70" s="734">
        <v>0.1</v>
      </c>
      <c r="J70" s="701" t="s">
        <v>1446</v>
      </c>
      <c r="K70" s="717">
        <v>42005</v>
      </c>
      <c r="L70" s="758">
        <v>42369</v>
      </c>
      <c r="M70" s="785"/>
      <c r="N70" s="792"/>
      <c r="O70" s="792"/>
      <c r="P70" s="792"/>
      <c r="Q70" s="792"/>
      <c r="R70" s="792"/>
      <c r="S70" s="792"/>
      <c r="T70" s="791"/>
      <c r="U70" s="790"/>
      <c r="V70" s="789"/>
      <c r="W70" s="789"/>
      <c r="X70" s="789"/>
      <c r="Y70" s="788" t="s">
        <v>1084</v>
      </c>
      <c r="Z70" s="724">
        <v>0</v>
      </c>
      <c r="AA70" s="662" t="s">
        <v>1084</v>
      </c>
      <c r="AB70" s="1520"/>
      <c r="AC70" s="1519"/>
      <c r="AD70" s="1520"/>
      <c r="AE70" s="1519"/>
      <c r="AF70" s="1521"/>
      <c r="AG70" s="1519"/>
      <c r="AH70" s="1522"/>
      <c r="AI70" s="1521"/>
      <c r="AJ70" s="1520"/>
      <c r="AK70" s="1521"/>
    </row>
    <row r="71" spans="1:37" s="612" customFormat="1" ht="26.25" thickBot="1">
      <c r="A71" s="1667"/>
      <c r="B71" s="1667"/>
      <c r="C71" s="1795"/>
      <c r="D71" s="784" t="s">
        <v>1447</v>
      </c>
      <c r="E71" s="759" t="s">
        <v>1448</v>
      </c>
      <c r="F71" s="759" t="s">
        <v>500</v>
      </c>
      <c r="G71" s="759" t="s">
        <v>1449</v>
      </c>
      <c r="H71" s="701" t="s">
        <v>1600</v>
      </c>
      <c r="I71" s="734">
        <v>0.05</v>
      </c>
      <c r="J71" s="701" t="s">
        <v>1451</v>
      </c>
      <c r="K71" s="717">
        <v>42005</v>
      </c>
      <c r="L71" s="758">
        <v>42369</v>
      </c>
      <c r="M71" s="785">
        <v>1</v>
      </c>
      <c r="N71" s="785">
        <v>1</v>
      </c>
      <c r="O71" s="785">
        <v>1</v>
      </c>
      <c r="P71" s="785">
        <v>1</v>
      </c>
      <c r="Q71" s="785">
        <v>1</v>
      </c>
      <c r="R71" s="785">
        <v>1</v>
      </c>
      <c r="S71" s="785">
        <v>1</v>
      </c>
      <c r="T71" s="785">
        <v>1</v>
      </c>
      <c r="U71" s="785">
        <v>1</v>
      </c>
      <c r="V71" s="785">
        <v>1</v>
      </c>
      <c r="W71" s="785">
        <v>1</v>
      </c>
      <c r="X71" s="785">
        <v>1</v>
      </c>
      <c r="Y71" s="769">
        <f>SUM(M71:X71)</f>
        <v>12</v>
      </c>
      <c r="Z71" s="724">
        <v>0</v>
      </c>
      <c r="AA71" s="662" t="s">
        <v>1084</v>
      </c>
      <c r="AB71" s="1520"/>
      <c r="AC71" s="1519"/>
      <c r="AD71" s="1520"/>
      <c r="AE71" s="1519"/>
      <c r="AF71" s="1521"/>
      <c r="AG71" s="1519"/>
      <c r="AH71" s="1522"/>
      <c r="AI71" s="1521"/>
      <c r="AJ71" s="1520"/>
      <c r="AK71" s="1521"/>
    </row>
    <row r="72" spans="1:37" s="612" customFormat="1" ht="51.75" thickBot="1">
      <c r="A72" s="1667"/>
      <c r="B72" s="1667"/>
      <c r="C72" s="1795"/>
      <c r="D72" s="787" t="s">
        <v>1599</v>
      </c>
      <c r="E72" s="786" t="s">
        <v>1598</v>
      </c>
      <c r="F72" s="786">
        <v>10</v>
      </c>
      <c r="G72" s="786" t="s">
        <v>1597</v>
      </c>
      <c r="H72" s="779" t="s">
        <v>1596</v>
      </c>
      <c r="I72" s="734">
        <v>0.2</v>
      </c>
      <c r="J72" s="779" t="s">
        <v>1595</v>
      </c>
      <c r="K72" s="717">
        <v>42005</v>
      </c>
      <c r="L72" s="758">
        <v>42369</v>
      </c>
      <c r="M72" s="785"/>
      <c r="N72" s="785"/>
      <c r="O72" s="785"/>
      <c r="P72" s="785"/>
      <c r="Q72" s="785"/>
      <c r="R72" s="785">
        <v>2</v>
      </c>
      <c r="S72" s="785"/>
      <c r="T72" s="785">
        <v>2</v>
      </c>
      <c r="U72" s="785"/>
      <c r="V72" s="785"/>
      <c r="W72" s="785"/>
      <c r="X72" s="785">
        <v>6</v>
      </c>
      <c r="Y72" s="769">
        <f>SUM(M72:X72)</f>
        <v>10</v>
      </c>
      <c r="Z72" s="724">
        <v>70000000</v>
      </c>
      <c r="AA72" s="662"/>
      <c r="AB72" s="1520"/>
      <c r="AC72" s="1519"/>
      <c r="AD72" s="1520"/>
      <c r="AE72" s="1519"/>
      <c r="AF72" s="1521"/>
      <c r="AG72" s="1519"/>
      <c r="AH72" s="1522"/>
      <c r="AI72" s="1521"/>
      <c r="AJ72" s="1520"/>
      <c r="AK72" s="1521"/>
    </row>
    <row r="73" spans="1:37" s="612" customFormat="1" ht="64.5" thickBot="1">
      <c r="A73" s="1667"/>
      <c r="B73" s="1667"/>
      <c r="C73" s="1795"/>
      <c r="D73" s="784" t="s">
        <v>1452</v>
      </c>
      <c r="E73" s="759" t="s">
        <v>57</v>
      </c>
      <c r="F73" s="783" t="s">
        <v>1456</v>
      </c>
      <c r="G73" s="759" t="s">
        <v>1453</v>
      </c>
      <c r="H73" s="701" t="s">
        <v>1454</v>
      </c>
      <c r="I73" s="734">
        <v>0.05</v>
      </c>
      <c r="J73" s="701" t="s">
        <v>1455</v>
      </c>
      <c r="K73" s="717">
        <v>42005</v>
      </c>
      <c r="L73" s="758">
        <v>42369</v>
      </c>
      <c r="M73" s="782" t="s">
        <v>1456</v>
      </c>
      <c r="N73" s="782" t="s">
        <v>1456</v>
      </c>
      <c r="O73" s="782" t="s">
        <v>1456</v>
      </c>
      <c r="P73" s="782" t="s">
        <v>1456</v>
      </c>
      <c r="Q73" s="782" t="s">
        <v>1456</v>
      </c>
      <c r="R73" s="782" t="s">
        <v>1456</v>
      </c>
      <c r="S73" s="782" t="s">
        <v>1456</v>
      </c>
      <c r="T73" s="782" t="s">
        <v>1456</v>
      </c>
      <c r="U73" s="782" t="s">
        <v>1456</v>
      </c>
      <c r="V73" s="782" t="s">
        <v>1456</v>
      </c>
      <c r="W73" s="782" t="s">
        <v>1456</v>
      </c>
      <c r="X73" s="782" t="s">
        <v>1456</v>
      </c>
      <c r="Y73" s="769" t="s">
        <v>1456</v>
      </c>
      <c r="Z73" s="724">
        <v>0</v>
      </c>
      <c r="AA73" s="662" t="s">
        <v>1084</v>
      </c>
      <c r="AB73" s="1520"/>
      <c r="AC73" s="1519"/>
      <c r="AD73" s="1532"/>
      <c r="AE73" s="1519"/>
      <c r="AF73" s="1521"/>
      <c r="AG73" s="1519"/>
      <c r="AH73" s="1522"/>
      <c r="AI73" s="1521"/>
      <c r="AJ73" s="1520"/>
      <c r="AK73" s="1521"/>
    </row>
    <row r="74" spans="1:37" s="612" customFormat="1" ht="26.25" thickBot="1">
      <c r="A74" s="1667"/>
      <c r="B74" s="1667"/>
      <c r="C74" s="1795"/>
      <c r="D74" s="673" t="s">
        <v>1457</v>
      </c>
      <c r="E74" s="759" t="s">
        <v>384</v>
      </c>
      <c r="F74" s="759">
        <v>12</v>
      </c>
      <c r="G74" s="759" t="s">
        <v>1458</v>
      </c>
      <c r="H74" s="701" t="s">
        <v>1450</v>
      </c>
      <c r="I74" s="734">
        <v>0.05</v>
      </c>
      <c r="J74" s="701" t="s">
        <v>1459</v>
      </c>
      <c r="K74" s="717">
        <v>42005</v>
      </c>
      <c r="L74" s="758">
        <v>42369</v>
      </c>
      <c r="M74" s="781">
        <v>1</v>
      </c>
      <c r="N74" s="780">
        <v>1</v>
      </c>
      <c r="O74" s="780">
        <v>1</v>
      </c>
      <c r="P74" s="780">
        <v>1</v>
      </c>
      <c r="Q74" s="780">
        <v>1</v>
      </c>
      <c r="R74" s="780">
        <v>1</v>
      </c>
      <c r="S74" s="780">
        <v>1</v>
      </c>
      <c r="T74" s="780">
        <v>1</v>
      </c>
      <c r="U74" s="780">
        <v>1</v>
      </c>
      <c r="V74" s="780">
        <v>1</v>
      </c>
      <c r="W74" s="780">
        <v>1</v>
      </c>
      <c r="X74" s="780">
        <v>1</v>
      </c>
      <c r="Y74" s="769">
        <f>SUM(M74:X74)</f>
        <v>12</v>
      </c>
      <c r="Z74" s="680">
        <v>0</v>
      </c>
      <c r="AA74" s="662" t="s">
        <v>1084</v>
      </c>
      <c r="AB74" s="1520"/>
      <c r="AC74" s="1519"/>
      <c r="AD74" s="1520"/>
      <c r="AE74" s="1519"/>
      <c r="AF74" s="1521"/>
      <c r="AG74" s="1519"/>
      <c r="AH74" s="1522"/>
      <c r="AI74" s="1521"/>
      <c r="AJ74" s="1520"/>
      <c r="AK74" s="1521"/>
    </row>
    <row r="75" spans="1:37" s="612" customFormat="1" ht="39" thickBot="1">
      <c r="A75" s="1667"/>
      <c r="B75" s="1667"/>
      <c r="C75" s="1795"/>
      <c r="D75" s="760" t="s">
        <v>1460</v>
      </c>
      <c r="E75" s="759" t="s">
        <v>1461</v>
      </c>
      <c r="F75" s="759" t="s">
        <v>500</v>
      </c>
      <c r="G75" s="759" t="s">
        <v>1462</v>
      </c>
      <c r="H75" s="701" t="s">
        <v>1463</v>
      </c>
      <c r="I75" s="734">
        <v>0.1</v>
      </c>
      <c r="J75" s="701" t="s">
        <v>1464</v>
      </c>
      <c r="K75" s="717">
        <v>42005</v>
      </c>
      <c r="L75" s="758">
        <v>42369</v>
      </c>
      <c r="M75" s="774"/>
      <c r="N75" s="774"/>
      <c r="O75" s="774"/>
      <c r="P75" s="774"/>
      <c r="Q75" s="774"/>
      <c r="R75" s="774"/>
      <c r="S75" s="774"/>
      <c r="T75" s="780"/>
      <c r="U75" s="780"/>
      <c r="V75" s="774"/>
      <c r="W75" s="774"/>
      <c r="X75" s="774"/>
      <c r="Y75" s="769" t="s">
        <v>500</v>
      </c>
      <c r="Z75" s="680">
        <v>0</v>
      </c>
      <c r="AA75" s="662" t="s">
        <v>1084</v>
      </c>
      <c r="AB75" s="1520"/>
      <c r="AC75" s="1519"/>
      <c r="AD75" s="1520"/>
      <c r="AE75" s="1519"/>
      <c r="AF75" s="1521"/>
      <c r="AG75" s="1519"/>
      <c r="AH75" s="1522"/>
      <c r="AI75" s="1521"/>
      <c r="AJ75" s="1520"/>
      <c r="AK75" s="1521"/>
    </row>
    <row r="76" spans="1:37" s="612" customFormat="1" ht="61.5" customHeight="1" thickBot="1">
      <c r="A76" s="1667"/>
      <c r="B76" s="1667"/>
      <c r="C76" s="1798" t="s">
        <v>1466</v>
      </c>
      <c r="D76" s="760" t="s">
        <v>1467</v>
      </c>
      <c r="E76" s="759" t="s">
        <v>1465</v>
      </c>
      <c r="F76" s="759" t="s">
        <v>500</v>
      </c>
      <c r="G76" s="759" t="s">
        <v>1468</v>
      </c>
      <c r="H76" s="701" t="s">
        <v>1348</v>
      </c>
      <c r="I76" s="734">
        <v>0.2</v>
      </c>
      <c r="J76" s="701" t="s">
        <v>1469</v>
      </c>
      <c r="K76" s="717">
        <v>42005</v>
      </c>
      <c r="L76" s="758">
        <v>42369</v>
      </c>
      <c r="M76" s="774"/>
      <c r="N76" s="774"/>
      <c r="O76" s="774"/>
      <c r="P76" s="774"/>
      <c r="Q76" s="774"/>
      <c r="R76" s="774"/>
      <c r="S76" s="774"/>
      <c r="T76" s="780"/>
      <c r="U76" s="780"/>
      <c r="V76" s="774"/>
      <c r="W76" s="774"/>
      <c r="X76" s="774"/>
      <c r="Y76" s="769" t="s">
        <v>500</v>
      </c>
      <c r="Z76" s="680">
        <v>0</v>
      </c>
      <c r="AA76" s="662" t="s">
        <v>1084</v>
      </c>
      <c r="AB76" s="1520"/>
      <c r="AC76" s="1519"/>
      <c r="AD76" s="1520"/>
      <c r="AE76" s="1519"/>
      <c r="AF76" s="1521"/>
      <c r="AG76" s="1519"/>
      <c r="AH76" s="1522"/>
      <c r="AI76" s="1521"/>
      <c r="AJ76" s="1520"/>
      <c r="AK76" s="1521"/>
    </row>
    <row r="77" spans="1:37" s="612" customFormat="1" ht="61.5" customHeight="1" thickBot="1">
      <c r="A77" s="1667"/>
      <c r="B77" s="1667"/>
      <c r="C77" s="1798"/>
      <c r="D77" s="760" t="s">
        <v>1594</v>
      </c>
      <c r="E77" s="759" t="s">
        <v>1593</v>
      </c>
      <c r="F77" s="759" t="s">
        <v>500</v>
      </c>
      <c r="G77" s="759" t="s">
        <v>1458</v>
      </c>
      <c r="H77" s="779" t="s">
        <v>1592</v>
      </c>
      <c r="I77" s="734">
        <v>0.05</v>
      </c>
      <c r="J77" s="779" t="s">
        <v>1591</v>
      </c>
      <c r="K77" s="717">
        <v>42005</v>
      </c>
      <c r="L77" s="758">
        <v>42369</v>
      </c>
      <c r="M77" s="774"/>
      <c r="N77" s="774"/>
      <c r="O77" s="774"/>
      <c r="P77" s="774"/>
      <c r="Q77" s="774"/>
      <c r="R77" s="774"/>
      <c r="S77" s="774"/>
      <c r="T77" s="778"/>
      <c r="U77" s="774"/>
      <c r="V77" s="774"/>
      <c r="W77" s="774"/>
      <c r="X77" s="774"/>
      <c r="Y77" s="777" t="s">
        <v>500</v>
      </c>
      <c r="Z77" s="776">
        <v>0</v>
      </c>
      <c r="AA77" s="662"/>
      <c r="AB77" s="1520"/>
      <c r="AC77" s="1519"/>
      <c r="AD77" s="1520"/>
      <c r="AE77" s="1519"/>
      <c r="AF77" s="1521"/>
      <c r="AG77" s="1519"/>
      <c r="AH77" s="1522"/>
      <c r="AI77" s="1521"/>
      <c r="AJ77" s="1520"/>
      <c r="AK77" s="1521"/>
    </row>
    <row r="78" spans="1:37" s="612" customFormat="1" ht="39" thickBot="1">
      <c r="A78" s="1667"/>
      <c r="B78" s="1667"/>
      <c r="C78" s="1798"/>
      <c r="D78" s="775" t="s">
        <v>1471</v>
      </c>
      <c r="E78" s="759" t="s">
        <v>1281</v>
      </c>
      <c r="F78" s="759" t="s">
        <v>500</v>
      </c>
      <c r="G78" s="759" t="s">
        <v>1472</v>
      </c>
      <c r="H78" s="701" t="s">
        <v>1590</v>
      </c>
      <c r="I78" s="734">
        <v>0.2</v>
      </c>
      <c r="J78" s="701" t="s">
        <v>1473</v>
      </c>
      <c r="K78" s="717">
        <v>42005</v>
      </c>
      <c r="L78" s="758">
        <v>42369</v>
      </c>
      <c r="M78" s="774"/>
      <c r="N78" s="773"/>
      <c r="O78" s="773"/>
      <c r="P78" s="773"/>
      <c r="Q78" s="773"/>
      <c r="R78" s="773"/>
      <c r="S78" s="773"/>
      <c r="T78" s="772"/>
      <c r="U78" s="771"/>
      <c r="V78" s="770"/>
      <c r="W78" s="770"/>
      <c r="X78" s="770"/>
      <c r="Y78" s="769" t="s">
        <v>500</v>
      </c>
      <c r="Z78" s="680">
        <v>0</v>
      </c>
      <c r="AA78" s="662" t="s">
        <v>1084</v>
      </c>
      <c r="AB78" s="1520"/>
      <c r="AC78" s="1519"/>
      <c r="AD78" s="1520"/>
      <c r="AE78" s="1519"/>
      <c r="AF78" s="1521"/>
      <c r="AG78" s="1519"/>
      <c r="AH78" s="1522"/>
      <c r="AI78" s="1521"/>
      <c r="AJ78" s="1520"/>
      <c r="AK78" s="1521"/>
    </row>
    <row r="79" spans="1:37" s="655" customFormat="1" ht="20.1" customHeight="1" thickBot="1">
      <c r="A79" s="1666" t="s">
        <v>125</v>
      </c>
      <c r="B79" s="1666"/>
      <c r="C79" s="1666"/>
      <c r="D79" s="1666"/>
      <c r="E79" s="660"/>
      <c r="F79" s="660"/>
      <c r="G79" s="660"/>
      <c r="H79" s="660"/>
      <c r="I79" s="661">
        <f>SUM(I70:I78)</f>
        <v>1</v>
      </c>
      <c r="J79" s="660"/>
      <c r="K79" s="660"/>
      <c r="L79" s="660"/>
      <c r="M79" s="660"/>
      <c r="N79" s="660"/>
      <c r="O79" s="660"/>
      <c r="P79" s="660"/>
      <c r="Q79" s="660"/>
      <c r="R79" s="660"/>
      <c r="S79" s="660"/>
      <c r="T79" s="660"/>
      <c r="U79" s="660"/>
      <c r="V79" s="660"/>
      <c r="W79" s="660"/>
      <c r="X79" s="660"/>
      <c r="Y79" s="660"/>
      <c r="Z79" s="659">
        <f>SUM(Z70:Z78)</f>
        <v>70000000</v>
      </c>
      <c r="AA79" s="658"/>
      <c r="AB79" s="1586"/>
      <c r="AC79" s="1416"/>
      <c r="AD79" s="657"/>
      <c r="AE79" s="1419"/>
      <c r="AF79" s="657"/>
      <c r="AG79" s="1416"/>
      <c r="AH79" s="657"/>
      <c r="AI79" s="657"/>
      <c r="AJ79" s="657"/>
      <c r="AK79" s="657"/>
    </row>
    <row r="80" spans="1:37" s="612" customFormat="1" ht="81.75" customHeight="1" thickBot="1">
      <c r="A80" s="1796">
        <v>3</v>
      </c>
      <c r="B80" s="1796" t="s">
        <v>1474</v>
      </c>
      <c r="C80" s="1794" t="s">
        <v>1475</v>
      </c>
      <c r="D80" s="760" t="s">
        <v>1476</v>
      </c>
      <c r="E80" s="759" t="s">
        <v>1448</v>
      </c>
      <c r="F80" s="759" t="s">
        <v>500</v>
      </c>
      <c r="G80" s="759" t="s">
        <v>1449</v>
      </c>
      <c r="H80" s="701" t="s">
        <v>1477</v>
      </c>
      <c r="I80" s="734">
        <v>0.05</v>
      </c>
      <c r="J80" s="701" t="s">
        <v>1478</v>
      </c>
      <c r="K80" s="717">
        <v>42005</v>
      </c>
      <c r="L80" s="758">
        <v>42369</v>
      </c>
      <c r="M80" s="768"/>
      <c r="N80" s="768"/>
      <c r="O80" s="768"/>
      <c r="P80" s="768"/>
      <c r="Q80" s="768"/>
      <c r="R80" s="768"/>
      <c r="S80" s="768"/>
      <c r="T80" s="768"/>
      <c r="U80" s="767"/>
      <c r="V80" s="767"/>
      <c r="W80" s="767"/>
      <c r="X80" s="767"/>
      <c r="Y80" s="766" t="s">
        <v>500</v>
      </c>
      <c r="Z80" s="765">
        <v>0</v>
      </c>
      <c r="AA80" s="662" t="s">
        <v>1084</v>
      </c>
      <c r="AB80" s="1520"/>
      <c r="AC80" s="1519"/>
      <c r="AD80" s="1520"/>
      <c r="AE80" s="1519"/>
      <c r="AF80" s="1521"/>
      <c r="AG80" s="1519"/>
      <c r="AH80" s="1522"/>
      <c r="AI80" s="1521"/>
      <c r="AJ80" s="1520"/>
      <c r="AK80" s="1521"/>
    </row>
    <row r="81" spans="1:37" s="612" customFormat="1" ht="64.5" thickBot="1">
      <c r="A81" s="1796"/>
      <c r="B81" s="1796"/>
      <c r="C81" s="1794"/>
      <c r="D81" s="760" t="s">
        <v>1589</v>
      </c>
      <c r="E81" s="759" t="s">
        <v>1588</v>
      </c>
      <c r="F81" s="759" t="s">
        <v>500</v>
      </c>
      <c r="G81" s="759" t="s">
        <v>1587</v>
      </c>
      <c r="H81" s="701" t="s">
        <v>1569</v>
      </c>
      <c r="I81" s="734">
        <v>0.09</v>
      </c>
      <c r="J81" s="701" t="s">
        <v>1573</v>
      </c>
      <c r="K81" s="717">
        <v>42065</v>
      </c>
      <c r="L81" s="758">
        <v>42215</v>
      </c>
      <c r="M81" s="764"/>
      <c r="N81" s="764"/>
      <c r="O81" s="764"/>
      <c r="P81" s="764"/>
      <c r="Q81" s="764"/>
      <c r="R81" s="764"/>
      <c r="S81" s="764"/>
      <c r="T81" s="764">
        <v>1</v>
      </c>
      <c r="U81" s="763"/>
      <c r="V81" s="763"/>
      <c r="W81" s="763"/>
      <c r="X81" s="763"/>
      <c r="Y81" s="755">
        <f>SUM(M81:X81)</f>
        <v>1</v>
      </c>
      <c r="Z81" s="762">
        <v>4030000000</v>
      </c>
      <c r="AA81" s="761"/>
      <c r="AB81" s="1520"/>
      <c r="AC81" s="1519"/>
      <c r="AD81" s="1587"/>
      <c r="AE81" s="1519"/>
      <c r="AF81" s="1521"/>
      <c r="AG81" s="1519"/>
      <c r="AH81" s="1522"/>
      <c r="AI81" s="1521"/>
      <c r="AJ81" s="1520"/>
      <c r="AK81" s="1521"/>
    </row>
    <row r="82" spans="1:37" s="612" customFormat="1" ht="90" thickBot="1">
      <c r="A82" s="1796"/>
      <c r="B82" s="1796"/>
      <c r="C82" s="1794"/>
      <c r="D82" s="760" t="s">
        <v>1586</v>
      </c>
      <c r="E82" s="759" t="s">
        <v>1576</v>
      </c>
      <c r="F82" s="759" t="s">
        <v>500</v>
      </c>
      <c r="G82" s="759" t="s">
        <v>1585</v>
      </c>
      <c r="H82" s="701" t="s">
        <v>1584</v>
      </c>
      <c r="I82" s="734">
        <v>0.09</v>
      </c>
      <c r="J82" s="701" t="s">
        <v>1573</v>
      </c>
      <c r="K82" s="717">
        <v>42072</v>
      </c>
      <c r="L82" s="758">
        <v>42368</v>
      </c>
      <c r="M82" s="757"/>
      <c r="N82" s="757"/>
      <c r="O82" s="757"/>
      <c r="P82" s="757"/>
      <c r="Q82" s="757"/>
      <c r="R82" s="757"/>
      <c r="S82" s="757"/>
      <c r="T82" s="757"/>
      <c r="U82" s="756"/>
      <c r="V82" s="756"/>
      <c r="W82" s="756"/>
      <c r="X82" s="756">
        <v>1</v>
      </c>
      <c r="Y82" s="755">
        <f>SUM(M82:X82)</f>
        <v>1</v>
      </c>
      <c r="Z82" s="754">
        <v>370800000</v>
      </c>
      <c r="AA82" s="753"/>
      <c r="AB82" s="1520"/>
      <c r="AC82" s="1519"/>
      <c r="AD82" s="1520"/>
      <c r="AE82" s="1519"/>
      <c r="AF82" s="1521"/>
      <c r="AG82" s="1519"/>
      <c r="AH82" s="1522"/>
      <c r="AI82" s="1521"/>
      <c r="AJ82" s="1520"/>
      <c r="AK82" s="1521"/>
    </row>
    <row r="83" spans="1:37" s="612" customFormat="1" ht="26.25" thickBot="1">
      <c r="A83" s="1796"/>
      <c r="B83" s="1796"/>
      <c r="C83" s="1794"/>
      <c r="D83" s="752" t="s">
        <v>1479</v>
      </c>
      <c r="E83" s="736" t="s">
        <v>1480</v>
      </c>
      <c r="F83" s="743">
        <v>15</v>
      </c>
      <c r="G83" s="742" t="s">
        <v>1481</v>
      </c>
      <c r="H83" s="745" t="s">
        <v>1565</v>
      </c>
      <c r="I83" s="746">
        <v>0.09</v>
      </c>
      <c r="J83" s="745" t="s">
        <v>1482</v>
      </c>
      <c r="K83" s="744">
        <v>42005</v>
      </c>
      <c r="L83" s="717">
        <v>42369</v>
      </c>
      <c r="M83" s="751"/>
      <c r="N83" s="751"/>
      <c r="O83" s="751"/>
      <c r="P83" s="751"/>
      <c r="Q83" s="751"/>
      <c r="R83" s="751"/>
      <c r="S83" s="751"/>
      <c r="T83" s="751"/>
      <c r="U83" s="750"/>
      <c r="V83" s="750"/>
      <c r="W83" s="750"/>
      <c r="X83" s="750">
        <v>20</v>
      </c>
      <c r="Y83" s="725">
        <f>SUM(M83:X83)</f>
        <v>20</v>
      </c>
      <c r="Z83" s="749">
        <v>0</v>
      </c>
      <c r="AA83" s="662" t="s">
        <v>1084</v>
      </c>
      <c r="AB83" s="1520"/>
      <c r="AC83" s="1519"/>
      <c r="AD83" s="1520"/>
      <c r="AE83" s="1519"/>
      <c r="AF83" s="1521"/>
      <c r="AG83" s="1519"/>
      <c r="AH83" s="1522"/>
      <c r="AI83" s="1521"/>
      <c r="AJ83" s="1520"/>
      <c r="AK83" s="1521"/>
    </row>
    <row r="84" spans="1:37" s="612" customFormat="1" ht="36.75" customHeight="1" thickBot="1">
      <c r="A84" s="1796"/>
      <c r="B84" s="1796"/>
      <c r="C84" s="1794"/>
      <c r="D84" s="747" t="s">
        <v>1583</v>
      </c>
      <c r="E84" s="736" t="s">
        <v>1483</v>
      </c>
      <c r="F84" s="743">
        <v>6</v>
      </c>
      <c r="G84" s="742" t="s">
        <v>1484</v>
      </c>
      <c r="H84" s="745" t="s">
        <v>1486</v>
      </c>
      <c r="I84" s="746">
        <v>0.09</v>
      </c>
      <c r="J84" s="745" t="s">
        <v>1485</v>
      </c>
      <c r="K84" s="744">
        <v>42005</v>
      </c>
      <c r="L84" s="717">
        <v>42369</v>
      </c>
      <c r="M84" s="739"/>
      <c r="N84" s="739"/>
      <c r="O84" s="739">
        <v>1</v>
      </c>
      <c r="P84" s="739"/>
      <c r="Q84" s="739"/>
      <c r="R84" s="739">
        <v>2</v>
      </c>
      <c r="S84" s="739"/>
      <c r="T84" s="739"/>
      <c r="U84" s="738">
        <v>2</v>
      </c>
      <c r="V84" s="738"/>
      <c r="W84" s="738"/>
      <c r="X84" s="738">
        <v>1</v>
      </c>
      <c r="Y84" s="725">
        <f>SUM(M84:X84)</f>
        <v>6</v>
      </c>
      <c r="Z84" s="748">
        <v>0</v>
      </c>
      <c r="AA84" s="662" t="s">
        <v>1084</v>
      </c>
      <c r="AB84" s="1520"/>
      <c r="AC84" s="1519"/>
      <c r="AD84" s="1520"/>
      <c r="AE84" s="1519"/>
      <c r="AF84" s="1521"/>
      <c r="AG84" s="1519"/>
      <c r="AH84" s="1522"/>
      <c r="AI84" s="1521"/>
      <c r="AJ84" s="1520"/>
      <c r="AK84" s="1521"/>
    </row>
    <row r="85" spans="1:37" s="612" customFormat="1" ht="78" customHeight="1" thickBot="1">
      <c r="A85" s="1796"/>
      <c r="B85" s="1796"/>
      <c r="C85" s="1794"/>
      <c r="D85" s="747" t="s">
        <v>1582</v>
      </c>
      <c r="E85" s="736" t="s">
        <v>1581</v>
      </c>
      <c r="F85" s="743" t="s">
        <v>500</v>
      </c>
      <c r="G85" s="742" t="s">
        <v>1580</v>
      </c>
      <c r="H85" s="745" t="s">
        <v>1579</v>
      </c>
      <c r="I85" s="746">
        <v>0.09</v>
      </c>
      <c r="J85" s="745" t="s">
        <v>1578</v>
      </c>
      <c r="K85" s="744">
        <v>42005</v>
      </c>
      <c r="L85" s="717">
        <v>42369</v>
      </c>
      <c r="M85" s="739"/>
      <c r="N85" s="739"/>
      <c r="O85" s="739"/>
      <c r="P85" s="739"/>
      <c r="Q85" s="739"/>
      <c r="R85" s="739"/>
      <c r="S85" s="739"/>
      <c r="T85" s="739"/>
      <c r="U85" s="738"/>
      <c r="V85" s="738"/>
      <c r="W85" s="738"/>
      <c r="X85" s="738"/>
      <c r="Y85" s="725" t="s">
        <v>500</v>
      </c>
      <c r="Z85" s="748">
        <v>10000000000</v>
      </c>
      <c r="AA85" s="662"/>
      <c r="AB85" s="1520"/>
      <c r="AC85" s="1519"/>
      <c r="AD85" s="1520"/>
      <c r="AE85" s="1519"/>
      <c r="AF85" s="1521"/>
      <c r="AG85" s="1519"/>
      <c r="AH85" s="1522"/>
      <c r="AI85" s="1521"/>
      <c r="AJ85" s="1520"/>
      <c r="AK85" s="1521"/>
    </row>
    <row r="86" spans="1:37" s="612" customFormat="1" ht="78" customHeight="1" thickBot="1">
      <c r="A86" s="1796"/>
      <c r="B86" s="1796"/>
      <c r="C86" s="1794" t="s">
        <v>1487</v>
      </c>
      <c r="D86" s="747" t="s">
        <v>1577</v>
      </c>
      <c r="E86" s="736" t="s">
        <v>1576</v>
      </c>
      <c r="F86" s="743">
        <v>20</v>
      </c>
      <c r="G86" s="742" t="s">
        <v>1575</v>
      </c>
      <c r="H86" s="745" t="s">
        <v>1574</v>
      </c>
      <c r="I86" s="746">
        <v>0.09</v>
      </c>
      <c r="J86" s="745" t="s">
        <v>1573</v>
      </c>
      <c r="K86" s="744">
        <v>42079</v>
      </c>
      <c r="L86" s="717">
        <v>42368</v>
      </c>
      <c r="M86" s="739"/>
      <c r="N86" s="739"/>
      <c r="O86" s="739"/>
      <c r="P86" s="739"/>
      <c r="Q86" s="739"/>
      <c r="R86" s="739"/>
      <c r="S86" s="739"/>
      <c r="T86" s="739"/>
      <c r="U86" s="738"/>
      <c r="V86" s="738"/>
      <c r="W86" s="738"/>
      <c r="X86" s="738">
        <v>1</v>
      </c>
      <c r="Y86" s="725">
        <f>SUM(M86:X86)</f>
        <v>1</v>
      </c>
      <c r="Z86" s="680">
        <v>4667000000</v>
      </c>
      <c r="AA86" s="662"/>
      <c r="AB86" s="1520"/>
      <c r="AC86" s="1519"/>
      <c r="AD86" s="1520"/>
      <c r="AE86" s="1519"/>
      <c r="AF86" s="1521"/>
      <c r="AG86" s="1519"/>
      <c r="AH86" s="1522"/>
      <c r="AI86" s="1521"/>
      <c r="AJ86" s="1520"/>
      <c r="AK86" s="1521"/>
    </row>
    <row r="87" spans="1:37" s="612" customFormat="1" ht="57.75" customHeight="1" thickBot="1">
      <c r="A87" s="1796"/>
      <c r="B87" s="1796"/>
      <c r="C87" s="1798"/>
      <c r="D87" s="1804" t="s">
        <v>1572</v>
      </c>
      <c r="E87" s="736" t="s">
        <v>1571</v>
      </c>
      <c r="F87" s="743">
        <v>1200</v>
      </c>
      <c r="G87" s="742" t="s">
        <v>1570</v>
      </c>
      <c r="H87" s="1806" t="s">
        <v>1569</v>
      </c>
      <c r="I87" s="1808">
        <v>0.14</v>
      </c>
      <c r="J87" s="1806" t="s">
        <v>1568</v>
      </c>
      <c r="K87" s="1799">
        <v>42064</v>
      </c>
      <c r="L87" s="1799">
        <v>42353</v>
      </c>
      <c r="M87" s="739"/>
      <c r="N87" s="739"/>
      <c r="O87" s="739"/>
      <c r="P87" s="739"/>
      <c r="Q87" s="739"/>
      <c r="R87" s="739"/>
      <c r="S87" s="739"/>
      <c r="T87" s="739">
        <v>1200</v>
      </c>
      <c r="U87" s="738"/>
      <c r="V87" s="738"/>
      <c r="W87" s="738"/>
      <c r="X87" s="738"/>
      <c r="Y87" s="725">
        <v>1200</v>
      </c>
      <c r="Z87" s="1801">
        <v>2080000000</v>
      </c>
      <c r="AA87" s="662"/>
      <c r="AB87" s="1520"/>
      <c r="AC87" s="1519"/>
      <c r="AD87" s="1520"/>
      <c r="AE87" s="1519"/>
      <c r="AF87" s="1521"/>
      <c r="AG87" s="1519"/>
      <c r="AH87" s="1522"/>
      <c r="AI87" s="1521"/>
      <c r="AJ87" s="1520"/>
      <c r="AK87" s="1521"/>
    </row>
    <row r="88" spans="1:37" s="612" customFormat="1" ht="39" thickBot="1">
      <c r="A88" s="1796"/>
      <c r="B88" s="1796"/>
      <c r="C88" s="1798"/>
      <c r="D88" s="1805"/>
      <c r="E88" s="736" t="s">
        <v>1567</v>
      </c>
      <c r="F88" s="741">
        <v>200</v>
      </c>
      <c r="G88" s="740" t="s">
        <v>1566</v>
      </c>
      <c r="H88" s="1807"/>
      <c r="I88" s="1809"/>
      <c r="J88" s="1807"/>
      <c r="K88" s="1800"/>
      <c r="L88" s="1800"/>
      <c r="M88" s="739"/>
      <c r="N88" s="739"/>
      <c r="O88" s="739"/>
      <c r="P88" s="739"/>
      <c r="Q88" s="739"/>
      <c r="R88" s="739"/>
      <c r="S88" s="739"/>
      <c r="T88" s="739">
        <v>200</v>
      </c>
      <c r="U88" s="738"/>
      <c r="V88" s="738"/>
      <c r="W88" s="738"/>
      <c r="X88" s="738"/>
      <c r="Y88" s="725">
        <v>200</v>
      </c>
      <c r="Z88" s="1802"/>
      <c r="AA88" s="662"/>
      <c r="AB88" s="1520"/>
      <c r="AC88" s="1519"/>
      <c r="AD88" s="1520"/>
      <c r="AE88" s="1519"/>
      <c r="AF88" s="1521"/>
      <c r="AG88" s="1519"/>
      <c r="AH88" s="1522"/>
      <c r="AI88" s="1521"/>
      <c r="AJ88" s="1520"/>
      <c r="AK88" s="1521"/>
    </row>
    <row r="89" spans="1:37" s="612" customFormat="1" ht="26.25" thickBot="1">
      <c r="A89" s="1796"/>
      <c r="B89" s="1796"/>
      <c r="C89" s="1803"/>
      <c r="D89" s="737" t="s">
        <v>1564</v>
      </c>
      <c r="E89" s="736" t="s">
        <v>67</v>
      </c>
      <c r="F89" s="735" t="s">
        <v>500</v>
      </c>
      <c r="G89" s="720" t="s">
        <v>1563</v>
      </c>
      <c r="H89" s="669" t="s">
        <v>1470</v>
      </c>
      <c r="I89" s="734">
        <v>0.09</v>
      </c>
      <c r="J89" s="733" t="s">
        <v>1562</v>
      </c>
      <c r="K89" s="717">
        <v>42005</v>
      </c>
      <c r="L89" s="717">
        <v>42369</v>
      </c>
      <c r="M89" s="732"/>
      <c r="N89" s="730"/>
      <c r="O89" s="729">
        <v>1</v>
      </c>
      <c r="P89" s="731"/>
      <c r="Q89" s="730"/>
      <c r="R89" s="731">
        <v>1</v>
      </c>
      <c r="S89" s="730"/>
      <c r="T89" s="729"/>
      <c r="U89" s="727">
        <v>1</v>
      </c>
      <c r="V89" s="728"/>
      <c r="W89" s="727"/>
      <c r="X89" s="726">
        <v>1</v>
      </c>
      <c r="Y89" s="725">
        <f>SUM(M89:X89)</f>
        <v>4</v>
      </c>
      <c r="Z89" s="724">
        <v>0</v>
      </c>
      <c r="AA89" s="662" t="s">
        <v>1084</v>
      </c>
      <c r="AB89" s="1520"/>
      <c r="AC89" s="1519"/>
      <c r="AD89" s="1520"/>
      <c r="AE89" s="1519"/>
      <c r="AF89" s="1521"/>
      <c r="AG89" s="1519"/>
      <c r="AH89" s="1522"/>
      <c r="AI89" s="1521"/>
      <c r="AJ89" s="1520"/>
      <c r="AK89" s="1521"/>
    </row>
    <row r="90" spans="1:37" s="612" customFormat="1" ht="39" thickBot="1">
      <c r="A90" s="1796"/>
      <c r="B90" s="1796"/>
      <c r="C90" s="674" t="s">
        <v>1488</v>
      </c>
      <c r="D90" s="723" t="s">
        <v>1489</v>
      </c>
      <c r="E90" s="722" t="s">
        <v>1253</v>
      </c>
      <c r="F90" s="721">
        <v>1</v>
      </c>
      <c r="G90" s="720" t="s">
        <v>1490</v>
      </c>
      <c r="H90" s="669" t="s">
        <v>1358</v>
      </c>
      <c r="I90" s="719">
        <v>0.09</v>
      </c>
      <c r="J90" s="718" t="s">
        <v>1491</v>
      </c>
      <c r="K90" s="717">
        <v>42005</v>
      </c>
      <c r="L90" s="717">
        <v>42369</v>
      </c>
      <c r="M90" s="716"/>
      <c r="N90" s="714"/>
      <c r="O90" s="713"/>
      <c r="P90" s="715"/>
      <c r="Q90" s="714"/>
      <c r="R90" s="715"/>
      <c r="S90" s="714"/>
      <c r="T90" s="713"/>
      <c r="U90" s="711"/>
      <c r="V90" s="712"/>
      <c r="W90" s="711"/>
      <c r="X90" s="710">
        <v>1</v>
      </c>
      <c r="Y90" s="664">
        <f>SUM(M90:X90)</f>
        <v>1</v>
      </c>
      <c r="Z90" s="709">
        <v>0</v>
      </c>
      <c r="AA90" s="662" t="s">
        <v>1084</v>
      </c>
      <c r="AB90" s="1520"/>
      <c r="AC90" s="1519"/>
      <c r="AD90" s="1520"/>
      <c r="AE90" s="1519"/>
      <c r="AF90" s="1521"/>
      <c r="AG90" s="1519"/>
      <c r="AH90" s="1522"/>
      <c r="AI90" s="1521"/>
      <c r="AJ90" s="1520"/>
      <c r="AK90" s="1521"/>
    </row>
    <row r="91" spans="1:37" s="655" customFormat="1" ht="20.1" customHeight="1" thickBot="1">
      <c r="A91" s="1666" t="s">
        <v>125</v>
      </c>
      <c r="B91" s="1666"/>
      <c r="C91" s="1666"/>
      <c r="D91" s="1666"/>
      <c r="E91" s="660"/>
      <c r="F91" s="660"/>
      <c r="G91" s="660"/>
      <c r="H91" s="660"/>
      <c r="I91" s="661">
        <f>SUM(I80:I90)</f>
        <v>0.9099999999999999</v>
      </c>
      <c r="J91" s="660"/>
      <c r="K91" s="660"/>
      <c r="L91" s="660"/>
      <c r="M91" s="660"/>
      <c r="N91" s="660"/>
      <c r="O91" s="660"/>
      <c r="P91" s="660"/>
      <c r="Q91" s="660"/>
      <c r="R91" s="660"/>
      <c r="S91" s="660"/>
      <c r="T91" s="660"/>
      <c r="U91" s="660"/>
      <c r="V91" s="660"/>
      <c r="W91" s="660"/>
      <c r="X91" s="660"/>
      <c r="Y91" s="660"/>
      <c r="Z91" s="659">
        <f>SUM(Z80:Z90)</f>
        <v>21147800000</v>
      </c>
      <c r="AA91" s="658"/>
      <c r="AB91" s="1418"/>
      <c r="AC91" s="1416"/>
      <c r="AD91" s="657"/>
      <c r="AE91" s="1418"/>
      <c r="AF91" s="657"/>
      <c r="AG91" s="1416"/>
      <c r="AH91" s="657"/>
      <c r="AI91" s="657"/>
      <c r="AJ91" s="657"/>
      <c r="AK91" s="657"/>
    </row>
    <row r="92" spans="1:37" s="655" customFormat="1" ht="20.1" customHeight="1" thickBot="1">
      <c r="A92" s="1797" t="s">
        <v>285</v>
      </c>
      <c r="B92" s="1797"/>
      <c r="C92" s="1797"/>
      <c r="D92" s="1797"/>
      <c r="E92" s="906"/>
      <c r="F92" s="906"/>
      <c r="G92" s="906"/>
      <c r="H92" s="907"/>
      <c r="I92" s="907"/>
      <c r="J92" s="907"/>
      <c r="K92" s="907"/>
      <c r="L92" s="907"/>
      <c r="M92" s="907"/>
      <c r="N92" s="907"/>
      <c r="O92" s="907"/>
      <c r="P92" s="907"/>
      <c r="Q92" s="907"/>
      <c r="R92" s="907"/>
      <c r="S92" s="907"/>
      <c r="T92" s="907"/>
      <c r="U92" s="907"/>
      <c r="V92" s="907"/>
      <c r="W92" s="907"/>
      <c r="X92" s="907"/>
      <c r="Y92" s="907"/>
      <c r="Z92" s="908">
        <f>SUM(Z69,Z79,Z91)</f>
        <v>23820800000</v>
      </c>
      <c r="AA92" s="909"/>
      <c r="AB92" s="1421"/>
      <c r="AC92" s="1423"/>
      <c r="AD92" s="1588"/>
      <c r="AE92" s="1421"/>
      <c r="AF92" s="1588"/>
      <c r="AG92" s="1421"/>
      <c r="AH92" s="1588"/>
      <c r="AI92" s="1460"/>
      <c r="AJ92" s="1460"/>
      <c r="AK92" s="1460"/>
    </row>
    <row r="93" spans="1:34" s="705" customFormat="1" ht="9.95" customHeight="1" thickBot="1">
      <c r="A93" s="1656"/>
      <c r="B93" s="1656"/>
      <c r="C93" s="1656"/>
      <c r="D93" s="1656"/>
      <c r="E93" s="1656"/>
      <c r="F93" s="1656"/>
      <c r="G93" s="1656"/>
      <c r="H93" s="1656"/>
      <c r="I93" s="1656"/>
      <c r="J93" s="1656"/>
      <c r="K93" s="1656"/>
      <c r="L93" s="1656"/>
      <c r="M93" s="1656"/>
      <c r="N93" s="1656"/>
      <c r="O93" s="1656"/>
      <c r="P93" s="1656"/>
      <c r="Q93" s="1656"/>
      <c r="R93" s="1656"/>
      <c r="S93" s="1656"/>
      <c r="T93" s="1656"/>
      <c r="U93" s="1656"/>
      <c r="V93" s="1656"/>
      <c r="W93" s="1656"/>
      <c r="X93" s="1656"/>
      <c r="Y93" s="1656"/>
      <c r="Z93" s="1656"/>
      <c r="AA93" s="1656"/>
      <c r="AB93" s="708"/>
      <c r="AC93" s="708"/>
      <c r="AD93" s="708"/>
      <c r="AE93" s="708"/>
      <c r="AF93" s="708"/>
      <c r="AG93" s="708"/>
      <c r="AH93" s="708"/>
    </row>
    <row r="94" spans="1:37" s="707" customFormat="1" ht="21" customHeight="1" thickBot="1">
      <c r="A94" s="1674" t="s">
        <v>9</v>
      </c>
      <c r="B94" s="1674"/>
      <c r="C94" s="1674"/>
      <c r="D94" s="1674"/>
      <c r="E94" s="1675" t="s">
        <v>287</v>
      </c>
      <c r="F94" s="1675"/>
      <c r="G94" s="1675"/>
      <c r="H94" s="1675"/>
      <c r="I94" s="1675"/>
      <c r="J94" s="1675"/>
      <c r="K94" s="1675"/>
      <c r="L94" s="1675"/>
      <c r="M94" s="1675"/>
      <c r="N94" s="1675"/>
      <c r="O94" s="1675"/>
      <c r="P94" s="1675"/>
      <c r="Q94" s="1675"/>
      <c r="R94" s="1675"/>
      <c r="S94" s="1675"/>
      <c r="T94" s="1675"/>
      <c r="U94" s="1675"/>
      <c r="V94" s="1675"/>
      <c r="W94" s="1675"/>
      <c r="X94" s="1675"/>
      <c r="Y94" s="1675"/>
      <c r="Z94" s="1675"/>
      <c r="AA94" s="1675"/>
      <c r="AB94" s="1647" t="s">
        <v>287</v>
      </c>
      <c r="AC94" s="1648"/>
      <c r="AD94" s="1648"/>
      <c r="AE94" s="1648"/>
      <c r="AF94" s="1648"/>
      <c r="AG94" s="1648"/>
      <c r="AH94" s="1648"/>
      <c r="AI94" s="1648"/>
      <c r="AJ94" s="1648"/>
      <c r="AK94" s="1649"/>
    </row>
    <row r="95" spans="1:34" s="705" customFormat="1" ht="9.95" customHeight="1" thickBot="1">
      <c r="A95" s="1656"/>
      <c r="B95" s="1656"/>
      <c r="C95" s="1656"/>
      <c r="D95" s="1656"/>
      <c r="E95" s="1656"/>
      <c r="F95" s="1656"/>
      <c r="G95" s="1656"/>
      <c r="H95" s="1656"/>
      <c r="I95" s="1656"/>
      <c r="J95" s="1656"/>
      <c r="K95" s="1656"/>
      <c r="L95" s="1656"/>
      <c r="M95" s="1656"/>
      <c r="N95" s="1656"/>
      <c r="O95" s="1656"/>
      <c r="P95" s="1656"/>
      <c r="Q95" s="1656"/>
      <c r="R95" s="1656"/>
      <c r="S95" s="1656"/>
      <c r="T95" s="1656"/>
      <c r="U95" s="1656"/>
      <c r="V95" s="1656"/>
      <c r="W95" s="1656"/>
      <c r="X95" s="1656"/>
      <c r="Y95" s="1656"/>
      <c r="Z95" s="1656"/>
      <c r="AA95" s="1656"/>
      <c r="AB95" s="706"/>
      <c r="AC95" s="706"/>
      <c r="AD95" s="706"/>
      <c r="AE95" s="706"/>
      <c r="AF95" s="706"/>
      <c r="AG95" s="706"/>
      <c r="AH95" s="706"/>
    </row>
    <row r="96" spans="1:37" s="31" customFormat="1" ht="39" thickBot="1">
      <c r="A96" s="20" t="s">
        <v>11</v>
      </c>
      <c r="B96" s="363" t="s">
        <v>12</v>
      </c>
      <c r="C96" s="20" t="s">
        <v>13</v>
      </c>
      <c r="D96" s="290" t="s">
        <v>14</v>
      </c>
      <c r="E96" s="290" t="s">
        <v>15</v>
      </c>
      <c r="F96" s="290" t="s">
        <v>16</v>
      </c>
      <c r="G96" s="290" t="s">
        <v>17</v>
      </c>
      <c r="H96" s="290" t="s">
        <v>18</v>
      </c>
      <c r="I96" s="290" t="s">
        <v>19</v>
      </c>
      <c r="J96" s="290" t="s">
        <v>20</v>
      </c>
      <c r="K96" s="290" t="s">
        <v>21</v>
      </c>
      <c r="L96" s="290" t="s">
        <v>22</v>
      </c>
      <c r="M96" s="450" t="s">
        <v>23</v>
      </c>
      <c r="N96" s="450" t="s">
        <v>24</v>
      </c>
      <c r="O96" s="450" t="s">
        <v>25</v>
      </c>
      <c r="P96" s="450" t="s">
        <v>26</v>
      </c>
      <c r="Q96" s="450" t="s">
        <v>27</v>
      </c>
      <c r="R96" s="450" t="s">
        <v>28</v>
      </c>
      <c r="S96" s="450" t="s">
        <v>29</v>
      </c>
      <c r="T96" s="450" t="s">
        <v>30</v>
      </c>
      <c r="U96" s="450" t="s">
        <v>31</v>
      </c>
      <c r="V96" s="450" t="s">
        <v>32</v>
      </c>
      <c r="W96" s="450" t="s">
        <v>33</v>
      </c>
      <c r="X96" s="450" t="s">
        <v>34</v>
      </c>
      <c r="Y96" s="290" t="s">
        <v>35</v>
      </c>
      <c r="Z96" s="451" t="s">
        <v>36</v>
      </c>
      <c r="AA96" s="290" t="s">
        <v>37</v>
      </c>
      <c r="AB96" s="1495" t="s">
        <v>44</v>
      </c>
      <c r="AC96" s="1495" t="s">
        <v>1705</v>
      </c>
      <c r="AD96" s="1495" t="s">
        <v>45</v>
      </c>
      <c r="AE96" s="1495" t="s">
        <v>1897</v>
      </c>
      <c r="AF96" s="1495" t="s">
        <v>1707</v>
      </c>
      <c r="AG96" s="1495" t="s">
        <v>1916</v>
      </c>
      <c r="AH96" s="1495" t="s">
        <v>38</v>
      </c>
      <c r="AI96" s="1495" t="s">
        <v>39</v>
      </c>
      <c r="AJ96" s="1495" t="s">
        <v>40</v>
      </c>
      <c r="AK96" s="1495" t="s">
        <v>41</v>
      </c>
    </row>
    <row r="97" spans="1:37" s="612" customFormat="1" ht="64.5" customHeight="1" thickBot="1">
      <c r="A97" s="1793">
        <v>1</v>
      </c>
      <c r="B97" s="1793" t="s">
        <v>126</v>
      </c>
      <c r="C97" s="1794" t="s">
        <v>498</v>
      </c>
      <c r="D97" s="703" t="s">
        <v>499</v>
      </c>
      <c r="E97" s="693" t="s">
        <v>67</v>
      </c>
      <c r="F97" s="691" t="s">
        <v>500</v>
      </c>
      <c r="G97" s="702" t="s">
        <v>68</v>
      </c>
      <c r="H97" s="669" t="s">
        <v>1358</v>
      </c>
      <c r="I97" s="684">
        <v>0.16666666666666669</v>
      </c>
      <c r="J97" s="618" t="s">
        <v>129</v>
      </c>
      <c r="K97" s="689">
        <v>42005</v>
      </c>
      <c r="L97" s="689">
        <v>42369</v>
      </c>
      <c r="M97" s="688"/>
      <c r="N97" s="688"/>
      <c r="O97" s="688"/>
      <c r="P97" s="688"/>
      <c r="Q97" s="688"/>
      <c r="R97" s="688"/>
      <c r="S97" s="688"/>
      <c r="T97" s="688"/>
      <c r="U97" s="688"/>
      <c r="V97" s="688"/>
      <c r="W97" s="688"/>
      <c r="X97" s="688"/>
      <c r="Y97" s="701" t="s">
        <v>501</v>
      </c>
      <c r="Z97" s="680">
        <v>0</v>
      </c>
      <c r="AA97" s="662" t="s">
        <v>1084</v>
      </c>
      <c r="AB97" s="1520"/>
      <c r="AC97" s="1519"/>
      <c r="AD97" s="1520"/>
      <c r="AE97" s="1519"/>
      <c r="AF97" s="1521"/>
      <c r="AG97" s="1519"/>
      <c r="AH97" s="1522"/>
      <c r="AI97" s="1521"/>
      <c r="AJ97" s="1520"/>
      <c r="AK97" s="1521"/>
    </row>
    <row r="98" spans="1:37" s="612" customFormat="1" ht="49.5" customHeight="1" thickBot="1">
      <c r="A98" s="1793"/>
      <c r="B98" s="1793"/>
      <c r="C98" s="1794"/>
      <c r="D98" s="686" t="s">
        <v>130</v>
      </c>
      <c r="E98" s="699" t="s">
        <v>131</v>
      </c>
      <c r="F98" s="700">
        <v>4</v>
      </c>
      <c r="G98" s="699" t="s">
        <v>132</v>
      </c>
      <c r="H98" s="669" t="s">
        <v>1358</v>
      </c>
      <c r="I98" s="684">
        <v>0.16666666666666669</v>
      </c>
      <c r="J98" s="624" t="s">
        <v>133</v>
      </c>
      <c r="K98" s="683">
        <v>42005</v>
      </c>
      <c r="L98" s="683">
        <v>42369</v>
      </c>
      <c r="M98" s="682"/>
      <c r="N98" s="682"/>
      <c r="O98" s="682">
        <v>1</v>
      </c>
      <c r="P98" s="682"/>
      <c r="Q98" s="682"/>
      <c r="R98" s="682">
        <v>1</v>
      </c>
      <c r="S98" s="682"/>
      <c r="T98" s="682"/>
      <c r="U98" s="682">
        <v>1</v>
      </c>
      <c r="V98" s="682"/>
      <c r="W98" s="682"/>
      <c r="X98" s="682">
        <v>1</v>
      </c>
      <c r="Y98" s="681">
        <v>4</v>
      </c>
      <c r="Z98" s="680">
        <v>0</v>
      </c>
      <c r="AA98" s="662" t="s">
        <v>1084</v>
      </c>
      <c r="AB98" s="1520"/>
      <c r="AC98" s="1519"/>
      <c r="AD98" s="1520"/>
      <c r="AE98" s="1519"/>
      <c r="AF98" s="1521"/>
      <c r="AG98" s="1519"/>
      <c r="AH98" s="1522"/>
      <c r="AI98" s="1521"/>
      <c r="AJ98" s="1520"/>
      <c r="AK98" s="1521"/>
    </row>
    <row r="99" spans="1:37" s="612" customFormat="1" ht="46.5" customHeight="1" thickBot="1">
      <c r="A99" s="1793"/>
      <c r="B99" s="1793"/>
      <c r="C99" s="1795" t="s">
        <v>502</v>
      </c>
      <c r="D99" s="694" t="s">
        <v>146</v>
      </c>
      <c r="E99" s="697" t="s">
        <v>147</v>
      </c>
      <c r="F99" s="698">
        <v>12</v>
      </c>
      <c r="G99" s="697" t="s">
        <v>148</v>
      </c>
      <c r="H99" s="669" t="s">
        <v>1358</v>
      </c>
      <c r="I99" s="684">
        <v>0.16666666666666669</v>
      </c>
      <c r="J99" s="618" t="s">
        <v>149</v>
      </c>
      <c r="K99" s="689">
        <v>42006</v>
      </c>
      <c r="L99" s="689">
        <v>42369</v>
      </c>
      <c r="M99" s="688">
        <v>1</v>
      </c>
      <c r="N99" s="688">
        <v>1</v>
      </c>
      <c r="O99" s="688">
        <v>1</v>
      </c>
      <c r="P99" s="688">
        <v>1</v>
      </c>
      <c r="Q99" s="688">
        <v>1</v>
      </c>
      <c r="R99" s="688">
        <v>1</v>
      </c>
      <c r="S99" s="688">
        <v>1</v>
      </c>
      <c r="T99" s="688">
        <v>1</v>
      </c>
      <c r="U99" s="688">
        <v>1</v>
      </c>
      <c r="V99" s="688">
        <v>1</v>
      </c>
      <c r="W99" s="688">
        <v>1</v>
      </c>
      <c r="X99" s="688">
        <v>1</v>
      </c>
      <c r="Y99" s="687">
        <v>12</v>
      </c>
      <c r="Z99" s="680">
        <v>0</v>
      </c>
      <c r="AA99" s="662" t="s">
        <v>1084</v>
      </c>
      <c r="AB99" s="1520"/>
      <c r="AC99" s="1519"/>
      <c r="AD99" s="1520"/>
      <c r="AE99" s="1519"/>
      <c r="AF99" s="1521"/>
      <c r="AG99" s="1519"/>
      <c r="AH99" s="1522"/>
      <c r="AI99" s="1521"/>
      <c r="AJ99" s="1520"/>
      <c r="AK99" s="1521"/>
    </row>
    <row r="100" spans="1:37" s="612" customFormat="1" ht="51.75" thickBot="1">
      <c r="A100" s="1793"/>
      <c r="B100" s="1793"/>
      <c r="C100" s="1795"/>
      <c r="D100" s="686" t="s">
        <v>150</v>
      </c>
      <c r="E100" s="696" t="s">
        <v>147</v>
      </c>
      <c r="F100" s="695">
        <v>12</v>
      </c>
      <c r="G100" s="685" t="s">
        <v>148</v>
      </c>
      <c r="H100" s="669" t="s">
        <v>1561</v>
      </c>
      <c r="I100" s="684">
        <v>0.16666666666666669</v>
      </c>
      <c r="J100" s="624" t="s">
        <v>149</v>
      </c>
      <c r="K100" s="683">
        <v>42006</v>
      </c>
      <c r="L100" s="683">
        <v>42369</v>
      </c>
      <c r="M100" s="682">
        <v>1</v>
      </c>
      <c r="N100" s="682">
        <v>1</v>
      </c>
      <c r="O100" s="682">
        <v>1</v>
      </c>
      <c r="P100" s="682">
        <v>1</v>
      </c>
      <c r="Q100" s="682">
        <v>1</v>
      </c>
      <c r="R100" s="682">
        <v>1</v>
      </c>
      <c r="S100" s="682">
        <v>1</v>
      </c>
      <c r="T100" s="682">
        <v>1</v>
      </c>
      <c r="U100" s="682">
        <v>1</v>
      </c>
      <c r="V100" s="682">
        <v>1</v>
      </c>
      <c r="W100" s="682">
        <v>1</v>
      </c>
      <c r="X100" s="682">
        <v>1</v>
      </c>
      <c r="Y100" s="681">
        <v>12</v>
      </c>
      <c r="Z100" s="680">
        <v>0</v>
      </c>
      <c r="AA100" s="662" t="s">
        <v>1084</v>
      </c>
      <c r="AB100" s="1520"/>
      <c r="AC100" s="1519"/>
      <c r="AD100" s="1520"/>
      <c r="AE100" s="1519"/>
      <c r="AF100" s="1521"/>
      <c r="AG100" s="1519"/>
      <c r="AH100" s="1522"/>
      <c r="AI100" s="1521"/>
      <c r="AJ100" s="1520"/>
      <c r="AK100" s="1521"/>
    </row>
    <row r="101" spans="1:37" s="612" customFormat="1" ht="64.5" thickBot="1">
      <c r="A101" s="1793"/>
      <c r="B101" s="1793"/>
      <c r="C101" s="1795"/>
      <c r="D101" s="694" t="s">
        <v>151</v>
      </c>
      <c r="E101" s="693" t="s">
        <v>152</v>
      </c>
      <c r="F101" s="692" t="s">
        <v>135</v>
      </c>
      <c r="G101" s="691" t="s">
        <v>136</v>
      </c>
      <c r="H101" s="669" t="s">
        <v>1358</v>
      </c>
      <c r="I101" s="684">
        <v>0.16666666666666669</v>
      </c>
      <c r="J101" s="639" t="s">
        <v>153</v>
      </c>
      <c r="K101" s="690">
        <v>42006</v>
      </c>
      <c r="L101" s="689">
        <v>42369</v>
      </c>
      <c r="M101" s="688"/>
      <c r="N101" s="688"/>
      <c r="O101" s="688"/>
      <c r="P101" s="688"/>
      <c r="Q101" s="688"/>
      <c r="R101" s="688"/>
      <c r="S101" s="688"/>
      <c r="T101" s="688"/>
      <c r="U101" s="688"/>
      <c r="V101" s="688"/>
      <c r="W101" s="688"/>
      <c r="X101" s="688"/>
      <c r="Y101" s="687" t="s">
        <v>135</v>
      </c>
      <c r="Z101" s="680">
        <v>0</v>
      </c>
      <c r="AA101" s="662" t="s">
        <v>1084</v>
      </c>
      <c r="AB101" s="1520"/>
      <c r="AC101" s="1519"/>
      <c r="AD101" s="1520"/>
      <c r="AE101" s="1519"/>
      <c r="AF101" s="1521"/>
      <c r="AG101" s="1519"/>
      <c r="AH101" s="1522"/>
      <c r="AI101" s="1521"/>
      <c r="AJ101" s="1520"/>
      <c r="AK101" s="1521"/>
    </row>
    <row r="102" spans="1:37" s="612" customFormat="1" ht="39" thickBot="1">
      <c r="A102" s="1793"/>
      <c r="B102" s="1793"/>
      <c r="C102" s="1795"/>
      <c r="D102" s="686" t="s">
        <v>142</v>
      </c>
      <c r="E102" s="671" t="s">
        <v>143</v>
      </c>
      <c r="F102" s="671" t="s">
        <v>144</v>
      </c>
      <c r="G102" s="685" t="s">
        <v>145</v>
      </c>
      <c r="H102" s="669" t="s">
        <v>1560</v>
      </c>
      <c r="I102" s="684">
        <v>0.16666666666666669</v>
      </c>
      <c r="J102" s="624" t="s">
        <v>143</v>
      </c>
      <c r="K102" s="683">
        <v>42006</v>
      </c>
      <c r="L102" s="683">
        <v>42369</v>
      </c>
      <c r="M102" s="682"/>
      <c r="N102" s="682"/>
      <c r="O102" s="682"/>
      <c r="P102" s="682"/>
      <c r="Q102" s="682"/>
      <c r="R102" s="682"/>
      <c r="S102" s="682"/>
      <c r="T102" s="682"/>
      <c r="U102" s="682"/>
      <c r="V102" s="682"/>
      <c r="W102" s="682"/>
      <c r="X102" s="682"/>
      <c r="Y102" s="681" t="s">
        <v>144</v>
      </c>
      <c r="Z102" s="680">
        <v>0</v>
      </c>
      <c r="AA102" s="662" t="s">
        <v>1084</v>
      </c>
      <c r="AB102" s="1520"/>
      <c r="AC102" s="1519"/>
      <c r="AD102" s="1520"/>
      <c r="AE102" s="1519"/>
      <c r="AF102" s="1521"/>
      <c r="AG102" s="1519"/>
      <c r="AH102" s="1522"/>
      <c r="AI102" s="1521"/>
      <c r="AJ102" s="1520"/>
      <c r="AK102" s="1521"/>
    </row>
    <row r="103" spans="1:37" s="655" customFormat="1" ht="20.1" customHeight="1" thickBot="1">
      <c r="A103" s="1666" t="s">
        <v>125</v>
      </c>
      <c r="B103" s="1666"/>
      <c r="C103" s="1666"/>
      <c r="D103" s="1666"/>
      <c r="E103" s="660"/>
      <c r="F103" s="660"/>
      <c r="G103" s="660"/>
      <c r="H103" s="679"/>
      <c r="I103" s="678">
        <f>+SUM(I97:I102)</f>
        <v>1.0000000000000002</v>
      </c>
      <c r="J103" s="660"/>
      <c r="K103" s="660"/>
      <c r="L103" s="660"/>
      <c r="M103" s="660"/>
      <c r="N103" s="660"/>
      <c r="O103" s="660"/>
      <c r="P103" s="660"/>
      <c r="Q103" s="660"/>
      <c r="R103" s="660"/>
      <c r="S103" s="660"/>
      <c r="T103" s="660"/>
      <c r="U103" s="660"/>
      <c r="V103" s="660"/>
      <c r="W103" s="660"/>
      <c r="X103" s="660"/>
      <c r="Y103" s="677"/>
      <c r="Z103" s="676">
        <f>SUM(Z97:Z102)</f>
        <v>0</v>
      </c>
      <c r="AA103" s="658"/>
      <c r="AB103" s="1418"/>
      <c r="AC103" s="1416"/>
      <c r="AD103" s="657"/>
      <c r="AE103" s="1418"/>
      <c r="AF103" s="657"/>
      <c r="AG103" s="1424"/>
      <c r="AH103" s="657"/>
      <c r="AI103" s="657"/>
      <c r="AJ103" s="657"/>
      <c r="AK103" s="657"/>
    </row>
    <row r="104" spans="1:37" s="612" customFormat="1" ht="39" thickBot="1">
      <c r="A104" s="675">
        <v>2</v>
      </c>
      <c r="B104" s="675" t="s">
        <v>223</v>
      </c>
      <c r="C104" s="674" t="s">
        <v>232</v>
      </c>
      <c r="D104" s="673" t="s">
        <v>540</v>
      </c>
      <c r="E104" s="672" t="s">
        <v>143</v>
      </c>
      <c r="F104" s="671" t="s">
        <v>144</v>
      </c>
      <c r="G104" s="670" t="s">
        <v>145</v>
      </c>
      <c r="H104" s="669" t="s">
        <v>1560</v>
      </c>
      <c r="I104" s="668">
        <v>1</v>
      </c>
      <c r="J104" s="667" t="s">
        <v>255</v>
      </c>
      <c r="K104" s="666">
        <v>42006</v>
      </c>
      <c r="L104" s="666">
        <v>42369</v>
      </c>
      <c r="M104" s="665"/>
      <c r="N104" s="665"/>
      <c r="O104" s="665"/>
      <c r="P104" s="665"/>
      <c r="Q104" s="665"/>
      <c r="R104" s="665"/>
      <c r="S104" s="665"/>
      <c r="T104" s="665"/>
      <c r="U104" s="608"/>
      <c r="V104" s="608"/>
      <c r="W104" s="608"/>
      <c r="X104" s="608"/>
      <c r="Y104" s="664" t="s">
        <v>144</v>
      </c>
      <c r="Z104" s="663">
        <v>0</v>
      </c>
      <c r="AA104" s="662" t="s">
        <v>1084</v>
      </c>
      <c r="AB104" s="1520"/>
      <c r="AC104" s="1519"/>
      <c r="AD104" s="1520"/>
      <c r="AE104" s="1519"/>
      <c r="AF104" s="1521"/>
      <c r="AG104" s="1519"/>
      <c r="AH104" s="1522"/>
      <c r="AI104" s="1521"/>
      <c r="AJ104" s="1520"/>
      <c r="AK104" s="1521"/>
    </row>
    <row r="105" spans="1:37" s="655" customFormat="1" ht="20.1" customHeight="1" thickBot="1">
      <c r="A105" s="1666" t="s">
        <v>125</v>
      </c>
      <c r="B105" s="1666"/>
      <c r="C105" s="1666"/>
      <c r="D105" s="1666"/>
      <c r="E105" s="660"/>
      <c r="F105" s="660"/>
      <c r="G105" s="660"/>
      <c r="H105" s="660"/>
      <c r="I105" s="661">
        <f>SUM(I104)</f>
        <v>1</v>
      </c>
      <c r="J105" s="660"/>
      <c r="K105" s="660"/>
      <c r="L105" s="660"/>
      <c r="M105" s="660"/>
      <c r="N105" s="660"/>
      <c r="O105" s="660"/>
      <c r="P105" s="660"/>
      <c r="Q105" s="660"/>
      <c r="R105" s="660"/>
      <c r="S105" s="660"/>
      <c r="T105" s="660"/>
      <c r="U105" s="660"/>
      <c r="V105" s="660"/>
      <c r="W105" s="660"/>
      <c r="X105" s="660"/>
      <c r="Y105" s="660"/>
      <c r="Z105" s="659">
        <f>SUM(Z104)</f>
        <v>0</v>
      </c>
      <c r="AA105" s="658"/>
      <c r="AB105" s="1418"/>
      <c r="AC105" s="1416"/>
      <c r="AD105" s="657"/>
      <c r="AE105" s="1414"/>
      <c r="AF105" s="657"/>
      <c r="AG105" s="1424"/>
      <c r="AH105" s="657"/>
      <c r="AI105" s="657"/>
      <c r="AJ105" s="657"/>
      <c r="AK105" s="657"/>
    </row>
    <row r="106" spans="1:37" s="655" customFormat="1" ht="20.1" customHeight="1" thickBot="1">
      <c r="A106" s="1655" t="s">
        <v>285</v>
      </c>
      <c r="B106" s="1655"/>
      <c r="C106" s="1655"/>
      <c r="D106" s="1655"/>
      <c r="E106" s="892"/>
      <c r="F106" s="893"/>
      <c r="G106" s="893"/>
      <c r="H106" s="893"/>
      <c r="I106" s="893"/>
      <c r="J106" s="893"/>
      <c r="K106" s="893"/>
      <c r="L106" s="893"/>
      <c r="M106" s="893"/>
      <c r="N106" s="893"/>
      <c r="O106" s="893"/>
      <c r="P106" s="893"/>
      <c r="Q106" s="893"/>
      <c r="R106" s="893"/>
      <c r="S106" s="893"/>
      <c r="T106" s="893"/>
      <c r="U106" s="893"/>
      <c r="V106" s="893"/>
      <c r="W106" s="893"/>
      <c r="X106" s="893"/>
      <c r="Y106" s="893"/>
      <c r="Z106" s="894">
        <f>SUM(Z105,Z103)</f>
        <v>0</v>
      </c>
      <c r="AA106" s="895"/>
      <c r="AB106" s="1584"/>
      <c r="AC106" s="1589"/>
      <c r="AD106" s="1590"/>
      <c r="AE106" s="1584"/>
      <c r="AF106" s="1590"/>
      <c r="AG106" s="1584"/>
      <c r="AH106" s="656"/>
      <c r="AI106" s="656"/>
      <c r="AJ106" s="656"/>
      <c r="AK106" s="656"/>
    </row>
    <row r="107" spans="1:37" s="646" customFormat="1" ht="20.1" customHeight="1" thickBot="1">
      <c r="A107" s="654"/>
      <c r="B107" s="653"/>
      <c r="C107" s="648"/>
      <c r="D107" s="648"/>
      <c r="E107" s="648"/>
      <c r="F107" s="652"/>
      <c r="G107" s="648"/>
      <c r="H107" s="648"/>
      <c r="I107" s="651"/>
      <c r="J107" s="648"/>
      <c r="K107" s="650"/>
      <c r="L107" s="650"/>
      <c r="M107" s="648"/>
      <c r="N107" s="648"/>
      <c r="O107" s="648"/>
      <c r="P107" s="648"/>
      <c r="Q107" s="648"/>
      <c r="R107" s="648"/>
      <c r="S107" s="648"/>
      <c r="T107" s="648"/>
      <c r="U107" s="648"/>
      <c r="V107" s="648"/>
      <c r="W107" s="648"/>
      <c r="X107" s="648"/>
      <c r="Y107" s="648"/>
      <c r="Z107" s="649">
        <f>SUM(Z106,Z92,Z58)</f>
        <v>42439463628</v>
      </c>
      <c r="AA107" s="648"/>
      <c r="AB107" s="1086"/>
      <c r="AC107" s="1591"/>
      <c r="AD107" s="1087"/>
      <c r="AE107" s="1086"/>
      <c r="AF107" s="1087"/>
      <c r="AG107" s="1086"/>
      <c r="AH107" s="1087"/>
      <c r="AI107" s="647"/>
      <c r="AJ107" s="647"/>
      <c r="AK107" s="647"/>
    </row>
    <row r="108" spans="25:26" ht="15">
      <c r="Y108" s="643" t="s">
        <v>1502</v>
      </c>
      <c r="Z108" s="645">
        <f>SUM(Z39,Z40)</f>
        <v>53438628</v>
      </c>
    </row>
    <row r="129" ht="15">
      <c r="C129" s="643">
        <f>2300000*2/100</f>
        <v>46000</v>
      </c>
    </row>
  </sheetData>
  <sheetProtection selectLockedCells="1" selectUnlockedCells="1"/>
  <mergeCells count="76">
    <mergeCell ref="A7:AA7"/>
    <mergeCell ref="A8:AA8"/>
    <mergeCell ref="A9:AA9"/>
    <mergeCell ref="A1:C4"/>
    <mergeCell ref="D1:AA2"/>
    <mergeCell ref="D3:AA4"/>
    <mergeCell ref="A5:AA5"/>
    <mergeCell ref="A6:AA6"/>
    <mergeCell ref="A14:AA14"/>
    <mergeCell ref="A11:D11"/>
    <mergeCell ref="E11:AA11"/>
    <mergeCell ref="A13:D13"/>
    <mergeCell ref="E13:AA13"/>
    <mergeCell ref="A16:A26"/>
    <mergeCell ref="B16:B26"/>
    <mergeCell ref="C16:C17"/>
    <mergeCell ref="C18:C20"/>
    <mergeCell ref="C21:C22"/>
    <mergeCell ref="C23:C26"/>
    <mergeCell ref="A27:D27"/>
    <mergeCell ref="A28:A44"/>
    <mergeCell ref="B28:B44"/>
    <mergeCell ref="C28:C34"/>
    <mergeCell ref="C35:C38"/>
    <mergeCell ref="D37:D38"/>
    <mergeCell ref="C39:C40"/>
    <mergeCell ref="D43:D44"/>
    <mergeCell ref="C42:C44"/>
    <mergeCell ref="A45:D45"/>
    <mergeCell ref="A46:A56"/>
    <mergeCell ref="B46:B56"/>
    <mergeCell ref="C46:C56"/>
    <mergeCell ref="D49:D50"/>
    <mergeCell ref="A63:A68"/>
    <mergeCell ref="B63:B68"/>
    <mergeCell ref="C64:C65"/>
    <mergeCell ref="A57:D57"/>
    <mergeCell ref="A58:D58"/>
    <mergeCell ref="A59:AA59"/>
    <mergeCell ref="A60:D60"/>
    <mergeCell ref="E60:AA60"/>
    <mergeCell ref="A79:D79"/>
    <mergeCell ref="L87:L88"/>
    <mergeCell ref="Z87:Z88"/>
    <mergeCell ref="C86:C89"/>
    <mergeCell ref="D87:D88"/>
    <mergeCell ref="H87:H88"/>
    <mergeCell ref="J87:J88"/>
    <mergeCell ref="I87:I88"/>
    <mergeCell ref="K87:K88"/>
    <mergeCell ref="A69:D69"/>
    <mergeCell ref="A70:A78"/>
    <mergeCell ref="B70:B78"/>
    <mergeCell ref="C70:C75"/>
    <mergeCell ref="C76:C78"/>
    <mergeCell ref="A80:A90"/>
    <mergeCell ref="B80:B90"/>
    <mergeCell ref="C80:C85"/>
    <mergeCell ref="A91:D91"/>
    <mergeCell ref="A92:D92"/>
    <mergeCell ref="A103:D103"/>
    <mergeCell ref="A105:D105"/>
    <mergeCell ref="A106:D106"/>
    <mergeCell ref="A93:AA93"/>
    <mergeCell ref="A95:AA95"/>
    <mergeCell ref="A97:A102"/>
    <mergeCell ref="B97:B102"/>
    <mergeCell ref="C97:C98"/>
    <mergeCell ref="C99:C102"/>
    <mergeCell ref="E94:AA94"/>
    <mergeCell ref="A94:D94"/>
    <mergeCell ref="AB5:AK9"/>
    <mergeCell ref="AB11:AK11"/>
    <mergeCell ref="AB13:AK13"/>
    <mergeCell ref="AB60:AK60"/>
    <mergeCell ref="AB94:AK94"/>
  </mergeCells>
  <printOptions/>
  <pageMargins left="0.7086614173228347" right="0.7086614173228347" top="0.7480314960629921" bottom="0.7480314960629921" header="0.5118110236220472" footer="0.5118110236220472"/>
  <pageSetup horizontalDpi="600" verticalDpi="600" orientation="landscape" scale="60" r:id="rId2"/>
  <colBreaks count="1" manualBreakCount="1">
    <brk id="8"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zoomScale="80" zoomScaleNormal="80" workbookViewId="0" topLeftCell="A1">
      <pane xSplit="4" ySplit="11" topLeftCell="E12" activePane="bottomRight" state="frozen"/>
      <selection pane="topRight" activeCell="E1" sqref="E1"/>
      <selection pane="bottomLeft" activeCell="A12" sqref="A12"/>
      <selection pane="bottomRight" activeCell="A7" sqref="A7:AA7"/>
    </sheetView>
  </sheetViews>
  <sheetFormatPr defaultColWidth="11.421875" defaultRowHeight="15"/>
  <cols>
    <col min="1" max="1" width="6.421875" style="2" customWidth="1"/>
    <col min="2" max="2" width="26.140625" style="1" customWidth="1"/>
    <col min="3" max="3" width="24.57421875" style="2" customWidth="1"/>
    <col min="4" max="4" width="25.28125" style="2" customWidth="1"/>
    <col min="5" max="5" width="14.28125" style="2" customWidth="1"/>
    <col min="6" max="6" width="7.00390625" style="2" customWidth="1"/>
    <col min="7" max="7" width="27.421875" style="2" customWidth="1"/>
    <col min="8" max="8" width="18.00390625" style="2" customWidth="1"/>
    <col min="9" max="9" width="13.7109375" style="2" bestFit="1" customWidth="1"/>
    <col min="10" max="10" width="39.140625" style="2" customWidth="1"/>
    <col min="11" max="11" width="10.7109375" style="2" customWidth="1"/>
    <col min="12" max="12" width="11.28125" style="2" customWidth="1"/>
    <col min="13" max="24" width="4.57421875" style="2" customWidth="1"/>
    <col min="25" max="25" width="19.421875" style="246" customWidth="1"/>
    <col min="26" max="26" width="20.7109375" style="277" customWidth="1"/>
    <col min="27" max="27" width="22.140625" style="2" customWidth="1"/>
    <col min="28" max="35" width="11.421875" style="2" customWidth="1"/>
    <col min="36" max="36" width="17.140625" style="2" customWidth="1"/>
    <col min="37" max="37" width="15.57421875" style="2" customWidth="1"/>
    <col min="38" max="16384" width="11.421875" style="2" customWidth="1"/>
  </cols>
  <sheetData>
    <row r="1" spans="1:27" ht="15" customHeight="1">
      <c r="A1" s="1726"/>
      <c r="B1" s="1727"/>
      <c r="C1" s="1728"/>
      <c r="D1" s="1735" t="s">
        <v>0</v>
      </c>
      <c r="E1" s="1736"/>
      <c r="F1" s="1736"/>
      <c r="G1" s="1736"/>
      <c r="H1" s="1736"/>
      <c r="I1" s="1736"/>
      <c r="J1" s="1736"/>
      <c r="K1" s="1736"/>
      <c r="L1" s="1736"/>
      <c r="M1" s="1736"/>
      <c r="N1" s="1736"/>
      <c r="O1" s="1736"/>
      <c r="P1" s="1736"/>
      <c r="Q1" s="1736"/>
      <c r="R1" s="1736"/>
      <c r="S1" s="1736"/>
      <c r="T1" s="1736"/>
      <c r="U1" s="1736"/>
      <c r="V1" s="1736"/>
      <c r="W1" s="1736"/>
      <c r="X1" s="1736"/>
      <c r="Y1" s="1736"/>
      <c r="Z1" s="1736"/>
      <c r="AA1" s="1736"/>
    </row>
    <row r="2" spans="1:27" ht="20.25" customHeight="1" thickBot="1">
      <c r="A2" s="1729"/>
      <c r="B2" s="1730"/>
      <c r="C2" s="1731"/>
      <c r="D2" s="1737"/>
      <c r="E2" s="1738"/>
      <c r="F2" s="1738"/>
      <c r="G2" s="1738"/>
      <c r="H2" s="1738"/>
      <c r="I2" s="1738"/>
      <c r="J2" s="1738"/>
      <c r="K2" s="1738"/>
      <c r="L2" s="1738"/>
      <c r="M2" s="1738"/>
      <c r="N2" s="1738"/>
      <c r="O2" s="1738"/>
      <c r="P2" s="1738"/>
      <c r="Q2" s="1738"/>
      <c r="R2" s="1738"/>
      <c r="S2" s="1738"/>
      <c r="T2" s="1738"/>
      <c r="U2" s="1738"/>
      <c r="V2" s="1738"/>
      <c r="W2" s="1738"/>
      <c r="X2" s="1738"/>
      <c r="Y2" s="1738"/>
      <c r="Z2" s="1738"/>
      <c r="AA2" s="1738"/>
    </row>
    <row r="3" spans="1:27" ht="19.5" customHeight="1">
      <c r="A3" s="1729"/>
      <c r="B3" s="1730"/>
      <c r="C3" s="1731"/>
      <c r="D3" s="1739" t="s">
        <v>3</v>
      </c>
      <c r="E3" s="1740"/>
      <c r="F3" s="1740"/>
      <c r="G3" s="1740"/>
      <c r="H3" s="1740"/>
      <c r="I3" s="1740"/>
      <c r="J3" s="1740"/>
      <c r="K3" s="1740"/>
      <c r="L3" s="1740"/>
      <c r="M3" s="1740"/>
      <c r="N3" s="1740"/>
      <c r="O3" s="1740"/>
      <c r="P3" s="1740"/>
      <c r="Q3" s="1740"/>
      <c r="R3" s="1740"/>
      <c r="S3" s="1740"/>
      <c r="T3" s="1740"/>
      <c r="U3" s="1740"/>
      <c r="V3" s="1740"/>
      <c r="W3" s="1740"/>
      <c r="X3" s="1740"/>
      <c r="Y3" s="1740"/>
      <c r="Z3" s="1740"/>
      <c r="AA3" s="1740"/>
    </row>
    <row r="4" spans="1:27" ht="21.75" customHeight="1" thickBot="1">
      <c r="A4" s="1732"/>
      <c r="B4" s="1733"/>
      <c r="C4" s="1734"/>
      <c r="D4" s="1741"/>
      <c r="E4" s="1742"/>
      <c r="F4" s="1742"/>
      <c r="G4" s="1742"/>
      <c r="H4" s="1742"/>
      <c r="I4" s="1742"/>
      <c r="J4" s="1742"/>
      <c r="K4" s="1742"/>
      <c r="L4" s="1742"/>
      <c r="M4" s="1742"/>
      <c r="N4" s="1742"/>
      <c r="O4" s="1742"/>
      <c r="P4" s="1742"/>
      <c r="Q4" s="1742"/>
      <c r="R4" s="1742"/>
      <c r="S4" s="1742"/>
      <c r="T4" s="1742"/>
      <c r="U4" s="1742"/>
      <c r="V4" s="1742"/>
      <c r="W4" s="1742"/>
      <c r="X4" s="1742"/>
      <c r="Y4" s="1742"/>
      <c r="Z4" s="1742"/>
      <c r="AA4" s="1742"/>
    </row>
    <row r="5" spans="1:37" ht="20.25" customHeight="1">
      <c r="A5" s="1743" t="s">
        <v>4</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5"/>
      <c r="AB5" s="1635" t="s">
        <v>1896</v>
      </c>
      <c r="AC5" s="1636"/>
      <c r="AD5" s="1636"/>
      <c r="AE5" s="1636"/>
      <c r="AF5" s="1636"/>
      <c r="AG5" s="1636"/>
      <c r="AH5" s="1636"/>
      <c r="AI5" s="1636"/>
      <c r="AJ5" s="1636"/>
      <c r="AK5" s="1637"/>
    </row>
    <row r="6" spans="1:37" ht="15.75" customHeight="1">
      <c r="A6" s="1746" t="s">
        <v>5</v>
      </c>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8"/>
      <c r="AB6" s="1638"/>
      <c r="AC6" s="1639"/>
      <c r="AD6" s="1639"/>
      <c r="AE6" s="1639"/>
      <c r="AF6" s="1639"/>
      <c r="AG6" s="1639"/>
      <c r="AH6" s="1639"/>
      <c r="AI6" s="1639"/>
      <c r="AJ6" s="1639"/>
      <c r="AK6" s="164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ht="15.75" customHeight="1">
      <c r="A8" s="1746" t="s">
        <v>6</v>
      </c>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8"/>
      <c r="AB8" s="1638"/>
      <c r="AC8" s="1639"/>
      <c r="AD8" s="1639"/>
      <c r="AE8" s="1639"/>
      <c r="AF8" s="1639"/>
      <c r="AG8" s="1639"/>
      <c r="AH8" s="1639"/>
      <c r="AI8" s="1639"/>
      <c r="AJ8" s="1639"/>
      <c r="AK8" s="1640"/>
    </row>
    <row r="9" spans="1:37" ht="15.75" customHeight="1" thickBot="1">
      <c r="A9" s="1719">
        <v>2015</v>
      </c>
      <c r="B9" s="1720"/>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1"/>
      <c r="AB9" s="1641"/>
      <c r="AC9" s="1642"/>
      <c r="AD9" s="1642"/>
      <c r="AE9" s="1642"/>
      <c r="AF9" s="1642"/>
      <c r="AG9" s="1642"/>
      <c r="AH9" s="1642"/>
      <c r="AI9" s="1642"/>
      <c r="AJ9" s="1642"/>
      <c r="AK9" s="1643"/>
    </row>
    <row r="10" spans="1:37" ht="9" customHeight="1" thickBot="1">
      <c r="A10" s="3"/>
      <c r="B10" s="4"/>
      <c r="C10" s="3"/>
      <c r="D10" s="3"/>
      <c r="E10" s="3"/>
      <c r="F10" s="213"/>
      <c r="G10" s="3"/>
      <c r="H10" s="3"/>
      <c r="I10" s="214"/>
      <c r="J10" s="3"/>
      <c r="K10" s="215"/>
      <c r="L10" s="215"/>
      <c r="M10" s="3"/>
      <c r="N10" s="3"/>
      <c r="O10" s="3"/>
      <c r="P10" s="3"/>
      <c r="Q10" s="3"/>
      <c r="R10" s="3"/>
      <c r="S10" s="3"/>
      <c r="T10" s="3"/>
      <c r="U10" s="3"/>
      <c r="V10" s="3"/>
      <c r="W10" s="3"/>
      <c r="X10" s="3"/>
      <c r="Y10" s="216"/>
      <c r="Z10" s="247"/>
      <c r="AA10" s="3"/>
      <c r="AB10"/>
      <c r="AC10"/>
      <c r="AD10"/>
      <c r="AE10"/>
      <c r="AF10"/>
      <c r="AG10"/>
      <c r="AH10"/>
      <c r="AI10" s="1455"/>
      <c r="AJ10" s="1455"/>
      <c r="AK10" s="1455"/>
    </row>
    <row r="11" spans="1:37" s="3" customFormat="1" ht="21" customHeight="1" thickBot="1">
      <c r="A11" s="1722" t="s">
        <v>7</v>
      </c>
      <c r="B11" s="1722"/>
      <c r="C11" s="1722"/>
      <c r="D11" s="1722"/>
      <c r="E11" s="1723" t="s">
        <v>546</v>
      </c>
      <c r="F11" s="1724"/>
      <c r="G11" s="1724"/>
      <c r="H11" s="1724"/>
      <c r="I11" s="1724"/>
      <c r="J11" s="1724"/>
      <c r="K11" s="1724"/>
      <c r="L11" s="1724"/>
      <c r="M11" s="1724"/>
      <c r="N11" s="1724"/>
      <c r="O11" s="1724"/>
      <c r="P11" s="1724"/>
      <c r="Q11" s="1724"/>
      <c r="R11" s="1724"/>
      <c r="S11" s="1724"/>
      <c r="T11" s="1724"/>
      <c r="U11" s="1724"/>
      <c r="V11" s="1724"/>
      <c r="W11" s="1724"/>
      <c r="X11" s="1724"/>
      <c r="Y11" s="1724"/>
      <c r="Z11" s="1724"/>
      <c r="AA11" s="1725"/>
      <c r="AB11" s="1723" t="s">
        <v>547</v>
      </c>
      <c r="AC11" s="1724"/>
      <c r="AD11" s="1724"/>
      <c r="AE11" s="1724"/>
      <c r="AF11" s="1724"/>
      <c r="AG11" s="1724"/>
      <c r="AH11" s="1724"/>
      <c r="AI11" s="1724"/>
      <c r="AJ11" s="1724"/>
      <c r="AK11" s="1725"/>
    </row>
    <row r="12" spans="2:26" s="12" customFormat="1" ht="9.95" customHeight="1" thickBot="1">
      <c r="B12" s="13"/>
      <c r="F12" s="218"/>
      <c r="I12" s="219"/>
      <c r="K12" s="220"/>
      <c r="L12" s="220"/>
      <c r="Y12" s="221"/>
      <c r="Z12" s="248"/>
    </row>
    <row r="13" spans="1:37" s="4" customFormat="1" ht="21" customHeight="1" thickBot="1">
      <c r="A13" s="1716" t="s">
        <v>9</v>
      </c>
      <c r="B13" s="1717"/>
      <c r="C13" s="1717"/>
      <c r="D13" s="1718"/>
      <c r="E13" s="1705" t="s">
        <v>548</v>
      </c>
      <c r="F13" s="1706"/>
      <c r="G13" s="1706"/>
      <c r="H13" s="1706"/>
      <c r="I13" s="1706"/>
      <c r="J13" s="1706"/>
      <c r="K13" s="1706"/>
      <c r="L13" s="1706"/>
      <c r="M13" s="1706"/>
      <c r="N13" s="1706"/>
      <c r="O13" s="1706"/>
      <c r="P13" s="1706"/>
      <c r="Q13" s="1706"/>
      <c r="R13" s="1706"/>
      <c r="S13" s="1706"/>
      <c r="T13" s="1706"/>
      <c r="U13" s="1706"/>
      <c r="V13" s="1706"/>
      <c r="W13" s="1706"/>
      <c r="X13" s="1706"/>
      <c r="Y13" s="1706"/>
      <c r="Z13" s="1706"/>
      <c r="AA13" s="1707"/>
      <c r="AB13" s="1705" t="s">
        <v>548</v>
      </c>
      <c r="AC13" s="1706"/>
      <c r="AD13" s="1706"/>
      <c r="AE13" s="1706"/>
      <c r="AF13" s="1706"/>
      <c r="AG13" s="1706"/>
      <c r="AH13" s="1706"/>
      <c r="AI13" s="1706"/>
      <c r="AJ13" s="1706"/>
      <c r="AK13" s="1707"/>
    </row>
    <row r="14" spans="2:26" s="12" customFormat="1" ht="18.75" customHeight="1" thickBot="1">
      <c r="B14" s="13"/>
      <c r="F14" s="218"/>
      <c r="I14" s="219"/>
      <c r="K14" s="220"/>
      <c r="L14" s="220"/>
      <c r="Y14" s="221"/>
      <c r="Z14" s="248"/>
    </row>
    <row r="15" spans="1:37" s="31" customFormat="1" ht="39" thickBot="1">
      <c r="A15" s="20" t="s">
        <v>11</v>
      </c>
      <c r="B15" s="21" t="s">
        <v>12</v>
      </c>
      <c r="C15" s="20" t="s">
        <v>13</v>
      </c>
      <c r="D15" s="223" t="s">
        <v>14</v>
      </c>
      <c r="E15" s="22" t="s">
        <v>15</v>
      </c>
      <c r="F15" s="23" t="s">
        <v>16</v>
      </c>
      <c r="G15" s="24" t="s">
        <v>17</v>
      </c>
      <c r="H15" s="24" t="s">
        <v>18</v>
      </c>
      <c r="I15" s="25" t="s">
        <v>19</v>
      </c>
      <c r="J15" s="24" t="s">
        <v>20</v>
      </c>
      <c r="K15" s="24" t="s">
        <v>21</v>
      </c>
      <c r="L15" s="24" t="s">
        <v>22</v>
      </c>
      <c r="M15" s="26" t="s">
        <v>23</v>
      </c>
      <c r="N15" s="26" t="s">
        <v>24</v>
      </c>
      <c r="O15" s="26" t="s">
        <v>25</v>
      </c>
      <c r="P15" s="26" t="s">
        <v>26</v>
      </c>
      <c r="Q15" s="26" t="s">
        <v>27</v>
      </c>
      <c r="R15" s="26" t="s">
        <v>28</v>
      </c>
      <c r="S15" s="26" t="s">
        <v>29</v>
      </c>
      <c r="T15" s="26" t="s">
        <v>30</v>
      </c>
      <c r="U15" s="26" t="s">
        <v>31</v>
      </c>
      <c r="V15" s="26" t="s">
        <v>32</v>
      </c>
      <c r="W15" s="26" t="s">
        <v>33</v>
      </c>
      <c r="X15" s="26" t="s">
        <v>34</v>
      </c>
      <c r="Y15" s="27" t="s">
        <v>35</v>
      </c>
      <c r="Z15" s="249" t="s">
        <v>36</v>
      </c>
      <c r="AA15" s="29" t="s">
        <v>37</v>
      </c>
      <c r="AB15" s="1320" t="s">
        <v>44</v>
      </c>
      <c r="AC15" s="1320" t="s">
        <v>1705</v>
      </c>
      <c r="AD15" s="1320" t="s">
        <v>45</v>
      </c>
      <c r="AE15" s="1320" t="s">
        <v>1915</v>
      </c>
      <c r="AF15" s="1320" t="s">
        <v>1711</v>
      </c>
      <c r="AG15" s="1320" t="s">
        <v>1916</v>
      </c>
      <c r="AH15" s="1320" t="s">
        <v>38</v>
      </c>
      <c r="AI15" s="1320" t="s">
        <v>39</v>
      </c>
      <c r="AJ15" s="1320" t="s">
        <v>40</v>
      </c>
      <c r="AK15" s="1600" t="s">
        <v>41</v>
      </c>
    </row>
    <row r="16" spans="1:37" s="43" customFormat="1" ht="75" customHeight="1" thickBot="1">
      <c r="A16" s="1828">
        <v>1</v>
      </c>
      <c r="B16" s="1708" t="s">
        <v>549</v>
      </c>
      <c r="C16" s="1696" t="s">
        <v>550</v>
      </c>
      <c r="D16" s="224" t="s">
        <v>551</v>
      </c>
      <c r="E16" s="59" t="s">
        <v>49</v>
      </c>
      <c r="F16" s="59">
        <v>1</v>
      </c>
      <c r="G16" s="59" t="s">
        <v>552</v>
      </c>
      <c r="H16" s="59" t="s">
        <v>553</v>
      </c>
      <c r="I16" s="60">
        <v>0.04</v>
      </c>
      <c r="J16" s="59" t="s">
        <v>554</v>
      </c>
      <c r="K16" s="61">
        <v>42005</v>
      </c>
      <c r="L16" s="61">
        <v>42078</v>
      </c>
      <c r="M16" s="102"/>
      <c r="N16" s="102"/>
      <c r="O16" s="102">
        <v>1</v>
      </c>
      <c r="P16" s="102"/>
      <c r="Q16" s="102"/>
      <c r="R16" s="103"/>
      <c r="S16" s="103"/>
      <c r="T16" s="102"/>
      <c r="U16" s="103"/>
      <c r="V16" s="103"/>
      <c r="W16" s="103"/>
      <c r="X16" s="103"/>
      <c r="Y16" s="250">
        <f aca="true" t="shared" si="0" ref="Y16:Y20">+SUM(M16:X16)</f>
        <v>1</v>
      </c>
      <c r="Z16" s="251">
        <v>0</v>
      </c>
      <c r="AA16" s="459" t="s">
        <v>1084</v>
      </c>
      <c r="AB16" s="1533"/>
      <c r="AC16" s="1534"/>
      <c r="AD16" s="1533"/>
      <c r="AE16" s="1534"/>
      <c r="AF16" s="1534"/>
      <c r="AG16" s="1534"/>
      <c r="AH16" s="1535"/>
      <c r="AI16" s="1534"/>
      <c r="AJ16" s="1536"/>
      <c r="AK16" s="1536"/>
    </row>
    <row r="17" spans="1:37" s="43" customFormat="1" ht="42" customHeight="1" thickBot="1">
      <c r="A17" s="1765"/>
      <c r="B17" s="1709"/>
      <c r="C17" s="1697"/>
      <c r="D17" s="224" t="s">
        <v>555</v>
      </c>
      <c r="E17" s="59" t="s">
        <v>49</v>
      </c>
      <c r="F17" s="59">
        <v>500</v>
      </c>
      <c r="G17" s="59" t="s">
        <v>556</v>
      </c>
      <c r="H17" s="59" t="s">
        <v>553</v>
      </c>
      <c r="I17" s="60">
        <v>0.0556</v>
      </c>
      <c r="J17" s="59" t="s">
        <v>557</v>
      </c>
      <c r="K17" s="105">
        <v>42078</v>
      </c>
      <c r="L17" s="105">
        <v>42124</v>
      </c>
      <c r="M17" s="113"/>
      <c r="N17" s="113"/>
      <c r="O17" s="113"/>
      <c r="P17" s="113">
        <v>500</v>
      </c>
      <c r="Q17" s="113"/>
      <c r="R17" s="114"/>
      <c r="S17" s="114"/>
      <c r="T17" s="113"/>
      <c r="U17" s="114"/>
      <c r="V17" s="114"/>
      <c r="W17" s="114"/>
      <c r="X17" s="114"/>
      <c r="Y17" s="250">
        <f t="shared" si="0"/>
        <v>500</v>
      </c>
      <c r="Z17" s="253">
        <v>10000000</v>
      </c>
      <c r="AA17" s="459" t="s">
        <v>1084</v>
      </c>
      <c r="AB17" s="1533"/>
      <c r="AC17" s="1534"/>
      <c r="AD17" s="1533"/>
      <c r="AE17" s="1534"/>
      <c r="AF17" s="1534"/>
      <c r="AG17" s="1534"/>
      <c r="AH17" s="1535"/>
      <c r="AI17" s="1534"/>
      <c r="AJ17" s="1536"/>
      <c r="AK17" s="1536"/>
    </row>
    <row r="18" spans="1:37" s="43" customFormat="1" ht="26.25" thickBot="1">
      <c r="A18" s="1765"/>
      <c r="B18" s="1709"/>
      <c r="C18" s="1829"/>
      <c r="D18" s="224" t="s">
        <v>558</v>
      </c>
      <c r="E18" s="59" t="s">
        <v>49</v>
      </c>
      <c r="F18" s="59">
        <v>1</v>
      </c>
      <c r="G18" s="59" t="s">
        <v>559</v>
      </c>
      <c r="H18" s="59" t="s">
        <v>553</v>
      </c>
      <c r="I18" s="60">
        <v>0.04</v>
      </c>
      <c r="J18" s="59" t="s">
        <v>560</v>
      </c>
      <c r="K18" s="61">
        <v>42124</v>
      </c>
      <c r="L18" s="61">
        <v>42153</v>
      </c>
      <c r="M18" s="254"/>
      <c r="N18" s="254"/>
      <c r="O18" s="254"/>
      <c r="P18" s="254"/>
      <c r="Q18" s="254">
        <v>1</v>
      </c>
      <c r="R18" s="254"/>
      <c r="S18" s="254"/>
      <c r="T18" s="255"/>
      <c r="U18" s="256"/>
      <c r="V18" s="103"/>
      <c r="W18" s="103"/>
      <c r="X18" s="103"/>
      <c r="Y18" s="250">
        <f t="shared" si="0"/>
        <v>1</v>
      </c>
      <c r="Z18" s="251">
        <v>2000000</v>
      </c>
      <c r="AA18" s="459" t="s">
        <v>1084</v>
      </c>
      <c r="AB18" s="1533"/>
      <c r="AC18" s="1534"/>
      <c r="AD18" s="1533"/>
      <c r="AE18" s="1534"/>
      <c r="AF18" s="1534"/>
      <c r="AG18" s="1534"/>
      <c r="AH18" s="1535"/>
      <c r="AI18" s="1534"/>
      <c r="AJ18" s="1536"/>
      <c r="AK18" s="1536"/>
    </row>
    <row r="19" spans="1:37" s="43" customFormat="1" ht="71.25" customHeight="1" thickBot="1">
      <c r="A19" s="1765"/>
      <c r="B19" s="1709"/>
      <c r="C19" s="1830" t="s">
        <v>561</v>
      </c>
      <c r="D19" s="237" t="s">
        <v>562</v>
      </c>
      <c r="E19" s="257" t="s">
        <v>49</v>
      </c>
      <c r="F19" s="257">
        <v>3</v>
      </c>
      <c r="G19" s="257" t="s">
        <v>563</v>
      </c>
      <c r="H19" s="257" t="s">
        <v>564</v>
      </c>
      <c r="I19" s="60">
        <v>0.065</v>
      </c>
      <c r="J19" s="257" t="s">
        <v>565</v>
      </c>
      <c r="K19" s="226">
        <v>42005</v>
      </c>
      <c r="L19" s="226">
        <v>42369</v>
      </c>
      <c r="M19" s="258"/>
      <c r="N19" s="258"/>
      <c r="O19" s="258">
        <v>1</v>
      </c>
      <c r="P19" s="258"/>
      <c r="Q19" s="258"/>
      <c r="R19" s="258">
        <v>1</v>
      </c>
      <c r="S19" s="258"/>
      <c r="T19" s="259"/>
      <c r="U19" s="260">
        <v>1</v>
      </c>
      <c r="V19" s="261"/>
      <c r="W19" s="261"/>
      <c r="X19" s="261"/>
      <c r="Y19" s="250">
        <f t="shared" si="0"/>
        <v>3</v>
      </c>
      <c r="Z19" s="253">
        <v>0</v>
      </c>
      <c r="AA19" s="459" t="s">
        <v>1084</v>
      </c>
      <c r="AB19" s="1533"/>
      <c r="AC19" s="1534"/>
      <c r="AD19" s="1533"/>
      <c r="AE19" s="1534"/>
      <c r="AF19" s="1534"/>
      <c r="AG19" s="1534"/>
      <c r="AH19" s="1535"/>
      <c r="AI19" s="1534"/>
      <c r="AJ19" s="1536"/>
      <c r="AK19" s="1536"/>
    </row>
    <row r="20" spans="1:37" s="43" customFormat="1" ht="64.5" thickBot="1">
      <c r="A20" s="1765"/>
      <c r="B20" s="1709"/>
      <c r="C20" s="1697"/>
      <c r="D20" s="224" t="s">
        <v>566</v>
      </c>
      <c r="E20" s="140" t="s">
        <v>49</v>
      </c>
      <c r="F20" s="59">
        <v>2</v>
      </c>
      <c r="G20" s="59" t="s">
        <v>567</v>
      </c>
      <c r="H20" s="59" t="s">
        <v>568</v>
      </c>
      <c r="I20" s="60">
        <v>0.065</v>
      </c>
      <c r="J20" s="59" t="s">
        <v>565</v>
      </c>
      <c r="K20" s="61">
        <v>42005</v>
      </c>
      <c r="L20" s="61">
        <v>42369</v>
      </c>
      <c r="M20" s="254"/>
      <c r="N20" s="254"/>
      <c r="O20" s="254">
        <v>1</v>
      </c>
      <c r="P20" s="254"/>
      <c r="Q20" s="254"/>
      <c r="R20" s="254"/>
      <c r="S20" s="254"/>
      <c r="T20" s="255"/>
      <c r="U20" s="256">
        <v>1</v>
      </c>
      <c r="V20" s="103"/>
      <c r="W20" s="103"/>
      <c r="X20" s="103"/>
      <c r="Y20" s="250">
        <f t="shared" si="0"/>
        <v>2</v>
      </c>
      <c r="Z20" s="253">
        <v>0</v>
      </c>
      <c r="AA20" s="459" t="s">
        <v>1084</v>
      </c>
      <c r="AB20" s="1533"/>
      <c r="AC20" s="1534"/>
      <c r="AD20" s="1533"/>
      <c r="AE20" s="1534"/>
      <c r="AF20" s="1534"/>
      <c r="AG20" s="1534"/>
      <c r="AH20" s="1535"/>
      <c r="AI20" s="1534"/>
      <c r="AJ20" s="1536"/>
      <c r="AK20" s="1536"/>
    </row>
    <row r="21" spans="1:37" s="43" customFormat="1" ht="87" customHeight="1" thickBot="1">
      <c r="A21" s="1765"/>
      <c r="B21" s="1709"/>
      <c r="C21" s="1697"/>
      <c r="D21" s="224" t="s">
        <v>569</v>
      </c>
      <c r="E21" s="257" t="s">
        <v>57</v>
      </c>
      <c r="F21" s="257">
        <v>100</v>
      </c>
      <c r="G21" s="257" t="s">
        <v>570</v>
      </c>
      <c r="H21" s="257" t="s">
        <v>571</v>
      </c>
      <c r="I21" s="60">
        <v>0.0556</v>
      </c>
      <c r="J21" s="257" t="s">
        <v>572</v>
      </c>
      <c r="K21" s="226">
        <v>42005</v>
      </c>
      <c r="L21" s="226">
        <v>42338</v>
      </c>
      <c r="M21" s="258"/>
      <c r="N21" s="258"/>
      <c r="O21" s="258"/>
      <c r="P21" s="258">
        <v>100</v>
      </c>
      <c r="Q21" s="258"/>
      <c r="R21" s="258"/>
      <c r="S21" s="258"/>
      <c r="T21" s="259">
        <v>100</v>
      </c>
      <c r="U21" s="260"/>
      <c r="V21" s="261"/>
      <c r="W21" s="261">
        <v>100</v>
      </c>
      <c r="X21" s="261"/>
      <c r="Y21" s="250">
        <f aca="true" t="shared" si="1" ref="Y21:Y33">+SUM(M21:X21)</f>
        <v>300</v>
      </c>
      <c r="Z21" s="253">
        <v>0</v>
      </c>
      <c r="AA21" s="459" t="s">
        <v>1084</v>
      </c>
      <c r="AB21" s="1533"/>
      <c r="AC21" s="1534"/>
      <c r="AD21" s="1533"/>
      <c r="AE21" s="1534"/>
      <c r="AF21" s="1534"/>
      <c r="AG21" s="1534"/>
      <c r="AH21" s="1535"/>
      <c r="AI21" s="1534"/>
      <c r="AJ21" s="1536"/>
      <c r="AK21" s="1536"/>
    </row>
    <row r="22" spans="1:37" s="43" customFormat="1" ht="120.75" customHeight="1" thickBot="1">
      <c r="A22" s="1765"/>
      <c r="B22" s="1709"/>
      <c r="C22" s="1697"/>
      <c r="D22" s="224" t="s">
        <v>573</v>
      </c>
      <c r="E22" s="140" t="s">
        <v>49</v>
      </c>
      <c r="F22" s="59">
        <v>20</v>
      </c>
      <c r="G22" s="59" t="s">
        <v>574</v>
      </c>
      <c r="H22" s="59" t="s">
        <v>575</v>
      </c>
      <c r="I22" s="60">
        <v>0.06</v>
      </c>
      <c r="J22" s="59" t="s">
        <v>576</v>
      </c>
      <c r="K22" s="61">
        <v>42005</v>
      </c>
      <c r="L22" s="61">
        <v>42369</v>
      </c>
      <c r="M22" s="254"/>
      <c r="N22" s="254"/>
      <c r="O22" s="254">
        <v>5</v>
      </c>
      <c r="P22" s="254"/>
      <c r="Q22" s="254">
        <v>5</v>
      </c>
      <c r="R22" s="254"/>
      <c r="S22" s="254">
        <v>5</v>
      </c>
      <c r="T22" s="255"/>
      <c r="U22" s="256"/>
      <c r="V22" s="103"/>
      <c r="W22" s="103"/>
      <c r="X22" s="103"/>
      <c r="Y22" s="250">
        <f t="shared" si="1"/>
        <v>15</v>
      </c>
      <c r="Z22" s="253">
        <v>0</v>
      </c>
      <c r="AA22" s="459" t="s">
        <v>1084</v>
      </c>
      <c r="AB22" s="1533"/>
      <c r="AC22" s="1534"/>
      <c r="AD22" s="1533"/>
      <c r="AE22" s="1534"/>
      <c r="AF22" s="1534"/>
      <c r="AG22" s="1534"/>
      <c r="AH22" s="1535"/>
      <c r="AI22" s="1534"/>
      <c r="AJ22" s="1536"/>
      <c r="AK22" s="1536"/>
    </row>
    <row r="23" spans="1:37" s="43" customFormat="1" ht="94.5" customHeight="1" thickBot="1">
      <c r="A23" s="1765"/>
      <c r="B23" s="1709"/>
      <c r="C23" s="1697"/>
      <c r="D23" s="224" t="s">
        <v>577</v>
      </c>
      <c r="E23" s="257" t="s">
        <v>49</v>
      </c>
      <c r="F23" s="257">
        <v>3</v>
      </c>
      <c r="G23" s="257" t="s">
        <v>578</v>
      </c>
      <c r="H23" s="257" t="s">
        <v>579</v>
      </c>
      <c r="I23" s="60">
        <v>0.065</v>
      </c>
      <c r="J23" s="257" t="s">
        <v>580</v>
      </c>
      <c r="K23" s="226">
        <v>42005</v>
      </c>
      <c r="L23" s="226">
        <v>42369</v>
      </c>
      <c r="M23" s="258"/>
      <c r="N23" s="258"/>
      <c r="O23" s="258"/>
      <c r="P23" s="258">
        <v>1</v>
      </c>
      <c r="Q23" s="258"/>
      <c r="R23" s="258"/>
      <c r="S23" s="258"/>
      <c r="T23" s="259">
        <v>1</v>
      </c>
      <c r="U23" s="260"/>
      <c r="V23" s="261"/>
      <c r="W23" s="261"/>
      <c r="X23" s="261">
        <v>1</v>
      </c>
      <c r="Y23" s="250">
        <f t="shared" si="1"/>
        <v>3</v>
      </c>
      <c r="Z23" s="253">
        <v>0</v>
      </c>
      <c r="AA23" s="459" t="s">
        <v>1084</v>
      </c>
      <c r="AB23" s="1533"/>
      <c r="AC23" s="1534"/>
      <c r="AD23" s="1533"/>
      <c r="AE23" s="1534"/>
      <c r="AF23" s="1534"/>
      <c r="AG23" s="1534"/>
      <c r="AH23" s="1535"/>
      <c r="AI23" s="1534"/>
      <c r="AJ23" s="1536"/>
      <c r="AK23" s="1536"/>
    </row>
    <row r="24" spans="1:37" s="43" customFormat="1" ht="57.75" customHeight="1" thickBot="1">
      <c r="A24" s="1765"/>
      <c r="B24" s="1709"/>
      <c r="C24" s="1697"/>
      <c r="D24" s="224" t="s">
        <v>581</v>
      </c>
      <c r="E24" s="140" t="s">
        <v>49</v>
      </c>
      <c r="F24" s="59">
        <v>10</v>
      </c>
      <c r="G24" s="59" t="s">
        <v>582</v>
      </c>
      <c r="H24" s="59" t="s">
        <v>583</v>
      </c>
      <c r="I24" s="60">
        <v>0.0556</v>
      </c>
      <c r="J24" s="59" t="s">
        <v>584</v>
      </c>
      <c r="K24" s="61">
        <v>42005</v>
      </c>
      <c r="L24" s="61">
        <v>42369</v>
      </c>
      <c r="M24" s="254"/>
      <c r="N24" s="254"/>
      <c r="O24" s="254">
        <v>2</v>
      </c>
      <c r="P24" s="254"/>
      <c r="Q24" s="254"/>
      <c r="R24" s="254">
        <v>3</v>
      </c>
      <c r="S24" s="254"/>
      <c r="T24" s="255"/>
      <c r="U24" s="256">
        <v>2</v>
      </c>
      <c r="V24" s="103"/>
      <c r="W24" s="103"/>
      <c r="X24" s="103">
        <v>3</v>
      </c>
      <c r="Y24" s="250">
        <f t="shared" si="1"/>
        <v>10</v>
      </c>
      <c r="Z24" s="253">
        <v>0</v>
      </c>
      <c r="AA24" s="459" t="s">
        <v>1084</v>
      </c>
      <c r="AB24" s="1533"/>
      <c r="AC24" s="1534"/>
      <c r="AD24" s="1533"/>
      <c r="AE24" s="1534"/>
      <c r="AF24" s="1534"/>
      <c r="AG24" s="1534"/>
      <c r="AH24" s="1535"/>
      <c r="AI24" s="1534"/>
      <c r="AJ24" s="1536"/>
      <c r="AK24" s="1536"/>
    </row>
    <row r="25" spans="1:37" s="43" customFormat="1" ht="51.75" thickBot="1">
      <c r="A25" s="1765"/>
      <c r="B25" s="1709"/>
      <c r="C25" s="1697"/>
      <c r="D25" s="224" t="s">
        <v>585</v>
      </c>
      <c r="E25" s="257" t="s">
        <v>49</v>
      </c>
      <c r="F25" s="257">
        <v>15</v>
      </c>
      <c r="G25" s="257" t="s">
        <v>586</v>
      </c>
      <c r="H25" s="257" t="s">
        <v>587</v>
      </c>
      <c r="I25" s="60">
        <v>0.065</v>
      </c>
      <c r="J25" s="257" t="s">
        <v>588</v>
      </c>
      <c r="K25" s="226">
        <v>42005</v>
      </c>
      <c r="L25" s="226">
        <v>42369</v>
      </c>
      <c r="M25" s="258"/>
      <c r="N25" s="258"/>
      <c r="O25" s="258"/>
      <c r="P25" s="258"/>
      <c r="Q25" s="258"/>
      <c r="R25" s="258">
        <v>8</v>
      </c>
      <c r="S25" s="258"/>
      <c r="T25" s="259"/>
      <c r="U25" s="260"/>
      <c r="V25" s="261"/>
      <c r="W25" s="261"/>
      <c r="X25" s="261">
        <v>7</v>
      </c>
      <c r="Y25" s="250">
        <f t="shared" si="1"/>
        <v>15</v>
      </c>
      <c r="Z25" s="253">
        <v>0</v>
      </c>
      <c r="AA25" s="459" t="s">
        <v>1084</v>
      </c>
      <c r="AB25" s="1533"/>
      <c r="AC25" s="1534"/>
      <c r="AD25" s="1533"/>
      <c r="AE25" s="1534"/>
      <c r="AF25" s="1534"/>
      <c r="AG25" s="1534"/>
      <c r="AH25" s="1535"/>
      <c r="AI25" s="1534"/>
      <c r="AJ25" s="1536"/>
      <c r="AK25" s="1536"/>
    </row>
    <row r="26" spans="1:37" s="43" customFormat="1" ht="90" thickBot="1">
      <c r="A26" s="1765"/>
      <c r="B26" s="1709"/>
      <c r="C26" s="1697"/>
      <c r="D26" s="224" t="s">
        <v>589</v>
      </c>
      <c r="E26" s="140" t="s">
        <v>49</v>
      </c>
      <c r="F26" s="59">
        <v>2</v>
      </c>
      <c r="G26" s="59" t="s">
        <v>590</v>
      </c>
      <c r="H26" s="59" t="s">
        <v>579</v>
      </c>
      <c r="I26" s="60">
        <v>0.05</v>
      </c>
      <c r="J26" s="59" t="s">
        <v>591</v>
      </c>
      <c r="K26" s="61">
        <v>42005</v>
      </c>
      <c r="L26" s="61" t="s">
        <v>592</v>
      </c>
      <c r="M26" s="254"/>
      <c r="N26" s="254"/>
      <c r="O26" s="254"/>
      <c r="P26" s="254"/>
      <c r="Q26" s="254"/>
      <c r="R26" s="254">
        <v>1</v>
      </c>
      <c r="S26" s="254"/>
      <c r="T26" s="255"/>
      <c r="U26" s="256"/>
      <c r="V26" s="103"/>
      <c r="W26" s="103"/>
      <c r="X26" s="103"/>
      <c r="Y26" s="250">
        <f t="shared" si="1"/>
        <v>1</v>
      </c>
      <c r="Z26" s="253">
        <v>10000000</v>
      </c>
      <c r="AA26" s="459" t="s">
        <v>1084</v>
      </c>
      <c r="AB26" s="1533"/>
      <c r="AC26" s="1534"/>
      <c r="AD26" s="1533"/>
      <c r="AE26" s="1534"/>
      <c r="AF26" s="1534"/>
      <c r="AG26" s="1534"/>
      <c r="AH26" s="1535"/>
      <c r="AI26" s="1534"/>
      <c r="AJ26" s="1536"/>
      <c r="AK26" s="1536"/>
    </row>
    <row r="27" spans="1:37" s="43" customFormat="1" ht="102.75" thickBot="1">
      <c r="A27" s="1765"/>
      <c r="B27" s="1709"/>
      <c r="C27" s="1697"/>
      <c r="D27" s="224" t="s">
        <v>593</v>
      </c>
      <c r="E27" s="59" t="s">
        <v>49</v>
      </c>
      <c r="F27" s="59">
        <v>4</v>
      </c>
      <c r="G27" s="59" t="s">
        <v>594</v>
      </c>
      <c r="H27" s="59" t="s">
        <v>579</v>
      </c>
      <c r="I27" s="60">
        <v>0.04</v>
      </c>
      <c r="J27" s="59" t="s">
        <v>595</v>
      </c>
      <c r="K27" s="61">
        <v>42005</v>
      </c>
      <c r="L27" s="61" t="s">
        <v>592</v>
      </c>
      <c r="M27" s="254"/>
      <c r="N27" s="254"/>
      <c r="O27" s="254"/>
      <c r="P27" s="254"/>
      <c r="Q27" s="254"/>
      <c r="R27" s="254">
        <v>4</v>
      </c>
      <c r="S27" s="254"/>
      <c r="T27" s="255"/>
      <c r="U27" s="256"/>
      <c r="V27" s="103"/>
      <c r="W27" s="103"/>
      <c r="X27" s="103"/>
      <c r="Y27" s="250">
        <f t="shared" si="1"/>
        <v>4</v>
      </c>
      <c r="Z27" s="253">
        <v>20000000</v>
      </c>
      <c r="AA27" s="459" t="s">
        <v>1084</v>
      </c>
      <c r="AB27" s="1533"/>
      <c r="AC27" s="1534"/>
      <c r="AD27" s="1533"/>
      <c r="AE27" s="1534"/>
      <c r="AF27" s="1534"/>
      <c r="AG27" s="1534"/>
      <c r="AH27" s="1535"/>
      <c r="AI27" s="1534"/>
      <c r="AJ27" s="1536"/>
      <c r="AK27" s="1536"/>
    </row>
    <row r="28" spans="1:37" s="43" customFormat="1" ht="98.25" customHeight="1" thickBot="1">
      <c r="A28" s="1765"/>
      <c r="B28" s="1709"/>
      <c r="C28" s="1697"/>
      <c r="D28" s="263" t="s">
        <v>596</v>
      </c>
      <c r="E28" s="257" t="s">
        <v>49</v>
      </c>
      <c r="F28" s="257">
        <v>10</v>
      </c>
      <c r="G28" s="257" t="s">
        <v>597</v>
      </c>
      <c r="H28" s="257" t="s">
        <v>598</v>
      </c>
      <c r="I28" s="60">
        <v>0.0556</v>
      </c>
      <c r="J28" s="257" t="s">
        <v>599</v>
      </c>
      <c r="K28" s="226">
        <v>42005</v>
      </c>
      <c r="L28" s="226">
        <v>42369</v>
      </c>
      <c r="M28" s="258"/>
      <c r="N28" s="258"/>
      <c r="O28" s="258">
        <v>2</v>
      </c>
      <c r="P28" s="258"/>
      <c r="Q28" s="258">
        <v>1</v>
      </c>
      <c r="R28" s="258">
        <v>2</v>
      </c>
      <c r="S28" s="258"/>
      <c r="T28" s="259">
        <v>1</v>
      </c>
      <c r="U28" s="260">
        <v>2</v>
      </c>
      <c r="V28" s="261"/>
      <c r="W28" s="261"/>
      <c r="X28" s="261">
        <v>2</v>
      </c>
      <c r="Y28" s="250">
        <f t="shared" si="1"/>
        <v>10</v>
      </c>
      <c r="Z28" s="253">
        <v>100000000</v>
      </c>
      <c r="AA28" s="459" t="s">
        <v>1084</v>
      </c>
      <c r="AB28" s="1533"/>
      <c r="AC28" s="1534"/>
      <c r="AD28" s="1533"/>
      <c r="AE28" s="1534"/>
      <c r="AF28" s="1534"/>
      <c r="AG28" s="1534"/>
      <c r="AH28" s="1535"/>
      <c r="AI28" s="1534"/>
      <c r="AJ28" s="1536"/>
      <c r="AK28" s="1536"/>
    </row>
    <row r="29" spans="1:37" s="43" customFormat="1" ht="131.25" customHeight="1" thickBot="1">
      <c r="A29" s="1765"/>
      <c r="B29" s="1709"/>
      <c r="C29" s="1697"/>
      <c r="D29" s="224" t="s">
        <v>600</v>
      </c>
      <c r="E29" s="59" t="s">
        <v>49</v>
      </c>
      <c r="F29" s="59">
        <v>7</v>
      </c>
      <c r="G29" s="59" t="s">
        <v>601</v>
      </c>
      <c r="H29" s="59" t="s">
        <v>575</v>
      </c>
      <c r="I29" s="60">
        <v>0.0556</v>
      </c>
      <c r="J29" s="59" t="s">
        <v>591</v>
      </c>
      <c r="K29" s="61">
        <v>42005</v>
      </c>
      <c r="L29" s="61">
        <v>42369</v>
      </c>
      <c r="M29" s="254"/>
      <c r="N29" s="254"/>
      <c r="O29" s="254"/>
      <c r="P29" s="254">
        <v>3</v>
      </c>
      <c r="Q29" s="254"/>
      <c r="R29" s="254"/>
      <c r="S29" s="254"/>
      <c r="T29" s="255">
        <v>3</v>
      </c>
      <c r="U29" s="256"/>
      <c r="V29" s="103"/>
      <c r="W29" s="103"/>
      <c r="X29" s="103">
        <v>1</v>
      </c>
      <c r="Y29" s="250">
        <f t="shared" si="1"/>
        <v>7</v>
      </c>
      <c r="Z29" s="253">
        <v>0</v>
      </c>
      <c r="AA29" s="459" t="s">
        <v>1084</v>
      </c>
      <c r="AB29" s="1533"/>
      <c r="AC29" s="1534"/>
      <c r="AD29" s="1533"/>
      <c r="AE29" s="1534"/>
      <c r="AF29" s="1534"/>
      <c r="AG29" s="1534"/>
      <c r="AH29" s="1535"/>
      <c r="AI29" s="1534"/>
      <c r="AJ29" s="1536"/>
      <c r="AK29" s="1536"/>
    </row>
    <row r="30" spans="1:37" s="43" customFormat="1" ht="83.25" customHeight="1" thickBot="1">
      <c r="A30" s="1765"/>
      <c r="B30" s="1709"/>
      <c r="C30" s="1829"/>
      <c r="D30" s="224" t="s">
        <v>602</v>
      </c>
      <c r="E30" s="59" t="s">
        <v>57</v>
      </c>
      <c r="F30" s="59">
        <v>50</v>
      </c>
      <c r="G30" s="59" t="s">
        <v>603</v>
      </c>
      <c r="H30" s="59" t="s">
        <v>604</v>
      </c>
      <c r="I30" s="60">
        <v>0.06</v>
      </c>
      <c r="J30" s="59" t="s">
        <v>605</v>
      </c>
      <c r="K30" s="61">
        <v>42005</v>
      </c>
      <c r="L30" s="61">
        <v>42369</v>
      </c>
      <c r="M30" s="254"/>
      <c r="N30" s="254"/>
      <c r="O30" s="254"/>
      <c r="P30" s="254"/>
      <c r="Q30" s="254"/>
      <c r="R30" s="254"/>
      <c r="S30" s="254"/>
      <c r="T30" s="255"/>
      <c r="U30" s="256"/>
      <c r="V30" s="103"/>
      <c r="W30" s="103"/>
      <c r="X30" s="264">
        <v>0.5</v>
      </c>
      <c r="Y30" s="265">
        <f t="shared" si="1"/>
        <v>0.5</v>
      </c>
      <c r="Z30" s="253">
        <v>0</v>
      </c>
      <c r="AA30" s="459" t="s">
        <v>1084</v>
      </c>
      <c r="AB30" s="1533"/>
      <c r="AC30" s="1534"/>
      <c r="AD30" s="1533"/>
      <c r="AE30" s="1534"/>
      <c r="AF30" s="1534"/>
      <c r="AG30" s="1534"/>
      <c r="AH30" s="1535"/>
      <c r="AI30" s="1534"/>
      <c r="AJ30" s="1536"/>
      <c r="AK30" s="1536"/>
    </row>
    <row r="31" spans="1:37" s="43" customFormat="1" ht="90" thickBot="1">
      <c r="A31" s="1765"/>
      <c r="B31" s="1709"/>
      <c r="C31" s="1830" t="s">
        <v>606</v>
      </c>
      <c r="D31" s="263" t="s">
        <v>607</v>
      </c>
      <c r="E31" s="257" t="s">
        <v>49</v>
      </c>
      <c r="F31" s="257">
        <v>2</v>
      </c>
      <c r="G31" s="257" t="s">
        <v>608</v>
      </c>
      <c r="H31" s="257" t="s">
        <v>553</v>
      </c>
      <c r="I31" s="60">
        <v>0.0635</v>
      </c>
      <c r="J31" s="257" t="s">
        <v>609</v>
      </c>
      <c r="K31" s="226">
        <v>42005</v>
      </c>
      <c r="L31" s="226">
        <v>42369</v>
      </c>
      <c r="M31" s="258"/>
      <c r="N31" s="258"/>
      <c r="O31" s="258"/>
      <c r="P31" s="258"/>
      <c r="Q31" s="258">
        <v>1</v>
      </c>
      <c r="R31" s="258"/>
      <c r="S31" s="258"/>
      <c r="T31" s="259"/>
      <c r="U31" s="260"/>
      <c r="V31" s="261"/>
      <c r="W31" s="261"/>
      <c r="X31" s="261">
        <v>1</v>
      </c>
      <c r="Y31" s="250">
        <f t="shared" si="1"/>
        <v>2</v>
      </c>
      <c r="Z31" s="253">
        <v>0</v>
      </c>
      <c r="AA31" s="459" t="s">
        <v>1084</v>
      </c>
      <c r="AB31" s="1533"/>
      <c r="AC31" s="1534"/>
      <c r="AD31" s="1533"/>
      <c r="AE31" s="1534"/>
      <c r="AF31" s="1534"/>
      <c r="AG31" s="1534"/>
      <c r="AH31" s="1535"/>
      <c r="AI31" s="1534"/>
      <c r="AJ31" s="1536"/>
      <c r="AK31" s="1536"/>
    </row>
    <row r="32" spans="1:37" s="43" customFormat="1" ht="64.5" thickBot="1">
      <c r="A32" s="1765"/>
      <c r="B32" s="1709"/>
      <c r="C32" s="1697"/>
      <c r="D32" s="266" t="s">
        <v>610</v>
      </c>
      <c r="E32" s="236" t="s">
        <v>49</v>
      </c>
      <c r="F32" s="236">
        <v>3</v>
      </c>
      <c r="G32" s="236" t="s">
        <v>611</v>
      </c>
      <c r="H32" s="236" t="s">
        <v>553</v>
      </c>
      <c r="I32" s="60">
        <v>0.045</v>
      </c>
      <c r="J32" s="236" t="s">
        <v>612</v>
      </c>
      <c r="K32" s="62">
        <v>42005</v>
      </c>
      <c r="L32" s="62">
        <v>42369</v>
      </c>
      <c r="M32" s="64"/>
      <c r="N32" s="64"/>
      <c r="O32" s="64"/>
      <c r="P32" s="64">
        <v>1</v>
      </c>
      <c r="Q32" s="64"/>
      <c r="R32" s="64"/>
      <c r="S32" s="64"/>
      <c r="T32" s="65">
        <v>1</v>
      </c>
      <c r="U32" s="66"/>
      <c r="V32" s="67"/>
      <c r="W32" s="67"/>
      <c r="X32" s="67">
        <v>1</v>
      </c>
      <c r="Y32" s="250">
        <f t="shared" si="1"/>
        <v>3</v>
      </c>
      <c r="Z32" s="253">
        <v>0</v>
      </c>
      <c r="AA32" s="459" t="s">
        <v>1084</v>
      </c>
      <c r="AB32" s="1533"/>
      <c r="AC32" s="1534"/>
      <c r="AD32" s="1533"/>
      <c r="AE32" s="1534"/>
      <c r="AF32" s="1534"/>
      <c r="AG32" s="1534"/>
      <c r="AH32" s="1535"/>
      <c r="AI32" s="1534"/>
      <c r="AJ32" s="1536"/>
      <c r="AK32" s="1536"/>
    </row>
    <row r="33" spans="1:37" s="43" customFormat="1" ht="51.75" thickBot="1">
      <c r="A33" s="1765"/>
      <c r="B33" s="1709"/>
      <c r="C33" s="1698"/>
      <c r="D33" s="224" t="s">
        <v>613</v>
      </c>
      <c r="E33" s="59" t="s">
        <v>614</v>
      </c>
      <c r="F33" s="59">
        <v>8</v>
      </c>
      <c r="G33" s="59" t="s">
        <v>615</v>
      </c>
      <c r="H33" s="59" t="s">
        <v>616</v>
      </c>
      <c r="I33" s="60">
        <v>0.0635</v>
      </c>
      <c r="J33" s="59" t="s">
        <v>617</v>
      </c>
      <c r="K33" s="61">
        <v>42005</v>
      </c>
      <c r="L33" s="61">
        <v>42369</v>
      </c>
      <c r="M33" s="254"/>
      <c r="N33" s="254"/>
      <c r="O33" s="254">
        <v>2</v>
      </c>
      <c r="P33" s="254"/>
      <c r="Q33" s="254"/>
      <c r="R33" s="254">
        <v>2</v>
      </c>
      <c r="S33" s="254"/>
      <c r="T33" s="255"/>
      <c r="U33" s="256">
        <v>2</v>
      </c>
      <c r="V33" s="103"/>
      <c r="W33" s="103"/>
      <c r="X33" s="103">
        <v>2</v>
      </c>
      <c r="Y33" s="250">
        <f t="shared" si="1"/>
        <v>8</v>
      </c>
      <c r="Z33" s="253">
        <v>0</v>
      </c>
      <c r="AA33" s="459" t="s">
        <v>1084</v>
      </c>
      <c r="AB33" s="1533"/>
      <c r="AC33" s="1534"/>
      <c r="AD33" s="1533"/>
      <c r="AE33" s="1534"/>
      <c r="AF33" s="1534"/>
      <c r="AG33" s="1534"/>
      <c r="AH33" s="1535"/>
      <c r="AI33" s="1534"/>
      <c r="AJ33" s="1536"/>
      <c r="AK33" s="1536"/>
    </row>
    <row r="34" spans="1:37" s="30" customFormat="1" ht="20.1" customHeight="1" thickBot="1">
      <c r="A34" s="1699" t="s">
        <v>125</v>
      </c>
      <c r="B34" s="1700"/>
      <c r="C34" s="1700"/>
      <c r="D34" s="1701"/>
      <c r="E34" s="163"/>
      <c r="F34" s="163"/>
      <c r="G34" s="163"/>
      <c r="H34" s="163"/>
      <c r="I34" s="143">
        <f>SUM(I16:I33)</f>
        <v>1</v>
      </c>
      <c r="J34" s="163"/>
      <c r="K34" s="163"/>
      <c r="L34" s="163"/>
      <c r="M34" s="163"/>
      <c r="N34" s="163"/>
      <c r="O34" s="163"/>
      <c r="P34" s="163"/>
      <c r="Q34" s="163"/>
      <c r="R34" s="163"/>
      <c r="S34" s="163"/>
      <c r="T34" s="163"/>
      <c r="U34" s="163"/>
      <c r="V34" s="163"/>
      <c r="W34" s="163"/>
      <c r="X34" s="163"/>
      <c r="Y34" s="81"/>
      <c r="Z34" s="267">
        <f>SUM(Z16:Z33)</f>
        <v>142000000</v>
      </c>
      <c r="AA34" s="164"/>
      <c r="AB34" s="118"/>
      <c r="AC34" s="1228"/>
      <c r="AD34" s="118"/>
      <c r="AE34" s="1235"/>
      <c r="AF34" s="118"/>
      <c r="AG34" s="1235"/>
      <c r="AH34" s="118"/>
      <c r="AI34" s="118"/>
      <c r="AJ34" s="118"/>
      <c r="AK34" s="118"/>
    </row>
    <row r="35" spans="1:37" s="30" customFormat="1" ht="20.1" customHeight="1" thickBot="1">
      <c r="A35" s="1692" t="s">
        <v>285</v>
      </c>
      <c r="B35" s="1693"/>
      <c r="C35" s="1693"/>
      <c r="D35" s="1715"/>
      <c r="E35" s="197"/>
      <c r="F35" s="197"/>
      <c r="G35" s="197"/>
      <c r="H35" s="198"/>
      <c r="I35" s="198"/>
      <c r="J35" s="198"/>
      <c r="K35" s="198"/>
      <c r="L35" s="198"/>
      <c r="M35" s="198"/>
      <c r="N35" s="198"/>
      <c r="O35" s="198"/>
      <c r="P35" s="198"/>
      <c r="Q35" s="198"/>
      <c r="R35" s="198"/>
      <c r="S35" s="198"/>
      <c r="T35" s="198"/>
      <c r="U35" s="198"/>
      <c r="V35" s="198"/>
      <c r="W35" s="198"/>
      <c r="X35" s="198"/>
      <c r="Y35" s="200"/>
      <c r="Z35" s="201">
        <f>Z34</f>
        <v>142000000</v>
      </c>
      <c r="AA35" s="202"/>
      <c r="AB35" s="1454"/>
      <c r="AC35" s="1019"/>
      <c r="AD35" s="1454"/>
      <c r="AE35" s="1025"/>
      <c r="AF35" s="1454"/>
      <c r="AG35" s="1025"/>
      <c r="AH35" s="1454"/>
      <c r="AI35" s="1454"/>
      <c r="AJ35" s="1454"/>
      <c r="AK35" s="1454"/>
    </row>
    <row r="36" spans="2:26" s="12" customFormat="1" ht="9.95" customHeight="1" thickBot="1">
      <c r="B36" s="13"/>
      <c r="F36" s="218"/>
      <c r="I36" s="219"/>
      <c r="K36" s="220"/>
      <c r="L36" s="220"/>
      <c r="Y36" s="221"/>
      <c r="Z36" s="248"/>
    </row>
    <row r="37" spans="1:37" s="4" customFormat="1" ht="21" customHeight="1" thickBot="1">
      <c r="A37" s="1716" t="s">
        <v>9</v>
      </c>
      <c r="B37" s="1717"/>
      <c r="C37" s="1717"/>
      <c r="D37" s="1718"/>
      <c r="E37" s="1705" t="s">
        <v>10</v>
      </c>
      <c r="F37" s="1706"/>
      <c r="G37" s="1706"/>
      <c r="H37" s="1706"/>
      <c r="I37" s="1706"/>
      <c r="J37" s="1706"/>
      <c r="K37" s="1706"/>
      <c r="L37" s="1706"/>
      <c r="M37" s="1706"/>
      <c r="N37" s="1706"/>
      <c r="O37" s="1706"/>
      <c r="P37" s="1706"/>
      <c r="Q37" s="1706"/>
      <c r="R37" s="1706"/>
      <c r="S37" s="1706"/>
      <c r="T37" s="1706"/>
      <c r="U37" s="1706"/>
      <c r="V37" s="1706"/>
      <c r="W37" s="1706"/>
      <c r="X37" s="1706"/>
      <c r="Y37" s="1706"/>
      <c r="Z37" s="1706"/>
      <c r="AA37" s="1707"/>
      <c r="AB37" s="1705" t="s">
        <v>10</v>
      </c>
      <c r="AC37" s="1706"/>
      <c r="AD37" s="1706"/>
      <c r="AE37" s="1706"/>
      <c r="AF37" s="1706"/>
      <c r="AG37" s="1706"/>
      <c r="AH37" s="1706"/>
      <c r="AI37" s="1706"/>
      <c r="AJ37" s="1706"/>
      <c r="AK37" s="1707"/>
    </row>
    <row r="38" spans="2:26" s="12" customFormat="1" ht="9.95" customHeight="1" thickBot="1">
      <c r="B38" s="13"/>
      <c r="E38" s="268"/>
      <c r="F38" s="269"/>
      <c r="G38" s="268"/>
      <c r="I38" s="219"/>
      <c r="K38" s="220"/>
      <c r="L38" s="220"/>
      <c r="Y38" s="221"/>
      <c r="Z38" s="248"/>
    </row>
    <row r="39" spans="1:37" s="43" customFormat="1" ht="64.5" thickBot="1">
      <c r="A39" s="1694">
        <v>1</v>
      </c>
      <c r="B39" s="1694" t="s">
        <v>126</v>
      </c>
      <c r="C39" s="1761" t="s">
        <v>498</v>
      </c>
      <c r="D39" s="191" t="s">
        <v>499</v>
      </c>
      <c r="E39" s="34" t="s">
        <v>67</v>
      </c>
      <c r="F39" s="99" t="s">
        <v>95</v>
      </c>
      <c r="G39" s="188" t="s">
        <v>68</v>
      </c>
      <c r="H39" s="59" t="s">
        <v>618</v>
      </c>
      <c r="I39" s="94">
        <f>100%/6</f>
        <v>0.16666666666666666</v>
      </c>
      <c r="J39" s="38" t="s">
        <v>129</v>
      </c>
      <c r="K39" s="39">
        <v>42005</v>
      </c>
      <c r="L39" s="39">
        <v>42369</v>
      </c>
      <c r="M39" s="40"/>
      <c r="N39" s="40"/>
      <c r="O39" s="40"/>
      <c r="P39" s="40"/>
      <c r="Q39" s="40"/>
      <c r="R39" s="40"/>
      <c r="S39" s="40"/>
      <c r="T39" s="40"/>
      <c r="U39" s="40"/>
      <c r="V39" s="40"/>
      <c r="W39" s="40"/>
      <c r="X39" s="40"/>
      <c r="Y39" s="41" t="s">
        <v>95</v>
      </c>
      <c r="Z39" s="42">
        <v>0</v>
      </c>
      <c r="AA39" s="189" t="s">
        <v>1084</v>
      </c>
      <c r="AB39" s="1533"/>
      <c r="AC39" s="1534"/>
      <c r="AD39" s="1533"/>
      <c r="AE39" s="1534"/>
      <c r="AF39" s="1534"/>
      <c r="AG39" s="1534"/>
      <c r="AH39" s="1535"/>
      <c r="AI39" s="1534"/>
      <c r="AJ39" s="1536"/>
      <c r="AK39" s="1536"/>
    </row>
    <row r="40" spans="1:37" s="43" customFormat="1" ht="51.75" thickBot="1">
      <c r="A40" s="1695"/>
      <c r="B40" s="1695"/>
      <c r="C40" s="1762"/>
      <c r="D40" s="95" t="s">
        <v>130</v>
      </c>
      <c r="E40" s="194" t="s">
        <v>131</v>
      </c>
      <c r="F40" s="193">
        <v>4</v>
      </c>
      <c r="G40" s="194" t="s">
        <v>132</v>
      </c>
      <c r="H40" s="59" t="s">
        <v>618</v>
      </c>
      <c r="I40" s="94">
        <f aca="true" t="shared" si="2" ref="I40:I44">100%/6</f>
        <v>0.16666666666666666</v>
      </c>
      <c r="J40" s="49" t="s">
        <v>133</v>
      </c>
      <c r="K40" s="50">
        <v>42005</v>
      </c>
      <c r="L40" s="50">
        <v>42369</v>
      </c>
      <c r="M40" s="51"/>
      <c r="N40" s="51"/>
      <c r="O40" s="51">
        <v>1</v>
      </c>
      <c r="P40" s="51"/>
      <c r="Q40" s="51"/>
      <c r="R40" s="51">
        <v>1</v>
      </c>
      <c r="S40" s="51"/>
      <c r="T40" s="51"/>
      <c r="U40" s="51">
        <v>1</v>
      </c>
      <c r="V40" s="51"/>
      <c r="W40" s="51"/>
      <c r="X40" s="51">
        <v>1</v>
      </c>
      <c r="Y40" s="250">
        <f>+SUM(M40:X40)</f>
        <v>4</v>
      </c>
      <c r="Z40" s="42">
        <v>0</v>
      </c>
      <c r="AA40" s="189" t="s">
        <v>1084</v>
      </c>
      <c r="AB40" s="1533"/>
      <c r="AC40" s="1534"/>
      <c r="AD40" s="1533"/>
      <c r="AE40" s="1534"/>
      <c r="AF40" s="1534"/>
      <c r="AG40" s="1534"/>
      <c r="AH40" s="1535"/>
      <c r="AI40" s="1534"/>
      <c r="AJ40" s="1536"/>
      <c r="AK40" s="1536"/>
    </row>
    <row r="41" spans="1:37" s="43" customFormat="1" ht="39" thickBot="1">
      <c r="A41" s="1695"/>
      <c r="B41" s="1695"/>
      <c r="C41" s="1761" t="s">
        <v>502</v>
      </c>
      <c r="D41" s="85" t="s">
        <v>146</v>
      </c>
      <c r="E41" s="72" t="s">
        <v>147</v>
      </c>
      <c r="F41" s="90">
        <v>12</v>
      </c>
      <c r="G41" s="72" t="s">
        <v>148</v>
      </c>
      <c r="H41" s="59" t="s">
        <v>618</v>
      </c>
      <c r="I41" s="94">
        <f t="shared" si="2"/>
        <v>0.16666666666666666</v>
      </c>
      <c r="J41" s="59" t="s">
        <v>149</v>
      </c>
      <c r="K41" s="50">
        <v>42006</v>
      </c>
      <c r="L41" s="61">
        <v>42369</v>
      </c>
      <c r="M41" s="51">
        <v>1</v>
      </c>
      <c r="N41" s="51">
        <v>1</v>
      </c>
      <c r="O41" s="51">
        <v>1</v>
      </c>
      <c r="P41" s="51">
        <v>1</v>
      </c>
      <c r="Q41" s="51">
        <v>1</v>
      </c>
      <c r="R41" s="51">
        <v>1</v>
      </c>
      <c r="S41" s="51">
        <v>1</v>
      </c>
      <c r="T41" s="51">
        <v>1</v>
      </c>
      <c r="U41" s="51">
        <v>1</v>
      </c>
      <c r="V41" s="51">
        <v>1</v>
      </c>
      <c r="W41" s="51">
        <v>1</v>
      </c>
      <c r="X41" s="51">
        <v>1</v>
      </c>
      <c r="Y41" s="250">
        <f>+SUM(M41:X41)</f>
        <v>12</v>
      </c>
      <c r="Z41" s="42">
        <v>0</v>
      </c>
      <c r="AA41" s="189" t="s">
        <v>1084</v>
      </c>
      <c r="AB41" s="1533"/>
      <c r="AC41" s="1534"/>
      <c r="AD41" s="1533"/>
      <c r="AE41" s="1534"/>
      <c r="AF41" s="1534"/>
      <c r="AG41" s="1534"/>
      <c r="AH41" s="1535"/>
      <c r="AI41" s="1534"/>
      <c r="AJ41" s="1536"/>
      <c r="AK41" s="1536"/>
    </row>
    <row r="42" spans="1:37" s="43" customFormat="1" ht="77.25" thickBot="1">
      <c r="A42" s="1695"/>
      <c r="B42" s="1695"/>
      <c r="C42" s="1762"/>
      <c r="D42" s="85" t="s">
        <v>150</v>
      </c>
      <c r="E42" s="72" t="s">
        <v>147</v>
      </c>
      <c r="F42" s="90">
        <v>12</v>
      </c>
      <c r="G42" s="72" t="s">
        <v>148</v>
      </c>
      <c r="H42" s="59" t="s">
        <v>618</v>
      </c>
      <c r="I42" s="94">
        <f t="shared" si="2"/>
        <v>0.16666666666666666</v>
      </c>
      <c r="J42" s="59" t="s">
        <v>149</v>
      </c>
      <c r="K42" s="50">
        <v>42006</v>
      </c>
      <c r="L42" s="61">
        <v>42369</v>
      </c>
      <c r="M42" s="51">
        <v>1</v>
      </c>
      <c r="N42" s="51">
        <v>1</v>
      </c>
      <c r="O42" s="51">
        <v>1</v>
      </c>
      <c r="P42" s="51">
        <v>1</v>
      </c>
      <c r="Q42" s="51">
        <v>1</v>
      </c>
      <c r="R42" s="51">
        <v>1</v>
      </c>
      <c r="S42" s="51">
        <v>1</v>
      </c>
      <c r="T42" s="51">
        <v>1</v>
      </c>
      <c r="U42" s="51">
        <v>1</v>
      </c>
      <c r="V42" s="51">
        <v>1</v>
      </c>
      <c r="W42" s="51">
        <v>1</v>
      </c>
      <c r="X42" s="51">
        <v>1</v>
      </c>
      <c r="Y42" s="250">
        <f>+SUM(M42:X42)</f>
        <v>12</v>
      </c>
      <c r="Z42" s="42">
        <v>0</v>
      </c>
      <c r="AA42" s="189" t="s">
        <v>1084</v>
      </c>
      <c r="AB42" s="1533"/>
      <c r="AC42" s="1534"/>
      <c r="AD42" s="1533"/>
      <c r="AE42" s="1534"/>
      <c r="AF42" s="1534"/>
      <c r="AG42" s="1534"/>
      <c r="AH42" s="1535"/>
      <c r="AI42" s="1534"/>
      <c r="AJ42" s="1536"/>
      <c r="AK42" s="1536"/>
    </row>
    <row r="43" spans="1:37" s="43" customFormat="1" ht="102.75" thickBot="1">
      <c r="A43" s="1695"/>
      <c r="B43" s="1695"/>
      <c r="C43" s="1762"/>
      <c r="D43" s="85" t="s">
        <v>503</v>
      </c>
      <c r="E43" s="72" t="s">
        <v>152</v>
      </c>
      <c r="F43" s="90" t="s">
        <v>135</v>
      </c>
      <c r="G43" s="72" t="s">
        <v>136</v>
      </c>
      <c r="H43" s="59" t="s">
        <v>618</v>
      </c>
      <c r="I43" s="94">
        <f t="shared" si="2"/>
        <v>0.16666666666666666</v>
      </c>
      <c r="J43" s="59" t="s">
        <v>153</v>
      </c>
      <c r="K43" s="50">
        <v>42006</v>
      </c>
      <c r="L43" s="61">
        <v>42369</v>
      </c>
      <c r="M43" s="51"/>
      <c r="N43" s="51"/>
      <c r="O43" s="51"/>
      <c r="P43" s="51"/>
      <c r="Q43" s="51"/>
      <c r="R43" s="51"/>
      <c r="S43" s="51"/>
      <c r="T43" s="51"/>
      <c r="U43" s="51"/>
      <c r="V43" s="51"/>
      <c r="W43" s="51"/>
      <c r="X43" s="51"/>
      <c r="Y43" s="41" t="s">
        <v>135</v>
      </c>
      <c r="Z43" s="42">
        <v>0</v>
      </c>
      <c r="AA43" s="189" t="s">
        <v>1084</v>
      </c>
      <c r="AB43" s="1533"/>
      <c r="AC43" s="1534"/>
      <c r="AD43" s="1533"/>
      <c r="AE43" s="1534"/>
      <c r="AF43" s="1534"/>
      <c r="AG43" s="1534"/>
      <c r="AH43" s="1535"/>
      <c r="AI43" s="1534"/>
      <c r="AJ43" s="1536"/>
      <c r="AK43" s="1536"/>
    </row>
    <row r="44" spans="1:37" s="43" customFormat="1" ht="26.25" thickBot="1">
      <c r="A44" s="1827"/>
      <c r="B44" s="1827"/>
      <c r="C44" s="1763"/>
      <c r="D44" s="85" t="s">
        <v>142</v>
      </c>
      <c r="E44" s="71" t="s">
        <v>49</v>
      </c>
      <c r="F44" s="71">
        <v>4</v>
      </c>
      <c r="G44" s="71" t="s">
        <v>619</v>
      </c>
      <c r="H44" s="59" t="s">
        <v>618</v>
      </c>
      <c r="I44" s="94">
        <f t="shared" si="2"/>
        <v>0.16666666666666666</v>
      </c>
      <c r="J44" s="59" t="s">
        <v>620</v>
      </c>
      <c r="K44" s="61">
        <v>42005</v>
      </c>
      <c r="L44" s="61">
        <v>42369</v>
      </c>
      <c r="M44" s="270"/>
      <c r="N44" s="254"/>
      <c r="O44" s="254">
        <v>1</v>
      </c>
      <c r="P44" s="254"/>
      <c r="Q44" s="254"/>
      <c r="R44" s="254">
        <v>1</v>
      </c>
      <c r="S44" s="254"/>
      <c r="T44" s="255"/>
      <c r="U44" s="256">
        <v>1</v>
      </c>
      <c r="V44" s="103"/>
      <c r="W44" s="103"/>
      <c r="X44" s="271">
        <v>1</v>
      </c>
      <c r="Y44" s="250">
        <f>+SUM(M44:X44)</f>
        <v>4</v>
      </c>
      <c r="Z44" s="42">
        <v>0</v>
      </c>
      <c r="AA44" s="189" t="s">
        <v>1084</v>
      </c>
      <c r="AB44" s="1533"/>
      <c r="AC44" s="1534"/>
      <c r="AD44" s="1533"/>
      <c r="AE44" s="1534"/>
      <c r="AF44" s="1534"/>
      <c r="AG44" s="1534"/>
      <c r="AH44" s="1535"/>
      <c r="AI44" s="1534"/>
      <c r="AJ44" s="1536"/>
      <c r="AK44" s="1536"/>
    </row>
    <row r="45" spans="1:37" s="30" customFormat="1" ht="20.1" customHeight="1" thickBot="1">
      <c r="A45" s="1699" t="s">
        <v>125</v>
      </c>
      <c r="B45" s="1700"/>
      <c r="C45" s="1700"/>
      <c r="D45" s="1701"/>
      <c r="E45" s="163"/>
      <c r="F45" s="163"/>
      <c r="G45" s="163"/>
      <c r="H45" s="240"/>
      <c r="I45" s="84">
        <f>SUM(I39:I44)</f>
        <v>0.9999999999999999</v>
      </c>
      <c r="J45" s="163"/>
      <c r="K45" s="163"/>
      <c r="L45" s="163"/>
      <c r="M45" s="163"/>
      <c r="N45" s="163"/>
      <c r="O45" s="163"/>
      <c r="P45" s="163"/>
      <c r="Q45" s="163"/>
      <c r="R45" s="163"/>
      <c r="S45" s="163"/>
      <c r="T45" s="163"/>
      <c r="U45" s="163"/>
      <c r="V45" s="163"/>
      <c r="W45" s="163"/>
      <c r="X45" s="163"/>
      <c r="Y45" s="81"/>
      <c r="Z45" s="82">
        <f>SUM(Z39:Z40)</f>
        <v>0</v>
      </c>
      <c r="AA45" s="164"/>
      <c r="AB45" s="1020"/>
      <c r="AC45" s="1234"/>
      <c r="AD45" s="1020"/>
      <c r="AE45" s="1236"/>
      <c r="AF45" s="1020"/>
      <c r="AG45" s="1236"/>
      <c r="AH45" s="1020"/>
      <c r="AI45" s="1020"/>
      <c r="AJ45" s="1020"/>
      <c r="AK45" s="1020"/>
    </row>
    <row r="46" spans="1:37" s="43" customFormat="1" ht="48" customHeight="1" thickBot="1">
      <c r="A46" s="168">
        <v>2</v>
      </c>
      <c r="B46" s="168" t="s">
        <v>223</v>
      </c>
      <c r="C46" s="167" t="s">
        <v>232</v>
      </c>
      <c r="D46" s="272" t="s">
        <v>540</v>
      </c>
      <c r="E46" s="140" t="s">
        <v>143</v>
      </c>
      <c r="F46" s="90" t="s">
        <v>144</v>
      </c>
      <c r="G46" s="72" t="s">
        <v>145</v>
      </c>
      <c r="H46" s="59" t="s">
        <v>618</v>
      </c>
      <c r="I46" s="225">
        <v>1</v>
      </c>
      <c r="J46" s="72" t="s">
        <v>255</v>
      </c>
      <c r="K46" s="141">
        <v>42006</v>
      </c>
      <c r="L46" s="50">
        <v>42369</v>
      </c>
      <c r="M46" s="142"/>
      <c r="N46" s="142"/>
      <c r="O46" s="142"/>
      <c r="P46" s="142"/>
      <c r="Q46" s="142"/>
      <c r="R46" s="142"/>
      <c r="S46" s="142"/>
      <c r="T46" s="142"/>
      <c r="U46" s="142"/>
      <c r="V46" s="142"/>
      <c r="W46" s="142"/>
      <c r="X46" s="142"/>
      <c r="Y46" s="90" t="s">
        <v>144</v>
      </c>
      <c r="Z46" s="273">
        <v>0</v>
      </c>
      <c r="AA46" s="189" t="s">
        <v>1084</v>
      </c>
      <c r="AB46" s="1533"/>
      <c r="AC46" s="1534"/>
      <c r="AD46" s="1533"/>
      <c r="AE46" s="1534"/>
      <c r="AF46" s="1533"/>
      <c r="AG46" s="1534"/>
      <c r="AH46" s="1535"/>
      <c r="AI46" s="1534"/>
      <c r="AJ46" s="1536"/>
      <c r="AK46" s="1536"/>
    </row>
    <row r="47" spans="1:37" s="30" customFormat="1" ht="20.1" customHeight="1" thickBot="1">
      <c r="A47" s="1699" t="s">
        <v>125</v>
      </c>
      <c r="B47" s="1700"/>
      <c r="C47" s="1700"/>
      <c r="D47" s="1701"/>
      <c r="E47" s="163"/>
      <c r="F47" s="163"/>
      <c r="G47" s="163"/>
      <c r="H47" s="163"/>
      <c r="I47" s="84">
        <f>SUM(I46)</f>
        <v>1</v>
      </c>
      <c r="J47" s="163"/>
      <c r="K47" s="163"/>
      <c r="L47" s="163"/>
      <c r="M47" s="163"/>
      <c r="N47" s="163"/>
      <c r="O47" s="163"/>
      <c r="P47" s="163"/>
      <c r="Q47" s="163"/>
      <c r="R47" s="163"/>
      <c r="S47" s="163"/>
      <c r="T47" s="163"/>
      <c r="U47" s="163"/>
      <c r="V47" s="163"/>
      <c r="W47" s="163"/>
      <c r="X47" s="163"/>
      <c r="Y47" s="81"/>
      <c r="Z47" s="82">
        <f>SUM(Z46:Z46)</f>
        <v>0</v>
      </c>
      <c r="AA47" s="164"/>
      <c r="AB47" s="1020"/>
      <c r="AC47" s="1234"/>
      <c r="AD47" s="1020"/>
      <c r="AE47" s="1020"/>
      <c r="AF47" s="1020"/>
      <c r="AG47" s="1020"/>
      <c r="AH47" s="1020"/>
      <c r="AI47" s="1020"/>
      <c r="AJ47" s="1020"/>
      <c r="AK47" s="1020"/>
    </row>
    <row r="48" spans="1:37" s="30" customFormat="1" ht="20.1" customHeight="1" thickBot="1">
      <c r="A48" s="1692" t="s">
        <v>285</v>
      </c>
      <c r="B48" s="1693"/>
      <c r="C48" s="1693"/>
      <c r="D48" s="1693"/>
      <c r="E48" s="165"/>
      <c r="F48" s="166"/>
      <c r="G48" s="166"/>
      <c r="H48" s="166"/>
      <c r="I48" s="274">
        <f>+(I47+I45+I34)/3</f>
        <v>1</v>
      </c>
      <c r="J48" s="166"/>
      <c r="K48" s="166"/>
      <c r="L48" s="166"/>
      <c r="M48" s="166"/>
      <c r="N48" s="166"/>
      <c r="O48" s="166"/>
      <c r="P48" s="166"/>
      <c r="Q48" s="166"/>
      <c r="R48" s="166"/>
      <c r="S48" s="166"/>
      <c r="T48" s="166"/>
      <c r="U48" s="166"/>
      <c r="V48" s="166"/>
      <c r="W48" s="166"/>
      <c r="X48" s="166"/>
      <c r="Y48" s="146"/>
      <c r="Z48" s="147">
        <f>SUM(Z45,Z47)</f>
        <v>0</v>
      </c>
      <c r="AA48" s="148"/>
      <c r="AB48" s="1021"/>
      <c r="AC48" s="1018"/>
      <c r="AD48" s="1021"/>
      <c r="AE48" s="275"/>
      <c r="AF48" s="1021"/>
      <c r="AG48" s="275"/>
      <c r="AH48" s="1021"/>
      <c r="AI48" s="1021"/>
      <c r="AJ48" s="1021"/>
      <c r="AK48" s="1021"/>
    </row>
    <row r="49" spans="1:37" s="3" customFormat="1" ht="21.75" customHeight="1" thickBot="1">
      <c r="A49" s="149"/>
      <c r="B49" s="150"/>
      <c r="C49" s="151"/>
      <c r="D49" s="151"/>
      <c r="E49" s="151"/>
      <c r="F49" s="241"/>
      <c r="G49" s="151"/>
      <c r="H49" s="151"/>
      <c r="I49" s="242"/>
      <c r="J49" s="151"/>
      <c r="K49" s="243"/>
      <c r="L49" s="243"/>
      <c r="M49" s="151"/>
      <c r="N49" s="151"/>
      <c r="O49" s="151"/>
      <c r="P49" s="151"/>
      <c r="Q49" s="151"/>
      <c r="R49" s="151"/>
      <c r="S49" s="151"/>
      <c r="T49" s="151"/>
      <c r="U49" s="151"/>
      <c r="V49" s="151"/>
      <c r="W49" s="151"/>
      <c r="X49" s="151"/>
      <c r="Y49" s="244"/>
      <c r="Z49" s="276">
        <f>SUM(Z35,Z48)</f>
        <v>142000000</v>
      </c>
      <c r="AA49" s="151"/>
      <c r="AB49" s="1096"/>
      <c r="AC49" s="1093"/>
      <c r="AD49" s="1096"/>
      <c r="AE49" s="1097"/>
      <c r="AF49" s="1096"/>
      <c r="AG49" s="1097"/>
      <c r="AH49" s="1022"/>
      <c r="AI49" s="1022"/>
      <c r="AJ49" s="1022"/>
      <c r="AK49" s="1022"/>
    </row>
  </sheetData>
  <mergeCells count="32">
    <mergeCell ref="A11:D11"/>
    <mergeCell ref="E11:AA11"/>
    <mergeCell ref="A1:C4"/>
    <mergeCell ref="D1:AA2"/>
    <mergeCell ref="D3:AA4"/>
    <mergeCell ref="A6:AA6"/>
    <mergeCell ref="A7:AA7"/>
    <mergeCell ref="A5:AA5"/>
    <mergeCell ref="A8:AA8"/>
    <mergeCell ref="A9:AA9"/>
    <mergeCell ref="A47:D47"/>
    <mergeCell ref="A48:D48"/>
    <mergeCell ref="A39:A44"/>
    <mergeCell ref="B39:B44"/>
    <mergeCell ref="C39:C40"/>
    <mergeCell ref="C41:C44"/>
    <mergeCell ref="AB5:AK9"/>
    <mergeCell ref="AB11:AK11"/>
    <mergeCell ref="AB13:AK13"/>
    <mergeCell ref="AB37:AK37"/>
    <mergeCell ref="A45:D45"/>
    <mergeCell ref="A34:D34"/>
    <mergeCell ref="A35:D35"/>
    <mergeCell ref="A37:D37"/>
    <mergeCell ref="E37:AA37"/>
    <mergeCell ref="A16:A33"/>
    <mergeCell ref="B16:B33"/>
    <mergeCell ref="C16:C18"/>
    <mergeCell ref="C19:C30"/>
    <mergeCell ref="C31:C33"/>
    <mergeCell ref="A13:D13"/>
    <mergeCell ref="E13:AA1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zoomScale="80" zoomScaleNormal="80" workbookViewId="0" topLeftCell="A1">
      <pane xSplit="3" ySplit="15" topLeftCell="D16" activePane="bottomRight" state="frozen"/>
      <selection pane="topLeft" activeCell="A15" sqref="A15"/>
      <selection pane="topRight" activeCell="D15" sqref="D15"/>
      <selection pane="bottomLeft" activeCell="A16" sqref="A16"/>
      <selection pane="bottomRight" activeCell="A7" sqref="A7:AA7"/>
    </sheetView>
  </sheetViews>
  <sheetFormatPr defaultColWidth="11.421875" defaultRowHeight="15"/>
  <cols>
    <col min="1" max="1" width="6.421875" style="169" customWidth="1"/>
    <col min="2" max="2" width="18.28125" style="211" customWidth="1"/>
    <col min="3" max="3" width="30.00390625" style="169" customWidth="1"/>
    <col min="4" max="4" width="43.00390625" style="169" customWidth="1"/>
    <col min="5" max="5" width="19.00390625" style="169" customWidth="1"/>
    <col min="6" max="6" width="12.7109375" style="169" customWidth="1"/>
    <col min="7" max="7" width="22.00390625" style="169" customWidth="1"/>
    <col min="8" max="8" width="24.57421875" style="170" customWidth="1"/>
    <col min="9" max="9" width="11.7109375" style="169" bestFit="1" customWidth="1"/>
    <col min="10" max="10" width="33.7109375" style="169" customWidth="1"/>
    <col min="11" max="11" width="10.7109375" style="169" customWidth="1"/>
    <col min="12" max="12" width="11.28125" style="169" customWidth="1"/>
    <col min="13" max="24" width="4.57421875" style="169" customWidth="1"/>
    <col min="25" max="25" width="16.28125" style="212" customWidth="1"/>
    <col min="26" max="26" width="26.00390625" style="169" customWidth="1"/>
    <col min="27" max="27" width="23.57421875" style="169" customWidth="1"/>
    <col min="28" max="30" width="11.421875" style="169" customWidth="1"/>
    <col min="31" max="31" width="12.28125" style="169" customWidth="1"/>
    <col min="32" max="32" width="13.57421875" style="169" customWidth="1"/>
    <col min="33" max="33" width="13.28125" style="169" customWidth="1"/>
    <col min="34" max="34" width="12.7109375" style="169" customWidth="1"/>
    <col min="35" max="35" width="13.28125" style="169" customWidth="1"/>
    <col min="36" max="36" width="37.421875" style="169" customWidth="1"/>
    <col min="37" max="37" width="33.28125" style="169" customWidth="1"/>
    <col min="38" max="16384" width="11.421875" style="169" customWidth="1"/>
  </cols>
  <sheetData>
    <row r="1" spans="1:27" ht="15" customHeight="1">
      <c r="A1" s="1841"/>
      <c r="B1" s="1842"/>
      <c r="C1" s="1843"/>
      <c r="D1" s="1850" t="s">
        <v>0</v>
      </c>
      <c r="E1" s="1851"/>
      <c r="F1" s="1851"/>
      <c r="G1" s="1851"/>
      <c r="H1" s="1851"/>
      <c r="I1" s="1851"/>
      <c r="J1" s="1851"/>
      <c r="K1" s="1851"/>
      <c r="L1" s="1851"/>
      <c r="M1" s="1851"/>
      <c r="N1" s="1851"/>
      <c r="O1" s="1851"/>
      <c r="P1" s="1851"/>
      <c r="Q1" s="1851"/>
      <c r="R1" s="1851"/>
      <c r="S1" s="1851"/>
      <c r="T1" s="1851"/>
      <c r="U1" s="1851"/>
      <c r="V1" s="1851"/>
      <c r="W1" s="1851"/>
      <c r="X1" s="1851"/>
      <c r="Y1" s="1851"/>
      <c r="Z1" s="1851"/>
      <c r="AA1" s="1851"/>
    </row>
    <row r="2" spans="1:27" ht="20.25" customHeight="1" thickBot="1">
      <c r="A2" s="1844"/>
      <c r="B2" s="1845"/>
      <c r="C2" s="1846"/>
      <c r="D2" s="1852"/>
      <c r="E2" s="1853"/>
      <c r="F2" s="1853"/>
      <c r="G2" s="1853"/>
      <c r="H2" s="1853"/>
      <c r="I2" s="1853"/>
      <c r="J2" s="1853"/>
      <c r="K2" s="1853"/>
      <c r="L2" s="1853"/>
      <c r="M2" s="1853"/>
      <c r="N2" s="1853"/>
      <c r="O2" s="1853"/>
      <c r="P2" s="1853"/>
      <c r="Q2" s="1853"/>
      <c r="R2" s="1853"/>
      <c r="S2" s="1853"/>
      <c r="T2" s="1853"/>
      <c r="U2" s="1853"/>
      <c r="V2" s="1853"/>
      <c r="W2" s="1853"/>
      <c r="X2" s="1853"/>
      <c r="Y2" s="1853"/>
      <c r="Z2" s="1853"/>
      <c r="AA2" s="1853"/>
    </row>
    <row r="3" spans="1:27" ht="19.5" customHeight="1">
      <c r="A3" s="1844"/>
      <c r="B3" s="1845"/>
      <c r="C3" s="1846"/>
      <c r="D3" s="1850" t="s">
        <v>3</v>
      </c>
      <c r="E3" s="1851"/>
      <c r="F3" s="1851"/>
      <c r="G3" s="1851"/>
      <c r="H3" s="1851"/>
      <c r="I3" s="1851"/>
      <c r="J3" s="1851"/>
      <c r="K3" s="1851"/>
      <c r="L3" s="1851"/>
      <c r="M3" s="1851"/>
      <c r="N3" s="1851"/>
      <c r="O3" s="1851"/>
      <c r="P3" s="1851"/>
      <c r="Q3" s="1851"/>
      <c r="R3" s="1851"/>
      <c r="S3" s="1851"/>
      <c r="T3" s="1851"/>
      <c r="U3" s="1851"/>
      <c r="V3" s="1851"/>
      <c r="W3" s="1851"/>
      <c r="X3" s="1851"/>
      <c r="Y3" s="1851"/>
      <c r="Z3" s="1851"/>
      <c r="AA3" s="1851"/>
    </row>
    <row r="4" spans="1:27" ht="21.75" customHeight="1" thickBot="1">
      <c r="A4" s="1847"/>
      <c r="B4" s="1848"/>
      <c r="C4" s="1849"/>
      <c r="D4" s="1852"/>
      <c r="E4" s="1853"/>
      <c r="F4" s="1853"/>
      <c r="G4" s="1853"/>
      <c r="H4" s="1853"/>
      <c r="I4" s="1853"/>
      <c r="J4" s="1853"/>
      <c r="K4" s="1853"/>
      <c r="L4" s="1853"/>
      <c r="M4" s="1853"/>
      <c r="N4" s="1853"/>
      <c r="O4" s="1853"/>
      <c r="P4" s="1853"/>
      <c r="Q4" s="1853"/>
      <c r="R4" s="1853"/>
      <c r="S4" s="1853"/>
      <c r="T4" s="1853"/>
      <c r="U4" s="1853"/>
      <c r="V4" s="1853"/>
      <c r="W4" s="1853"/>
      <c r="X4" s="1853"/>
      <c r="Y4" s="1853"/>
      <c r="Z4" s="1853"/>
      <c r="AA4" s="1853"/>
    </row>
    <row r="5" spans="1:37" ht="20.25" customHeight="1">
      <c r="A5" s="1854" t="s">
        <v>4</v>
      </c>
      <c r="B5" s="1855"/>
      <c r="C5" s="1855"/>
      <c r="D5" s="1855"/>
      <c r="E5" s="1855"/>
      <c r="F5" s="1855"/>
      <c r="G5" s="1855"/>
      <c r="H5" s="1855"/>
      <c r="I5" s="1855"/>
      <c r="J5" s="1855"/>
      <c r="K5" s="1855"/>
      <c r="L5" s="1855"/>
      <c r="M5" s="1855"/>
      <c r="N5" s="1855"/>
      <c r="O5" s="1855"/>
      <c r="P5" s="1855"/>
      <c r="Q5" s="1855"/>
      <c r="R5" s="1855"/>
      <c r="S5" s="1855"/>
      <c r="T5" s="1855"/>
      <c r="U5" s="1855"/>
      <c r="V5" s="1855"/>
      <c r="W5" s="1855"/>
      <c r="X5" s="1855"/>
      <c r="Y5" s="1855"/>
      <c r="Z5" s="1855"/>
      <c r="AA5" s="1856"/>
      <c r="AB5" s="1635" t="s">
        <v>1896</v>
      </c>
      <c r="AC5" s="1636"/>
      <c r="AD5" s="1636"/>
      <c r="AE5" s="1636"/>
      <c r="AF5" s="1636"/>
      <c r="AG5" s="1636"/>
      <c r="AH5" s="1636"/>
      <c r="AI5" s="1636"/>
      <c r="AJ5" s="1636"/>
      <c r="AK5" s="1637"/>
    </row>
    <row r="6" spans="1:37" ht="15.75" customHeight="1">
      <c r="A6" s="1857" t="s">
        <v>5</v>
      </c>
      <c r="B6" s="1858"/>
      <c r="C6" s="1858"/>
      <c r="D6" s="1858"/>
      <c r="E6" s="1858"/>
      <c r="F6" s="1858"/>
      <c r="G6" s="1858"/>
      <c r="H6" s="1858"/>
      <c r="I6" s="1858"/>
      <c r="J6" s="1858"/>
      <c r="K6" s="1858"/>
      <c r="L6" s="1858"/>
      <c r="M6" s="1858"/>
      <c r="N6" s="1858"/>
      <c r="O6" s="1858"/>
      <c r="P6" s="1858"/>
      <c r="Q6" s="1858"/>
      <c r="R6" s="1858"/>
      <c r="S6" s="1858"/>
      <c r="T6" s="1858"/>
      <c r="U6" s="1858"/>
      <c r="V6" s="1858"/>
      <c r="W6" s="1858"/>
      <c r="X6" s="1858"/>
      <c r="Y6" s="1858"/>
      <c r="Z6" s="1858"/>
      <c r="AA6" s="1859"/>
      <c r="AB6" s="1638"/>
      <c r="AC6" s="1639"/>
      <c r="AD6" s="1639"/>
      <c r="AE6" s="1639"/>
      <c r="AF6" s="1639"/>
      <c r="AG6" s="1639"/>
      <c r="AH6" s="1639"/>
      <c r="AI6" s="1639"/>
      <c r="AJ6" s="1639"/>
      <c r="AK6" s="164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ht="15.75" customHeight="1">
      <c r="A8" s="1857" t="s">
        <v>6</v>
      </c>
      <c r="B8" s="1858"/>
      <c r="C8" s="1858"/>
      <c r="D8" s="1858"/>
      <c r="E8" s="1858"/>
      <c r="F8" s="1858"/>
      <c r="G8" s="1858"/>
      <c r="H8" s="1858"/>
      <c r="I8" s="1858"/>
      <c r="J8" s="1858"/>
      <c r="K8" s="1858"/>
      <c r="L8" s="1858"/>
      <c r="M8" s="1858"/>
      <c r="N8" s="1858"/>
      <c r="O8" s="1858"/>
      <c r="P8" s="1858"/>
      <c r="Q8" s="1858"/>
      <c r="R8" s="1858"/>
      <c r="S8" s="1858"/>
      <c r="T8" s="1858"/>
      <c r="U8" s="1858"/>
      <c r="V8" s="1858"/>
      <c r="W8" s="1858"/>
      <c r="X8" s="1858"/>
      <c r="Y8" s="1858"/>
      <c r="Z8" s="1858"/>
      <c r="AA8" s="1859"/>
      <c r="AB8" s="1638"/>
      <c r="AC8" s="1639"/>
      <c r="AD8" s="1639"/>
      <c r="AE8" s="1639"/>
      <c r="AF8" s="1639"/>
      <c r="AG8" s="1639"/>
      <c r="AH8" s="1639"/>
      <c r="AI8" s="1639"/>
      <c r="AJ8" s="1639"/>
      <c r="AK8" s="1640"/>
    </row>
    <row r="9" spans="1:37" ht="15.75" customHeight="1" thickBot="1">
      <c r="A9" s="1860">
        <v>2015</v>
      </c>
      <c r="B9" s="1861"/>
      <c r="C9" s="1861"/>
      <c r="D9" s="1861"/>
      <c r="E9" s="1861"/>
      <c r="F9" s="1861"/>
      <c r="G9" s="1861"/>
      <c r="H9" s="1861"/>
      <c r="I9" s="1861"/>
      <c r="J9" s="1861"/>
      <c r="K9" s="1861"/>
      <c r="L9" s="1861"/>
      <c r="M9" s="1861"/>
      <c r="N9" s="1861"/>
      <c r="O9" s="1861"/>
      <c r="P9" s="1861"/>
      <c r="Q9" s="1861"/>
      <c r="R9" s="1861"/>
      <c r="S9" s="1861"/>
      <c r="T9" s="1861"/>
      <c r="U9" s="1861"/>
      <c r="V9" s="1861"/>
      <c r="W9" s="1861"/>
      <c r="X9" s="1861"/>
      <c r="Y9" s="1861"/>
      <c r="Z9" s="1861"/>
      <c r="AA9" s="1862"/>
      <c r="AB9" s="1641"/>
      <c r="AC9" s="1642"/>
      <c r="AD9" s="1642"/>
      <c r="AE9" s="1642"/>
      <c r="AF9" s="1642"/>
      <c r="AG9" s="1642"/>
      <c r="AH9" s="1642"/>
      <c r="AI9" s="1642"/>
      <c r="AJ9" s="1642"/>
      <c r="AK9" s="1643"/>
    </row>
    <row r="10" spans="1:27" ht="9" customHeight="1" thickBot="1">
      <c r="A10" s="170"/>
      <c r="B10" s="171"/>
      <c r="C10" s="170"/>
      <c r="D10" s="170"/>
      <c r="E10" s="170"/>
      <c r="F10" s="172"/>
      <c r="G10" s="170"/>
      <c r="I10" s="173"/>
      <c r="J10" s="170"/>
      <c r="K10" s="174"/>
      <c r="L10" s="174"/>
      <c r="M10" s="170"/>
      <c r="N10" s="170"/>
      <c r="O10" s="170"/>
      <c r="P10" s="170"/>
      <c r="Q10" s="170"/>
      <c r="R10" s="170"/>
      <c r="S10" s="170"/>
      <c r="T10" s="170"/>
      <c r="U10" s="170"/>
      <c r="V10" s="170"/>
      <c r="W10" s="170"/>
      <c r="X10" s="170"/>
      <c r="Y10" s="175"/>
      <c r="Z10" s="176"/>
      <c r="AA10" s="170"/>
    </row>
    <row r="11" spans="1:37" s="170" customFormat="1" ht="21" customHeight="1" thickBot="1">
      <c r="A11" s="1831" t="s">
        <v>7</v>
      </c>
      <c r="B11" s="1831"/>
      <c r="C11" s="1831"/>
      <c r="D11" s="1831"/>
      <c r="E11" s="1832" t="s">
        <v>286</v>
      </c>
      <c r="F11" s="1833"/>
      <c r="G11" s="1833"/>
      <c r="H11" s="1833"/>
      <c r="I11" s="1833"/>
      <c r="J11" s="1833"/>
      <c r="K11" s="1833"/>
      <c r="L11" s="1833"/>
      <c r="M11" s="1833"/>
      <c r="N11" s="1833"/>
      <c r="O11" s="1833"/>
      <c r="P11" s="1833"/>
      <c r="Q11" s="1833"/>
      <c r="R11" s="1833"/>
      <c r="S11" s="1833"/>
      <c r="T11" s="1833"/>
      <c r="U11" s="1833"/>
      <c r="V11" s="1833"/>
      <c r="W11" s="1833"/>
      <c r="X11" s="1833"/>
      <c r="Y11" s="1833"/>
      <c r="Z11" s="1833"/>
      <c r="AA11" s="1834"/>
      <c r="AB11" s="1865"/>
      <c r="AC11" s="1865"/>
      <c r="AD11" s="1865"/>
      <c r="AE11" s="1865"/>
      <c r="AF11" s="1865"/>
      <c r="AG11" s="1865"/>
      <c r="AH11" s="1865"/>
      <c r="AI11" s="1865"/>
      <c r="AJ11" s="1865"/>
      <c r="AK11" s="1540"/>
    </row>
    <row r="12" spans="2:26" s="177" customFormat="1" ht="9.95" customHeight="1" thickBot="1">
      <c r="B12" s="178"/>
      <c r="F12" s="179"/>
      <c r="I12" s="180"/>
      <c r="K12" s="181"/>
      <c r="L12" s="181"/>
      <c r="Y12" s="182"/>
      <c r="Z12" s="183"/>
    </row>
    <row r="13" spans="1:37" s="171" customFormat="1" ht="21" customHeight="1" thickBot="1">
      <c r="A13" s="1835" t="s">
        <v>9</v>
      </c>
      <c r="B13" s="1836"/>
      <c r="C13" s="1836"/>
      <c r="D13" s="1837"/>
      <c r="E13" s="1838" t="s">
        <v>287</v>
      </c>
      <c r="F13" s="1839"/>
      <c r="G13" s="1839"/>
      <c r="H13" s="1839"/>
      <c r="I13" s="1839"/>
      <c r="J13" s="1839"/>
      <c r="K13" s="1839"/>
      <c r="L13" s="1839"/>
      <c r="M13" s="1839"/>
      <c r="N13" s="1839"/>
      <c r="O13" s="1839"/>
      <c r="P13" s="1839"/>
      <c r="Q13" s="1839"/>
      <c r="R13" s="1839"/>
      <c r="S13" s="1839"/>
      <c r="T13" s="1839"/>
      <c r="U13" s="1839"/>
      <c r="V13" s="1839"/>
      <c r="W13" s="1839"/>
      <c r="X13" s="1839"/>
      <c r="Y13" s="1839"/>
      <c r="Z13" s="1839"/>
      <c r="AA13" s="1840"/>
      <c r="AB13" s="1864"/>
      <c r="AC13" s="1864"/>
      <c r="AD13" s="1864"/>
      <c r="AE13" s="1864"/>
      <c r="AF13" s="1864"/>
      <c r="AG13" s="1864"/>
      <c r="AH13" s="1864"/>
      <c r="AI13" s="1864"/>
      <c r="AJ13" s="1864"/>
      <c r="AK13" s="1541"/>
    </row>
    <row r="14" spans="2:26" s="177" customFormat="1" ht="9.95" customHeight="1" thickBot="1">
      <c r="B14" s="178"/>
      <c r="F14" s="179"/>
      <c r="I14" s="180"/>
      <c r="K14" s="181"/>
      <c r="L14" s="181"/>
      <c r="Y14" s="182"/>
      <c r="Z14" s="183"/>
    </row>
    <row r="15" spans="1:37" s="170" customFormat="1" ht="39" thickBot="1">
      <c r="A15" s="20" t="s">
        <v>11</v>
      </c>
      <c r="B15" s="21" t="s">
        <v>12</v>
      </c>
      <c r="C15" s="20" t="s">
        <v>13</v>
      </c>
      <c r="D15" s="184" t="s">
        <v>14</v>
      </c>
      <c r="E15" s="185" t="s">
        <v>15</v>
      </c>
      <c r="F15" s="23" t="s">
        <v>16</v>
      </c>
      <c r="G15" s="24" t="s">
        <v>17</v>
      </c>
      <c r="H15" s="29" t="s">
        <v>18</v>
      </c>
      <c r="I15" s="186" t="s">
        <v>19</v>
      </c>
      <c r="J15" s="24" t="s">
        <v>20</v>
      </c>
      <c r="K15" s="24" t="s">
        <v>21</v>
      </c>
      <c r="L15" s="24" t="s">
        <v>22</v>
      </c>
      <c r="M15" s="26" t="s">
        <v>23</v>
      </c>
      <c r="N15" s="26" t="s">
        <v>24</v>
      </c>
      <c r="O15" s="26" t="s">
        <v>25</v>
      </c>
      <c r="P15" s="26" t="s">
        <v>26</v>
      </c>
      <c r="Q15" s="26" t="s">
        <v>27</v>
      </c>
      <c r="R15" s="26" t="s">
        <v>28</v>
      </c>
      <c r="S15" s="26" t="s">
        <v>29</v>
      </c>
      <c r="T15" s="26" t="s">
        <v>30</v>
      </c>
      <c r="U15" s="26" t="s">
        <v>31</v>
      </c>
      <c r="V15" s="26" t="s">
        <v>32</v>
      </c>
      <c r="W15" s="26" t="s">
        <v>33</v>
      </c>
      <c r="X15" s="26" t="s">
        <v>34</v>
      </c>
      <c r="Y15" s="27" t="s">
        <v>35</v>
      </c>
      <c r="Z15" s="24" t="s">
        <v>36</v>
      </c>
      <c r="AA15" s="29" t="s">
        <v>37</v>
      </c>
      <c r="AB15" s="1542" t="s">
        <v>44</v>
      </c>
      <c r="AC15" s="1542" t="s">
        <v>1705</v>
      </c>
      <c r="AD15" s="1542" t="s">
        <v>45</v>
      </c>
      <c r="AE15" s="1542" t="s">
        <v>1915</v>
      </c>
      <c r="AF15" s="1542" t="s">
        <v>1711</v>
      </c>
      <c r="AG15" s="1542" t="s">
        <v>1898</v>
      </c>
      <c r="AH15" s="1542" t="s">
        <v>38</v>
      </c>
      <c r="AI15" s="1542" t="s">
        <v>39</v>
      </c>
      <c r="AJ15" s="1542" t="s">
        <v>40</v>
      </c>
      <c r="AK15" s="1542" t="s">
        <v>41</v>
      </c>
    </row>
    <row r="16" spans="1:37" s="190" customFormat="1" ht="57" customHeight="1" thickBot="1">
      <c r="A16" s="1708">
        <v>1</v>
      </c>
      <c r="B16" s="1708" t="s">
        <v>288</v>
      </c>
      <c r="C16" s="1863" t="s">
        <v>289</v>
      </c>
      <c r="D16" s="390" t="s">
        <v>290</v>
      </c>
      <c r="E16" s="187" t="s">
        <v>67</v>
      </c>
      <c r="F16" s="98">
        <v>1</v>
      </c>
      <c r="G16" s="99" t="s">
        <v>291</v>
      </c>
      <c r="H16" s="100" t="s">
        <v>292</v>
      </c>
      <c r="I16" s="192">
        <v>0.01</v>
      </c>
      <c r="J16" s="100" t="s">
        <v>67</v>
      </c>
      <c r="K16" s="101">
        <v>42037</v>
      </c>
      <c r="L16" s="39" t="s">
        <v>293</v>
      </c>
      <c r="M16" s="40"/>
      <c r="N16" s="40">
        <v>1</v>
      </c>
      <c r="O16" s="40"/>
      <c r="P16" s="40"/>
      <c r="Q16" s="40"/>
      <c r="R16" s="40"/>
      <c r="S16" s="40"/>
      <c r="T16" s="40"/>
      <c r="U16" s="40"/>
      <c r="V16" s="40"/>
      <c r="W16" s="40"/>
      <c r="X16" s="40"/>
      <c r="Y16" s="41">
        <f>+SUM(M16:X16)</f>
        <v>1</v>
      </c>
      <c r="Z16" s="69">
        <v>0</v>
      </c>
      <c r="AA16" s="88" t="s">
        <v>1084</v>
      </c>
      <c r="AB16" s="1544"/>
      <c r="AC16" s="1612"/>
      <c r="AD16" s="1545"/>
      <c r="AE16" s="1612"/>
      <c r="AF16" s="1545"/>
      <c r="AG16" s="1612"/>
      <c r="AH16" s="1545"/>
      <c r="AI16" s="1545"/>
      <c r="AJ16" s="1545"/>
      <c r="AK16" s="1546"/>
    </row>
    <row r="17" spans="1:37" s="190" customFormat="1" ht="39" thickBot="1">
      <c r="A17" s="1709"/>
      <c r="B17" s="1709"/>
      <c r="C17" s="1697"/>
      <c r="D17" s="390" t="s">
        <v>294</v>
      </c>
      <c r="E17" s="187" t="s">
        <v>295</v>
      </c>
      <c r="F17" s="98">
        <v>5</v>
      </c>
      <c r="G17" s="99" t="s">
        <v>296</v>
      </c>
      <c r="H17" s="100" t="s">
        <v>297</v>
      </c>
      <c r="I17" s="192">
        <v>0.01</v>
      </c>
      <c r="J17" s="100" t="s">
        <v>298</v>
      </c>
      <c r="K17" s="101">
        <v>42156</v>
      </c>
      <c r="L17" s="39">
        <v>42248</v>
      </c>
      <c r="M17" s="40"/>
      <c r="N17" s="40"/>
      <c r="O17" s="40"/>
      <c r="P17" s="40"/>
      <c r="Q17" s="40"/>
      <c r="R17" s="40">
        <v>1</v>
      </c>
      <c r="S17" s="40">
        <v>1</v>
      </c>
      <c r="T17" s="40">
        <v>1</v>
      </c>
      <c r="U17" s="40">
        <v>1</v>
      </c>
      <c r="V17" s="40">
        <v>1</v>
      </c>
      <c r="W17" s="40"/>
      <c r="X17" s="40"/>
      <c r="Y17" s="41">
        <f aca="true" t="shared" si="0" ref="Y17:Y64">+SUM(M17:X17)</f>
        <v>5</v>
      </c>
      <c r="Z17" s="69">
        <v>0</v>
      </c>
      <c r="AA17" s="88" t="s">
        <v>1084</v>
      </c>
      <c r="AB17" s="1544"/>
      <c r="AC17" s="1612"/>
      <c r="AD17" s="1543"/>
      <c r="AE17" s="1613"/>
      <c r="AF17" s="1543"/>
      <c r="AG17" s="1613"/>
      <c r="AH17" s="1543"/>
      <c r="AI17" s="1543"/>
      <c r="AJ17" s="1543"/>
      <c r="AK17" s="1548"/>
    </row>
    <row r="18" spans="1:37" s="190" customFormat="1" ht="61.5" customHeight="1" thickBot="1">
      <c r="A18" s="1709"/>
      <c r="B18" s="1709"/>
      <c r="C18" s="1697"/>
      <c r="D18" s="390" t="s">
        <v>299</v>
      </c>
      <c r="E18" s="187" t="s">
        <v>300</v>
      </c>
      <c r="F18" s="98">
        <v>11</v>
      </c>
      <c r="G18" s="99" t="s">
        <v>301</v>
      </c>
      <c r="H18" s="100" t="s">
        <v>302</v>
      </c>
      <c r="I18" s="192">
        <v>0.01</v>
      </c>
      <c r="J18" s="100" t="s">
        <v>303</v>
      </c>
      <c r="K18" s="101">
        <v>42037</v>
      </c>
      <c r="L18" s="39">
        <v>42369</v>
      </c>
      <c r="M18" s="40"/>
      <c r="N18" s="40">
        <v>1</v>
      </c>
      <c r="O18" s="40">
        <v>1</v>
      </c>
      <c r="P18" s="40">
        <v>1</v>
      </c>
      <c r="Q18" s="40">
        <v>1</v>
      </c>
      <c r="R18" s="40">
        <v>1</v>
      </c>
      <c r="S18" s="40">
        <v>1</v>
      </c>
      <c r="T18" s="40">
        <v>1</v>
      </c>
      <c r="U18" s="40">
        <v>1</v>
      </c>
      <c r="V18" s="40">
        <v>1</v>
      </c>
      <c r="W18" s="40">
        <v>1</v>
      </c>
      <c r="X18" s="40">
        <v>1</v>
      </c>
      <c r="Y18" s="41">
        <f t="shared" si="0"/>
        <v>11</v>
      </c>
      <c r="Z18" s="69">
        <v>0</v>
      </c>
      <c r="AA18" s="88" t="s">
        <v>1084</v>
      </c>
      <c r="AB18" s="1544"/>
      <c r="AC18" s="1612"/>
      <c r="AD18" s="1543"/>
      <c r="AE18" s="1613"/>
      <c r="AF18" s="1543"/>
      <c r="AG18" s="1613"/>
      <c r="AH18" s="1543"/>
      <c r="AI18" s="1543"/>
      <c r="AJ18" s="1543"/>
      <c r="AK18" s="1548"/>
    </row>
    <row r="19" spans="1:37" s="190" customFormat="1" ht="68.25" customHeight="1" thickBot="1">
      <c r="A19" s="1709"/>
      <c r="B19" s="1709"/>
      <c r="C19" s="1697"/>
      <c r="D19" s="390" t="s">
        <v>304</v>
      </c>
      <c r="E19" s="187" t="s">
        <v>305</v>
      </c>
      <c r="F19" s="98">
        <v>50</v>
      </c>
      <c r="G19" s="99" t="s">
        <v>306</v>
      </c>
      <c r="H19" s="100" t="s">
        <v>307</v>
      </c>
      <c r="I19" s="192">
        <v>0.01</v>
      </c>
      <c r="J19" s="100" t="s">
        <v>308</v>
      </c>
      <c r="K19" s="101">
        <v>42037</v>
      </c>
      <c r="L19" s="39">
        <v>42369</v>
      </c>
      <c r="M19" s="40">
        <f>50/12</f>
        <v>4.166666666666667</v>
      </c>
      <c r="N19" s="40">
        <f aca="true" t="shared" si="1" ref="N19:X19">50/12</f>
        <v>4.166666666666667</v>
      </c>
      <c r="O19" s="40">
        <f t="shared" si="1"/>
        <v>4.166666666666667</v>
      </c>
      <c r="P19" s="40">
        <f t="shared" si="1"/>
        <v>4.166666666666667</v>
      </c>
      <c r="Q19" s="40">
        <f t="shared" si="1"/>
        <v>4.166666666666667</v>
      </c>
      <c r="R19" s="40">
        <f t="shared" si="1"/>
        <v>4.166666666666667</v>
      </c>
      <c r="S19" s="40">
        <f t="shared" si="1"/>
        <v>4.166666666666667</v>
      </c>
      <c r="T19" s="40">
        <f t="shared" si="1"/>
        <v>4.166666666666667</v>
      </c>
      <c r="U19" s="40">
        <f t="shared" si="1"/>
        <v>4.166666666666667</v>
      </c>
      <c r="V19" s="40">
        <f t="shared" si="1"/>
        <v>4.166666666666667</v>
      </c>
      <c r="W19" s="40">
        <f t="shared" si="1"/>
        <v>4.166666666666667</v>
      </c>
      <c r="X19" s="40">
        <f t="shared" si="1"/>
        <v>4.166666666666667</v>
      </c>
      <c r="Y19" s="41">
        <f t="shared" si="0"/>
        <v>49.99999999999999</v>
      </c>
      <c r="Z19" s="69">
        <v>0</v>
      </c>
      <c r="AA19" s="88" t="s">
        <v>1084</v>
      </c>
      <c r="AB19" s="1544"/>
      <c r="AC19" s="1612"/>
      <c r="AD19" s="1543"/>
      <c r="AE19" s="1613"/>
      <c r="AF19" s="1543"/>
      <c r="AG19" s="1613"/>
      <c r="AH19" s="1543"/>
      <c r="AI19" s="1543"/>
      <c r="AJ19" s="1543"/>
      <c r="AK19" s="1548"/>
    </row>
    <row r="20" spans="1:37" s="190" customFormat="1" ht="103.5" customHeight="1" thickBot="1">
      <c r="A20" s="1709"/>
      <c r="B20" s="1709"/>
      <c r="C20" s="1697"/>
      <c r="D20" s="390" t="s">
        <v>309</v>
      </c>
      <c r="E20" s="187" t="s">
        <v>310</v>
      </c>
      <c r="F20" s="98">
        <v>1</v>
      </c>
      <c r="G20" s="99" t="s">
        <v>311</v>
      </c>
      <c r="H20" s="100" t="s">
        <v>312</v>
      </c>
      <c r="I20" s="192">
        <v>0.01</v>
      </c>
      <c r="J20" s="100" t="s">
        <v>313</v>
      </c>
      <c r="K20" s="101">
        <v>42044</v>
      </c>
      <c r="L20" s="39">
        <v>42045</v>
      </c>
      <c r="M20" s="40"/>
      <c r="N20" s="40"/>
      <c r="O20" s="40"/>
      <c r="P20" s="40"/>
      <c r="Q20" s="40"/>
      <c r="R20" s="40"/>
      <c r="S20" s="40"/>
      <c r="T20" s="40"/>
      <c r="U20" s="40"/>
      <c r="V20" s="40">
        <v>1</v>
      </c>
      <c r="W20" s="40"/>
      <c r="X20" s="40"/>
      <c r="Y20" s="41">
        <f t="shared" si="0"/>
        <v>1</v>
      </c>
      <c r="Z20" s="69">
        <v>50000000</v>
      </c>
      <c r="AA20" s="88" t="s">
        <v>1084</v>
      </c>
      <c r="AB20" s="1544"/>
      <c r="AC20" s="1612"/>
      <c r="AD20" s="1543"/>
      <c r="AE20" s="1613"/>
      <c r="AF20" s="1543"/>
      <c r="AG20" s="1613"/>
      <c r="AH20" s="1543"/>
      <c r="AI20" s="1543"/>
      <c r="AJ20" s="1543"/>
      <c r="AK20" s="1548"/>
    </row>
    <row r="21" spans="1:37" s="190" customFormat="1" ht="39" thickBot="1">
      <c r="A21" s="1709"/>
      <c r="B21" s="1709"/>
      <c r="C21" s="1697"/>
      <c r="D21" s="390" t="s">
        <v>314</v>
      </c>
      <c r="E21" s="187" t="s">
        <v>315</v>
      </c>
      <c r="F21" s="98">
        <v>10</v>
      </c>
      <c r="G21" s="99" t="s">
        <v>316</v>
      </c>
      <c r="H21" s="100" t="s">
        <v>317</v>
      </c>
      <c r="I21" s="192">
        <v>0.01</v>
      </c>
      <c r="J21" s="100" t="s">
        <v>315</v>
      </c>
      <c r="K21" s="101">
        <v>42005</v>
      </c>
      <c r="L21" s="39">
        <v>42369</v>
      </c>
      <c r="M21" s="40"/>
      <c r="N21" s="40"/>
      <c r="O21" s="40">
        <v>1</v>
      </c>
      <c r="P21" s="40">
        <v>1</v>
      </c>
      <c r="Q21" s="40">
        <v>1</v>
      </c>
      <c r="R21" s="40">
        <v>1</v>
      </c>
      <c r="S21" s="40">
        <v>1</v>
      </c>
      <c r="T21" s="40">
        <v>1</v>
      </c>
      <c r="U21" s="40">
        <v>1</v>
      </c>
      <c r="V21" s="40">
        <v>1</v>
      </c>
      <c r="W21" s="40">
        <v>1</v>
      </c>
      <c r="X21" s="40">
        <v>1</v>
      </c>
      <c r="Y21" s="41">
        <f t="shared" si="0"/>
        <v>10</v>
      </c>
      <c r="Z21" s="69">
        <v>0</v>
      </c>
      <c r="AA21" s="88" t="s">
        <v>1084</v>
      </c>
      <c r="AB21" s="1544"/>
      <c r="AC21" s="1612"/>
      <c r="AD21" s="1543"/>
      <c r="AE21" s="1613"/>
      <c r="AF21" s="1543"/>
      <c r="AG21" s="1613"/>
      <c r="AH21" s="1543"/>
      <c r="AI21" s="1543"/>
      <c r="AJ21" s="1543"/>
      <c r="AK21" s="1548"/>
    </row>
    <row r="22" spans="1:37" s="190" customFormat="1" ht="88.5" customHeight="1" thickBot="1">
      <c r="A22" s="1709"/>
      <c r="B22" s="1709"/>
      <c r="C22" s="1697"/>
      <c r="D22" s="390" t="s">
        <v>318</v>
      </c>
      <c r="E22" s="187" t="s">
        <v>319</v>
      </c>
      <c r="F22" s="98">
        <v>1</v>
      </c>
      <c r="G22" s="99" t="s">
        <v>320</v>
      </c>
      <c r="H22" s="100" t="s">
        <v>321</v>
      </c>
      <c r="I22" s="192">
        <v>0.01</v>
      </c>
      <c r="J22" s="100" t="s">
        <v>319</v>
      </c>
      <c r="K22" s="101">
        <v>42066</v>
      </c>
      <c r="L22" s="39">
        <v>42369</v>
      </c>
      <c r="M22" s="40"/>
      <c r="N22" s="40"/>
      <c r="O22" s="40">
        <v>1</v>
      </c>
      <c r="P22" s="40"/>
      <c r="Q22" s="40"/>
      <c r="R22" s="40"/>
      <c r="S22" s="40"/>
      <c r="T22" s="40"/>
      <c r="U22" s="40"/>
      <c r="V22" s="40"/>
      <c r="W22" s="40"/>
      <c r="X22" s="40"/>
      <c r="Y22" s="41">
        <f t="shared" si="0"/>
        <v>1</v>
      </c>
      <c r="Z22" s="69">
        <v>520000000</v>
      </c>
      <c r="AA22" s="88" t="s">
        <v>1084</v>
      </c>
      <c r="AB22" s="1544"/>
      <c r="AC22" s="1612"/>
      <c r="AD22" s="1543"/>
      <c r="AE22" s="1613"/>
      <c r="AF22" s="1543"/>
      <c r="AG22" s="1613"/>
      <c r="AH22" s="1543"/>
      <c r="AI22" s="1543"/>
      <c r="AJ22" s="1543"/>
      <c r="AK22" s="1548"/>
    </row>
    <row r="23" spans="1:37" s="190" customFormat="1" ht="125.25" customHeight="1" thickBot="1">
      <c r="A23" s="1709"/>
      <c r="B23" s="1709"/>
      <c r="C23" s="1697"/>
      <c r="D23" s="390" t="s">
        <v>322</v>
      </c>
      <c r="E23" s="187" t="s">
        <v>323</v>
      </c>
      <c r="F23" s="98">
        <v>6</v>
      </c>
      <c r="G23" s="99" t="s">
        <v>324</v>
      </c>
      <c r="H23" s="100" t="s">
        <v>325</v>
      </c>
      <c r="I23" s="192">
        <v>0.01</v>
      </c>
      <c r="J23" s="100" t="s">
        <v>326</v>
      </c>
      <c r="K23" s="101">
        <v>42066</v>
      </c>
      <c r="L23" s="39">
        <v>42369</v>
      </c>
      <c r="M23" s="40"/>
      <c r="N23" s="40"/>
      <c r="O23" s="40"/>
      <c r="P23" s="40">
        <v>1</v>
      </c>
      <c r="Q23" s="40">
        <v>1</v>
      </c>
      <c r="R23" s="40">
        <v>1</v>
      </c>
      <c r="S23" s="40">
        <v>1</v>
      </c>
      <c r="T23" s="40">
        <v>1</v>
      </c>
      <c r="U23" s="40">
        <v>1</v>
      </c>
      <c r="V23" s="40"/>
      <c r="W23" s="40"/>
      <c r="X23" s="40"/>
      <c r="Y23" s="41">
        <f t="shared" si="0"/>
        <v>6</v>
      </c>
      <c r="Z23" s="69">
        <v>1000000000</v>
      </c>
      <c r="AA23" s="88" t="s">
        <v>1084</v>
      </c>
      <c r="AB23" s="1544"/>
      <c r="AC23" s="1612"/>
      <c r="AD23" s="1543"/>
      <c r="AE23" s="1613"/>
      <c r="AF23" s="1543"/>
      <c r="AG23" s="1613"/>
      <c r="AH23" s="1543"/>
      <c r="AI23" s="1543"/>
      <c r="AJ23" s="1543"/>
      <c r="AK23" s="1548"/>
    </row>
    <row r="24" spans="1:37" s="190" customFormat="1" ht="121.5" customHeight="1" thickBot="1">
      <c r="A24" s="1709"/>
      <c r="B24" s="1709"/>
      <c r="C24" s="1697"/>
      <c r="D24" s="390" t="s">
        <v>327</v>
      </c>
      <c r="E24" s="187" t="s">
        <v>328</v>
      </c>
      <c r="F24" s="98">
        <v>10</v>
      </c>
      <c r="G24" s="99" t="s">
        <v>329</v>
      </c>
      <c r="H24" s="100" t="s">
        <v>330</v>
      </c>
      <c r="I24" s="192">
        <v>0.01</v>
      </c>
      <c r="J24" s="100" t="s">
        <v>331</v>
      </c>
      <c r="K24" s="101">
        <v>42161</v>
      </c>
      <c r="L24" s="39">
        <v>42369</v>
      </c>
      <c r="M24" s="40"/>
      <c r="N24" s="40"/>
      <c r="O24" s="40"/>
      <c r="P24" s="40"/>
      <c r="Q24" s="40"/>
      <c r="R24" s="40">
        <v>2</v>
      </c>
      <c r="S24" s="40">
        <v>2</v>
      </c>
      <c r="T24" s="40">
        <v>2</v>
      </c>
      <c r="U24" s="40">
        <v>2</v>
      </c>
      <c r="V24" s="40">
        <v>2</v>
      </c>
      <c r="W24" s="40"/>
      <c r="X24" s="40"/>
      <c r="Y24" s="41">
        <f t="shared" si="0"/>
        <v>10</v>
      </c>
      <c r="Z24" s="69">
        <v>0</v>
      </c>
      <c r="AA24" s="88" t="s">
        <v>1084</v>
      </c>
      <c r="AB24" s="1544"/>
      <c r="AC24" s="1612"/>
      <c r="AD24" s="1543"/>
      <c r="AE24" s="1613"/>
      <c r="AF24" s="1543"/>
      <c r="AG24" s="1613"/>
      <c r="AH24" s="1543"/>
      <c r="AI24" s="1543"/>
      <c r="AJ24" s="1543"/>
      <c r="AK24" s="1548"/>
    </row>
    <row r="25" spans="1:37" s="190" customFormat="1" ht="75" customHeight="1" thickBot="1">
      <c r="A25" s="1709"/>
      <c r="B25" s="1709"/>
      <c r="C25" s="1697"/>
      <c r="D25" s="390" t="s">
        <v>332</v>
      </c>
      <c r="E25" s="187" t="s">
        <v>333</v>
      </c>
      <c r="F25" s="98">
        <v>2</v>
      </c>
      <c r="G25" s="99" t="s">
        <v>334</v>
      </c>
      <c r="H25" s="100" t="s">
        <v>321</v>
      </c>
      <c r="I25" s="192">
        <v>0.01</v>
      </c>
      <c r="J25" s="100" t="s">
        <v>335</v>
      </c>
      <c r="K25" s="101">
        <v>42037</v>
      </c>
      <c r="L25" s="39">
        <v>42369</v>
      </c>
      <c r="M25" s="40"/>
      <c r="N25" s="40"/>
      <c r="O25" s="40"/>
      <c r="P25" s="40"/>
      <c r="Q25" s="40">
        <v>1</v>
      </c>
      <c r="R25" s="40"/>
      <c r="S25" s="40"/>
      <c r="T25" s="40"/>
      <c r="U25" s="40"/>
      <c r="V25" s="40">
        <v>1</v>
      </c>
      <c r="W25" s="40"/>
      <c r="X25" s="40"/>
      <c r="Y25" s="41">
        <f t="shared" si="0"/>
        <v>2</v>
      </c>
      <c r="Z25" s="69">
        <v>0</v>
      </c>
      <c r="AA25" s="88" t="s">
        <v>1084</v>
      </c>
      <c r="AB25" s="1544"/>
      <c r="AC25" s="1612"/>
      <c r="AD25" s="1543"/>
      <c r="AE25" s="1613"/>
      <c r="AF25" s="1543"/>
      <c r="AG25" s="1613"/>
      <c r="AH25" s="1543"/>
      <c r="AI25" s="1543"/>
      <c r="AJ25" s="1543"/>
      <c r="AK25" s="1548"/>
    </row>
    <row r="26" spans="1:37" s="190" customFormat="1" ht="13.5" thickBot="1">
      <c r="A26" s="1709"/>
      <c r="B26" s="1709"/>
      <c r="C26" s="1697"/>
      <c r="D26" s="390" t="s">
        <v>336</v>
      </c>
      <c r="E26" s="187" t="s">
        <v>67</v>
      </c>
      <c r="F26" s="98">
        <v>1</v>
      </c>
      <c r="G26" s="99" t="s">
        <v>291</v>
      </c>
      <c r="H26" s="100" t="s">
        <v>337</v>
      </c>
      <c r="I26" s="192">
        <f>10%/7</f>
        <v>0.014285714285714287</v>
      </c>
      <c r="J26" s="100" t="s">
        <v>338</v>
      </c>
      <c r="K26" s="101">
        <v>42066</v>
      </c>
      <c r="L26" s="39">
        <v>42129</v>
      </c>
      <c r="M26" s="40"/>
      <c r="N26" s="40"/>
      <c r="O26" s="40"/>
      <c r="P26" s="40"/>
      <c r="Q26" s="40">
        <v>1</v>
      </c>
      <c r="R26" s="40"/>
      <c r="S26" s="40"/>
      <c r="T26" s="40"/>
      <c r="U26" s="40"/>
      <c r="V26" s="40"/>
      <c r="W26" s="40"/>
      <c r="X26" s="40"/>
      <c r="Y26" s="41">
        <f t="shared" si="0"/>
        <v>1</v>
      </c>
      <c r="Z26" s="69">
        <v>0</v>
      </c>
      <c r="AA26" s="88" t="s">
        <v>1084</v>
      </c>
      <c r="AB26" s="1544"/>
      <c r="AC26" s="1612"/>
      <c r="AD26" s="1543"/>
      <c r="AE26" s="1613"/>
      <c r="AF26" s="1543"/>
      <c r="AG26" s="1613"/>
      <c r="AH26" s="1543"/>
      <c r="AI26" s="1543"/>
      <c r="AJ26" s="1543"/>
      <c r="AK26" s="1548"/>
    </row>
    <row r="27" spans="1:37" s="190" customFormat="1" ht="54" customHeight="1" thickBot="1">
      <c r="A27" s="1709"/>
      <c r="B27" s="1709"/>
      <c r="C27" s="1697"/>
      <c r="D27" s="390" t="s">
        <v>339</v>
      </c>
      <c r="E27" s="187" t="s">
        <v>340</v>
      </c>
      <c r="F27" s="98">
        <v>2500</v>
      </c>
      <c r="G27" s="99" t="s">
        <v>341</v>
      </c>
      <c r="H27" s="100" t="s">
        <v>337</v>
      </c>
      <c r="I27" s="192">
        <f aca="true" t="shared" si="2" ref="I27:I32">10%/7</f>
        <v>0.014285714285714287</v>
      </c>
      <c r="J27" s="100" t="s">
        <v>338</v>
      </c>
      <c r="K27" s="101">
        <v>42005</v>
      </c>
      <c r="L27" s="39">
        <v>42369</v>
      </c>
      <c r="M27" s="40">
        <f>2500/12</f>
        <v>208.33333333333334</v>
      </c>
      <c r="N27" s="40">
        <f aca="true" t="shared" si="3" ref="N27:X27">2500/12</f>
        <v>208.33333333333334</v>
      </c>
      <c r="O27" s="40">
        <f t="shared" si="3"/>
        <v>208.33333333333334</v>
      </c>
      <c r="P27" s="40">
        <f t="shared" si="3"/>
        <v>208.33333333333334</v>
      </c>
      <c r="Q27" s="40">
        <f t="shared" si="3"/>
        <v>208.33333333333334</v>
      </c>
      <c r="R27" s="40">
        <f t="shared" si="3"/>
        <v>208.33333333333334</v>
      </c>
      <c r="S27" s="40">
        <f t="shared" si="3"/>
        <v>208.33333333333334</v>
      </c>
      <c r="T27" s="40">
        <f t="shared" si="3"/>
        <v>208.33333333333334</v>
      </c>
      <c r="U27" s="40">
        <f t="shared" si="3"/>
        <v>208.33333333333334</v>
      </c>
      <c r="V27" s="40">
        <f t="shared" si="3"/>
        <v>208.33333333333334</v>
      </c>
      <c r="W27" s="40">
        <f t="shared" si="3"/>
        <v>208.33333333333334</v>
      </c>
      <c r="X27" s="40">
        <f t="shared" si="3"/>
        <v>208.33333333333334</v>
      </c>
      <c r="Y27" s="41">
        <f t="shared" si="0"/>
        <v>2500</v>
      </c>
      <c r="Z27" s="69">
        <v>0</v>
      </c>
      <c r="AA27" s="88" t="s">
        <v>1084</v>
      </c>
      <c r="AB27" s="1544"/>
      <c r="AC27" s="1612"/>
      <c r="AD27" s="1543"/>
      <c r="AE27" s="1613"/>
      <c r="AF27" s="1543"/>
      <c r="AG27" s="1613"/>
      <c r="AH27" s="1543"/>
      <c r="AI27" s="1543"/>
      <c r="AJ27" s="1543"/>
      <c r="AK27" s="1548"/>
    </row>
    <row r="28" spans="1:37" s="190" customFormat="1" ht="99.75" customHeight="1" thickBot="1">
      <c r="A28" s="1709"/>
      <c r="B28" s="1709"/>
      <c r="C28" s="1697"/>
      <c r="D28" s="390" t="s">
        <v>342</v>
      </c>
      <c r="E28" s="187" t="s">
        <v>343</v>
      </c>
      <c r="F28" s="98">
        <v>3</v>
      </c>
      <c r="G28" s="99" t="s">
        <v>344</v>
      </c>
      <c r="H28" s="100" t="s">
        <v>345</v>
      </c>
      <c r="I28" s="192">
        <f t="shared" si="2"/>
        <v>0.014285714285714287</v>
      </c>
      <c r="J28" s="100" t="s">
        <v>346</v>
      </c>
      <c r="K28" s="101">
        <v>42005</v>
      </c>
      <c r="L28" s="39">
        <v>42369</v>
      </c>
      <c r="M28" s="40"/>
      <c r="N28" s="40"/>
      <c r="O28" s="40"/>
      <c r="P28" s="40">
        <v>1</v>
      </c>
      <c r="Q28" s="40"/>
      <c r="R28" s="40"/>
      <c r="S28" s="40">
        <v>1</v>
      </c>
      <c r="T28" s="40"/>
      <c r="U28" s="40"/>
      <c r="V28" s="40"/>
      <c r="W28" s="40">
        <v>1</v>
      </c>
      <c r="X28" s="40"/>
      <c r="Y28" s="41">
        <f t="shared" si="0"/>
        <v>3</v>
      </c>
      <c r="Z28" s="69">
        <v>0</v>
      </c>
      <c r="AA28" s="88" t="s">
        <v>1084</v>
      </c>
      <c r="AB28" s="1544"/>
      <c r="AC28" s="1612"/>
      <c r="AD28" s="1543"/>
      <c r="AE28" s="1613"/>
      <c r="AF28" s="1543"/>
      <c r="AG28" s="1613"/>
      <c r="AH28" s="1543"/>
      <c r="AI28" s="1543"/>
      <c r="AJ28" s="1543"/>
      <c r="AK28" s="1548"/>
    </row>
    <row r="29" spans="1:37" s="190" customFormat="1" ht="26.25" thickBot="1">
      <c r="A29" s="1709"/>
      <c r="B29" s="1709"/>
      <c r="C29" s="1697"/>
      <c r="D29" s="390" t="s">
        <v>347</v>
      </c>
      <c r="E29" s="187" t="s">
        <v>348</v>
      </c>
      <c r="F29" s="98">
        <v>4</v>
      </c>
      <c r="G29" s="99" t="s">
        <v>349</v>
      </c>
      <c r="H29" s="100" t="s">
        <v>337</v>
      </c>
      <c r="I29" s="192">
        <f t="shared" si="2"/>
        <v>0.014285714285714287</v>
      </c>
      <c r="J29" s="100" t="s">
        <v>350</v>
      </c>
      <c r="K29" s="101">
        <v>42005</v>
      </c>
      <c r="L29" s="39">
        <v>42369</v>
      </c>
      <c r="M29" s="40"/>
      <c r="N29" s="40"/>
      <c r="O29" s="40"/>
      <c r="P29" s="40">
        <v>1</v>
      </c>
      <c r="Q29" s="40"/>
      <c r="R29" s="40"/>
      <c r="S29" s="40">
        <v>1</v>
      </c>
      <c r="T29" s="40"/>
      <c r="U29" s="40"/>
      <c r="V29" s="40">
        <v>1</v>
      </c>
      <c r="W29" s="40">
        <v>1</v>
      </c>
      <c r="X29" s="40"/>
      <c r="Y29" s="41">
        <f t="shared" si="0"/>
        <v>4</v>
      </c>
      <c r="Z29" s="69">
        <v>0</v>
      </c>
      <c r="AA29" s="88" t="s">
        <v>1084</v>
      </c>
      <c r="AB29" s="1544"/>
      <c r="AC29" s="1612"/>
      <c r="AD29" s="1543"/>
      <c r="AE29" s="1613"/>
      <c r="AF29" s="1543"/>
      <c r="AG29" s="1613"/>
      <c r="AH29" s="1543"/>
      <c r="AI29" s="1543"/>
      <c r="AJ29" s="1543"/>
      <c r="AK29" s="1548"/>
    </row>
    <row r="30" spans="1:37" s="190" customFormat="1" ht="26.25" thickBot="1">
      <c r="A30" s="1709"/>
      <c r="B30" s="1709"/>
      <c r="C30" s="1697"/>
      <c r="D30" s="390" t="s">
        <v>351</v>
      </c>
      <c r="E30" s="187" t="s">
        <v>67</v>
      </c>
      <c r="F30" s="98">
        <v>1</v>
      </c>
      <c r="G30" s="99" t="s">
        <v>352</v>
      </c>
      <c r="H30" s="100" t="s">
        <v>337</v>
      </c>
      <c r="I30" s="192">
        <f t="shared" si="2"/>
        <v>0.014285714285714287</v>
      </c>
      <c r="J30" s="100" t="s">
        <v>353</v>
      </c>
      <c r="K30" s="101">
        <v>42005</v>
      </c>
      <c r="L30" s="39">
        <v>42369</v>
      </c>
      <c r="M30" s="40"/>
      <c r="N30" s="40"/>
      <c r="O30" s="40"/>
      <c r="P30" s="40"/>
      <c r="Q30" s="40"/>
      <c r="R30" s="40"/>
      <c r="S30" s="40">
        <v>1</v>
      </c>
      <c r="T30" s="40"/>
      <c r="U30" s="40"/>
      <c r="V30" s="40"/>
      <c r="W30" s="40"/>
      <c r="X30" s="40"/>
      <c r="Y30" s="41">
        <f t="shared" si="0"/>
        <v>1</v>
      </c>
      <c r="Z30" s="69">
        <v>0</v>
      </c>
      <c r="AA30" s="88" t="s">
        <v>1084</v>
      </c>
      <c r="AB30" s="1544"/>
      <c r="AC30" s="1612"/>
      <c r="AD30" s="1543"/>
      <c r="AE30" s="1613"/>
      <c r="AF30" s="1543"/>
      <c r="AG30" s="1613"/>
      <c r="AH30" s="1543"/>
      <c r="AI30" s="1543"/>
      <c r="AJ30" s="1543"/>
      <c r="AK30" s="1548"/>
    </row>
    <row r="31" spans="1:37" s="190" customFormat="1" ht="39" thickBot="1">
      <c r="A31" s="1709"/>
      <c r="B31" s="1709"/>
      <c r="C31" s="1697"/>
      <c r="D31" s="390" t="s">
        <v>354</v>
      </c>
      <c r="E31" s="187" t="s">
        <v>355</v>
      </c>
      <c r="F31" s="98">
        <v>1</v>
      </c>
      <c r="G31" s="99" t="s">
        <v>356</v>
      </c>
      <c r="H31" s="100" t="s">
        <v>357</v>
      </c>
      <c r="I31" s="192">
        <f t="shared" si="2"/>
        <v>0.014285714285714287</v>
      </c>
      <c r="J31" s="100" t="s">
        <v>326</v>
      </c>
      <c r="K31" s="101">
        <v>42161</v>
      </c>
      <c r="L31" s="39">
        <v>42369</v>
      </c>
      <c r="M31" s="40"/>
      <c r="N31" s="40"/>
      <c r="O31" s="40"/>
      <c r="P31" s="40"/>
      <c r="Q31" s="40"/>
      <c r="R31" s="40">
        <v>1</v>
      </c>
      <c r="S31" s="40"/>
      <c r="T31" s="40"/>
      <c r="U31" s="40"/>
      <c r="V31" s="40"/>
      <c r="W31" s="40"/>
      <c r="X31" s="40"/>
      <c r="Y31" s="41">
        <f t="shared" si="0"/>
        <v>1</v>
      </c>
      <c r="Z31" s="69">
        <v>50000000</v>
      </c>
      <c r="AA31" s="88" t="s">
        <v>1084</v>
      </c>
      <c r="AB31" s="1544"/>
      <c r="AC31" s="1612"/>
      <c r="AD31" s="1543"/>
      <c r="AE31" s="1613"/>
      <c r="AF31" s="1543"/>
      <c r="AG31" s="1613"/>
      <c r="AH31" s="1543"/>
      <c r="AI31" s="1543"/>
      <c r="AJ31" s="1543"/>
      <c r="AK31" s="1548"/>
    </row>
    <row r="32" spans="1:37" s="190" customFormat="1" ht="46.5" customHeight="1" thickBot="1">
      <c r="A32" s="1709"/>
      <c r="B32" s="1709"/>
      <c r="C32" s="1697"/>
      <c r="D32" s="390" t="s">
        <v>358</v>
      </c>
      <c r="E32" s="187" t="s">
        <v>359</v>
      </c>
      <c r="F32" s="98">
        <v>1</v>
      </c>
      <c r="G32" s="99" t="s">
        <v>360</v>
      </c>
      <c r="H32" s="100" t="s">
        <v>361</v>
      </c>
      <c r="I32" s="192">
        <f t="shared" si="2"/>
        <v>0.014285714285714287</v>
      </c>
      <c r="J32" s="100" t="s">
        <v>362</v>
      </c>
      <c r="K32" s="101">
        <v>42161</v>
      </c>
      <c r="L32" s="39">
        <v>42369</v>
      </c>
      <c r="M32" s="40"/>
      <c r="N32" s="40"/>
      <c r="O32" s="40"/>
      <c r="P32" s="40"/>
      <c r="Q32" s="40"/>
      <c r="R32" s="40">
        <v>1</v>
      </c>
      <c r="S32" s="40"/>
      <c r="T32" s="40"/>
      <c r="U32" s="40"/>
      <c r="V32" s="40"/>
      <c r="W32" s="40"/>
      <c r="X32" s="40"/>
      <c r="Y32" s="41">
        <f t="shared" si="0"/>
        <v>1</v>
      </c>
      <c r="Z32" s="69">
        <v>0</v>
      </c>
      <c r="AA32" s="88" t="s">
        <v>1084</v>
      </c>
      <c r="AB32" s="1544"/>
      <c r="AC32" s="1612"/>
      <c r="AD32" s="1543"/>
      <c r="AE32" s="1613"/>
      <c r="AF32" s="1543"/>
      <c r="AG32" s="1613"/>
      <c r="AH32" s="1543"/>
      <c r="AI32" s="1543"/>
      <c r="AJ32" s="1543"/>
      <c r="AK32" s="1548"/>
    </row>
    <row r="33" spans="1:37" s="190" customFormat="1" ht="59.25" customHeight="1" thickBot="1">
      <c r="A33" s="1709"/>
      <c r="B33" s="1709"/>
      <c r="C33" s="1697"/>
      <c r="D33" s="390" t="s">
        <v>363</v>
      </c>
      <c r="E33" s="187" t="s">
        <v>364</v>
      </c>
      <c r="F33" s="98">
        <v>1</v>
      </c>
      <c r="G33" s="99" t="s">
        <v>329</v>
      </c>
      <c r="H33" s="100" t="s">
        <v>365</v>
      </c>
      <c r="I33" s="192">
        <f>10%/3</f>
        <v>0.03333333333333333</v>
      </c>
      <c r="J33" s="100" t="s">
        <v>366</v>
      </c>
      <c r="K33" s="101">
        <v>42007</v>
      </c>
      <c r="L33" s="39">
        <v>42369</v>
      </c>
      <c r="M33" s="40"/>
      <c r="N33" s="40"/>
      <c r="O33" s="40"/>
      <c r="P33" s="40"/>
      <c r="Q33" s="40"/>
      <c r="R33" s="40"/>
      <c r="S33" s="40"/>
      <c r="T33" s="40"/>
      <c r="U33" s="40"/>
      <c r="V33" s="40">
        <v>1</v>
      </c>
      <c r="W33" s="40"/>
      <c r="X33" s="40"/>
      <c r="Y33" s="41">
        <f t="shared" si="0"/>
        <v>1</v>
      </c>
      <c r="Z33" s="69">
        <v>0</v>
      </c>
      <c r="AA33" s="88" t="s">
        <v>1084</v>
      </c>
      <c r="AB33" s="1544"/>
      <c r="AC33" s="1612"/>
      <c r="AD33" s="1543"/>
      <c r="AE33" s="1613"/>
      <c r="AF33" s="1543"/>
      <c r="AG33" s="1613"/>
      <c r="AH33" s="1543"/>
      <c r="AI33" s="1543"/>
      <c r="AJ33" s="1543"/>
      <c r="AK33" s="1548"/>
    </row>
    <row r="34" spans="1:37" s="190" customFormat="1" ht="60" customHeight="1" thickBot="1">
      <c r="A34" s="1709"/>
      <c r="B34" s="1709"/>
      <c r="C34" s="1697"/>
      <c r="D34" s="390" t="s">
        <v>367</v>
      </c>
      <c r="E34" s="187" t="s">
        <v>67</v>
      </c>
      <c r="F34" s="98">
        <v>1</v>
      </c>
      <c r="G34" s="99" t="s">
        <v>356</v>
      </c>
      <c r="H34" s="100" t="s">
        <v>302</v>
      </c>
      <c r="I34" s="192">
        <f aca="true" t="shared" si="4" ref="I34:I35">10%/3</f>
        <v>0.03333333333333333</v>
      </c>
      <c r="J34" s="100" t="s">
        <v>67</v>
      </c>
      <c r="K34" s="101">
        <v>42007</v>
      </c>
      <c r="L34" s="39">
        <v>42369</v>
      </c>
      <c r="M34" s="40"/>
      <c r="N34" s="40"/>
      <c r="O34" s="40"/>
      <c r="P34" s="40"/>
      <c r="Q34" s="40"/>
      <c r="R34" s="40"/>
      <c r="S34" s="40">
        <v>1</v>
      </c>
      <c r="T34" s="40"/>
      <c r="U34" s="40"/>
      <c r="V34" s="40"/>
      <c r="W34" s="40"/>
      <c r="X34" s="40"/>
      <c r="Y34" s="41">
        <f t="shared" si="0"/>
        <v>1</v>
      </c>
      <c r="Z34" s="69">
        <v>0</v>
      </c>
      <c r="AA34" s="88" t="s">
        <v>1084</v>
      </c>
      <c r="AB34" s="1544"/>
      <c r="AC34" s="1612"/>
      <c r="AD34" s="1543"/>
      <c r="AE34" s="1613"/>
      <c r="AF34" s="1543"/>
      <c r="AG34" s="1613"/>
      <c r="AH34" s="1543"/>
      <c r="AI34" s="1543"/>
      <c r="AJ34" s="1543"/>
      <c r="AK34" s="1548"/>
    </row>
    <row r="35" spans="1:37" s="190" customFormat="1" ht="67.5" customHeight="1" thickBot="1">
      <c r="A35" s="1709"/>
      <c r="B35" s="1709"/>
      <c r="C35" s="1697"/>
      <c r="D35" s="390" t="s">
        <v>368</v>
      </c>
      <c r="E35" s="187" t="s">
        <v>369</v>
      </c>
      <c r="F35" s="98">
        <v>1</v>
      </c>
      <c r="G35" s="99" t="s">
        <v>370</v>
      </c>
      <c r="H35" s="100" t="s">
        <v>371</v>
      </c>
      <c r="I35" s="192">
        <f t="shared" si="4"/>
        <v>0.03333333333333333</v>
      </c>
      <c r="J35" s="100" t="s">
        <v>369</v>
      </c>
      <c r="K35" s="101">
        <v>42098</v>
      </c>
      <c r="L35" s="39">
        <v>42224</v>
      </c>
      <c r="M35" s="40"/>
      <c r="N35" s="40"/>
      <c r="O35" s="40"/>
      <c r="P35" s="40">
        <v>1</v>
      </c>
      <c r="Q35" s="40"/>
      <c r="R35" s="40"/>
      <c r="S35" s="40"/>
      <c r="T35" s="40"/>
      <c r="U35" s="40"/>
      <c r="V35" s="40"/>
      <c r="W35" s="40"/>
      <c r="X35" s="40"/>
      <c r="Y35" s="41">
        <f t="shared" si="0"/>
        <v>1</v>
      </c>
      <c r="Z35" s="69" t="s">
        <v>372</v>
      </c>
      <c r="AA35" s="88" t="s">
        <v>1084</v>
      </c>
      <c r="AB35" s="1544"/>
      <c r="AC35" s="1612"/>
      <c r="AD35" s="1543"/>
      <c r="AE35" s="1613"/>
      <c r="AF35" s="1543"/>
      <c r="AG35" s="1613"/>
      <c r="AH35" s="1543"/>
      <c r="AI35" s="1543"/>
      <c r="AJ35" s="1543"/>
      <c r="AK35" s="1548"/>
    </row>
    <row r="36" spans="1:37" s="190" customFormat="1" ht="33" customHeight="1" thickBot="1">
      <c r="A36" s="1709"/>
      <c r="B36" s="1709"/>
      <c r="C36" s="1696" t="s">
        <v>373</v>
      </c>
      <c r="D36" s="390" t="s">
        <v>374</v>
      </c>
      <c r="E36" s="187" t="s">
        <v>375</v>
      </c>
      <c r="F36" s="98">
        <v>360</v>
      </c>
      <c r="G36" s="99" t="s">
        <v>376</v>
      </c>
      <c r="H36" s="100" t="s">
        <v>377</v>
      </c>
      <c r="I36" s="192">
        <f>10%/7</f>
        <v>0.014285714285714287</v>
      </c>
      <c r="J36" s="100" t="s">
        <v>315</v>
      </c>
      <c r="K36" s="101">
        <v>42005</v>
      </c>
      <c r="L36" s="39">
        <v>42369</v>
      </c>
      <c r="M36" s="40">
        <f>360/12</f>
        <v>30</v>
      </c>
      <c r="N36" s="40">
        <f aca="true" t="shared" si="5" ref="N36:X36">360/12</f>
        <v>30</v>
      </c>
      <c r="O36" s="40">
        <f t="shared" si="5"/>
        <v>30</v>
      </c>
      <c r="P36" s="40">
        <f t="shared" si="5"/>
        <v>30</v>
      </c>
      <c r="Q36" s="40">
        <f t="shared" si="5"/>
        <v>30</v>
      </c>
      <c r="R36" s="40">
        <f t="shared" si="5"/>
        <v>30</v>
      </c>
      <c r="S36" s="40">
        <f t="shared" si="5"/>
        <v>30</v>
      </c>
      <c r="T36" s="40">
        <f t="shared" si="5"/>
        <v>30</v>
      </c>
      <c r="U36" s="40">
        <f t="shared" si="5"/>
        <v>30</v>
      </c>
      <c r="V36" s="40">
        <f t="shared" si="5"/>
        <v>30</v>
      </c>
      <c r="W36" s="40">
        <f t="shared" si="5"/>
        <v>30</v>
      </c>
      <c r="X36" s="40">
        <f t="shared" si="5"/>
        <v>30</v>
      </c>
      <c r="Y36" s="41">
        <f t="shared" si="0"/>
        <v>360</v>
      </c>
      <c r="Z36" s="69">
        <v>0</v>
      </c>
      <c r="AA36" s="88" t="s">
        <v>1084</v>
      </c>
      <c r="AB36" s="1544"/>
      <c r="AC36" s="1612"/>
      <c r="AD36" s="1543"/>
      <c r="AE36" s="1613"/>
      <c r="AF36" s="1543"/>
      <c r="AG36" s="1613"/>
      <c r="AH36" s="1543"/>
      <c r="AI36" s="1543"/>
      <c r="AJ36" s="1543"/>
      <c r="AK36" s="1548"/>
    </row>
    <row r="37" spans="1:37" s="190" customFormat="1" ht="59.25" customHeight="1" thickBot="1">
      <c r="A37" s="1709"/>
      <c r="B37" s="1709"/>
      <c r="C37" s="1697"/>
      <c r="D37" s="390" t="s">
        <v>378</v>
      </c>
      <c r="E37" s="187" t="s">
        <v>379</v>
      </c>
      <c r="F37" s="98">
        <v>100</v>
      </c>
      <c r="G37" s="99" t="s">
        <v>380</v>
      </c>
      <c r="H37" s="100" t="s">
        <v>381</v>
      </c>
      <c r="I37" s="192">
        <f aca="true" t="shared" si="6" ref="I37:I41">10%/7</f>
        <v>0.014285714285714287</v>
      </c>
      <c r="J37" s="100" t="s">
        <v>382</v>
      </c>
      <c r="K37" s="101">
        <v>42005</v>
      </c>
      <c r="L37" s="39">
        <v>42369</v>
      </c>
      <c r="M37" s="40">
        <f>100/12</f>
        <v>8.333333333333334</v>
      </c>
      <c r="N37" s="40">
        <f aca="true" t="shared" si="7" ref="N37:X37">100/12</f>
        <v>8.333333333333334</v>
      </c>
      <c r="O37" s="40">
        <f t="shared" si="7"/>
        <v>8.333333333333334</v>
      </c>
      <c r="P37" s="40">
        <f t="shared" si="7"/>
        <v>8.333333333333334</v>
      </c>
      <c r="Q37" s="40">
        <f t="shared" si="7"/>
        <v>8.333333333333334</v>
      </c>
      <c r="R37" s="40">
        <f t="shared" si="7"/>
        <v>8.333333333333334</v>
      </c>
      <c r="S37" s="40">
        <f t="shared" si="7"/>
        <v>8.333333333333334</v>
      </c>
      <c r="T37" s="40">
        <f t="shared" si="7"/>
        <v>8.333333333333334</v>
      </c>
      <c r="U37" s="40">
        <f t="shared" si="7"/>
        <v>8.333333333333334</v>
      </c>
      <c r="V37" s="40">
        <f t="shared" si="7"/>
        <v>8.333333333333334</v>
      </c>
      <c r="W37" s="40">
        <f t="shared" si="7"/>
        <v>8.333333333333334</v>
      </c>
      <c r="X37" s="40">
        <f t="shared" si="7"/>
        <v>8.333333333333334</v>
      </c>
      <c r="Y37" s="41">
        <f t="shared" si="0"/>
        <v>99.99999999999999</v>
      </c>
      <c r="Z37" s="69">
        <v>0</v>
      </c>
      <c r="AA37" s="88" t="s">
        <v>1084</v>
      </c>
      <c r="AB37" s="1544"/>
      <c r="AC37" s="1612"/>
      <c r="AD37" s="1543"/>
      <c r="AE37" s="1613"/>
      <c r="AF37" s="1543"/>
      <c r="AG37" s="1613"/>
      <c r="AH37" s="1543"/>
      <c r="AI37" s="1543"/>
      <c r="AJ37" s="1543"/>
      <c r="AK37" s="1548"/>
    </row>
    <row r="38" spans="1:37" s="190" customFormat="1" ht="47.25" customHeight="1" thickBot="1">
      <c r="A38" s="1709"/>
      <c r="B38" s="1709"/>
      <c r="C38" s="1697"/>
      <c r="D38" s="390" t="s">
        <v>383</v>
      </c>
      <c r="E38" s="187" t="s">
        <v>384</v>
      </c>
      <c r="F38" s="98">
        <v>4</v>
      </c>
      <c r="G38" s="99" t="s">
        <v>385</v>
      </c>
      <c r="H38" s="100" t="s">
        <v>386</v>
      </c>
      <c r="I38" s="192">
        <f t="shared" si="6"/>
        <v>0.014285714285714287</v>
      </c>
      <c r="J38" s="100" t="s">
        <v>382</v>
      </c>
      <c r="K38" s="101">
        <v>42005</v>
      </c>
      <c r="L38" s="39">
        <v>42369</v>
      </c>
      <c r="M38" s="40"/>
      <c r="N38" s="40"/>
      <c r="O38" s="40">
        <v>1</v>
      </c>
      <c r="P38" s="40"/>
      <c r="Q38" s="40"/>
      <c r="R38" s="40">
        <v>1</v>
      </c>
      <c r="S38" s="40"/>
      <c r="T38" s="40"/>
      <c r="U38" s="40">
        <v>1</v>
      </c>
      <c r="V38" s="40"/>
      <c r="W38" s="40"/>
      <c r="X38" s="40">
        <v>1</v>
      </c>
      <c r="Y38" s="41">
        <f t="shared" si="0"/>
        <v>4</v>
      </c>
      <c r="Z38" s="69">
        <v>0</v>
      </c>
      <c r="AA38" s="88" t="s">
        <v>1084</v>
      </c>
      <c r="AB38" s="1544"/>
      <c r="AC38" s="1612"/>
      <c r="AD38" s="1543"/>
      <c r="AE38" s="1613"/>
      <c r="AF38" s="1543"/>
      <c r="AG38" s="1613"/>
      <c r="AH38" s="1543"/>
      <c r="AI38" s="1543"/>
      <c r="AJ38" s="1543"/>
      <c r="AK38" s="1548"/>
    </row>
    <row r="39" spans="1:37" s="190" customFormat="1" ht="26.25" thickBot="1">
      <c r="A39" s="1709"/>
      <c r="B39" s="1709"/>
      <c r="C39" s="1697"/>
      <c r="D39" s="390" t="s">
        <v>387</v>
      </c>
      <c r="E39" s="187" t="s">
        <v>388</v>
      </c>
      <c r="F39" s="98">
        <v>4</v>
      </c>
      <c r="G39" s="99" t="s">
        <v>389</v>
      </c>
      <c r="H39" s="100" t="s">
        <v>390</v>
      </c>
      <c r="I39" s="192">
        <f t="shared" si="6"/>
        <v>0.014285714285714287</v>
      </c>
      <c r="J39" s="100" t="s">
        <v>391</v>
      </c>
      <c r="K39" s="101">
        <v>42005</v>
      </c>
      <c r="L39" s="39">
        <v>42369</v>
      </c>
      <c r="M39" s="40"/>
      <c r="N39" s="40"/>
      <c r="O39" s="40">
        <v>1</v>
      </c>
      <c r="P39" s="40"/>
      <c r="Q39" s="40"/>
      <c r="R39" s="40">
        <v>1</v>
      </c>
      <c r="S39" s="40"/>
      <c r="T39" s="40"/>
      <c r="U39" s="40">
        <v>1</v>
      </c>
      <c r="V39" s="40"/>
      <c r="W39" s="40"/>
      <c r="X39" s="40">
        <v>1</v>
      </c>
      <c r="Y39" s="41">
        <f t="shared" si="0"/>
        <v>4</v>
      </c>
      <c r="Z39" s="69">
        <v>0</v>
      </c>
      <c r="AA39" s="88" t="s">
        <v>1084</v>
      </c>
      <c r="AB39" s="1544"/>
      <c r="AC39" s="1612"/>
      <c r="AD39" s="1543"/>
      <c r="AE39" s="1613"/>
      <c r="AF39" s="1543"/>
      <c r="AG39" s="1613"/>
      <c r="AH39" s="1543"/>
      <c r="AI39" s="1543"/>
      <c r="AJ39" s="1543"/>
      <c r="AK39" s="1548"/>
    </row>
    <row r="40" spans="1:37" s="190" customFormat="1" ht="95.25" customHeight="1" thickBot="1">
      <c r="A40" s="1709"/>
      <c r="B40" s="1709"/>
      <c r="C40" s="1697"/>
      <c r="D40" s="390" t="s">
        <v>393</v>
      </c>
      <c r="E40" s="187" t="s">
        <v>394</v>
      </c>
      <c r="F40" s="98">
        <v>1</v>
      </c>
      <c r="G40" s="99" t="s">
        <v>395</v>
      </c>
      <c r="H40" s="100" t="s">
        <v>396</v>
      </c>
      <c r="I40" s="192">
        <f t="shared" si="6"/>
        <v>0.014285714285714287</v>
      </c>
      <c r="J40" s="100" t="s">
        <v>397</v>
      </c>
      <c r="K40" s="101">
        <v>42005</v>
      </c>
      <c r="L40" s="39">
        <v>42369</v>
      </c>
      <c r="M40" s="40"/>
      <c r="N40" s="40"/>
      <c r="O40" s="40"/>
      <c r="P40" s="40">
        <v>1</v>
      </c>
      <c r="Q40" s="40"/>
      <c r="R40" s="40"/>
      <c r="S40" s="40"/>
      <c r="T40" s="40"/>
      <c r="U40" s="40"/>
      <c r="V40" s="40"/>
      <c r="W40" s="40"/>
      <c r="X40" s="40"/>
      <c r="Y40" s="41">
        <f t="shared" si="0"/>
        <v>1</v>
      </c>
      <c r="Z40" s="69" t="s">
        <v>398</v>
      </c>
      <c r="AA40" s="88" t="s">
        <v>1084</v>
      </c>
      <c r="AB40" s="1544"/>
      <c r="AC40" s="1612"/>
      <c r="AD40" s="1543"/>
      <c r="AE40" s="1613"/>
      <c r="AF40" s="1543"/>
      <c r="AG40" s="1613"/>
      <c r="AH40" s="1543"/>
      <c r="AI40" s="1543"/>
      <c r="AJ40" s="1543"/>
      <c r="AK40" s="1548"/>
    </row>
    <row r="41" spans="1:37" s="190" customFormat="1" ht="35.25" customHeight="1" thickBot="1">
      <c r="A41" s="1709"/>
      <c r="B41" s="1709"/>
      <c r="C41" s="1697"/>
      <c r="D41" s="390" t="s">
        <v>399</v>
      </c>
      <c r="E41" s="187" t="s">
        <v>400</v>
      </c>
      <c r="F41" s="98">
        <v>1</v>
      </c>
      <c r="G41" s="99" t="s">
        <v>401</v>
      </c>
      <c r="H41" s="100" t="s">
        <v>381</v>
      </c>
      <c r="I41" s="192">
        <f t="shared" si="6"/>
        <v>0.014285714285714287</v>
      </c>
      <c r="J41" s="100" t="s">
        <v>402</v>
      </c>
      <c r="K41" s="101">
        <v>42010</v>
      </c>
      <c r="L41" s="39">
        <v>42369</v>
      </c>
      <c r="M41" s="40"/>
      <c r="N41" s="40"/>
      <c r="O41" s="40"/>
      <c r="P41" s="40"/>
      <c r="Q41" s="40"/>
      <c r="R41" s="40"/>
      <c r="S41" s="40"/>
      <c r="T41" s="40"/>
      <c r="U41" s="40"/>
      <c r="V41" s="40"/>
      <c r="W41" s="40">
        <v>1</v>
      </c>
      <c r="X41" s="40"/>
      <c r="Y41" s="41">
        <f t="shared" si="0"/>
        <v>1</v>
      </c>
      <c r="Z41" s="69">
        <v>20000000</v>
      </c>
      <c r="AA41" s="88" t="s">
        <v>1084</v>
      </c>
      <c r="AB41" s="1544"/>
      <c r="AC41" s="1612"/>
      <c r="AD41" s="1543"/>
      <c r="AE41" s="1613"/>
      <c r="AF41" s="1543"/>
      <c r="AG41" s="1613"/>
      <c r="AH41" s="1543"/>
      <c r="AI41" s="1543"/>
      <c r="AJ41" s="1543"/>
      <c r="AK41" s="1548"/>
    </row>
    <row r="42" spans="1:37" s="190" customFormat="1" ht="47.25" customHeight="1" thickBot="1">
      <c r="A42" s="1709"/>
      <c r="B42" s="1709"/>
      <c r="C42" s="1696" t="s">
        <v>403</v>
      </c>
      <c r="D42" s="390" t="s">
        <v>404</v>
      </c>
      <c r="E42" s="187" t="s">
        <v>67</v>
      </c>
      <c r="F42" s="98">
        <v>3</v>
      </c>
      <c r="G42" s="99" t="s">
        <v>405</v>
      </c>
      <c r="H42" s="100" t="s">
        <v>406</v>
      </c>
      <c r="I42" s="192">
        <v>0.05</v>
      </c>
      <c r="J42" s="100" t="s">
        <v>407</v>
      </c>
      <c r="K42" s="101">
        <v>42005</v>
      </c>
      <c r="L42" s="39">
        <v>42369</v>
      </c>
      <c r="M42" s="40"/>
      <c r="N42" s="40">
        <v>3</v>
      </c>
      <c r="O42" s="40"/>
      <c r="P42" s="40"/>
      <c r="Q42" s="40"/>
      <c r="R42" s="40"/>
      <c r="S42" s="40"/>
      <c r="T42" s="40"/>
      <c r="U42" s="40"/>
      <c r="V42" s="40"/>
      <c r="W42" s="40"/>
      <c r="X42" s="40"/>
      <c r="Y42" s="41">
        <f t="shared" si="0"/>
        <v>3</v>
      </c>
      <c r="Z42" s="69">
        <v>0</v>
      </c>
      <c r="AA42" s="88" t="s">
        <v>1084</v>
      </c>
      <c r="AB42" s="1544"/>
      <c r="AC42" s="1612"/>
      <c r="AD42" s="1543"/>
      <c r="AE42" s="1613"/>
      <c r="AF42" s="1543"/>
      <c r="AG42" s="1613"/>
      <c r="AH42" s="1543"/>
      <c r="AI42" s="1543"/>
      <c r="AJ42" s="1543"/>
      <c r="AK42" s="1548"/>
    </row>
    <row r="43" spans="1:37" s="190" customFormat="1" ht="62.25" customHeight="1" thickBot="1">
      <c r="A43" s="1709"/>
      <c r="B43" s="1709"/>
      <c r="C43" s="1697"/>
      <c r="D43" s="390" t="s">
        <v>408</v>
      </c>
      <c r="E43" s="187" t="s">
        <v>409</v>
      </c>
      <c r="F43" s="98">
        <v>2</v>
      </c>
      <c r="G43" s="99" t="s">
        <v>410</v>
      </c>
      <c r="H43" s="100" t="s">
        <v>411</v>
      </c>
      <c r="I43" s="192">
        <v>0.05</v>
      </c>
      <c r="J43" s="100" t="s">
        <v>315</v>
      </c>
      <c r="K43" s="101">
        <v>42005</v>
      </c>
      <c r="L43" s="39">
        <v>42037</v>
      </c>
      <c r="M43" s="40"/>
      <c r="N43" s="40">
        <v>2</v>
      </c>
      <c r="O43" s="40"/>
      <c r="P43" s="40"/>
      <c r="Q43" s="40"/>
      <c r="R43" s="40"/>
      <c r="S43" s="40"/>
      <c r="T43" s="40"/>
      <c r="U43" s="40"/>
      <c r="V43" s="40"/>
      <c r="W43" s="40"/>
      <c r="X43" s="40"/>
      <c r="Y43" s="41">
        <f t="shared" si="0"/>
        <v>2</v>
      </c>
      <c r="Z43" s="69">
        <v>0</v>
      </c>
      <c r="AA43" s="88" t="s">
        <v>1084</v>
      </c>
      <c r="AB43" s="1544"/>
      <c r="AC43" s="1612"/>
      <c r="AD43" s="1543"/>
      <c r="AE43" s="1613"/>
      <c r="AF43" s="1543"/>
      <c r="AG43" s="1613"/>
      <c r="AH43" s="1543"/>
      <c r="AI43" s="1543"/>
      <c r="AJ43" s="1543"/>
      <c r="AK43" s="1548"/>
    </row>
    <row r="44" spans="1:37" s="190" customFormat="1" ht="33.75" customHeight="1" thickBot="1">
      <c r="A44" s="1709"/>
      <c r="B44" s="1709"/>
      <c r="C44" s="1697"/>
      <c r="D44" s="390" t="s">
        <v>412</v>
      </c>
      <c r="E44" s="187" t="s">
        <v>67</v>
      </c>
      <c r="F44" s="98">
        <v>1</v>
      </c>
      <c r="G44" s="99" t="s">
        <v>291</v>
      </c>
      <c r="H44" s="100" t="s">
        <v>413</v>
      </c>
      <c r="I44" s="192">
        <f>10%/8</f>
        <v>0.0125</v>
      </c>
      <c r="J44" s="100" t="s">
        <v>67</v>
      </c>
      <c r="K44" s="101">
        <v>42037</v>
      </c>
      <c r="L44" s="39">
        <v>42037</v>
      </c>
      <c r="M44" s="40"/>
      <c r="N44" s="40">
        <v>1</v>
      </c>
      <c r="O44" s="40"/>
      <c r="P44" s="40"/>
      <c r="Q44" s="40"/>
      <c r="R44" s="40"/>
      <c r="S44" s="40"/>
      <c r="T44" s="40"/>
      <c r="U44" s="40"/>
      <c r="V44" s="40"/>
      <c r="W44" s="40"/>
      <c r="X44" s="40"/>
      <c r="Y44" s="41">
        <f t="shared" si="0"/>
        <v>1</v>
      </c>
      <c r="Z44" s="69">
        <v>0</v>
      </c>
      <c r="AA44" s="88" t="s">
        <v>1084</v>
      </c>
      <c r="AB44" s="1544"/>
      <c r="AC44" s="1612"/>
      <c r="AD44" s="1543"/>
      <c r="AE44" s="1613"/>
      <c r="AF44" s="1543"/>
      <c r="AG44" s="1613"/>
      <c r="AH44" s="1543"/>
      <c r="AI44" s="1543"/>
      <c r="AJ44" s="1543"/>
      <c r="AK44" s="1548"/>
    </row>
    <row r="45" spans="1:37" s="190" customFormat="1" ht="48.75" customHeight="1" thickBot="1">
      <c r="A45" s="1709"/>
      <c r="B45" s="1709"/>
      <c r="C45" s="1697"/>
      <c r="D45" s="390" t="s">
        <v>414</v>
      </c>
      <c r="E45" s="187" t="s">
        <v>415</v>
      </c>
      <c r="F45" s="98">
        <v>2</v>
      </c>
      <c r="G45" s="99" t="s">
        <v>416</v>
      </c>
      <c r="H45" s="100" t="s">
        <v>413</v>
      </c>
      <c r="I45" s="192">
        <f aca="true" t="shared" si="8" ref="I45:I51">10%/8</f>
        <v>0.0125</v>
      </c>
      <c r="J45" s="100" t="s">
        <v>417</v>
      </c>
      <c r="K45" s="101">
        <v>42037</v>
      </c>
      <c r="L45" s="39">
        <v>42037</v>
      </c>
      <c r="M45" s="40"/>
      <c r="N45" s="40">
        <v>2</v>
      </c>
      <c r="O45" s="40"/>
      <c r="P45" s="40"/>
      <c r="Q45" s="40"/>
      <c r="R45" s="40"/>
      <c r="S45" s="40"/>
      <c r="T45" s="40"/>
      <c r="U45" s="40"/>
      <c r="V45" s="40"/>
      <c r="W45" s="40"/>
      <c r="X45" s="40"/>
      <c r="Y45" s="41">
        <f t="shared" si="0"/>
        <v>2</v>
      </c>
      <c r="Z45" s="69">
        <v>0</v>
      </c>
      <c r="AA45" s="88" t="s">
        <v>1084</v>
      </c>
      <c r="AB45" s="1544"/>
      <c r="AC45" s="1612"/>
      <c r="AD45" s="1543"/>
      <c r="AE45" s="1613"/>
      <c r="AF45" s="1543"/>
      <c r="AG45" s="1613"/>
      <c r="AH45" s="1543"/>
      <c r="AI45" s="1543"/>
      <c r="AJ45" s="1543"/>
      <c r="AK45" s="1548"/>
    </row>
    <row r="46" spans="1:37" s="190" customFormat="1" ht="69.75" customHeight="1" thickBot="1">
      <c r="A46" s="1709"/>
      <c r="B46" s="1709"/>
      <c r="C46" s="1697"/>
      <c r="D46" s="390" t="s">
        <v>418</v>
      </c>
      <c r="E46" s="187" t="s">
        <v>419</v>
      </c>
      <c r="F46" s="98">
        <v>2</v>
      </c>
      <c r="G46" s="99" t="s">
        <v>420</v>
      </c>
      <c r="H46" s="100" t="s">
        <v>413</v>
      </c>
      <c r="I46" s="192">
        <f t="shared" si="8"/>
        <v>0.0125</v>
      </c>
      <c r="J46" s="100" t="s">
        <v>421</v>
      </c>
      <c r="K46" s="101">
        <v>42192</v>
      </c>
      <c r="L46" s="39">
        <v>42369</v>
      </c>
      <c r="M46" s="40"/>
      <c r="N46" s="40"/>
      <c r="O46" s="40"/>
      <c r="P46" s="40"/>
      <c r="Q46" s="40"/>
      <c r="R46" s="40"/>
      <c r="S46" s="40">
        <v>2</v>
      </c>
      <c r="T46" s="40"/>
      <c r="U46" s="40"/>
      <c r="V46" s="40"/>
      <c r="W46" s="40"/>
      <c r="X46" s="40"/>
      <c r="Y46" s="41">
        <f t="shared" si="0"/>
        <v>2</v>
      </c>
      <c r="Z46" s="69">
        <v>0</v>
      </c>
      <c r="AA46" s="88" t="s">
        <v>1084</v>
      </c>
      <c r="AB46" s="1544"/>
      <c r="AC46" s="1612"/>
      <c r="AD46" s="1543"/>
      <c r="AE46" s="1613"/>
      <c r="AF46" s="1543"/>
      <c r="AG46" s="1613"/>
      <c r="AH46" s="1543"/>
      <c r="AI46" s="1543"/>
      <c r="AJ46" s="1543"/>
      <c r="AK46" s="1548"/>
    </row>
    <row r="47" spans="1:37" s="190" customFormat="1" ht="89.25" customHeight="1" thickBot="1">
      <c r="A47" s="1709"/>
      <c r="B47" s="1709"/>
      <c r="C47" s="1697"/>
      <c r="D47" s="390" t="s">
        <v>422</v>
      </c>
      <c r="E47" s="187" t="s">
        <v>323</v>
      </c>
      <c r="F47" s="98">
        <v>3</v>
      </c>
      <c r="G47" s="99" t="s">
        <v>423</v>
      </c>
      <c r="H47" s="100" t="s">
        <v>413</v>
      </c>
      <c r="I47" s="192">
        <f t="shared" si="8"/>
        <v>0.0125</v>
      </c>
      <c r="J47" s="100" t="s">
        <v>424</v>
      </c>
      <c r="K47" s="101">
        <v>42066</v>
      </c>
      <c r="L47" s="39">
        <v>42369</v>
      </c>
      <c r="M47" s="40"/>
      <c r="N47" s="40">
        <v>1</v>
      </c>
      <c r="O47" s="40"/>
      <c r="P47" s="40"/>
      <c r="Q47" s="40"/>
      <c r="R47" s="40">
        <v>1</v>
      </c>
      <c r="S47" s="40"/>
      <c r="T47" s="40"/>
      <c r="U47" s="40"/>
      <c r="V47" s="40"/>
      <c r="W47" s="40">
        <v>1</v>
      </c>
      <c r="X47" s="40"/>
      <c r="Y47" s="41">
        <f t="shared" si="0"/>
        <v>3</v>
      </c>
      <c r="Z47" s="69">
        <v>5000000</v>
      </c>
      <c r="AA47" s="88" t="s">
        <v>1084</v>
      </c>
      <c r="AB47" s="1544"/>
      <c r="AC47" s="1612"/>
      <c r="AD47" s="1543"/>
      <c r="AE47" s="1613"/>
      <c r="AF47" s="1543"/>
      <c r="AG47" s="1613"/>
      <c r="AH47" s="1543"/>
      <c r="AI47" s="1543"/>
      <c r="AJ47" s="1543"/>
      <c r="AK47" s="1548"/>
    </row>
    <row r="48" spans="1:37" s="190" customFormat="1" ht="54" customHeight="1" thickBot="1">
      <c r="A48" s="1709"/>
      <c r="B48" s="1709"/>
      <c r="C48" s="1697"/>
      <c r="D48" s="390" t="s">
        <v>425</v>
      </c>
      <c r="E48" s="187" t="s">
        <v>300</v>
      </c>
      <c r="F48" s="98">
        <v>11</v>
      </c>
      <c r="G48" s="99" t="s">
        <v>301</v>
      </c>
      <c r="H48" s="100" t="s">
        <v>413</v>
      </c>
      <c r="I48" s="192">
        <f t="shared" si="8"/>
        <v>0.0125</v>
      </c>
      <c r="J48" s="100" t="s">
        <v>303</v>
      </c>
      <c r="K48" s="101">
        <v>42037</v>
      </c>
      <c r="L48" s="39">
        <v>42369</v>
      </c>
      <c r="M48" s="40"/>
      <c r="N48" s="40">
        <v>1</v>
      </c>
      <c r="O48" s="40">
        <v>1</v>
      </c>
      <c r="P48" s="40">
        <v>1</v>
      </c>
      <c r="Q48" s="40">
        <v>1</v>
      </c>
      <c r="R48" s="40">
        <v>1</v>
      </c>
      <c r="S48" s="40">
        <v>1</v>
      </c>
      <c r="T48" s="40">
        <v>1</v>
      </c>
      <c r="U48" s="40">
        <v>1</v>
      </c>
      <c r="V48" s="40">
        <v>1</v>
      </c>
      <c r="W48" s="40">
        <v>1</v>
      </c>
      <c r="X48" s="40">
        <v>1</v>
      </c>
      <c r="Y48" s="41">
        <f t="shared" si="0"/>
        <v>11</v>
      </c>
      <c r="Z48" s="69">
        <v>0</v>
      </c>
      <c r="AA48" s="88" t="s">
        <v>1084</v>
      </c>
      <c r="AB48" s="1544"/>
      <c r="AC48" s="1612"/>
      <c r="AD48" s="1543"/>
      <c r="AE48" s="1613"/>
      <c r="AF48" s="1543"/>
      <c r="AG48" s="1613"/>
      <c r="AH48" s="1543"/>
      <c r="AI48" s="1543"/>
      <c r="AJ48" s="1543"/>
      <c r="AK48" s="1548"/>
    </row>
    <row r="49" spans="1:37" s="190" customFormat="1" ht="51.75" thickBot="1">
      <c r="A49" s="1709"/>
      <c r="B49" s="1709"/>
      <c r="C49" s="1697"/>
      <c r="D49" s="95" t="s">
        <v>426</v>
      </c>
      <c r="E49" s="187" t="s">
        <v>427</v>
      </c>
      <c r="F49" s="98">
        <v>6</v>
      </c>
      <c r="G49" s="99" t="s">
        <v>428</v>
      </c>
      <c r="H49" s="100" t="s">
        <v>413</v>
      </c>
      <c r="I49" s="192">
        <f t="shared" si="8"/>
        <v>0.0125</v>
      </c>
      <c r="J49" s="100" t="s">
        <v>429</v>
      </c>
      <c r="K49" s="101">
        <v>42037</v>
      </c>
      <c r="L49" s="39">
        <v>42369</v>
      </c>
      <c r="M49" s="40"/>
      <c r="N49" s="40">
        <v>1</v>
      </c>
      <c r="O49" s="40"/>
      <c r="P49" s="40">
        <v>1</v>
      </c>
      <c r="Q49" s="40"/>
      <c r="R49" s="40">
        <v>1</v>
      </c>
      <c r="S49" s="40"/>
      <c r="T49" s="40">
        <v>1</v>
      </c>
      <c r="U49" s="40"/>
      <c r="V49" s="40">
        <v>1</v>
      </c>
      <c r="W49" s="40"/>
      <c r="X49" s="40">
        <v>1</v>
      </c>
      <c r="Y49" s="41">
        <f t="shared" si="0"/>
        <v>6</v>
      </c>
      <c r="Z49" s="69">
        <v>0</v>
      </c>
      <c r="AA49" s="88" t="s">
        <v>1084</v>
      </c>
      <c r="AB49" s="1544"/>
      <c r="AC49" s="1612"/>
      <c r="AD49" s="1543"/>
      <c r="AE49" s="1613"/>
      <c r="AF49" s="1543"/>
      <c r="AG49" s="1613"/>
      <c r="AH49" s="1543"/>
      <c r="AI49" s="1543"/>
      <c r="AJ49" s="1543"/>
      <c r="AK49" s="1548"/>
    </row>
    <row r="50" spans="1:37" s="190" customFormat="1" ht="45.75" customHeight="1" thickBot="1">
      <c r="A50" s="1709"/>
      <c r="B50" s="1709"/>
      <c r="C50" s="1697"/>
      <c r="D50" s="95" t="s">
        <v>430</v>
      </c>
      <c r="E50" s="187" t="s">
        <v>431</v>
      </c>
      <c r="F50" s="98">
        <v>2</v>
      </c>
      <c r="G50" s="99" t="s">
        <v>432</v>
      </c>
      <c r="H50" s="100" t="s">
        <v>433</v>
      </c>
      <c r="I50" s="192">
        <f t="shared" si="8"/>
        <v>0.0125</v>
      </c>
      <c r="J50" s="100" t="s">
        <v>434</v>
      </c>
      <c r="K50" s="101">
        <v>42038</v>
      </c>
      <c r="L50" s="39">
        <v>42155</v>
      </c>
      <c r="M50" s="40"/>
      <c r="N50" s="40"/>
      <c r="O50" s="40">
        <v>1</v>
      </c>
      <c r="P50" s="40"/>
      <c r="Q50" s="40">
        <v>1</v>
      </c>
      <c r="R50" s="40"/>
      <c r="S50" s="40"/>
      <c r="T50" s="40"/>
      <c r="U50" s="40"/>
      <c r="V50" s="40"/>
      <c r="W50" s="40"/>
      <c r="X50" s="40"/>
      <c r="Y50" s="41">
        <f t="shared" si="0"/>
        <v>2</v>
      </c>
      <c r="Z50" s="69">
        <v>25000000</v>
      </c>
      <c r="AA50" s="88" t="s">
        <v>1084</v>
      </c>
      <c r="AB50" s="1544"/>
      <c r="AC50" s="1612"/>
      <c r="AD50" s="1543"/>
      <c r="AE50" s="1613"/>
      <c r="AF50" s="1543"/>
      <c r="AG50" s="1613"/>
      <c r="AH50" s="1543"/>
      <c r="AI50" s="1543"/>
      <c r="AJ50" s="1543"/>
      <c r="AK50" s="1548"/>
    </row>
    <row r="51" spans="1:37" s="190" customFormat="1" ht="51.75" thickBot="1">
      <c r="A51" s="1709"/>
      <c r="B51" s="1709"/>
      <c r="C51" s="1697"/>
      <c r="D51" s="95" t="s">
        <v>435</v>
      </c>
      <c r="E51" s="187" t="s">
        <v>67</v>
      </c>
      <c r="F51" s="98">
        <v>1</v>
      </c>
      <c r="G51" s="99" t="s">
        <v>291</v>
      </c>
      <c r="H51" s="100" t="s">
        <v>292</v>
      </c>
      <c r="I51" s="192">
        <f t="shared" si="8"/>
        <v>0.0125</v>
      </c>
      <c r="J51" s="100" t="s">
        <v>436</v>
      </c>
      <c r="K51" s="101">
        <v>42019</v>
      </c>
      <c r="L51" s="39">
        <v>42034</v>
      </c>
      <c r="M51" s="40">
        <v>1</v>
      </c>
      <c r="N51" s="40"/>
      <c r="O51" s="40"/>
      <c r="P51" s="40"/>
      <c r="Q51" s="40"/>
      <c r="R51" s="40"/>
      <c r="S51" s="40"/>
      <c r="T51" s="40"/>
      <c r="U51" s="40"/>
      <c r="V51" s="40"/>
      <c r="W51" s="40"/>
      <c r="X51" s="40"/>
      <c r="Y51" s="41">
        <f t="shared" si="0"/>
        <v>1</v>
      </c>
      <c r="Z51" s="69">
        <v>0</v>
      </c>
      <c r="AA51" s="88" t="s">
        <v>1084</v>
      </c>
      <c r="AB51" s="1544"/>
      <c r="AC51" s="1612"/>
      <c r="AD51" s="1543"/>
      <c r="AE51" s="1613"/>
      <c r="AF51" s="1543"/>
      <c r="AG51" s="1613"/>
      <c r="AH51" s="1543"/>
      <c r="AI51" s="1543"/>
      <c r="AJ51" s="1543"/>
      <c r="AK51" s="1548"/>
    </row>
    <row r="52" spans="1:37" s="190" customFormat="1" ht="13.5" thickBot="1">
      <c r="A52" s="1709"/>
      <c r="B52" s="1709"/>
      <c r="C52" s="1697"/>
      <c r="D52" s="95" t="s">
        <v>437</v>
      </c>
      <c r="E52" s="187" t="s">
        <v>438</v>
      </c>
      <c r="F52" s="98">
        <v>1000</v>
      </c>
      <c r="G52" s="99" t="s">
        <v>439</v>
      </c>
      <c r="H52" s="100" t="s">
        <v>440</v>
      </c>
      <c r="I52" s="192">
        <f>10%/6</f>
        <v>0.016666666666666666</v>
      </c>
      <c r="J52" s="100" t="s">
        <v>441</v>
      </c>
      <c r="K52" s="101">
        <v>42005</v>
      </c>
      <c r="L52" s="39">
        <v>42369</v>
      </c>
      <c r="M52" s="40">
        <f>1000/12</f>
        <v>83.33333333333333</v>
      </c>
      <c r="N52" s="40">
        <f aca="true" t="shared" si="9" ref="N52:X52">1000/12</f>
        <v>83.33333333333333</v>
      </c>
      <c r="O52" s="40">
        <f t="shared" si="9"/>
        <v>83.33333333333333</v>
      </c>
      <c r="P52" s="40">
        <f t="shared" si="9"/>
        <v>83.33333333333333</v>
      </c>
      <c r="Q52" s="40">
        <f t="shared" si="9"/>
        <v>83.33333333333333</v>
      </c>
      <c r="R52" s="40">
        <f t="shared" si="9"/>
        <v>83.33333333333333</v>
      </c>
      <c r="S52" s="40">
        <f t="shared" si="9"/>
        <v>83.33333333333333</v>
      </c>
      <c r="T52" s="40">
        <f t="shared" si="9"/>
        <v>83.33333333333333</v>
      </c>
      <c r="U52" s="40">
        <f t="shared" si="9"/>
        <v>83.33333333333333</v>
      </c>
      <c r="V52" s="40">
        <f t="shared" si="9"/>
        <v>83.33333333333333</v>
      </c>
      <c r="W52" s="40">
        <f t="shared" si="9"/>
        <v>83.33333333333333</v>
      </c>
      <c r="X52" s="40">
        <f t="shared" si="9"/>
        <v>83.33333333333333</v>
      </c>
      <c r="Y52" s="41">
        <f t="shared" si="0"/>
        <v>1000.0000000000001</v>
      </c>
      <c r="Z52" s="69">
        <v>0</v>
      </c>
      <c r="AA52" s="88" t="s">
        <v>1084</v>
      </c>
      <c r="AB52" s="1544"/>
      <c r="AC52" s="1612"/>
      <c r="AD52" s="1543"/>
      <c r="AE52" s="1613"/>
      <c r="AF52" s="1543"/>
      <c r="AG52" s="1613"/>
      <c r="AH52" s="1543"/>
      <c r="AI52" s="1543"/>
      <c r="AJ52" s="1543"/>
      <c r="AK52" s="1548"/>
    </row>
    <row r="53" spans="1:37" s="190" customFormat="1" ht="39" thickBot="1">
      <c r="A53" s="1709"/>
      <c r="B53" s="1709"/>
      <c r="C53" s="1697"/>
      <c r="D53" s="95" t="s">
        <v>442</v>
      </c>
      <c r="E53" s="187" t="s">
        <v>443</v>
      </c>
      <c r="F53" s="98">
        <v>4</v>
      </c>
      <c r="G53" s="99" t="s">
        <v>444</v>
      </c>
      <c r="H53" s="100" t="s">
        <v>440</v>
      </c>
      <c r="I53" s="192">
        <f aca="true" t="shared" si="10" ref="I53:I57">10%/6</f>
        <v>0.016666666666666666</v>
      </c>
      <c r="J53" s="100" t="s">
        <v>445</v>
      </c>
      <c r="K53" s="101">
        <v>42005</v>
      </c>
      <c r="L53" s="39">
        <v>42369</v>
      </c>
      <c r="M53" s="40"/>
      <c r="N53" s="40"/>
      <c r="O53" s="40">
        <v>1</v>
      </c>
      <c r="P53" s="40"/>
      <c r="Q53" s="40">
        <v>1</v>
      </c>
      <c r="R53" s="40"/>
      <c r="S53" s="40">
        <v>1</v>
      </c>
      <c r="T53" s="40"/>
      <c r="U53" s="40">
        <v>1</v>
      </c>
      <c r="V53" s="40"/>
      <c r="W53" s="40"/>
      <c r="X53" s="40"/>
      <c r="Y53" s="41">
        <f t="shared" si="0"/>
        <v>4</v>
      </c>
      <c r="Z53" s="69">
        <v>0</v>
      </c>
      <c r="AA53" s="88" t="s">
        <v>1084</v>
      </c>
      <c r="AB53" s="1544"/>
      <c r="AC53" s="1612"/>
      <c r="AD53" s="1543"/>
      <c r="AE53" s="1613"/>
      <c r="AF53" s="1543"/>
      <c r="AG53" s="1613"/>
      <c r="AH53" s="1543"/>
      <c r="AI53" s="1543"/>
      <c r="AJ53" s="1543"/>
      <c r="AK53" s="1548"/>
    </row>
    <row r="54" spans="1:37" s="190" customFormat="1" ht="13.5" thickBot="1">
      <c r="A54" s="1709"/>
      <c r="B54" s="1709"/>
      <c r="C54" s="1697"/>
      <c r="D54" s="95" t="s">
        <v>446</v>
      </c>
      <c r="E54" s="187" t="s">
        <v>443</v>
      </c>
      <c r="F54" s="98">
        <v>5</v>
      </c>
      <c r="G54" s="99" t="s">
        <v>444</v>
      </c>
      <c r="H54" s="100" t="s">
        <v>440</v>
      </c>
      <c r="I54" s="192">
        <f t="shared" si="10"/>
        <v>0.016666666666666666</v>
      </c>
      <c r="J54" s="100" t="s">
        <v>447</v>
      </c>
      <c r="K54" s="101">
        <v>42005</v>
      </c>
      <c r="L54" s="39">
        <v>42369</v>
      </c>
      <c r="M54" s="40"/>
      <c r="N54" s="40">
        <v>1</v>
      </c>
      <c r="O54" s="40"/>
      <c r="P54" s="40">
        <v>1</v>
      </c>
      <c r="Q54" s="40"/>
      <c r="R54" s="40">
        <v>1</v>
      </c>
      <c r="S54" s="40"/>
      <c r="T54" s="40">
        <v>1</v>
      </c>
      <c r="U54" s="40"/>
      <c r="V54" s="40">
        <v>1</v>
      </c>
      <c r="W54" s="40"/>
      <c r="X54" s="40"/>
      <c r="Y54" s="41">
        <f t="shared" si="0"/>
        <v>5</v>
      </c>
      <c r="Z54" s="69">
        <v>0</v>
      </c>
      <c r="AA54" s="88" t="s">
        <v>1084</v>
      </c>
      <c r="AB54" s="1544"/>
      <c r="AC54" s="1612"/>
      <c r="AD54" s="1543"/>
      <c r="AE54" s="1613"/>
      <c r="AF54" s="1543"/>
      <c r="AG54" s="1613"/>
      <c r="AH54" s="1543"/>
      <c r="AI54" s="1543"/>
      <c r="AJ54" s="1543"/>
      <c r="AK54" s="1548"/>
    </row>
    <row r="55" spans="1:37" s="190" customFormat="1" ht="26.25" thickBot="1">
      <c r="A55" s="1709"/>
      <c r="B55" s="1709"/>
      <c r="C55" s="1697"/>
      <c r="D55" s="95" t="s">
        <v>448</v>
      </c>
      <c r="E55" s="187" t="s">
        <v>449</v>
      </c>
      <c r="F55" s="98">
        <v>1</v>
      </c>
      <c r="G55" s="99" t="s">
        <v>392</v>
      </c>
      <c r="H55" s="100" t="s">
        <v>440</v>
      </c>
      <c r="I55" s="192">
        <f t="shared" si="10"/>
        <v>0.016666666666666666</v>
      </c>
      <c r="J55" s="100" t="s">
        <v>67</v>
      </c>
      <c r="K55" s="101">
        <v>42005</v>
      </c>
      <c r="L55" s="39">
        <v>42369</v>
      </c>
      <c r="M55" s="40"/>
      <c r="N55" s="40"/>
      <c r="O55" s="40"/>
      <c r="P55" s="40"/>
      <c r="Q55" s="40">
        <v>1</v>
      </c>
      <c r="R55" s="40"/>
      <c r="S55" s="40"/>
      <c r="T55" s="40"/>
      <c r="U55" s="40"/>
      <c r="V55" s="40"/>
      <c r="W55" s="40"/>
      <c r="X55" s="40"/>
      <c r="Y55" s="41">
        <f t="shared" si="0"/>
        <v>1</v>
      </c>
      <c r="Z55" s="69">
        <v>0</v>
      </c>
      <c r="AA55" s="88" t="s">
        <v>1084</v>
      </c>
      <c r="AB55" s="1544"/>
      <c r="AC55" s="1612"/>
      <c r="AD55" s="1543"/>
      <c r="AE55" s="1613"/>
      <c r="AF55" s="1543"/>
      <c r="AG55" s="1613"/>
      <c r="AH55" s="1543"/>
      <c r="AI55" s="1543"/>
      <c r="AJ55" s="1543"/>
      <c r="AK55" s="1548"/>
    </row>
    <row r="56" spans="1:37" s="190" customFormat="1" ht="42" customHeight="1" thickBot="1">
      <c r="A56" s="1709"/>
      <c r="B56" s="1709"/>
      <c r="C56" s="1697"/>
      <c r="D56" s="95" t="s">
        <v>450</v>
      </c>
      <c r="E56" s="187" t="s">
        <v>451</v>
      </c>
      <c r="F56" s="98">
        <v>3</v>
      </c>
      <c r="G56" s="99" t="s">
        <v>452</v>
      </c>
      <c r="H56" s="100" t="s">
        <v>453</v>
      </c>
      <c r="I56" s="192">
        <f t="shared" si="10"/>
        <v>0.016666666666666666</v>
      </c>
      <c r="J56" s="100" t="s">
        <v>454</v>
      </c>
      <c r="K56" s="101">
        <v>42005</v>
      </c>
      <c r="L56" s="39">
        <v>42369</v>
      </c>
      <c r="M56" s="40"/>
      <c r="N56" s="40"/>
      <c r="O56" s="40">
        <v>1</v>
      </c>
      <c r="P56" s="40"/>
      <c r="Q56" s="40"/>
      <c r="R56" s="40">
        <v>1</v>
      </c>
      <c r="S56" s="40"/>
      <c r="T56" s="40"/>
      <c r="U56" s="40">
        <v>1</v>
      </c>
      <c r="V56" s="40"/>
      <c r="W56" s="40"/>
      <c r="X56" s="40"/>
      <c r="Y56" s="41">
        <f t="shared" si="0"/>
        <v>3</v>
      </c>
      <c r="Z56" s="69">
        <v>0</v>
      </c>
      <c r="AA56" s="88" t="s">
        <v>1084</v>
      </c>
      <c r="AB56" s="1544"/>
      <c r="AC56" s="1612"/>
      <c r="AD56" s="1543"/>
      <c r="AE56" s="1613"/>
      <c r="AF56" s="1543"/>
      <c r="AG56" s="1613"/>
      <c r="AH56" s="1543"/>
      <c r="AI56" s="1543"/>
      <c r="AJ56" s="1543"/>
      <c r="AK56" s="1548"/>
    </row>
    <row r="57" spans="1:37" s="190" customFormat="1" ht="36.75" customHeight="1" thickBot="1">
      <c r="A57" s="1709"/>
      <c r="B57" s="1709"/>
      <c r="C57" s="1697"/>
      <c r="D57" s="95" t="s">
        <v>455</v>
      </c>
      <c r="E57" s="187" t="s">
        <v>409</v>
      </c>
      <c r="F57" s="98">
        <v>1</v>
      </c>
      <c r="G57" s="99" t="s">
        <v>456</v>
      </c>
      <c r="H57" s="100" t="s">
        <v>440</v>
      </c>
      <c r="I57" s="192">
        <f t="shared" si="10"/>
        <v>0.016666666666666666</v>
      </c>
      <c r="J57" s="100" t="s">
        <v>67</v>
      </c>
      <c r="K57" s="101">
        <v>42005</v>
      </c>
      <c r="L57" s="39">
        <v>42369</v>
      </c>
      <c r="M57" s="40"/>
      <c r="N57" s="40"/>
      <c r="O57" s="40"/>
      <c r="P57" s="40"/>
      <c r="Q57" s="40"/>
      <c r="R57" s="40"/>
      <c r="S57" s="40"/>
      <c r="T57" s="40"/>
      <c r="U57" s="40"/>
      <c r="V57" s="40">
        <v>1</v>
      </c>
      <c r="W57" s="40"/>
      <c r="X57" s="40"/>
      <c r="Y57" s="41">
        <f t="shared" si="0"/>
        <v>1</v>
      </c>
      <c r="Z57" s="69">
        <v>0</v>
      </c>
      <c r="AA57" s="88" t="s">
        <v>1084</v>
      </c>
      <c r="AB57" s="1544"/>
      <c r="AC57" s="1612"/>
      <c r="AD57" s="1543"/>
      <c r="AE57" s="1613"/>
      <c r="AF57" s="1543"/>
      <c r="AG57" s="1613"/>
      <c r="AH57" s="1543"/>
      <c r="AI57" s="1543"/>
      <c r="AJ57" s="1543"/>
      <c r="AK57" s="1548"/>
    </row>
    <row r="58" spans="1:37" s="190" customFormat="1" ht="42" customHeight="1" thickBot="1">
      <c r="A58" s="1709"/>
      <c r="B58" s="1709"/>
      <c r="C58" s="32" t="s">
        <v>457</v>
      </c>
      <c r="D58" s="95" t="s">
        <v>458</v>
      </c>
      <c r="E58" s="187" t="s">
        <v>67</v>
      </c>
      <c r="F58" s="98">
        <v>1</v>
      </c>
      <c r="G58" s="99" t="s">
        <v>291</v>
      </c>
      <c r="H58" s="100" t="s">
        <v>459</v>
      </c>
      <c r="I58" s="192">
        <v>0.1</v>
      </c>
      <c r="J58" s="100" t="s">
        <v>460</v>
      </c>
      <c r="K58" s="101">
        <v>42007</v>
      </c>
      <c r="L58" s="39">
        <v>42369</v>
      </c>
      <c r="M58" s="40"/>
      <c r="N58" s="40"/>
      <c r="O58" s="40"/>
      <c r="P58" s="40"/>
      <c r="Q58" s="40"/>
      <c r="R58" s="40"/>
      <c r="S58" s="40"/>
      <c r="T58" s="40"/>
      <c r="U58" s="40">
        <v>1</v>
      </c>
      <c r="V58" s="40"/>
      <c r="W58" s="40"/>
      <c r="X58" s="40"/>
      <c r="Y58" s="41">
        <f t="shared" si="0"/>
        <v>1</v>
      </c>
      <c r="Z58" s="69">
        <v>30000000</v>
      </c>
      <c r="AA58" s="88" t="s">
        <v>1084</v>
      </c>
      <c r="AB58" s="1544"/>
      <c r="AC58" s="1612"/>
      <c r="AD58" s="1543"/>
      <c r="AE58" s="1613"/>
      <c r="AF58" s="1543"/>
      <c r="AG58" s="1613"/>
      <c r="AH58" s="1543"/>
      <c r="AI58" s="1543"/>
      <c r="AJ58" s="1543"/>
      <c r="AK58" s="1548"/>
    </row>
    <row r="59" spans="1:37" s="190" customFormat="1" ht="123" customHeight="1" thickBot="1">
      <c r="A59" s="1709"/>
      <c r="B59" s="1709"/>
      <c r="C59" s="1696" t="s">
        <v>477</v>
      </c>
      <c r="D59" s="95" t="s">
        <v>478</v>
      </c>
      <c r="E59" s="187" t="s">
        <v>479</v>
      </c>
      <c r="F59" s="98">
        <v>1</v>
      </c>
      <c r="G59" s="99" t="s">
        <v>480</v>
      </c>
      <c r="H59" s="100" t="s">
        <v>481</v>
      </c>
      <c r="I59" s="192">
        <f>10%/6</f>
        <v>0.016666666666666666</v>
      </c>
      <c r="J59" s="100" t="s">
        <v>479</v>
      </c>
      <c r="K59" s="101">
        <v>42036</v>
      </c>
      <c r="L59" s="39">
        <v>42246</v>
      </c>
      <c r="M59" s="40"/>
      <c r="N59" s="40"/>
      <c r="O59" s="40"/>
      <c r="P59" s="40"/>
      <c r="Q59" s="40"/>
      <c r="R59" s="40"/>
      <c r="S59" s="40">
        <v>1</v>
      </c>
      <c r="T59" s="40"/>
      <c r="U59" s="40"/>
      <c r="V59" s="40"/>
      <c r="W59" s="40"/>
      <c r="X59" s="40"/>
      <c r="Y59" s="41">
        <f t="shared" si="0"/>
        <v>1</v>
      </c>
      <c r="Z59" s="69" t="s">
        <v>482</v>
      </c>
      <c r="AA59" s="88" t="s">
        <v>1084</v>
      </c>
      <c r="AB59" s="1544"/>
      <c r="AC59" s="1612"/>
      <c r="AD59" s="1543"/>
      <c r="AE59" s="1613"/>
      <c r="AF59" s="1543"/>
      <c r="AG59" s="1613"/>
      <c r="AH59" s="1543"/>
      <c r="AI59" s="1543"/>
      <c r="AJ59" s="1543"/>
      <c r="AK59" s="1548"/>
    </row>
    <row r="60" spans="1:37" s="190" customFormat="1" ht="64.5" customHeight="1" thickBot="1">
      <c r="A60" s="1709"/>
      <c r="B60" s="1709"/>
      <c r="C60" s="1697"/>
      <c r="D60" s="95" t="s">
        <v>483</v>
      </c>
      <c r="E60" s="187" t="s">
        <v>415</v>
      </c>
      <c r="F60" s="98">
        <v>1</v>
      </c>
      <c r="G60" s="99" t="s">
        <v>392</v>
      </c>
      <c r="H60" s="100" t="s">
        <v>484</v>
      </c>
      <c r="I60" s="192">
        <f aca="true" t="shared" si="11" ref="I60:I64">10%/6</f>
        <v>0.016666666666666666</v>
      </c>
      <c r="J60" s="100" t="s">
        <v>335</v>
      </c>
      <c r="K60" s="101">
        <v>42038</v>
      </c>
      <c r="L60" s="39">
        <v>42161</v>
      </c>
      <c r="M60" s="40"/>
      <c r="N60" s="40"/>
      <c r="O60" s="40">
        <v>1</v>
      </c>
      <c r="P60" s="40"/>
      <c r="Q60" s="40"/>
      <c r="R60" s="40"/>
      <c r="S60" s="40"/>
      <c r="T60" s="40"/>
      <c r="U60" s="40"/>
      <c r="V60" s="40"/>
      <c r="W60" s="40"/>
      <c r="X60" s="40"/>
      <c r="Y60" s="41">
        <f t="shared" si="0"/>
        <v>1</v>
      </c>
      <c r="Z60" s="69">
        <v>0</v>
      </c>
      <c r="AA60" s="88" t="s">
        <v>1084</v>
      </c>
      <c r="AB60" s="1544"/>
      <c r="AC60" s="1612"/>
      <c r="AD60" s="1543"/>
      <c r="AE60" s="1613"/>
      <c r="AF60" s="1543"/>
      <c r="AG60" s="1613"/>
      <c r="AH60" s="1543"/>
      <c r="AI60" s="1543"/>
      <c r="AJ60" s="1543"/>
      <c r="AK60" s="1548"/>
    </row>
    <row r="61" spans="1:37" s="190" customFormat="1" ht="153.75" customHeight="1" thickBot="1">
      <c r="A61" s="1709"/>
      <c r="B61" s="1709"/>
      <c r="C61" s="1697"/>
      <c r="D61" s="95" t="s">
        <v>485</v>
      </c>
      <c r="E61" s="187" t="s">
        <v>486</v>
      </c>
      <c r="F61" s="98">
        <v>10</v>
      </c>
      <c r="G61" s="99" t="s">
        <v>356</v>
      </c>
      <c r="H61" s="100" t="s">
        <v>484</v>
      </c>
      <c r="I61" s="192">
        <f t="shared" si="11"/>
        <v>0.016666666666666666</v>
      </c>
      <c r="J61" s="100" t="s">
        <v>487</v>
      </c>
      <c r="K61" s="101">
        <v>42037</v>
      </c>
      <c r="L61" s="39">
        <v>42369</v>
      </c>
      <c r="M61" s="40"/>
      <c r="N61" s="40"/>
      <c r="O61" s="40">
        <v>1</v>
      </c>
      <c r="P61" s="40">
        <v>1</v>
      </c>
      <c r="Q61" s="40">
        <v>1</v>
      </c>
      <c r="R61" s="40">
        <v>1</v>
      </c>
      <c r="S61" s="40">
        <v>1</v>
      </c>
      <c r="T61" s="40">
        <v>1</v>
      </c>
      <c r="U61" s="40">
        <v>1</v>
      </c>
      <c r="V61" s="40">
        <v>1</v>
      </c>
      <c r="W61" s="40">
        <v>1</v>
      </c>
      <c r="X61" s="40">
        <v>1</v>
      </c>
      <c r="Y61" s="41">
        <f t="shared" si="0"/>
        <v>10</v>
      </c>
      <c r="Z61" s="69">
        <v>15000000</v>
      </c>
      <c r="AA61" s="88" t="s">
        <v>1084</v>
      </c>
      <c r="AB61" s="1544"/>
      <c r="AC61" s="1612"/>
      <c r="AD61" s="1543"/>
      <c r="AE61" s="1613"/>
      <c r="AF61" s="1543"/>
      <c r="AG61" s="1613"/>
      <c r="AH61" s="1543"/>
      <c r="AI61" s="1543"/>
      <c r="AJ61" s="1543"/>
      <c r="AK61" s="1548"/>
    </row>
    <row r="62" spans="1:37" s="190" customFormat="1" ht="30" customHeight="1" thickBot="1">
      <c r="A62" s="1709"/>
      <c r="B62" s="1709"/>
      <c r="C62" s="1697"/>
      <c r="D62" s="95" t="s">
        <v>488</v>
      </c>
      <c r="E62" s="187" t="s">
        <v>193</v>
      </c>
      <c r="F62" s="98">
        <v>400</v>
      </c>
      <c r="G62" s="99" t="s">
        <v>489</v>
      </c>
      <c r="H62" s="100" t="s">
        <v>484</v>
      </c>
      <c r="I62" s="192">
        <f t="shared" si="11"/>
        <v>0.016666666666666666</v>
      </c>
      <c r="J62" s="100" t="s">
        <v>490</v>
      </c>
      <c r="K62" s="101">
        <v>42016</v>
      </c>
      <c r="L62" s="39">
        <v>42369</v>
      </c>
      <c r="M62" s="40"/>
      <c r="N62" s="40">
        <f>400/11</f>
        <v>36.36363636363637</v>
      </c>
      <c r="O62" s="40">
        <f aca="true" t="shared" si="12" ref="O62:X62">400/11</f>
        <v>36.36363636363637</v>
      </c>
      <c r="P62" s="40">
        <f t="shared" si="12"/>
        <v>36.36363636363637</v>
      </c>
      <c r="Q62" s="40">
        <f t="shared" si="12"/>
        <v>36.36363636363637</v>
      </c>
      <c r="R62" s="40">
        <f t="shared" si="12"/>
        <v>36.36363636363637</v>
      </c>
      <c r="S62" s="40">
        <f t="shared" si="12"/>
        <v>36.36363636363637</v>
      </c>
      <c r="T62" s="40">
        <f t="shared" si="12"/>
        <v>36.36363636363637</v>
      </c>
      <c r="U62" s="40">
        <f t="shared" si="12"/>
        <v>36.36363636363637</v>
      </c>
      <c r="V62" s="40">
        <f t="shared" si="12"/>
        <v>36.36363636363637</v>
      </c>
      <c r="W62" s="40">
        <f t="shared" si="12"/>
        <v>36.36363636363637</v>
      </c>
      <c r="X62" s="40">
        <f t="shared" si="12"/>
        <v>36.36363636363637</v>
      </c>
      <c r="Y62" s="41">
        <f t="shared" si="0"/>
        <v>400.00000000000006</v>
      </c>
      <c r="Z62" s="69">
        <v>0</v>
      </c>
      <c r="AA62" s="88" t="s">
        <v>1084</v>
      </c>
      <c r="AB62" s="1544"/>
      <c r="AC62" s="1612"/>
      <c r="AD62" s="1543"/>
      <c r="AE62" s="1613"/>
      <c r="AF62" s="1543"/>
      <c r="AG62" s="1613"/>
      <c r="AH62" s="1543"/>
      <c r="AI62" s="1543"/>
      <c r="AJ62" s="1543"/>
      <c r="AK62" s="1548"/>
    </row>
    <row r="63" spans="1:37" s="190" customFormat="1" ht="156.75" customHeight="1" thickBot="1">
      <c r="A63" s="1709"/>
      <c r="B63" s="1709"/>
      <c r="C63" s="1697"/>
      <c r="D63" s="95" t="s">
        <v>491</v>
      </c>
      <c r="E63" s="187" t="s">
        <v>323</v>
      </c>
      <c r="F63" s="98">
        <v>2</v>
      </c>
      <c r="G63" s="99" t="s">
        <v>324</v>
      </c>
      <c r="H63" s="100" t="s">
        <v>492</v>
      </c>
      <c r="I63" s="192">
        <f t="shared" si="11"/>
        <v>0.016666666666666666</v>
      </c>
      <c r="J63" s="100" t="s">
        <v>493</v>
      </c>
      <c r="K63" s="101">
        <v>42014</v>
      </c>
      <c r="L63" s="39">
        <v>42369</v>
      </c>
      <c r="M63" s="40"/>
      <c r="N63" s="40"/>
      <c r="O63" s="40"/>
      <c r="P63" s="40">
        <v>1</v>
      </c>
      <c r="Q63" s="40"/>
      <c r="R63" s="40"/>
      <c r="S63" s="40"/>
      <c r="T63" s="40"/>
      <c r="U63" s="40">
        <v>1</v>
      </c>
      <c r="V63" s="40"/>
      <c r="W63" s="40"/>
      <c r="X63" s="40"/>
      <c r="Y63" s="41">
        <f t="shared" si="0"/>
        <v>2</v>
      </c>
      <c r="Z63" s="69">
        <v>0</v>
      </c>
      <c r="AA63" s="88" t="s">
        <v>1084</v>
      </c>
      <c r="AB63" s="1544"/>
      <c r="AC63" s="1612"/>
      <c r="AD63" s="1543"/>
      <c r="AE63" s="1613"/>
      <c r="AF63" s="1543"/>
      <c r="AG63" s="1613"/>
      <c r="AH63" s="1543"/>
      <c r="AI63" s="1543"/>
      <c r="AJ63" s="1543"/>
      <c r="AK63" s="1548"/>
    </row>
    <row r="64" spans="1:37" s="190" customFormat="1" ht="59.25" customHeight="1" thickBot="1">
      <c r="A64" s="1709"/>
      <c r="B64" s="1709"/>
      <c r="C64" s="1697"/>
      <c r="D64" s="95" t="s">
        <v>494</v>
      </c>
      <c r="E64" s="187" t="s">
        <v>495</v>
      </c>
      <c r="F64" s="98">
        <v>10</v>
      </c>
      <c r="G64" s="99" t="s">
        <v>496</v>
      </c>
      <c r="H64" s="100" t="s">
        <v>492</v>
      </c>
      <c r="I64" s="192">
        <f t="shared" si="11"/>
        <v>0.016666666666666666</v>
      </c>
      <c r="J64" s="100" t="s">
        <v>497</v>
      </c>
      <c r="K64" s="101">
        <v>42036</v>
      </c>
      <c r="L64" s="39">
        <v>42246</v>
      </c>
      <c r="M64" s="40"/>
      <c r="N64" s="40">
        <v>1</v>
      </c>
      <c r="O64" s="40">
        <v>1</v>
      </c>
      <c r="P64" s="40">
        <v>1</v>
      </c>
      <c r="Q64" s="40">
        <v>1</v>
      </c>
      <c r="R64" s="40">
        <v>1</v>
      </c>
      <c r="S64" s="40">
        <v>1</v>
      </c>
      <c r="T64" s="40">
        <v>1</v>
      </c>
      <c r="U64" s="40">
        <v>1</v>
      </c>
      <c r="V64" s="40">
        <v>1</v>
      </c>
      <c r="W64" s="40">
        <v>1</v>
      </c>
      <c r="X64" s="40"/>
      <c r="Y64" s="41">
        <f t="shared" si="0"/>
        <v>10</v>
      </c>
      <c r="Z64" s="69">
        <v>0</v>
      </c>
      <c r="AA64" s="88" t="s">
        <v>1084</v>
      </c>
      <c r="AB64" s="1544"/>
      <c r="AC64" s="1612"/>
      <c r="AD64" s="1543"/>
      <c r="AE64" s="1613"/>
      <c r="AF64" s="1543"/>
      <c r="AG64" s="1613"/>
      <c r="AH64" s="1543"/>
      <c r="AI64" s="1543"/>
      <c r="AJ64" s="1543"/>
      <c r="AK64" s="1548"/>
    </row>
    <row r="65" spans="1:37" s="171" customFormat="1" ht="20.1" customHeight="1" thickBot="1">
      <c r="A65" s="1699" t="s">
        <v>125</v>
      </c>
      <c r="B65" s="1700"/>
      <c r="C65" s="1700"/>
      <c r="D65" s="1701"/>
      <c r="E65" s="77"/>
      <c r="F65" s="78"/>
      <c r="G65" s="78"/>
      <c r="H65" s="437"/>
      <c r="I65" s="143">
        <f>+SUM(I16:I64)</f>
        <v>0.885714285714286</v>
      </c>
      <c r="J65" s="78"/>
      <c r="K65" s="78"/>
      <c r="L65" s="78"/>
      <c r="M65" s="78"/>
      <c r="N65" s="78"/>
      <c r="O65" s="78"/>
      <c r="P65" s="78"/>
      <c r="Q65" s="78"/>
      <c r="R65" s="78"/>
      <c r="S65" s="78"/>
      <c r="T65" s="78"/>
      <c r="U65" s="78"/>
      <c r="V65" s="78"/>
      <c r="W65" s="78"/>
      <c r="X65" s="78"/>
      <c r="Y65" s="81"/>
      <c r="Z65" s="82">
        <f>SUM(Z16:Z64)</f>
        <v>1715000000</v>
      </c>
      <c r="AA65" s="83"/>
      <c r="AB65" s="1461"/>
      <c r="AC65" s="1615"/>
      <c r="AD65" s="1616"/>
      <c r="AE65" s="1617"/>
      <c r="AF65" s="1461"/>
      <c r="AG65" s="1617"/>
      <c r="AH65" s="1461"/>
      <c r="AI65" s="1461"/>
      <c r="AJ65" s="1461"/>
      <c r="AK65" s="1463"/>
    </row>
    <row r="66" spans="1:37" s="190" customFormat="1" ht="51.75" thickBot="1">
      <c r="A66" s="1695">
        <v>2</v>
      </c>
      <c r="B66" s="1695" t="s">
        <v>126</v>
      </c>
      <c r="C66" s="1696" t="s">
        <v>498</v>
      </c>
      <c r="D66" s="95" t="s">
        <v>499</v>
      </c>
      <c r="E66" s="187" t="s">
        <v>67</v>
      </c>
      <c r="F66" s="98" t="s">
        <v>500</v>
      </c>
      <c r="G66" s="99" t="s">
        <v>68</v>
      </c>
      <c r="H66" s="100" t="s">
        <v>292</v>
      </c>
      <c r="I66" s="192">
        <v>0.16666666666666669</v>
      </c>
      <c r="J66" s="100" t="s">
        <v>129</v>
      </c>
      <c r="K66" s="101">
        <v>42005</v>
      </c>
      <c r="L66" s="39">
        <v>42369</v>
      </c>
      <c r="M66" s="40"/>
      <c r="N66" s="40"/>
      <c r="O66" s="40"/>
      <c r="P66" s="40"/>
      <c r="Q66" s="40"/>
      <c r="R66" s="40"/>
      <c r="S66" s="40"/>
      <c r="T66" s="40"/>
      <c r="U66" s="40"/>
      <c r="V66" s="40"/>
      <c r="W66" s="40"/>
      <c r="X66" s="40"/>
      <c r="Y66" s="41" t="s">
        <v>501</v>
      </c>
      <c r="Z66" s="69">
        <v>0</v>
      </c>
      <c r="AA66" s="88" t="s">
        <v>1084</v>
      </c>
      <c r="AB66" s="1547"/>
      <c r="AC66" s="1613"/>
      <c r="AD66" s="1543"/>
      <c r="AE66" s="1613"/>
      <c r="AF66" s="1543"/>
      <c r="AG66" s="1613"/>
      <c r="AH66" s="1543"/>
      <c r="AI66" s="1543"/>
      <c r="AJ66" s="1543"/>
      <c r="AK66" s="1548"/>
    </row>
    <row r="67" spans="1:37" s="190" customFormat="1" ht="39" thickBot="1">
      <c r="A67" s="1695"/>
      <c r="B67" s="1695"/>
      <c r="C67" s="1697"/>
      <c r="D67" s="95" t="s">
        <v>130</v>
      </c>
      <c r="E67" s="187" t="s">
        <v>131</v>
      </c>
      <c r="F67" s="98">
        <v>4</v>
      </c>
      <c r="G67" s="99" t="s">
        <v>132</v>
      </c>
      <c r="H67" s="100" t="s">
        <v>292</v>
      </c>
      <c r="I67" s="192">
        <v>0.16666666666666669</v>
      </c>
      <c r="J67" s="100" t="s">
        <v>133</v>
      </c>
      <c r="K67" s="101">
        <v>42005</v>
      </c>
      <c r="L67" s="39">
        <v>42369</v>
      </c>
      <c r="M67" s="40"/>
      <c r="N67" s="40"/>
      <c r="O67" s="40">
        <v>1</v>
      </c>
      <c r="P67" s="40"/>
      <c r="Q67" s="40"/>
      <c r="R67" s="40">
        <v>1</v>
      </c>
      <c r="S67" s="40"/>
      <c r="T67" s="40"/>
      <c r="U67" s="40">
        <v>1</v>
      </c>
      <c r="V67" s="40"/>
      <c r="W67" s="40"/>
      <c r="X67" s="40">
        <v>1</v>
      </c>
      <c r="Y67" s="41">
        <v>4</v>
      </c>
      <c r="Z67" s="69">
        <v>0</v>
      </c>
      <c r="AA67" s="88" t="s">
        <v>1084</v>
      </c>
      <c r="AB67" s="1547"/>
      <c r="AC67" s="1613"/>
      <c r="AD67" s="1543"/>
      <c r="AE67" s="1613"/>
      <c r="AF67" s="1543"/>
      <c r="AG67" s="1613"/>
      <c r="AH67" s="1543"/>
      <c r="AI67" s="1543"/>
      <c r="AJ67" s="1543"/>
      <c r="AK67" s="1548"/>
    </row>
    <row r="68" spans="1:37" s="190" customFormat="1" ht="26.25" thickBot="1">
      <c r="A68" s="1695"/>
      <c r="B68" s="1695"/>
      <c r="C68" s="1696" t="s">
        <v>502</v>
      </c>
      <c r="D68" s="95" t="s">
        <v>146</v>
      </c>
      <c r="E68" s="187" t="s">
        <v>147</v>
      </c>
      <c r="F68" s="98">
        <v>12</v>
      </c>
      <c r="G68" s="99" t="s">
        <v>148</v>
      </c>
      <c r="H68" s="100" t="s">
        <v>292</v>
      </c>
      <c r="I68" s="192">
        <v>0.16666666666666669</v>
      </c>
      <c r="J68" s="100" t="s">
        <v>149</v>
      </c>
      <c r="K68" s="101">
        <v>42006</v>
      </c>
      <c r="L68" s="39">
        <v>42369</v>
      </c>
      <c r="M68" s="40">
        <v>1</v>
      </c>
      <c r="N68" s="40">
        <v>1</v>
      </c>
      <c r="O68" s="40">
        <v>1</v>
      </c>
      <c r="P68" s="40">
        <v>1</v>
      </c>
      <c r="Q68" s="40">
        <v>1</v>
      </c>
      <c r="R68" s="40">
        <v>1</v>
      </c>
      <c r="S68" s="40">
        <v>1</v>
      </c>
      <c r="T68" s="40">
        <v>1</v>
      </c>
      <c r="U68" s="40">
        <v>1</v>
      </c>
      <c r="V68" s="40">
        <v>1</v>
      </c>
      <c r="W68" s="40">
        <v>1</v>
      </c>
      <c r="X68" s="40">
        <v>1</v>
      </c>
      <c r="Y68" s="41">
        <v>12</v>
      </c>
      <c r="Z68" s="69">
        <v>0</v>
      </c>
      <c r="AA68" s="88" t="s">
        <v>1084</v>
      </c>
      <c r="AB68" s="1547"/>
      <c r="AC68" s="1613"/>
      <c r="AD68" s="1543"/>
      <c r="AE68" s="1613"/>
      <c r="AF68" s="1543"/>
      <c r="AG68" s="1613"/>
      <c r="AH68" s="1543"/>
      <c r="AI68" s="1543"/>
      <c r="AJ68" s="1543"/>
      <c r="AK68" s="1548"/>
    </row>
    <row r="69" spans="1:37" s="190" customFormat="1" ht="39" thickBot="1">
      <c r="A69" s="1695"/>
      <c r="B69" s="1695"/>
      <c r="C69" s="1697"/>
      <c r="D69" s="95" t="s">
        <v>150</v>
      </c>
      <c r="E69" s="187" t="s">
        <v>147</v>
      </c>
      <c r="F69" s="98">
        <v>12</v>
      </c>
      <c r="G69" s="99" t="s">
        <v>148</v>
      </c>
      <c r="H69" s="100" t="s">
        <v>292</v>
      </c>
      <c r="I69" s="192">
        <v>0.16666666666666669</v>
      </c>
      <c r="J69" s="100" t="s">
        <v>149</v>
      </c>
      <c r="K69" s="101">
        <v>42006</v>
      </c>
      <c r="L69" s="39">
        <v>42369</v>
      </c>
      <c r="M69" s="40">
        <v>1</v>
      </c>
      <c r="N69" s="40">
        <v>1</v>
      </c>
      <c r="O69" s="40">
        <v>1</v>
      </c>
      <c r="P69" s="40">
        <v>1</v>
      </c>
      <c r="Q69" s="40">
        <v>1</v>
      </c>
      <c r="R69" s="40">
        <v>1</v>
      </c>
      <c r="S69" s="40">
        <v>1</v>
      </c>
      <c r="T69" s="40">
        <v>1</v>
      </c>
      <c r="U69" s="40">
        <v>1</v>
      </c>
      <c r="V69" s="40">
        <v>1</v>
      </c>
      <c r="W69" s="40">
        <v>1</v>
      </c>
      <c r="X69" s="40">
        <v>1</v>
      </c>
      <c r="Y69" s="41">
        <v>12</v>
      </c>
      <c r="Z69" s="69">
        <v>0</v>
      </c>
      <c r="AA69" s="88" t="s">
        <v>1084</v>
      </c>
      <c r="AB69" s="1547"/>
      <c r="AC69" s="1613"/>
      <c r="AD69" s="1543"/>
      <c r="AE69" s="1613"/>
      <c r="AF69" s="1543"/>
      <c r="AG69" s="1613"/>
      <c r="AH69" s="1543"/>
      <c r="AI69" s="1543"/>
      <c r="AJ69" s="1543"/>
      <c r="AK69" s="1548"/>
    </row>
    <row r="70" spans="1:37" s="190" customFormat="1" ht="72.75" customHeight="1" thickBot="1">
      <c r="A70" s="1695"/>
      <c r="B70" s="1695"/>
      <c r="C70" s="1697"/>
      <c r="D70" s="95" t="s">
        <v>503</v>
      </c>
      <c r="E70" s="187" t="s">
        <v>152</v>
      </c>
      <c r="F70" s="98" t="s">
        <v>135</v>
      </c>
      <c r="G70" s="99" t="s">
        <v>136</v>
      </c>
      <c r="H70" s="100" t="s">
        <v>292</v>
      </c>
      <c r="I70" s="192">
        <v>0.16666666666666669</v>
      </c>
      <c r="J70" s="100" t="s">
        <v>153</v>
      </c>
      <c r="K70" s="101">
        <v>42006</v>
      </c>
      <c r="L70" s="39">
        <v>42369</v>
      </c>
      <c r="M70" s="40"/>
      <c r="N70" s="40"/>
      <c r="O70" s="40"/>
      <c r="P70" s="40"/>
      <c r="Q70" s="40"/>
      <c r="R70" s="40"/>
      <c r="S70" s="40"/>
      <c r="T70" s="40"/>
      <c r="U70" s="40"/>
      <c r="V70" s="40"/>
      <c r="W70" s="40"/>
      <c r="X70" s="40"/>
      <c r="Y70" s="41" t="s">
        <v>135</v>
      </c>
      <c r="Z70" s="69">
        <v>0</v>
      </c>
      <c r="AA70" s="88" t="s">
        <v>1084</v>
      </c>
      <c r="AB70" s="1547"/>
      <c r="AC70" s="1613"/>
      <c r="AD70" s="1543"/>
      <c r="AE70" s="1613"/>
      <c r="AF70" s="1543"/>
      <c r="AG70" s="1613"/>
      <c r="AH70" s="1543"/>
      <c r="AI70" s="1543"/>
      <c r="AJ70" s="1543"/>
      <c r="AK70" s="1548"/>
    </row>
    <row r="71" spans="1:37" s="190" customFormat="1" ht="33" customHeight="1" thickBot="1">
      <c r="A71" s="1827"/>
      <c r="B71" s="1827"/>
      <c r="C71" s="1698"/>
      <c r="D71" s="95" t="s">
        <v>142</v>
      </c>
      <c r="E71" s="187" t="s">
        <v>143</v>
      </c>
      <c r="F71" s="98" t="s">
        <v>144</v>
      </c>
      <c r="G71" s="99" t="s">
        <v>145</v>
      </c>
      <c r="H71" s="100" t="s">
        <v>292</v>
      </c>
      <c r="I71" s="192">
        <v>0.16666666666666669</v>
      </c>
      <c r="J71" s="100" t="s">
        <v>143</v>
      </c>
      <c r="K71" s="101">
        <v>42006</v>
      </c>
      <c r="L71" s="39">
        <v>42369</v>
      </c>
      <c r="M71" s="40"/>
      <c r="N71" s="40"/>
      <c r="O71" s="40"/>
      <c r="P71" s="40"/>
      <c r="Q71" s="40"/>
      <c r="R71" s="40"/>
      <c r="S71" s="40"/>
      <c r="T71" s="40"/>
      <c r="U71" s="40"/>
      <c r="V71" s="40"/>
      <c r="W71" s="40"/>
      <c r="X71" s="40"/>
      <c r="Y71" s="41" t="s">
        <v>144</v>
      </c>
      <c r="Z71" s="69">
        <v>0</v>
      </c>
      <c r="AA71" s="88" t="s">
        <v>1084</v>
      </c>
      <c r="AB71" s="1547"/>
      <c r="AC71" s="1613"/>
      <c r="AD71" s="1549"/>
      <c r="AE71" s="1614"/>
      <c r="AF71" s="1549"/>
      <c r="AG71" s="1614"/>
      <c r="AH71" s="1549"/>
      <c r="AI71" s="1549"/>
      <c r="AJ71" s="1549"/>
      <c r="AK71" s="1550"/>
    </row>
    <row r="72" spans="1:37" s="171" customFormat="1" ht="20.1" customHeight="1" thickBot="1">
      <c r="A72" s="1699" t="s">
        <v>125</v>
      </c>
      <c r="B72" s="1700"/>
      <c r="C72" s="1700"/>
      <c r="D72" s="1701"/>
      <c r="E72" s="77"/>
      <c r="F72" s="78"/>
      <c r="G72" s="78"/>
      <c r="H72" s="437"/>
      <c r="I72" s="84">
        <f>+SUM(I66:I71)</f>
        <v>1.0000000000000002</v>
      </c>
      <c r="J72" s="78"/>
      <c r="K72" s="78"/>
      <c r="L72" s="78"/>
      <c r="M72" s="78"/>
      <c r="N72" s="78"/>
      <c r="O72" s="78"/>
      <c r="P72" s="78"/>
      <c r="Q72" s="78"/>
      <c r="R72" s="78"/>
      <c r="S72" s="78"/>
      <c r="T72" s="78"/>
      <c r="U72" s="78"/>
      <c r="V72" s="78"/>
      <c r="W72" s="78"/>
      <c r="X72" s="78"/>
      <c r="Y72" s="81"/>
      <c r="Z72" s="196">
        <f>SUM(Z66:Z71)</f>
        <v>0</v>
      </c>
      <c r="AA72" s="83"/>
      <c r="AB72" s="1463"/>
      <c r="AC72" s="1237"/>
      <c r="AD72" s="1463"/>
      <c r="AE72" s="1395"/>
      <c r="AF72" s="1463"/>
      <c r="AG72" s="1395"/>
      <c r="AH72" s="1463"/>
      <c r="AI72" s="1463"/>
      <c r="AJ72" s="1463"/>
      <c r="AK72" s="1463"/>
    </row>
    <row r="73" spans="1:37" s="190" customFormat="1" ht="64.5" thickBot="1">
      <c r="A73" s="1708">
        <v>3</v>
      </c>
      <c r="B73" s="1708" t="s">
        <v>223</v>
      </c>
      <c r="C73" s="1696" t="s">
        <v>224</v>
      </c>
      <c r="D73" s="95" t="s">
        <v>225</v>
      </c>
      <c r="E73" s="187" t="s">
        <v>226</v>
      </c>
      <c r="F73" s="98">
        <v>2</v>
      </c>
      <c r="G73" s="99" t="s">
        <v>227</v>
      </c>
      <c r="H73" s="100" t="s">
        <v>504</v>
      </c>
      <c r="I73" s="192">
        <v>0.5</v>
      </c>
      <c r="J73" s="100" t="s">
        <v>229</v>
      </c>
      <c r="K73" s="101">
        <v>42051</v>
      </c>
      <c r="L73" s="39">
        <v>42058</v>
      </c>
      <c r="M73" s="40">
        <v>2</v>
      </c>
      <c r="N73" s="40"/>
      <c r="O73" s="40"/>
      <c r="P73" s="40"/>
      <c r="Q73" s="40"/>
      <c r="R73" s="40"/>
      <c r="S73" s="40"/>
      <c r="T73" s="40"/>
      <c r="U73" s="40"/>
      <c r="V73" s="40"/>
      <c r="W73" s="40"/>
      <c r="X73" s="40"/>
      <c r="Y73" s="41">
        <f>+SUM(M73:X73)</f>
        <v>2</v>
      </c>
      <c r="Z73" s="69">
        <v>0</v>
      </c>
      <c r="AA73" s="88" t="s">
        <v>1084</v>
      </c>
      <c r="AB73" s="1544"/>
      <c r="AC73" s="1612"/>
      <c r="AD73" s="1545"/>
      <c r="AE73" s="1612"/>
      <c r="AF73" s="1545"/>
      <c r="AG73" s="1612"/>
      <c r="AH73" s="1545"/>
      <c r="AI73" s="1545"/>
      <c r="AJ73" s="1545"/>
      <c r="AK73" s="1546"/>
    </row>
    <row r="74" spans="1:37" s="190" customFormat="1" ht="77.25" thickBot="1">
      <c r="A74" s="1709"/>
      <c r="B74" s="1709"/>
      <c r="C74" s="1697"/>
      <c r="D74" s="95" t="s">
        <v>230</v>
      </c>
      <c r="E74" s="187" t="s">
        <v>67</v>
      </c>
      <c r="F74" s="98">
        <v>1</v>
      </c>
      <c r="G74" s="99" t="s">
        <v>68</v>
      </c>
      <c r="H74" s="100" t="s">
        <v>504</v>
      </c>
      <c r="I74" s="192">
        <v>0.5</v>
      </c>
      <c r="J74" s="100" t="s">
        <v>231</v>
      </c>
      <c r="K74" s="101">
        <v>42247</v>
      </c>
      <c r="L74" s="39">
        <v>42254</v>
      </c>
      <c r="M74" s="40"/>
      <c r="N74" s="40"/>
      <c r="O74" s="40"/>
      <c r="P74" s="40"/>
      <c r="Q74" s="40"/>
      <c r="R74" s="40"/>
      <c r="S74" s="40"/>
      <c r="T74" s="40"/>
      <c r="U74" s="40"/>
      <c r="V74" s="40"/>
      <c r="W74" s="40"/>
      <c r="X74" s="40">
        <v>1</v>
      </c>
      <c r="Y74" s="41">
        <f>+SUM(M74:X74)</f>
        <v>1</v>
      </c>
      <c r="Z74" s="69">
        <v>0</v>
      </c>
      <c r="AA74" s="88" t="s">
        <v>1084</v>
      </c>
      <c r="AB74" s="1544"/>
      <c r="AC74" s="1612"/>
      <c r="AD74" s="1543"/>
      <c r="AE74" s="1613"/>
      <c r="AF74" s="1543"/>
      <c r="AG74" s="1613"/>
      <c r="AH74" s="1543"/>
      <c r="AI74" s="1543"/>
      <c r="AJ74" s="1543"/>
      <c r="AK74" s="1548"/>
    </row>
    <row r="75" spans="1:37" s="171" customFormat="1" ht="20.1" customHeight="1" thickBot="1">
      <c r="A75" s="1699" t="s">
        <v>125</v>
      </c>
      <c r="B75" s="1700"/>
      <c r="C75" s="1700"/>
      <c r="D75" s="1701"/>
      <c r="E75" s="78"/>
      <c r="F75" s="78"/>
      <c r="G75" s="78"/>
      <c r="H75" s="78"/>
      <c r="I75" s="80">
        <f>+SUM(I73:I74)</f>
        <v>1</v>
      </c>
      <c r="J75" s="78"/>
      <c r="K75" s="78"/>
      <c r="L75" s="78"/>
      <c r="M75" s="78"/>
      <c r="N75" s="78"/>
      <c r="O75" s="78"/>
      <c r="P75" s="78"/>
      <c r="Q75" s="78"/>
      <c r="R75" s="78"/>
      <c r="S75" s="78"/>
      <c r="T75" s="78"/>
      <c r="U75" s="78"/>
      <c r="V75" s="78"/>
      <c r="W75" s="78"/>
      <c r="X75" s="78"/>
      <c r="Y75" s="81"/>
      <c r="Z75" s="82">
        <f>SUM(Z73:Z74)</f>
        <v>0</v>
      </c>
      <c r="AA75" s="83"/>
      <c r="AB75" s="1594"/>
      <c r="AC75" s="1394"/>
      <c r="AD75" s="1393"/>
      <c r="AE75" s="1395"/>
      <c r="AF75" s="1594"/>
      <c r="AG75" s="1238"/>
      <c r="AH75" s="1594"/>
      <c r="AI75" s="1594"/>
      <c r="AJ75" s="1594"/>
      <c r="AK75" s="1594"/>
    </row>
    <row r="76" spans="1:37" s="171" customFormat="1" ht="20.1" customHeight="1" thickBot="1">
      <c r="A76" s="1703" t="s">
        <v>285</v>
      </c>
      <c r="B76" s="1703"/>
      <c r="C76" s="1703"/>
      <c r="D76" s="1703"/>
      <c r="E76" s="197"/>
      <c r="F76" s="197"/>
      <c r="G76" s="197"/>
      <c r="H76" s="198"/>
      <c r="I76" s="199">
        <f>+(I75+I72+I65)/3</f>
        <v>0.961904761904762</v>
      </c>
      <c r="J76" s="198"/>
      <c r="K76" s="198"/>
      <c r="L76" s="198"/>
      <c r="M76" s="198"/>
      <c r="N76" s="198"/>
      <c r="O76" s="198"/>
      <c r="P76" s="198"/>
      <c r="Q76" s="198"/>
      <c r="R76" s="198"/>
      <c r="S76" s="198"/>
      <c r="T76" s="198"/>
      <c r="U76" s="198"/>
      <c r="V76" s="198"/>
      <c r="W76" s="198"/>
      <c r="X76" s="198"/>
      <c r="Y76" s="200"/>
      <c r="Z76" s="201">
        <f>SUM(Z65,Z72,Z75)</f>
        <v>1715000000</v>
      </c>
      <c r="AA76" s="202"/>
      <c r="AB76" s="1462"/>
      <c r="AC76" s="1396"/>
      <c r="AD76" s="1462"/>
      <c r="AE76" s="1095"/>
      <c r="AF76" s="1462"/>
      <c r="AG76" s="1095"/>
      <c r="AH76" s="1462"/>
      <c r="AI76" s="1462"/>
      <c r="AJ76" s="1462"/>
      <c r="AK76" s="1462"/>
    </row>
    <row r="77" spans="1:37" s="170" customFormat="1" ht="20.1" customHeight="1" thickBot="1">
      <c r="A77" s="203"/>
      <c r="B77" s="204"/>
      <c r="C77" s="205"/>
      <c r="D77" s="205"/>
      <c r="E77" s="205"/>
      <c r="F77" s="206"/>
      <c r="G77" s="205"/>
      <c r="H77" s="205"/>
      <c r="I77" s="207"/>
      <c r="J77" s="205"/>
      <c r="K77" s="208"/>
      <c r="L77" s="208"/>
      <c r="M77" s="205"/>
      <c r="N77" s="205"/>
      <c r="O77" s="205"/>
      <c r="P77" s="205"/>
      <c r="Q77" s="205"/>
      <c r="R77" s="205"/>
      <c r="S77" s="205"/>
      <c r="T77" s="205"/>
      <c r="U77" s="205"/>
      <c r="V77" s="205"/>
      <c r="W77" s="205"/>
      <c r="X77" s="205"/>
      <c r="Y77" s="209"/>
      <c r="Z77" s="210">
        <f>SUM(Z76)</f>
        <v>1715000000</v>
      </c>
      <c r="AA77" s="205"/>
      <c r="AB77" s="1023"/>
      <c r="AC77" s="1564"/>
      <c r="AD77" s="1023"/>
      <c r="AE77" s="1563"/>
      <c r="AF77" s="1023"/>
      <c r="AG77" s="1563"/>
      <c r="AH77" s="1023"/>
      <c r="AI77" s="1023"/>
      <c r="AJ77" s="1023"/>
      <c r="AK77" s="1023"/>
    </row>
  </sheetData>
  <mergeCells count="36">
    <mergeCell ref="AB13:AD13"/>
    <mergeCell ref="AE13:AG13"/>
    <mergeCell ref="AH13:AJ13"/>
    <mergeCell ref="AB5:AK9"/>
    <mergeCell ref="AB11:AD11"/>
    <mergeCell ref="AE11:AG11"/>
    <mergeCell ref="AH11:AJ11"/>
    <mergeCell ref="A8:AA8"/>
    <mergeCell ref="A9:AA9"/>
    <mergeCell ref="A7:AA7"/>
    <mergeCell ref="A76:D76"/>
    <mergeCell ref="C59:C64"/>
    <mergeCell ref="A65:D65"/>
    <mergeCell ref="A66:A71"/>
    <mergeCell ref="B66:B71"/>
    <mergeCell ref="C66:C67"/>
    <mergeCell ref="C68:C71"/>
    <mergeCell ref="A72:D72"/>
    <mergeCell ref="A73:A74"/>
    <mergeCell ref="B73:B74"/>
    <mergeCell ref="C73:C74"/>
    <mergeCell ref="A75:D75"/>
    <mergeCell ref="A16:A64"/>
    <mergeCell ref="A1:C4"/>
    <mergeCell ref="D1:AA2"/>
    <mergeCell ref="D3:AA4"/>
    <mergeCell ref="A5:AA5"/>
    <mergeCell ref="A6:AA6"/>
    <mergeCell ref="C36:C41"/>
    <mergeCell ref="A11:D11"/>
    <mergeCell ref="E11:AA11"/>
    <mergeCell ref="A13:D13"/>
    <mergeCell ref="E13:AA13"/>
    <mergeCell ref="B16:B64"/>
    <mergeCell ref="C42:C57"/>
    <mergeCell ref="C16:C35"/>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zoomScale="80" zoomScaleNormal="80" workbookViewId="0" topLeftCell="A1">
      <pane xSplit="4" ySplit="14" topLeftCell="E15" activePane="bottomRight" state="frozen"/>
      <selection pane="topRight" activeCell="E1" sqref="E1"/>
      <selection pane="bottomLeft" activeCell="A15" sqref="A15"/>
      <selection pane="bottomRight" activeCell="A7" sqref="A7:AA7"/>
    </sheetView>
  </sheetViews>
  <sheetFormatPr defaultColWidth="11.421875" defaultRowHeight="15"/>
  <cols>
    <col min="1" max="1" width="6.421875" style="2" customWidth="1"/>
    <col min="2" max="2" width="22.140625" style="1" customWidth="1"/>
    <col min="3" max="3" width="24.57421875" style="2" customWidth="1"/>
    <col min="4" max="4" width="41.421875" style="2" customWidth="1"/>
    <col min="5" max="5" width="14.28125" style="2" customWidth="1"/>
    <col min="6" max="6" width="12.421875" style="2" customWidth="1"/>
    <col min="7" max="7" width="20.8515625" style="2" customWidth="1"/>
    <col min="8" max="8" width="18.00390625" style="2" customWidth="1"/>
    <col min="9" max="9" width="11.7109375" style="2" bestFit="1" customWidth="1"/>
    <col min="10" max="10" width="39.140625" style="2" customWidth="1"/>
    <col min="11" max="11" width="10.7109375" style="2" customWidth="1"/>
    <col min="12" max="12" width="11.28125" style="2" customWidth="1"/>
    <col min="13" max="24" width="4.57421875" style="2" customWidth="1"/>
    <col min="25" max="25" width="13.00390625" style="246" customWidth="1"/>
    <col min="26" max="26" width="20.7109375" style="2" customWidth="1"/>
    <col min="27" max="27" width="22.140625" style="2" customWidth="1"/>
    <col min="28" max="32" width="11.421875" style="2" customWidth="1"/>
    <col min="33" max="33" width="12.8515625" style="2" bestFit="1" customWidth="1"/>
    <col min="34" max="35" width="11.421875" style="2" customWidth="1"/>
    <col min="36" max="36" width="72.140625" style="2" customWidth="1"/>
    <col min="37" max="37" width="45.28125" style="2" customWidth="1"/>
    <col min="38" max="38" width="11.00390625" style="2" customWidth="1"/>
    <col min="39" max="16384" width="11.421875" style="2" customWidth="1"/>
  </cols>
  <sheetData>
    <row r="1" spans="1:27" ht="15" customHeight="1">
      <c r="A1" s="1726"/>
      <c r="B1" s="1727"/>
      <c r="C1" s="1728"/>
      <c r="D1" s="1735" t="s">
        <v>0</v>
      </c>
      <c r="E1" s="1736"/>
      <c r="F1" s="1736"/>
      <c r="G1" s="1736"/>
      <c r="H1" s="1736"/>
      <c r="I1" s="1736"/>
      <c r="J1" s="1736"/>
      <c r="K1" s="1736"/>
      <c r="L1" s="1736"/>
      <c r="M1" s="1736"/>
      <c r="N1" s="1736"/>
      <c r="O1" s="1736"/>
      <c r="P1" s="1736"/>
      <c r="Q1" s="1736"/>
      <c r="R1" s="1736"/>
      <c r="S1" s="1736"/>
      <c r="T1" s="1736"/>
      <c r="U1" s="1736"/>
      <c r="V1" s="1736"/>
      <c r="W1" s="1736"/>
      <c r="X1" s="1736"/>
      <c r="Y1" s="1736"/>
      <c r="Z1" s="1736"/>
      <c r="AA1" s="1736"/>
    </row>
    <row r="2" spans="1:27" ht="20.25" customHeight="1" thickBot="1">
      <c r="A2" s="1729"/>
      <c r="B2" s="1730"/>
      <c r="C2" s="1731"/>
      <c r="D2" s="1737"/>
      <c r="E2" s="1738"/>
      <c r="F2" s="1738"/>
      <c r="G2" s="1738"/>
      <c r="H2" s="1738"/>
      <c r="I2" s="1738"/>
      <c r="J2" s="1738"/>
      <c r="K2" s="1738"/>
      <c r="L2" s="1738"/>
      <c r="M2" s="1738"/>
      <c r="N2" s="1738"/>
      <c r="O2" s="1738"/>
      <c r="P2" s="1738"/>
      <c r="Q2" s="1738"/>
      <c r="R2" s="1738"/>
      <c r="S2" s="1738"/>
      <c r="T2" s="1738"/>
      <c r="U2" s="1738"/>
      <c r="V2" s="1738"/>
      <c r="W2" s="1738"/>
      <c r="X2" s="1738"/>
      <c r="Y2" s="1738"/>
      <c r="Z2" s="1738"/>
      <c r="AA2" s="1738"/>
    </row>
    <row r="3" spans="1:27" ht="19.5" customHeight="1">
      <c r="A3" s="1729"/>
      <c r="B3" s="1730"/>
      <c r="C3" s="1731"/>
      <c r="D3" s="1739" t="s">
        <v>3</v>
      </c>
      <c r="E3" s="1740"/>
      <c r="F3" s="1740"/>
      <c r="G3" s="1740"/>
      <c r="H3" s="1740"/>
      <c r="I3" s="1740"/>
      <c r="J3" s="1740"/>
      <c r="K3" s="1740"/>
      <c r="L3" s="1740"/>
      <c r="M3" s="1740"/>
      <c r="N3" s="1740"/>
      <c r="O3" s="1740"/>
      <c r="P3" s="1740"/>
      <c r="Q3" s="1740"/>
      <c r="R3" s="1740"/>
      <c r="S3" s="1740"/>
      <c r="T3" s="1740"/>
      <c r="U3" s="1740"/>
      <c r="V3" s="1740"/>
      <c r="W3" s="1740"/>
      <c r="X3" s="1740"/>
      <c r="Y3" s="1740"/>
      <c r="Z3" s="1740"/>
      <c r="AA3" s="1740"/>
    </row>
    <row r="4" spans="1:27" ht="21.75" customHeight="1" thickBot="1">
      <c r="A4" s="1732"/>
      <c r="B4" s="1733"/>
      <c r="C4" s="1734"/>
      <c r="D4" s="1741"/>
      <c r="E4" s="1742"/>
      <c r="F4" s="1742"/>
      <c r="G4" s="1742"/>
      <c r="H4" s="1742"/>
      <c r="I4" s="1742"/>
      <c r="J4" s="1742"/>
      <c r="K4" s="1742"/>
      <c r="L4" s="1742"/>
      <c r="M4" s="1742"/>
      <c r="N4" s="1742"/>
      <c r="O4" s="1742"/>
      <c r="P4" s="1742"/>
      <c r="Q4" s="1742"/>
      <c r="R4" s="1742"/>
      <c r="S4" s="1742"/>
      <c r="T4" s="1742"/>
      <c r="U4" s="1742"/>
      <c r="V4" s="1742"/>
      <c r="W4" s="1742"/>
      <c r="X4" s="1742"/>
      <c r="Y4" s="1742"/>
      <c r="Z4" s="1742"/>
      <c r="AA4" s="1742"/>
    </row>
    <row r="5" spans="1:37" ht="20.25" customHeight="1">
      <c r="A5" s="1743" t="s">
        <v>4</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5"/>
      <c r="AB5" s="1635" t="s">
        <v>1896</v>
      </c>
      <c r="AC5" s="1636"/>
      <c r="AD5" s="1636"/>
      <c r="AE5" s="1636"/>
      <c r="AF5" s="1636"/>
      <c r="AG5" s="1636"/>
      <c r="AH5" s="1636"/>
      <c r="AI5" s="1636"/>
      <c r="AJ5" s="1636"/>
      <c r="AK5" s="1637"/>
    </row>
    <row r="6" spans="1:37" ht="15.75" customHeight="1">
      <c r="A6" s="1746" t="s">
        <v>5</v>
      </c>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8"/>
      <c r="AB6" s="1638"/>
      <c r="AC6" s="1639"/>
      <c r="AD6" s="1639"/>
      <c r="AE6" s="1639"/>
      <c r="AF6" s="1639"/>
      <c r="AG6" s="1639"/>
      <c r="AH6" s="1639"/>
      <c r="AI6" s="1639"/>
      <c r="AJ6" s="1639"/>
      <c r="AK6" s="1640"/>
    </row>
    <row r="7" spans="1:37" ht="15.7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ht="15.75" customHeight="1">
      <c r="A8" s="1746" t="s">
        <v>6</v>
      </c>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8"/>
      <c r="AB8" s="1638"/>
      <c r="AC8" s="1639"/>
      <c r="AD8" s="1639"/>
      <c r="AE8" s="1639"/>
      <c r="AF8" s="1639"/>
      <c r="AG8" s="1639"/>
      <c r="AH8" s="1639"/>
      <c r="AI8" s="1639"/>
      <c r="AJ8" s="1639"/>
      <c r="AK8" s="1640"/>
    </row>
    <row r="9" spans="1:37" ht="15.75" customHeight="1" thickBot="1">
      <c r="A9" s="1719">
        <v>2015</v>
      </c>
      <c r="B9" s="1720"/>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1"/>
      <c r="AB9" s="1641"/>
      <c r="AC9" s="1642"/>
      <c r="AD9" s="1642"/>
      <c r="AE9" s="1642"/>
      <c r="AF9" s="1642"/>
      <c r="AG9" s="1642"/>
      <c r="AH9" s="1642"/>
      <c r="AI9" s="1642"/>
      <c r="AJ9" s="1642"/>
      <c r="AK9" s="1643"/>
    </row>
    <row r="10" spans="1:37" ht="9" customHeight="1" thickBot="1">
      <c r="A10" s="3"/>
      <c r="B10" s="4"/>
      <c r="C10" s="3"/>
      <c r="D10" s="3"/>
      <c r="E10" s="3"/>
      <c r="F10" s="213"/>
      <c r="G10" s="3"/>
      <c r="H10" s="3"/>
      <c r="I10" s="214"/>
      <c r="J10" s="3"/>
      <c r="K10" s="215"/>
      <c r="L10" s="215"/>
      <c r="M10" s="3"/>
      <c r="N10" s="3"/>
      <c r="O10" s="3"/>
      <c r="P10" s="3"/>
      <c r="Q10" s="3"/>
      <c r="R10" s="3"/>
      <c r="S10" s="3"/>
      <c r="T10" s="3"/>
      <c r="U10" s="3"/>
      <c r="V10" s="3"/>
      <c r="W10" s="3"/>
      <c r="X10" s="3"/>
      <c r="Y10" s="216"/>
      <c r="Z10" s="217"/>
      <c r="AA10" s="3"/>
      <c r="AB10"/>
      <c r="AC10"/>
      <c r="AD10"/>
      <c r="AE10"/>
      <c r="AF10"/>
      <c r="AG10"/>
      <c r="AH10"/>
      <c r="AI10" s="1455"/>
      <c r="AJ10" s="1455"/>
      <c r="AK10" s="1455"/>
    </row>
    <row r="11" spans="1:37" s="3" customFormat="1" ht="21" customHeight="1" thickBot="1">
      <c r="A11" s="1866" t="s">
        <v>7</v>
      </c>
      <c r="B11" s="1867"/>
      <c r="C11" s="1867"/>
      <c r="D11" s="1868"/>
      <c r="E11" s="1723" t="s">
        <v>755</v>
      </c>
      <c r="F11" s="1724"/>
      <c r="G11" s="1724"/>
      <c r="H11" s="1724"/>
      <c r="I11" s="1724"/>
      <c r="J11" s="1724"/>
      <c r="K11" s="1724"/>
      <c r="L11" s="1724"/>
      <c r="M11" s="1724"/>
      <c r="N11" s="1724"/>
      <c r="O11" s="1724"/>
      <c r="P11" s="1724"/>
      <c r="Q11" s="1724"/>
      <c r="R11" s="1724"/>
      <c r="S11" s="1724"/>
      <c r="T11" s="1724"/>
      <c r="U11" s="1724"/>
      <c r="V11" s="1724"/>
      <c r="W11" s="1724"/>
      <c r="X11" s="1724"/>
      <c r="Y11" s="1724"/>
      <c r="Z11" s="1724"/>
      <c r="AA11" s="1725"/>
      <c r="AB11" s="1723" t="s">
        <v>755</v>
      </c>
      <c r="AC11" s="1724"/>
      <c r="AD11" s="1724"/>
      <c r="AE11" s="1724"/>
      <c r="AF11" s="1724"/>
      <c r="AG11" s="1724"/>
      <c r="AH11" s="1724"/>
      <c r="AI11" s="1724"/>
      <c r="AJ11" s="1724"/>
      <c r="AK11" s="1725"/>
    </row>
    <row r="12" spans="2:26" s="12" customFormat="1" ht="9.95" customHeight="1" thickBot="1">
      <c r="B12" s="13"/>
      <c r="F12" s="218"/>
      <c r="I12" s="219"/>
      <c r="K12" s="220"/>
      <c r="L12" s="220"/>
      <c r="Z12" s="222"/>
    </row>
    <row r="13" spans="1:37" s="4" customFormat="1" ht="21" customHeight="1" thickBot="1">
      <c r="A13" s="1716" t="s">
        <v>9</v>
      </c>
      <c r="B13" s="1717"/>
      <c r="C13" s="1717"/>
      <c r="D13" s="1718"/>
      <c r="E13" s="1705" t="s">
        <v>548</v>
      </c>
      <c r="F13" s="1706"/>
      <c r="G13" s="1706"/>
      <c r="H13" s="1706"/>
      <c r="I13" s="1706"/>
      <c r="J13" s="1706"/>
      <c r="K13" s="1706"/>
      <c r="L13" s="1706"/>
      <c r="M13" s="1706"/>
      <c r="N13" s="1706"/>
      <c r="O13" s="1706"/>
      <c r="P13" s="1706"/>
      <c r="Q13" s="1706"/>
      <c r="R13" s="1706"/>
      <c r="S13" s="1706"/>
      <c r="T13" s="1706"/>
      <c r="U13" s="1706"/>
      <c r="V13" s="1706"/>
      <c r="W13" s="1706"/>
      <c r="X13" s="1706"/>
      <c r="Y13" s="1706"/>
      <c r="Z13" s="1706"/>
      <c r="AA13" s="1707"/>
      <c r="AB13" s="1705" t="s">
        <v>548</v>
      </c>
      <c r="AC13" s="1706"/>
      <c r="AD13" s="1706"/>
      <c r="AE13" s="1706"/>
      <c r="AF13" s="1706"/>
      <c r="AG13" s="1706"/>
      <c r="AH13" s="1706"/>
      <c r="AI13" s="1706"/>
      <c r="AJ13" s="1706"/>
      <c r="AK13" s="1707"/>
    </row>
    <row r="14" spans="2:26" s="12" customFormat="1" ht="9.95" customHeight="1" thickBot="1">
      <c r="B14" s="13"/>
      <c r="F14" s="218"/>
      <c r="I14" s="219"/>
      <c r="K14" s="220"/>
      <c r="L14" s="220"/>
      <c r="Z14" s="222"/>
    </row>
    <row r="15" spans="1:37" s="31" customFormat="1" ht="45.75" customHeight="1" thickBot="1">
      <c r="A15" s="20" t="s">
        <v>11</v>
      </c>
      <c r="B15" s="363" t="s">
        <v>12</v>
      </c>
      <c r="C15" s="20" t="s">
        <v>13</v>
      </c>
      <c r="D15" s="290" t="s">
        <v>14</v>
      </c>
      <c r="E15" s="290" t="s">
        <v>15</v>
      </c>
      <c r="F15" s="290" t="s">
        <v>16</v>
      </c>
      <c r="G15" s="290" t="s">
        <v>17</v>
      </c>
      <c r="H15" s="290" t="s">
        <v>18</v>
      </c>
      <c r="I15" s="290" t="s">
        <v>19</v>
      </c>
      <c r="J15" s="290" t="s">
        <v>20</v>
      </c>
      <c r="K15" s="290" t="s">
        <v>21</v>
      </c>
      <c r="L15" s="290" t="s">
        <v>22</v>
      </c>
      <c r="M15" s="450" t="s">
        <v>23</v>
      </c>
      <c r="N15" s="450" t="s">
        <v>24</v>
      </c>
      <c r="O15" s="450" t="s">
        <v>25</v>
      </c>
      <c r="P15" s="450" t="s">
        <v>26</v>
      </c>
      <c r="Q15" s="450" t="s">
        <v>27</v>
      </c>
      <c r="R15" s="450" t="s">
        <v>28</v>
      </c>
      <c r="S15" s="450" t="s">
        <v>29</v>
      </c>
      <c r="T15" s="450" t="s">
        <v>30</v>
      </c>
      <c r="U15" s="450" t="s">
        <v>31</v>
      </c>
      <c r="V15" s="450" t="s">
        <v>32</v>
      </c>
      <c r="W15" s="450" t="s">
        <v>33</v>
      </c>
      <c r="X15" s="450" t="s">
        <v>34</v>
      </c>
      <c r="Y15" s="290" t="s">
        <v>35</v>
      </c>
      <c r="Z15" s="451" t="s">
        <v>36</v>
      </c>
      <c r="AA15" s="290" t="s">
        <v>37</v>
      </c>
      <c r="AB15" s="1492" t="s">
        <v>44</v>
      </c>
      <c r="AC15" s="1492" t="s">
        <v>1705</v>
      </c>
      <c r="AD15" s="1492" t="s">
        <v>45</v>
      </c>
      <c r="AE15" s="1492" t="s">
        <v>1915</v>
      </c>
      <c r="AF15" s="1492" t="s">
        <v>1711</v>
      </c>
      <c r="AG15" s="1492" t="s">
        <v>1898</v>
      </c>
      <c r="AH15" s="1492" t="s">
        <v>38</v>
      </c>
      <c r="AI15" s="1492" t="s">
        <v>39</v>
      </c>
      <c r="AJ15" s="1492" t="s">
        <v>40</v>
      </c>
      <c r="AK15" s="1492" t="s">
        <v>41</v>
      </c>
    </row>
    <row r="16" spans="1:37" s="30" customFormat="1" ht="251.25" customHeight="1" thickBot="1">
      <c r="A16" s="456">
        <v>1</v>
      </c>
      <c r="B16" s="456" t="s">
        <v>622</v>
      </c>
      <c r="C16" s="571" t="s">
        <v>1083</v>
      </c>
      <c r="D16" s="262" t="s">
        <v>1085</v>
      </c>
      <c r="E16" s="136" t="s">
        <v>1087</v>
      </c>
      <c r="F16" s="229">
        <v>1</v>
      </c>
      <c r="G16" s="47" t="s">
        <v>1086</v>
      </c>
      <c r="H16" s="59" t="s">
        <v>761</v>
      </c>
      <c r="I16" s="452">
        <v>1</v>
      </c>
      <c r="J16" s="59" t="s">
        <v>1088</v>
      </c>
      <c r="K16" s="50">
        <v>42005</v>
      </c>
      <c r="L16" s="50">
        <v>42369</v>
      </c>
      <c r="M16" s="51"/>
      <c r="N16" s="51"/>
      <c r="O16" s="51"/>
      <c r="P16" s="51"/>
      <c r="Q16" s="51"/>
      <c r="R16" s="51"/>
      <c r="S16" s="51"/>
      <c r="T16" s="51"/>
      <c r="U16" s="231"/>
      <c r="V16" s="231"/>
      <c r="W16" s="231"/>
      <c r="X16" s="453">
        <v>1</v>
      </c>
      <c r="Y16" s="112">
        <v>1</v>
      </c>
      <c r="Z16" s="454">
        <v>0</v>
      </c>
      <c r="AA16" s="195" t="s">
        <v>1084</v>
      </c>
      <c r="AB16" s="1533"/>
      <c r="AC16" s="1534"/>
      <c r="AD16" s="1533"/>
      <c r="AE16" s="1534"/>
      <c r="AF16" s="1534"/>
      <c r="AG16" s="1534"/>
      <c r="AH16" s="1503"/>
      <c r="AI16" s="1533"/>
      <c r="AJ16" s="1467"/>
      <c r="AK16" s="1536"/>
    </row>
    <row r="17" spans="1:37" s="30" customFormat="1" ht="20.1" customHeight="1" thickBot="1">
      <c r="A17" s="1699" t="s">
        <v>125</v>
      </c>
      <c r="B17" s="1700"/>
      <c r="C17" s="1700"/>
      <c r="D17" s="1701"/>
      <c r="E17" s="432"/>
      <c r="F17" s="432"/>
      <c r="G17" s="432"/>
      <c r="H17" s="432"/>
      <c r="I17" s="143">
        <f>SUM(I8:I16)</f>
        <v>1</v>
      </c>
      <c r="J17" s="432"/>
      <c r="K17" s="432"/>
      <c r="L17" s="432"/>
      <c r="M17" s="432"/>
      <c r="N17" s="432"/>
      <c r="O17" s="432"/>
      <c r="P17" s="432"/>
      <c r="Q17" s="432"/>
      <c r="R17" s="432"/>
      <c r="S17" s="432"/>
      <c r="T17" s="432"/>
      <c r="U17" s="432"/>
      <c r="V17" s="432"/>
      <c r="W17" s="432"/>
      <c r="X17" s="432"/>
      <c r="Y17" s="432"/>
      <c r="Z17" s="455">
        <f>SUM(Z8:Z16)</f>
        <v>0</v>
      </c>
      <c r="AA17" s="433"/>
      <c r="AB17" s="1459"/>
      <c r="AC17" s="1237"/>
      <c r="AD17" s="1459"/>
      <c r="AE17" s="1459"/>
      <c r="AF17" s="1459"/>
      <c r="AG17" s="1238"/>
      <c r="AH17" s="1459"/>
      <c r="AI17" s="1020"/>
      <c r="AJ17" s="1020"/>
      <c r="AK17" s="1020"/>
    </row>
    <row r="18" spans="1:37" s="30" customFormat="1" ht="20.1" customHeight="1" thickBot="1">
      <c r="A18" s="1692" t="s">
        <v>285</v>
      </c>
      <c r="B18" s="1693"/>
      <c r="C18" s="1693"/>
      <c r="D18" s="1715"/>
      <c r="E18" s="434"/>
      <c r="F18" s="435"/>
      <c r="G18" s="435"/>
      <c r="H18" s="435"/>
      <c r="I18" s="435"/>
      <c r="J18" s="435"/>
      <c r="K18" s="435"/>
      <c r="L18" s="435"/>
      <c r="M18" s="435"/>
      <c r="N18" s="435"/>
      <c r="O18" s="435"/>
      <c r="P18" s="435"/>
      <c r="Q18" s="435"/>
      <c r="R18" s="435"/>
      <c r="S18" s="435"/>
      <c r="T18" s="435"/>
      <c r="U18" s="435"/>
      <c r="V18" s="435"/>
      <c r="W18" s="435"/>
      <c r="X18" s="435"/>
      <c r="Y18" s="435"/>
      <c r="Z18" s="147">
        <f>SUM(Z17)</f>
        <v>0</v>
      </c>
      <c r="AA18" s="148"/>
      <c r="AB18" s="1454"/>
      <c r="AC18" s="1025"/>
      <c r="AD18" s="1454"/>
      <c r="AE18" s="1454"/>
      <c r="AF18" s="1454"/>
      <c r="AG18" s="1025"/>
      <c r="AH18" s="1454"/>
      <c r="AI18" s="1454"/>
      <c r="AJ18" s="1021"/>
      <c r="AK18" s="1021"/>
    </row>
    <row r="19" spans="2:26" s="12" customFormat="1" ht="9.95" customHeight="1" thickBot="1">
      <c r="B19" s="13"/>
      <c r="F19" s="218"/>
      <c r="I19" s="219"/>
      <c r="K19" s="220"/>
      <c r="L19" s="220"/>
      <c r="Y19" s="221"/>
      <c r="Z19" s="222"/>
    </row>
    <row r="20" spans="1:37" s="4" customFormat="1" ht="21" customHeight="1" thickBot="1">
      <c r="A20" s="1716" t="s">
        <v>9</v>
      </c>
      <c r="B20" s="1717"/>
      <c r="C20" s="1717"/>
      <c r="D20" s="1718"/>
      <c r="E20" s="1705" t="s">
        <v>287</v>
      </c>
      <c r="F20" s="1706"/>
      <c r="G20" s="1706"/>
      <c r="H20" s="1706"/>
      <c r="I20" s="1706"/>
      <c r="J20" s="1706"/>
      <c r="K20" s="1706"/>
      <c r="L20" s="1706"/>
      <c r="M20" s="1706"/>
      <c r="N20" s="1706"/>
      <c r="O20" s="1706"/>
      <c r="P20" s="1706"/>
      <c r="Q20" s="1706"/>
      <c r="R20" s="1706"/>
      <c r="S20" s="1706"/>
      <c r="T20" s="1706"/>
      <c r="U20" s="1706"/>
      <c r="V20" s="1706"/>
      <c r="W20" s="1706"/>
      <c r="X20" s="1706"/>
      <c r="Y20" s="1706"/>
      <c r="Z20" s="1706"/>
      <c r="AA20" s="1707"/>
      <c r="AB20" s="1705" t="s">
        <v>287</v>
      </c>
      <c r="AC20" s="1706"/>
      <c r="AD20" s="1706"/>
      <c r="AE20" s="1706"/>
      <c r="AF20" s="1706"/>
      <c r="AG20" s="1706"/>
      <c r="AH20" s="1706"/>
      <c r="AI20" s="1706"/>
      <c r="AJ20" s="1706"/>
      <c r="AK20" s="1707"/>
    </row>
    <row r="21" spans="2:26" s="12" customFormat="1" ht="9.95" customHeight="1" thickBot="1">
      <c r="B21" s="13"/>
      <c r="F21" s="218"/>
      <c r="I21" s="219"/>
      <c r="K21" s="220"/>
      <c r="L21" s="220"/>
      <c r="Y21" s="221"/>
      <c r="Z21" s="222"/>
    </row>
    <row r="22" spans="1:37" s="31" customFormat="1" ht="39" thickBot="1">
      <c r="A22" s="20" t="s">
        <v>11</v>
      </c>
      <c r="B22" s="21" t="s">
        <v>12</v>
      </c>
      <c r="C22" s="20" t="s">
        <v>13</v>
      </c>
      <c r="D22" s="223" t="s">
        <v>14</v>
      </c>
      <c r="E22" s="22" t="s">
        <v>15</v>
      </c>
      <c r="F22" s="23" t="s">
        <v>16</v>
      </c>
      <c r="G22" s="24" t="s">
        <v>17</v>
      </c>
      <c r="H22" s="24" t="s">
        <v>18</v>
      </c>
      <c r="I22" s="25" t="s">
        <v>19</v>
      </c>
      <c r="J22" s="24" t="s">
        <v>20</v>
      </c>
      <c r="K22" s="24" t="s">
        <v>21</v>
      </c>
      <c r="L22" s="24" t="s">
        <v>22</v>
      </c>
      <c r="M22" s="26" t="s">
        <v>23</v>
      </c>
      <c r="N22" s="26" t="s">
        <v>24</v>
      </c>
      <c r="O22" s="26" t="s">
        <v>25</v>
      </c>
      <c r="P22" s="26" t="s">
        <v>26</v>
      </c>
      <c r="Q22" s="26" t="s">
        <v>27</v>
      </c>
      <c r="R22" s="26" t="s">
        <v>28</v>
      </c>
      <c r="S22" s="26" t="s">
        <v>29</v>
      </c>
      <c r="T22" s="26" t="s">
        <v>30</v>
      </c>
      <c r="U22" s="26" t="s">
        <v>31</v>
      </c>
      <c r="V22" s="26" t="s">
        <v>32</v>
      </c>
      <c r="W22" s="26" t="s">
        <v>33</v>
      </c>
      <c r="X22" s="26" t="s">
        <v>34</v>
      </c>
      <c r="Y22" s="27" t="s">
        <v>35</v>
      </c>
      <c r="Z22" s="24" t="s">
        <v>36</v>
      </c>
      <c r="AA22" s="29" t="s">
        <v>37</v>
      </c>
      <c r="AB22" s="1492" t="s">
        <v>44</v>
      </c>
      <c r="AC22" s="1492" t="s">
        <v>1705</v>
      </c>
      <c r="AD22" s="1492" t="s">
        <v>45</v>
      </c>
      <c r="AE22" s="1492" t="s">
        <v>1915</v>
      </c>
      <c r="AF22" s="1492" t="s">
        <v>1711</v>
      </c>
      <c r="AG22" s="1492" t="s">
        <v>1898</v>
      </c>
      <c r="AH22" s="1492" t="s">
        <v>38</v>
      </c>
      <c r="AI22" s="1492" t="s">
        <v>39</v>
      </c>
      <c r="AJ22" s="1492" t="s">
        <v>40</v>
      </c>
      <c r="AK22" s="1492" t="s">
        <v>41</v>
      </c>
    </row>
    <row r="23" spans="1:37" s="43" customFormat="1" ht="213.75" customHeight="1" thickBot="1">
      <c r="A23" s="1708">
        <v>1</v>
      </c>
      <c r="B23" s="1708" t="s">
        <v>756</v>
      </c>
      <c r="C23" s="167" t="s">
        <v>757</v>
      </c>
      <c r="D23" s="85" t="s">
        <v>758</v>
      </c>
      <c r="E23" s="59" t="s">
        <v>759</v>
      </c>
      <c r="F23" s="59" t="s">
        <v>501</v>
      </c>
      <c r="G23" s="59" t="s">
        <v>760</v>
      </c>
      <c r="H23" s="59" t="s">
        <v>761</v>
      </c>
      <c r="I23" s="225">
        <v>0.2</v>
      </c>
      <c r="J23" s="59" t="s">
        <v>762</v>
      </c>
      <c r="K23" s="105">
        <v>42005</v>
      </c>
      <c r="L23" s="105">
        <v>42369</v>
      </c>
      <c r="M23" s="102"/>
      <c r="N23" s="102"/>
      <c r="O23" s="102"/>
      <c r="P23" s="102"/>
      <c r="Q23" s="102"/>
      <c r="R23" s="103"/>
      <c r="S23" s="103"/>
      <c r="T23" s="102"/>
      <c r="U23" s="103"/>
      <c r="V23" s="103"/>
      <c r="W23" s="103"/>
      <c r="X23" s="103"/>
      <c r="Y23" s="59" t="s">
        <v>501</v>
      </c>
      <c r="Z23" s="69">
        <v>0</v>
      </c>
      <c r="AA23" s="195" t="s">
        <v>1084</v>
      </c>
      <c r="AB23" s="1533"/>
      <c r="AC23" s="1534"/>
      <c r="AD23" s="1533"/>
      <c r="AE23" s="1534"/>
      <c r="AF23" s="1534"/>
      <c r="AG23" s="1534"/>
      <c r="AH23" s="1503"/>
      <c r="AI23" s="1536"/>
      <c r="AJ23" s="1467"/>
      <c r="AK23" s="1536"/>
    </row>
    <row r="24" spans="1:37" s="43" customFormat="1" ht="117.75" customHeight="1" thickBot="1">
      <c r="A24" s="1709"/>
      <c r="B24" s="1709"/>
      <c r="C24" s="167" t="s">
        <v>763</v>
      </c>
      <c r="D24" s="44" t="s">
        <v>764</v>
      </c>
      <c r="E24" s="58" t="s">
        <v>765</v>
      </c>
      <c r="F24" s="58" t="s">
        <v>95</v>
      </c>
      <c r="G24" s="58" t="s">
        <v>766</v>
      </c>
      <c r="H24" s="59" t="s">
        <v>761</v>
      </c>
      <c r="I24" s="225">
        <v>0.2</v>
      </c>
      <c r="J24" s="59" t="s">
        <v>767</v>
      </c>
      <c r="K24" s="61">
        <v>42005</v>
      </c>
      <c r="L24" s="62">
        <v>42369</v>
      </c>
      <c r="M24" s="63"/>
      <c r="N24" s="64"/>
      <c r="O24" s="64"/>
      <c r="P24" s="64"/>
      <c r="Q24" s="64"/>
      <c r="R24" s="64"/>
      <c r="S24" s="64"/>
      <c r="T24" s="65"/>
      <c r="U24" s="66"/>
      <c r="V24" s="67"/>
      <c r="W24" s="67"/>
      <c r="X24" s="67"/>
      <c r="Y24" s="59" t="s">
        <v>501</v>
      </c>
      <c r="Z24" s="69">
        <v>0</v>
      </c>
      <c r="AA24" s="195" t="s">
        <v>1084</v>
      </c>
      <c r="AB24" s="1533"/>
      <c r="AC24" s="1534"/>
      <c r="AD24" s="1533"/>
      <c r="AE24" s="1534"/>
      <c r="AF24" s="1534"/>
      <c r="AG24" s="1534"/>
      <c r="AH24" s="1503"/>
      <c r="AI24" s="1536"/>
      <c r="AJ24" s="1467"/>
      <c r="AK24" s="1536"/>
    </row>
    <row r="25" spans="1:37" s="43" customFormat="1" ht="201.75" customHeight="1" thickBot="1">
      <c r="A25" s="1709"/>
      <c r="B25" s="1709"/>
      <c r="C25" s="167" t="s">
        <v>768</v>
      </c>
      <c r="D25" s="76" t="s">
        <v>769</v>
      </c>
      <c r="E25" s="71" t="s">
        <v>67</v>
      </c>
      <c r="F25" s="71">
        <v>1</v>
      </c>
      <c r="G25" s="71" t="s">
        <v>68</v>
      </c>
      <c r="H25" s="59" t="s">
        <v>761</v>
      </c>
      <c r="I25" s="225">
        <v>0.2</v>
      </c>
      <c r="J25" s="59" t="s">
        <v>770</v>
      </c>
      <c r="K25" s="61">
        <v>42005</v>
      </c>
      <c r="L25" s="62">
        <v>42185</v>
      </c>
      <c r="M25" s="74"/>
      <c r="N25" s="74"/>
      <c r="O25" s="74"/>
      <c r="P25" s="74"/>
      <c r="Q25" s="74"/>
      <c r="R25" s="74">
        <v>0.5</v>
      </c>
      <c r="S25" s="74"/>
      <c r="T25" s="74">
        <v>0.5</v>
      </c>
      <c r="U25" s="75"/>
      <c r="V25" s="75"/>
      <c r="W25" s="75"/>
      <c r="X25" s="75"/>
      <c r="Y25" s="68">
        <f>SUM(M25:X25)</f>
        <v>1</v>
      </c>
      <c r="Z25" s="69">
        <v>0</v>
      </c>
      <c r="AA25" s="195" t="s">
        <v>1084</v>
      </c>
      <c r="AB25" s="1533"/>
      <c r="AC25" s="1534"/>
      <c r="AD25" s="1533"/>
      <c r="AE25" s="1534"/>
      <c r="AF25" s="1534"/>
      <c r="AG25" s="1534"/>
      <c r="AH25" s="1503"/>
      <c r="AI25" s="1536"/>
      <c r="AJ25" s="1467"/>
      <c r="AK25" s="1536"/>
    </row>
    <row r="26" spans="1:37" s="43" customFormat="1" ht="133.5" customHeight="1" thickBot="1">
      <c r="A26" s="1709"/>
      <c r="B26" s="1709"/>
      <c r="C26" s="1696" t="s">
        <v>771</v>
      </c>
      <c r="D26" s="346" t="s">
        <v>772</v>
      </c>
      <c r="E26" s="347" t="s">
        <v>773</v>
      </c>
      <c r="F26" s="348" t="s">
        <v>95</v>
      </c>
      <c r="G26" s="71" t="s">
        <v>774</v>
      </c>
      <c r="H26" s="59" t="s">
        <v>761</v>
      </c>
      <c r="I26" s="225">
        <v>0.2</v>
      </c>
      <c r="J26" s="59" t="s">
        <v>775</v>
      </c>
      <c r="K26" s="61">
        <v>42005</v>
      </c>
      <c r="L26" s="132">
        <v>42035</v>
      </c>
      <c r="M26" s="133"/>
      <c r="N26" s="133"/>
      <c r="O26" s="133"/>
      <c r="P26" s="133"/>
      <c r="Q26" s="133"/>
      <c r="R26" s="133"/>
      <c r="S26" s="133"/>
      <c r="T26" s="133"/>
      <c r="U26" s="134"/>
      <c r="V26" s="134"/>
      <c r="W26" s="134"/>
      <c r="X26" s="134"/>
      <c r="Y26" s="59" t="s">
        <v>501</v>
      </c>
      <c r="Z26" s="69">
        <v>0</v>
      </c>
      <c r="AA26" s="195" t="s">
        <v>1084</v>
      </c>
      <c r="AB26" s="1533"/>
      <c r="AC26" s="1534"/>
      <c r="AD26" s="1533"/>
      <c r="AE26" s="1534"/>
      <c r="AF26" s="1534"/>
      <c r="AG26" s="1534"/>
      <c r="AH26" s="1503"/>
      <c r="AI26" s="1536"/>
      <c r="AJ26" s="1467"/>
      <c r="AK26" s="1536"/>
    </row>
    <row r="27" spans="1:37" s="43" customFormat="1" ht="93.75" customHeight="1" thickBot="1">
      <c r="A27" s="1714"/>
      <c r="B27" s="1714"/>
      <c r="C27" s="1698"/>
      <c r="D27" s="349" t="s">
        <v>776</v>
      </c>
      <c r="E27" s="350" t="s">
        <v>777</v>
      </c>
      <c r="F27" s="350" t="s">
        <v>95</v>
      </c>
      <c r="G27" s="350" t="s">
        <v>778</v>
      </c>
      <c r="H27" s="121" t="s">
        <v>761</v>
      </c>
      <c r="I27" s="351">
        <v>0.2</v>
      </c>
      <c r="J27" s="121" t="s">
        <v>779</v>
      </c>
      <c r="K27" s="105">
        <v>42005</v>
      </c>
      <c r="L27" s="352">
        <v>42369</v>
      </c>
      <c r="M27" s="133"/>
      <c r="N27" s="142"/>
      <c r="O27" s="142"/>
      <c r="P27" s="142"/>
      <c r="Q27" s="142"/>
      <c r="R27" s="142"/>
      <c r="S27" s="142"/>
      <c r="T27" s="313"/>
      <c r="U27" s="314"/>
      <c r="V27" s="125"/>
      <c r="W27" s="125"/>
      <c r="X27" s="125"/>
      <c r="Y27" s="121" t="s">
        <v>501</v>
      </c>
      <c r="Z27" s="127">
        <v>0</v>
      </c>
      <c r="AA27" s="195" t="s">
        <v>1084</v>
      </c>
      <c r="AB27" s="1533"/>
      <c r="AC27" s="1534"/>
      <c r="AD27" s="1533"/>
      <c r="AE27" s="1534"/>
      <c r="AF27" s="1534"/>
      <c r="AG27" s="1534"/>
      <c r="AH27" s="1503"/>
      <c r="AI27" s="1536"/>
      <c r="AJ27" s="1467"/>
      <c r="AK27" s="1536"/>
    </row>
    <row r="28" spans="1:37" s="30" customFormat="1" ht="20.1" customHeight="1" thickBot="1">
      <c r="A28" s="1699" t="s">
        <v>125</v>
      </c>
      <c r="B28" s="1700"/>
      <c r="C28" s="1700"/>
      <c r="D28" s="1701"/>
      <c r="E28" s="162"/>
      <c r="F28" s="163"/>
      <c r="G28" s="163"/>
      <c r="H28" s="163"/>
      <c r="I28" s="80">
        <f>+SUM(I23:I27)</f>
        <v>1</v>
      </c>
      <c r="J28" s="163"/>
      <c r="K28" s="163"/>
      <c r="L28" s="163"/>
      <c r="M28" s="163"/>
      <c r="N28" s="163"/>
      <c r="O28" s="163"/>
      <c r="P28" s="163"/>
      <c r="Q28" s="163"/>
      <c r="R28" s="163"/>
      <c r="S28" s="163"/>
      <c r="T28" s="163"/>
      <c r="U28" s="163"/>
      <c r="V28" s="163"/>
      <c r="W28" s="163"/>
      <c r="X28" s="163"/>
      <c r="Y28" s="81"/>
      <c r="Z28" s="82">
        <f>SUM(Z23:Z27)</f>
        <v>0</v>
      </c>
      <c r="AA28" s="164"/>
      <c r="AB28" s="1459"/>
      <c r="AC28" s="1237"/>
      <c r="AD28" s="1459"/>
      <c r="AE28" s="1238"/>
      <c r="AF28" s="1459"/>
      <c r="AG28" s="1237"/>
      <c r="AH28" s="1459"/>
      <c r="AI28" s="1459"/>
      <c r="AJ28" s="1020"/>
      <c r="AK28" s="1020"/>
    </row>
    <row r="29" spans="1:37" s="43" customFormat="1" ht="142.5" customHeight="1" thickBot="1">
      <c r="A29" s="1694">
        <v>2</v>
      </c>
      <c r="B29" s="1694" t="s">
        <v>126</v>
      </c>
      <c r="C29" s="1696" t="s">
        <v>498</v>
      </c>
      <c r="D29" s="191" t="s">
        <v>499</v>
      </c>
      <c r="E29" s="34" t="s">
        <v>67</v>
      </c>
      <c r="F29" s="99" t="s">
        <v>500</v>
      </c>
      <c r="G29" s="188" t="s">
        <v>68</v>
      </c>
      <c r="H29" s="59" t="s">
        <v>761</v>
      </c>
      <c r="I29" s="94">
        <v>0.16666666666666669</v>
      </c>
      <c r="J29" s="38" t="s">
        <v>129</v>
      </c>
      <c r="K29" s="39">
        <v>42005</v>
      </c>
      <c r="L29" s="39">
        <v>42369</v>
      </c>
      <c r="M29" s="40"/>
      <c r="N29" s="40"/>
      <c r="O29" s="40"/>
      <c r="P29" s="40"/>
      <c r="Q29" s="40"/>
      <c r="R29" s="40"/>
      <c r="S29" s="40"/>
      <c r="T29" s="40"/>
      <c r="U29" s="40"/>
      <c r="V29" s="40"/>
      <c r="W29" s="40"/>
      <c r="X29" s="40"/>
      <c r="Y29" s="59" t="s">
        <v>501</v>
      </c>
      <c r="Z29" s="69">
        <v>0</v>
      </c>
      <c r="AA29" s="195" t="s">
        <v>1084</v>
      </c>
      <c r="AB29" s="1533"/>
      <c r="AC29" s="1534"/>
      <c r="AD29" s="1533"/>
      <c r="AE29" s="1534"/>
      <c r="AF29" s="1534"/>
      <c r="AG29" s="1534"/>
      <c r="AH29" s="1503"/>
      <c r="AI29" s="1536"/>
      <c r="AJ29" s="1467"/>
      <c r="AK29" s="1467"/>
    </row>
    <row r="30" spans="1:37" s="43" customFormat="1" ht="72.75" customHeight="1" thickBot="1">
      <c r="A30" s="1695"/>
      <c r="B30" s="1695"/>
      <c r="C30" s="1698"/>
      <c r="D30" s="95" t="s">
        <v>130</v>
      </c>
      <c r="E30" s="194" t="s">
        <v>131</v>
      </c>
      <c r="F30" s="193">
        <v>4</v>
      </c>
      <c r="G30" s="194" t="s">
        <v>132</v>
      </c>
      <c r="H30" s="59" t="s">
        <v>761</v>
      </c>
      <c r="I30" s="94">
        <v>0.16666666666666669</v>
      </c>
      <c r="J30" s="49" t="s">
        <v>133</v>
      </c>
      <c r="K30" s="50">
        <v>42005</v>
      </c>
      <c r="L30" s="50">
        <v>42369</v>
      </c>
      <c r="M30" s="51"/>
      <c r="N30" s="51"/>
      <c r="O30" s="51">
        <v>1</v>
      </c>
      <c r="P30" s="51"/>
      <c r="Q30" s="51"/>
      <c r="R30" s="51">
        <v>1</v>
      </c>
      <c r="S30" s="51"/>
      <c r="T30" s="51"/>
      <c r="U30" s="51">
        <v>1</v>
      </c>
      <c r="V30" s="51"/>
      <c r="W30" s="51"/>
      <c r="X30" s="51">
        <v>1</v>
      </c>
      <c r="Y30" s="97">
        <v>4</v>
      </c>
      <c r="Z30" s="69">
        <v>0</v>
      </c>
      <c r="AA30" s="195" t="s">
        <v>1084</v>
      </c>
      <c r="AB30" s="1533"/>
      <c r="AC30" s="1534"/>
      <c r="AD30" s="1533"/>
      <c r="AE30" s="1534"/>
      <c r="AF30" s="1534"/>
      <c r="AG30" s="1534"/>
      <c r="AH30" s="1503"/>
      <c r="AI30" s="1536"/>
      <c r="AJ30" s="1467"/>
      <c r="AK30" s="1467"/>
    </row>
    <row r="31" spans="1:37" s="43" customFormat="1" ht="26.25" thickBot="1">
      <c r="A31" s="1695"/>
      <c r="B31" s="1695"/>
      <c r="C31" s="1696" t="s">
        <v>502</v>
      </c>
      <c r="D31" s="91" t="s">
        <v>146</v>
      </c>
      <c r="E31" s="92" t="s">
        <v>147</v>
      </c>
      <c r="F31" s="93">
        <v>12</v>
      </c>
      <c r="G31" s="92" t="s">
        <v>148</v>
      </c>
      <c r="H31" s="59" t="s">
        <v>761</v>
      </c>
      <c r="I31" s="94">
        <v>0.16666666666666669</v>
      </c>
      <c r="J31" s="38" t="s">
        <v>149</v>
      </c>
      <c r="K31" s="39">
        <v>42006</v>
      </c>
      <c r="L31" s="39">
        <v>42369</v>
      </c>
      <c r="M31" s="40">
        <v>1</v>
      </c>
      <c r="N31" s="40">
        <v>1</v>
      </c>
      <c r="O31" s="40">
        <v>1</v>
      </c>
      <c r="P31" s="40">
        <v>1</v>
      </c>
      <c r="Q31" s="40">
        <v>1</v>
      </c>
      <c r="R31" s="40">
        <v>1</v>
      </c>
      <c r="S31" s="40">
        <v>1</v>
      </c>
      <c r="T31" s="40">
        <v>1</v>
      </c>
      <c r="U31" s="40">
        <v>1</v>
      </c>
      <c r="V31" s="40">
        <v>1</v>
      </c>
      <c r="W31" s="40">
        <v>1</v>
      </c>
      <c r="X31" s="40">
        <v>1</v>
      </c>
      <c r="Y31" s="41">
        <v>12</v>
      </c>
      <c r="Z31" s="69">
        <v>0</v>
      </c>
      <c r="AA31" s="195" t="s">
        <v>1084</v>
      </c>
      <c r="AB31" s="1533"/>
      <c r="AC31" s="1534"/>
      <c r="AD31" s="1533"/>
      <c r="AE31" s="1534"/>
      <c r="AF31" s="1534"/>
      <c r="AG31" s="1534"/>
      <c r="AH31" s="1503"/>
      <c r="AI31" s="1536"/>
      <c r="AJ31" s="1467"/>
      <c r="AK31" s="1467"/>
    </row>
    <row r="32" spans="1:37" s="43" customFormat="1" ht="96" customHeight="1" thickBot="1">
      <c r="A32" s="1695"/>
      <c r="B32" s="1695"/>
      <c r="C32" s="1697"/>
      <c r="D32" s="95" t="s">
        <v>150</v>
      </c>
      <c r="E32" s="96" t="s">
        <v>147</v>
      </c>
      <c r="F32" s="90">
        <v>12</v>
      </c>
      <c r="G32" s="72" t="s">
        <v>148</v>
      </c>
      <c r="H32" s="59" t="s">
        <v>761</v>
      </c>
      <c r="I32" s="94">
        <v>0.16666666666666669</v>
      </c>
      <c r="J32" s="49" t="s">
        <v>149</v>
      </c>
      <c r="K32" s="50">
        <v>42006</v>
      </c>
      <c r="L32" s="50">
        <v>42369</v>
      </c>
      <c r="M32" s="51">
        <v>1</v>
      </c>
      <c r="N32" s="51">
        <v>1</v>
      </c>
      <c r="O32" s="51">
        <v>1</v>
      </c>
      <c r="P32" s="51">
        <v>1</v>
      </c>
      <c r="Q32" s="51">
        <v>1</v>
      </c>
      <c r="R32" s="51">
        <v>1</v>
      </c>
      <c r="S32" s="51">
        <v>1</v>
      </c>
      <c r="T32" s="51">
        <v>1</v>
      </c>
      <c r="U32" s="51">
        <v>1</v>
      </c>
      <c r="V32" s="51">
        <v>1</v>
      </c>
      <c r="W32" s="51">
        <v>1</v>
      </c>
      <c r="X32" s="51">
        <v>1</v>
      </c>
      <c r="Y32" s="97">
        <v>12</v>
      </c>
      <c r="Z32" s="69">
        <v>0</v>
      </c>
      <c r="AA32" s="195" t="s">
        <v>1084</v>
      </c>
      <c r="AB32" s="1533"/>
      <c r="AC32" s="1534"/>
      <c r="AD32" s="1533"/>
      <c r="AE32" s="1534"/>
      <c r="AF32" s="1534"/>
      <c r="AG32" s="1534"/>
      <c r="AH32" s="1503"/>
      <c r="AI32" s="1536"/>
      <c r="AJ32" s="1467"/>
      <c r="AK32" s="1467"/>
    </row>
    <row r="33" spans="1:37" s="43" customFormat="1" ht="87.75" customHeight="1" thickBot="1">
      <c r="A33" s="1695"/>
      <c r="B33" s="1695"/>
      <c r="C33" s="1697"/>
      <c r="D33" s="91" t="s">
        <v>151</v>
      </c>
      <c r="E33" s="34" t="s">
        <v>152</v>
      </c>
      <c r="F33" s="98" t="s">
        <v>135</v>
      </c>
      <c r="G33" s="99" t="s">
        <v>136</v>
      </c>
      <c r="H33" s="59" t="s">
        <v>761</v>
      </c>
      <c r="I33" s="94">
        <v>0.16666666666666669</v>
      </c>
      <c r="J33" s="100" t="s">
        <v>153</v>
      </c>
      <c r="K33" s="101">
        <v>42006</v>
      </c>
      <c r="L33" s="39">
        <v>42369</v>
      </c>
      <c r="M33" s="40"/>
      <c r="N33" s="40"/>
      <c r="O33" s="40"/>
      <c r="P33" s="40"/>
      <c r="Q33" s="40"/>
      <c r="R33" s="40"/>
      <c r="S33" s="40"/>
      <c r="T33" s="40"/>
      <c r="U33" s="40"/>
      <c r="V33" s="40"/>
      <c r="W33" s="40"/>
      <c r="X33" s="40"/>
      <c r="Y33" s="41" t="s">
        <v>135</v>
      </c>
      <c r="Z33" s="69">
        <v>0</v>
      </c>
      <c r="AA33" s="195" t="s">
        <v>1084</v>
      </c>
      <c r="AB33" s="1533"/>
      <c r="AC33" s="1534"/>
      <c r="AD33" s="1533"/>
      <c r="AE33" s="1534"/>
      <c r="AF33" s="1534"/>
      <c r="AG33" s="1534"/>
      <c r="AH33" s="1503"/>
      <c r="AI33" s="1536"/>
      <c r="AJ33" s="1467"/>
      <c r="AK33" s="1467"/>
    </row>
    <row r="34" spans="1:37" s="43" customFormat="1" ht="59.25" customHeight="1" thickBot="1">
      <c r="A34" s="1827"/>
      <c r="B34" s="1827"/>
      <c r="C34" s="1698"/>
      <c r="D34" s="95" t="s">
        <v>142</v>
      </c>
      <c r="E34" s="46" t="s">
        <v>143</v>
      </c>
      <c r="F34" s="46" t="s">
        <v>144</v>
      </c>
      <c r="G34" s="72" t="s">
        <v>145</v>
      </c>
      <c r="H34" s="59" t="s">
        <v>761</v>
      </c>
      <c r="I34" s="94">
        <v>0.16666666666666669</v>
      </c>
      <c r="J34" s="49" t="s">
        <v>143</v>
      </c>
      <c r="K34" s="50">
        <v>42006</v>
      </c>
      <c r="L34" s="50">
        <v>42369</v>
      </c>
      <c r="M34" s="51"/>
      <c r="N34" s="51"/>
      <c r="O34" s="51"/>
      <c r="P34" s="51"/>
      <c r="Q34" s="51"/>
      <c r="R34" s="51"/>
      <c r="S34" s="51"/>
      <c r="T34" s="51"/>
      <c r="U34" s="51"/>
      <c r="V34" s="51"/>
      <c r="W34" s="51"/>
      <c r="X34" s="51"/>
      <c r="Y34" s="97" t="s">
        <v>144</v>
      </c>
      <c r="Z34" s="69">
        <v>0</v>
      </c>
      <c r="AA34" s="195" t="s">
        <v>1084</v>
      </c>
      <c r="AB34" s="1533"/>
      <c r="AC34" s="1534"/>
      <c r="AD34" s="1533"/>
      <c r="AE34" s="1534"/>
      <c r="AF34" s="1534"/>
      <c r="AG34" s="1534"/>
      <c r="AH34" s="1503"/>
      <c r="AI34" s="1536"/>
      <c r="AJ34" s="1467"/>
      <c r="AK34" s="1467"/>
    </row>
    <row r="35" spans="1:37" s="30" customFormat="1" ht="20.1" customHeight="1" thickBot="1">
      <c r="A35" s="1699" t="s">
        <v>125</v>
      </c>
      <c r="B35" s="1700"/>
      <c r="C35" s="1700"/>
      <c r="D35" s="1701"/>
      <c r="E35" s="163"/>
      <c r="F35" s="163"/>
      <c r="G35" s="163"/>
      <c r="H35" s="240"/>
      <c r="I35" s="80">
        <f>+SUM(I29:I34)</f>
        <v>1.0000000000000002</v>
      </c>
      <c r="J35" s="163"/>
      <c r="K35" s="163"/>
      <c r="L35" s="163"/>
      <c r="M35" s="163"/>
      <c r="N35" s="163"/>
      <c r="O35" s="163"/>
      <c r="P35" s="163"/>
      <c r="Q35" s="163"/>
      <c r="R35" s="163"/>
      <c r="S35" s="163"/>
      <c r="T35" s="163"/>
      <c r="U35" s="163"/>
      <c r="V35" s="163"/>
      <c r="W35" s="163"/>
      <c r="X35" s="163"/>
      <c r="Y35" s="81"/>
      <c r="Z35" s="196">
        <f>SUM(Z29:Z34)</f>
        <v>0</v>
      </c>
      <c r="AA35" s="164"/>
      <c r="AB35" s="1459"/>
      <c r="AC35" s="1237"/>
      <c r="AD35" s="1459"/>
      <c r="AE35" s="1238"/>
      <c r="AF35" s="1459"/>
      <c r="AG35" s="1238"/>
      <c r="AH35" s="1459"/>
      <c r="AI35" s="1020"/>
      <c r="AJ35" s="1020"/>
      <c r="AK35" s="1020"/>
    </row>
    <row r="36" spans="1:37" s="43" customFormat="1" ht="63" customHeight="1" thickBot="1">
      <c r="A36" s="168">
        <v>3</v>
      </c>
      <c r="B36" s="168" t="s">
        <v>223</v>
      </c>
      <c r="C36" s="167" t="s">
        <v>232</v>
      </c>
      <c r="D36" s="353" t="s">
        <v>540</v>
      </c>
      <c r="E36" s="129" t="s">
        <v>143</v>
      </c>
      <c r="F36" s="46" t="s">
        <v>144</v>
      </c>
      <c r="G36" s="71" t="s">
        <v>145</v>
      </c>
      <c r="H36" s="59" t="s">
        <v>761</v>
      </c>
      <c r="I36" s="354">
        <v>1</v>
      </c>
      <c r="J36" s="131" t="s">
        <v>255</v>
      </c>
      <c r="K36" s="132">
        <v>42006</v>
      </c>
      <c r="L36" s="132">
        <v>42369</v>
      </c>
      <c r="M36" s="133"/>
      <c r="N36" s="133"/>
      <c r="O36" s="133"/>
      <c r="P36" s="133"/>
      <c r="Q36" s="133"/>
      <c r="R36" s="133"/>
      <c r="S36" s="133"/>
      <c r="T36" s="133"/>
      <c r="U36" s="134"/>
      <c r="V36" s="134"/>
      <c r="W36" s="134"/>
      <c r="X36" s="134"/>
      <c r="Y36" s="109" t="s">
        <v>144</v>
      </c>
      <c r="Z36" s="87">
        <v>0</v>
      </c>
      <c r="AA36" s="195" t="s">
        <v>1084</v>
      </c>
      <c r="AB36" s="1533"/>
      <c r="AC36" s="1534"/>
      <c r="AD36" s="1533"/>
      <c r="AE36" s="1534"/>
      <c r="AF36" s="1533"/>
      <c r="AG36" s="1533"/>
      <c r="AH36" s="1503"/>
      <c r="AI36" s="1536"/>
      <c r="AJ36" s="1467"/>
      <c r="AK36" s="1467"/>
    </row>
    <row r="37" spans="1:37" s="30" customFormat="1" ht="20.1" customHeight="1" thickBot="1">
      <c r="A37" s="1699" t="s">
        <v>125</v>
      </c>
      <c r="B37" s="1700"/>
      <c r="C37" s="1700"/>
      <c r="D37" s="1701"/>
      <c r="E37" s="163"/>
      <c r="F37" s="163"/>
      <c r="G37" s="163"/>
      <c r="H37" s="163"/>
      <c r="I37" s="80">
        <f>+I36</f>
        <v>1</v>
      </c>
      <c r="J37" s="163"/>
      <c r="K37" s="163"/>
      <c r="L37" s="163"/>
      <c r="M37" s="163"/>
      <c r="N37" s="163"/>
      <c r="O37" s="163"/>
      <c r="P37" s="163"/>
      <c r="Q37" s="163"/>
      <c r="R37" s="163"/>
      <c r="S37" s="163"/>
      <c r="T37" s="163"/>
      <c r="U37" s="163"/>
      <c r="V37" s="163"/>
      <c r="W37" s="163"/>
      <c r="X37" s="163"/>
      <c r="Y37" s="81"/>
      <c r="Z37" s="82">
        <f>SUM(Z36:Z36)</f>
        <v>0</v>
      </c>
      <c r="AA37" s="164"/>
      <c r="AB37" s="1459"/>
      <c r="AC37" s="1237"/>
      <c r="AD37" s="1459"/>
      <c r="AE37" s="1459"/>
      <c r="AF37" s="1459"/>
      <c r="AG37" s="1459"/>
      <c r="AH37" s="1020"/>
      <c r="AI37" s="1020"/>
      <c r="AJ37" s="1020"/>
      <c r="AK37" s="1020"/>
    </row>
    <row r="38" spans="1:37" s="30" customFormat="1" ht="20.1" customHeight="1" thickBot="1">
      <c r="A38" s="1692" t="s">
        <v>285</v>
      </c>
      <c r="B38" s="1693"/>
      <c r="C38" s="1693"/>
      <c r="D38" s="1715"/>
      <c r="E38" s="165"/>
      <c r="F38" s="166"/>
      <c r="G38" s="166"/>
      <c r="H38" s="166"/>
      <c r="I38" s="274">
        <f>+(I37+I35+I28)/3</f>
        <v>1</v>
      </c>
      <c r="J38" s="166"/>
      <c r="K38" s="166"/>
      <c r="L38" s="166"/>
      <c r="M38" s="166"/>
      <c r="N38" s="166"/>
      <c r="O38" s="166"/>
      <c r="P38" s="166"/>
      <c r="Q38" s="166"/>
      <c r="R38" s="166"/>
      <c r="S38" s="166"/>
      <c r="T38" s="166"/>
      <c r="U38" s="166"/>
      <c r="V38" s="166"/>
      <c r="W38" s="166"/>
      <c r="X38" s="166"/>
      <c r="Y38" s="146"/>
      <c r="Z38" s="147">
        <f>SUM(Z37,Z35,Z28)</f>
        <v>0</v>
      </c>
      <c r="AA38" s="148"/>
      <c r="AB38" s="1454"/>
      <c r="AC38" s="1025"/>
      <c r="AD38" s="1454"/>
      <c r="AE38" s="1025"/>
      <c r="AF38" s="1454"/>
      <c r="AG38" s="1025"/>
      <c r="AH38" s="1454"/>
      <c r="AI38" s="1454"/>
      <c r="AJ38" s="1021"/>
      <c r="AK38" s="1021"/>
    </row>
    <row r="39" spans="1:37" s="3" customFormat="1" ht="27.75" customHeight="1" thickBot="1">
      <c r="A39" s="149"/>
      <c r="B39" s="150"/>
      <c r="C39" s="151"/>
      <c r="D39" s="151"/>
      <c r="E39" s="151"/>
      <c r="F39" s="241"/>
      <c r="G39" s="151"/>
      <c r="H39" s="151"/>
      <c r="I39" s="242"/>
      <c r="J39" s="151"/>
      <c r="K39" s="243"/>
      <c r="L39" s="243"/>
      <c r="M39" s="151"/>
      <c r="N39" s="151"/>
      <c r="O39" s="151"/>
      <c r="P39" s="151"/>
      <c r="Q39" s="151"/>
      <c r="R39" s="151"/>
      <c r="S39" s="151"/>
      <c r="T39" s="151"/>
      <c r="U39" s="151"/>
      <c r="V39" s="151"/>
      <c r="W39" s="151"/>
      <c r="X39" s="151"/>
      <c r="Y39" s="244"/>
      <c r="Z39" s="245">
        <f>SUM(Z38)</f>
        <v>0</v>
      </c>
      <c r="AA39" s="151"/>
      <c r="AB39" s="1096"/>
      <c r="AC39" s="1093"/>
      <c r="AD39" s="1096"/>
      <c r="AE39" s="1097"/>
      <c r="AF39" s="1096"/>
      <c r="AG39" s="1097"/>
      <c r="AH39" s="1096"/>
      <c r="AI39" s="1096"/>
      <c r="AJ39" s="1022"/>
      <c r="AK39" s="1022"/>
    </row>
  </sheetData>
  <mergeCells count="31">
    <mergeCell ref="E20:AA20"/>
    <mergeCell ref="A20:D20"/>
    <mergeCell ref="A8:AA8"/>
    <mergeCell ref="A9:AA9"/>
    <mergeCell ref="A17:D17"/>
    <mergeCell ref="A18:D18"/>
    <mergeCell ref="A11:D11"/>
    <mergeCell ref="E11:AA11"/>
    <mergeCell ref="E13:AA13"/>
    <mergeCell ref="A1:C4"/>
    <mergeCell ref="D1:AA2"/>
    <mergeCell ref="D3:AA4"/>
    <mergeCell ref="A6:AA6"/>
    <mergeCell ref="A7:AA7"/>
    <mergeCell ref="A5:AA5"/>
    <mergeCell ref="AB5:AK9"/>
    <mergeCell ref="AB11:AK11"/>
    <mergeCell ref="AB13:AK13"/>
    <mergeCell ref="AB20:AK20"/>
    <mergeCell ref="A38:D38"/>
    <mergeCell ref="A29:A34"/>
    <mergeCell ref="B29:B34"/>
    <mergeCell ref="C29:C30"/>
    <mergeCell ref="C31:C34"/>
    <mergeCell ref="A35:D35"/>
    <mergeCell ref="A37:D37"/>
    <mergeCell ref="A28:D28"/>
    <mergeCell ref="A23:A27"/>
    <mergeCell ref="B23:B27"/>
    <mergeCell ref="C26:C27"/>
    <mergeCell ref="A13:D1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70" zoomScaleNormal="70" workbookViewId="0" topLeftCell="A13">
      <pane xSplit="4" ySplit="3" topLeftCell="E16" activePane="bottomRight" state="frozen"/>
      <selection pane="topLeft" activeCell="A13" sqref="A13"/>
      <selection pane="topRight" activeCell="E13" sqref="E13"/>
      <selection pane="bottomLeft" activeCell="A16" sqref="A16"/>
      <selection pane="bottomRight" activeCell="AB60" sqref="AB60:AK120"/>
    </sheetView>
  </sheetViews>
  <sheetFormatPr defaultColWidth="11.421875" defaultRowHeight="15"/>
  <cols>
    <col min="1" max="1" width="6.421875" style="1150" customWidth="1"/>
    <col min="2" max="2" width="24.8515625" style="1" customWidth="1"/>
    <col min="3" max="3" width="35.140625" style="1150" customWidth="1"/>
    <col min="4" max="4" width="48.28125" style="1150" customWidth="1"/>
    <col min="5" max="5" width="21.00390625" style="1150" customWidth="1"/>
    <col min="6" max="6" width="11.57421875" style="1150" customWidth="1"/>
    <col min="7" max="7" width="25.7109375" style="1150" customWidth="1"/>
    <col min="8" max="8" width="18.00390625" style="1150" customWidth="1"/>
    <col min="9" max="9" width="11.7109375" style="1150" bestFit="1" customWidth="1"/>
    <col min="10" max="10" width="39.140625" style="1150" customWidth="1"/>
    <col min="11" max="11" width="10.7109375" style="1150" customWidth="1"/>
    <col min="12" max="12" width="11.28125" style="1150" customWidth="1"/>
    <col min="13" max="14" width="6.57421875" style="1150" customWidth="1"/>
    <col min="15" max="15" width="8.57421875" style="1150" customWidth="1"/>
    <col min="16" max="24" width="6.57421875" style="1150" customWidth="1"/>
    <col min="25" max="25" width="15.421875" style="1024" customWidth="1"/>
    <col min="26" max="26" width="20.7109375" style="1150" customWidth="1"/>
    <col min="27" max="27" width="20.00390625" style="1150" customWidth="1"/>
    <col min="28" max="28" width="12.57421875" style="1150" customWidth="1"/>
    <col min="29" max="30" width="13.00390625" style="1150" customWidth="1"/>
    <col min="31" max="31" width="14.421875" style="1150" customWidth="1"/>
    <col min="32" max="32" width="13.00390625" style="1150" customWidth="1"/>
    <col min="33" max="33" width="13.28125" style="1150" customWidth="1"/>
    <col min="34" max="34" width="13.140625" style="1150" customWidth="1"/>
    <col min="35" max="35" width="12.57421875" style="1150" customWidth="1"/>
    <col min="36" max="36" width="29.8515625" style="1150" customWidth="1"/>
    <col min="37" max="37" width="21.28125" style="1150" customWidth="1"/>
    <col min="38" max="16384" width="11.421875" style="1150" customWidth="1"/>
  </cols>
  <sheetData>
    <row r="1" spans="1:27" ht="15" customHeight="1">
      <c r="A1" s="1726"/>
      <c r="B1" s="1727"/>
      <c r="C1" s="1728"/>
      <c r="D1" s="1735" t="s">
        <v>0</v>
      </c>
      <c r="E1" s="1736"/>
      <c r="F1" s="1736"/>
      <c r="G1" s="1736"/>
      <c r="H1" s="1736"/>
      <c r="I1" s="1736"/>
      <c r="J1" s="1736"/>
      <c r="K1" s="1736"/>
      <c r="L1" s="1736"/>
      <c r="M1" s="1736"/>
      <c r="N1" s="1736"/>
      <c r="O1" s="1736"/>
      <c r="P1" s="1736"/>
      <c r="Q1" s="1736"/>
      <c r="R1" s="1736"/>
      <c r="S1" s="1736"/>
      <c r="T1" s="1736"/>
      <c r="U1" s="1736"/>
      <c r="V1" s="1736"/>
      <c r="W1" s="1736"/>
      <c r="X1" s="1736"/>
      <c r="Y1" s="1736"/>
      <c r="Z1" s="1736"/>
      <c r="AA1" s="1736"/>
    </row>
    <row r="2" spans="1:27" ht="20.25" customHeight="1" thickBot="1">
      <c r="A2" s="1729"/>
      <c r="B2" s="1730"/>
      <c r="C2" s="1731"/>
      <c r="D2" s="1737"/>
      <c r="E2" s="1738"/>
      <c r="F2" s="1738"/>
      <c r="G2" s="1738"/>
      <c r="H2" s="1738"/>
      <c r="I2" s="1738"/>
      <c r="J2" s="1738"/>
      <c r="K2" s="1738"/>
      <c r="L2" s="1738"/>
      <c r="M2" s="1738"/>
      <c r="N2" s="1738"/>
      <c r="O2" s="1738"/>
      <c r="P2" s="1738"/>
      <c r="Q2" s="1738"/>
      <c r="R2" s="1738"/>
      <c r="S2" s="1738"/>
      <c r="T2" s="1738"/>
      <c r="U2" s="1738"/>
      <c r="V2" s="1738"/>
      <c r="W2" s="1738"/>
      <c r="X2" s="1738"/>
      <c r="Y2" s="1738"/>
      <c r="Z2" s="1738"/>
      <c r="AA2" s="1738"/>
    </row>
    <row r="3" spans="1:27" ht="19.5" customHeight="1">
      <c r="A3" s="1729"/>
      <c r="B3" s="1730"/>
      <c r="C3" s="1731"/>
      <c r="D3" s="1739" t="s">
        <v>3</v>
      </c>
      <c r="E3" s="1740"/>
      <c r="F3" s="1740"/>
      <c r="G3" s="1740"/>
      <c r="H3" s="1740"/>
      <c r="I3" s="1740"/>
      <c r="J3" s="1740"/>
      <c r="K3" s="1740"/>
      <c r="L3" s="1740"/>
      <c r="M3" s="1740"/>
      <c r="N3" s="1740"/>
      <c r="O3" s="1740"/>
      <c r="P3" s="1740"/>
      <c r="Q3" s="1740"/>
      <c r="R3" s="1740"/>
      <c r="S3" s="1740"/>
      <c r="T3" s="1740"/>
      <c r="U3" s="1740"/>
      <c r="V3" s="1740"/>
      <c r="W3" s="1740"/>
      <c r="X3" s="1740"/>
      <c r="Y3" s="1740"/>
      <c r="Z3" s="1740"/>
      <c r="AA3" s="1740"/>
    </row>
    <row r="4" spans="1:27" ht="21.75" customHeight="1" thickBot="1">
      <c r="A4" s="1732"/>
      <c r="B4" s="1733"/>
      <c r="C4" s="1734"/>
      <c r="D4" s="1741"/>
      <c r="E4" s="1742"/>
      <c r="F4" s="1742"/>
      <c r="G4" s="1742"/>
      <c r="H4" s="1742"/>
      <c r="I4" s="1742"/>
      <c r="J4" s="1742"/>
      <c r="K4" s="1742"/>
      <c r="L4" s="1742"/>
      <c r="M4" s="1742"/>
      <c r="N4" s="1742"/>
      <c r="O4" s="1742"/>
      <c r="P4" s="1742"/>
      <c r="Q4" s="1742"/>
      <c r="R4" s="1742"/>
      <c r="S4" s="1742"/>
      <c r="T4" s="1742"/>
      <c r="U4" s="1742"/>
      <c r="V4" s="1742"/>
      <c r="W4" s="1742"/>
      <c r="X4" s="1742"/>
      <c r="Y4" s="1742"/>
      <c r="Z4" s="1742"/>
      <c r="AA4" s="1742"/>
    </row>
    <row r="5" spans="1:27" ht="20.25" customHeight="1">
      <c r="A5" s="1743" t="s">
        <v>4</v>
      </c>
      <c r="B5" s="1744"/>
      <c r="C5" s="1744"/>
      <c r="D5" s="1744"/>
      <c r="E5" s="1744"/>
      <c r="F5" s="1744"/>
      <c r="G5" s="1744"/>
      <c r="H5" s="1744"/>
      <c r="I5" s="1744"/>
      <c r="J5" s="1744"/>
      <c r="K5" s="1744"/>
      <c r="L5" s="1744"/>
      <c r="M5" s="1744"/>
      <c r="N5" s="1744"/>
      <c r="O5" s="1744"/>
      <c r="P5" s="1744"/>
      <c r="Q5" s="1744"/>
      <c r="R5" s="1744"/>
      <c r="S5" s="1744"/>
      <c r="T5" s="1744"/>
      <c r="U5" s="1744"/>
      <c r="V5" s="1744"/>
      <c r="W5" s="1744"/>
      <c r="X5" s="1744"/>
      <c r="Y5" s="1744"/>
      <c r="Z5" s="1744"/>
      <c r="AA5" s="1745"/>
    </row>
    <row r="6" spans="1:27" ht="15.75" customHeight="1">
      <c r="A6" s="1746" t="s">
        <v>5</v>
      </c>
      <c r="B6" s="1747"/>
      <c r="C6" s="1747"/>
      <c r="D6" s="1747"/>
      <c r="E6" s="1747"/>
      <c r="F6" s="1747"/>
      <c r="G6" s="1747"/>
      <c r="H6" s="1747"/>
      <c r="I6" s="1747"/>
      <c r="J6" s="1747"/>
      <c r="K6" s="1747"/>
      <c r="L6" s="1747"/>
      <c r="M6" s="1747"/>
      <c r="N6" s="1747"/>
      <c r="O6" s="1747"/>
      <c r="P6" s="1747"/>
      <c r="Q6" s="1747"/>
      <c r="R6" s="1747"/>
      <c r="S6" s="1747"/>
      <c r="T6" s="1747"/>
      <c r="U6" s="1747"/>
      <c r="V6" s="1747"/>
      <c r="W6" s="1747"/>
      <c r="X6" s="1747"/>
      <c r="Y6" s="1747"/>
      <c r="Z6" s="1747"/>
      <c r="AA6" s="1748"/>
    </row>
    <row r="7" spans="1:27" ht="15.75" customHeight="1">
      <c r="A7" s="1746"/>
      <c r="B7" s="1747"/>
      <c r="C7" s="1747"/>
      <c r="D7" s="1747"/>
      <c r="E7" s="1747"/>
      <c r="F7" s="1747"/>
      <c r="G7" s="1747"/>
      <c r="H7" s="1747"/>
      <c r="I7" s="1747"/>
      <c r="J7" s="1747"/>
      <c r="K7" s="1747"/>
      <c r="L7" s="1747"/>
      <c r="M7" s="1747"/>
      <c r="N7" s="1747"/>
      <c r="O7" s="1747"/>
      <c r="P7" s="1747"/>
      <c r="Q7" s="1747"/>
      <c r="R7" s="1747"/>
      <c r="S7" s="1747"/>
      <c r="T7" s="1747"/>
      <c r="U7" s="1747"/>
      <c r="V7" s="1747"/>
      <c r="W7" s="1747"/>
      <c r="X7" s="1747"/>
      <c r="Y7" s="1747"/>
      <c r="Z7" s="1747"/>
      <c r="AA7" s="1748"/>
    </row>
    <row r="8" spans="1:27" ht="15.75" customHeight="1">
      <c r="A8" s="1746" t="s">
        <v>6</v>
      </c>
      <c r="B8" s="1747"/>
      <c r="C8" s="1747"/>
      <c r="D8" s="1747"/>
      <c r="E8" s="1747"/>
      <c r="F8" s="1747"/>
      <c r="G8" s="1747"/>
      <c r="H8" s="1747"/>
      <c r="I8" s="1747"/>
      <c r="J8" s="1747"/>
      <c r="K8" s="1747"/>
      <c r="L8" s="1747"/>
      <c r="M8" s="1747"/>
      <c r="N8" s="1747"/>
      <c r="O8" s="1747"/>
      <c r="P8" s="1747"/>
      <c r="Q8" s="1747"/>
      <c r="R8" s="1747"/>
      <c r="S8" s="1747"/>
      <c r="T8" s="1747"/>
      <c r="U8" s="1747"/>
      <c r="V8" s="1747"/>
      <c r="W8" s="1747"/>
      <c r="X8" s="1747"/>
      <c r="Y8" s="1747"/>
      <c r="Z8" s="1747"/>
      <c r="AA8" s="1748"/>
    </row>
    <row r="9" spans="1:27" ht="15.75" customHeight="1" thickBot="1">
      <c r="A9" s="1719">
        <v>2015</v>
      </c>
      <c r="B9" s="1720"/>
      <c r="C9" s="1720"/>
      <c r="D9" s="1720"/>
      <c r="E9" s="1720"/>
      <c r="F9" s="1720"/>
      <c r="G9" s="1720"/>
      <c r="H9" s="1720"/>
      <c r="I9" s="1720"/>
      <c r="J9" s="1720"/>
      <c r="K9" s="1720"/>
      <c r="L9" s="1720"/>
      <c r="M9" s="1720"/>
      <c r="N9" s="1720"/>
      <c r="O9" s="1720"/>
      <c r="P9" s="1720"/>
      <c r="Q9" s="1720"/>
      <c r="R9" s="1720"/>
      <c r="S9" s="1720"/>
      <c r="T9" s="1720"/>
      <c r="U9" s="1720"/>
      <c r="V9" s="1720"/>
      <c r="W9" s="1720"/>
      <c r="X9" s="1720"/>
      <c r="Y9" s="1720"/>
      <c r="Z9" s="1720"/>
      <c r="AA9" s="1721"/>
    </row>
    <row r="10" spans="1:27" ht="9" customHeight="1" thickBot="1">
      <c r="A10" s="3"/>
      <c r="B10" s="4"/>
      <c r="C10" s="3"/>
      <c r="D10" s="3"/>
      <c r="E10" s="3"/>
      <c r="F10" s="213"/>
      <c r="G10" s="3"/>
      <c r="H10" s="3"/>
      <c r="I10" s="214"/>
      <c r="J10" s="3"/>
      <c r="K10" s="215"/>
      <c r="L10" s="215"/>
      <c r="M10" s="3"/>
      <c r="N10" s="3"/>
      <c r="O10" s="3"/>
      <c r="P10" s="3"/>
      <c r="Q10" s="3"/>
      <c r="R10" s="3"/>
      <c r="S10" s="3"/>
      <c r="T10" s="3"/>
      <c r="U10" s="3"/>
      <c r="V10" s="3"/>
      <c r="W10" s="3"/>
      <c r="X10" s="3"/>
      <c r="Y10" s="216"/>
      <c r="Z10" s="217"/>
      <c r="AA10" s="3"/>
    </row>
    <row r="11" spans="1:27" s="3" customFormat="1" ht="21" customHeight="1" thickBot="1">
      <c r="A11" s="1722" t="s">
        <v>7</v>
      </c>
      <c r="B11" s="1722"/>
      <c r="C11" s="1722"/>
      <c r="D11" s="1722"/>
      <c r="E11" s="1723" t="s">
        <v>780</v>
      </c>
      <c r="F11" s="1724"/>
      <c r="G11" s="1724"/>
      <c r="H11" s="1724"/>
      <c r="I11" s="1724"/>
      <c r="J11" s="1724"/>
      <c r="K11" s="1724"/>
      <c r="L11" s="1724"/>
      <c r="M11" s="1724"/>
      <c r="N11" s="1724"/>
      <c r="O11" s="1724"/>
      <c r="P11" s="1724"/>
      <c r="Q11" s="1724"/>
      <c r="R11" s="1724"/>
      <c r="S11" s="1724"/>
      <c r="T11" s="1724"/>
      <c r="U11" s="1724"/>
      <c r="V11" s="1724"/>
      <c r="W11" s="1724"/>
      <c r="X11" s="1724"/>
      <c r="Y11" s="1724"/>
      <c r="Z11" s="1724"/>
      <c r="AA11" s="1725"/>
    </row>
    <row r="12" spans="2:26" s="12" customFormat="1" ht="9.95" customHeight="1" thickBot="1">
      <c r="B12" s="13"/>
      <c r="F12" s="218"/>
      <c r="I12" s="219"/>
      <c r="K12" s="220"/>
      <c r="L12" s="220"/>
      <c r="Y12" s="221"/>
      <c r="Z12" s="222"/>
    </row>
    <row r="13" spans="1:37" s="4" customFormat="1" ht="21" customHeight="1" thickBot="1">
      <c r="A13" s="1716" t="s">
        <v>9</v>
      </c>
      <c r="B13" s="1717"/>
      <c r="C13" s="1717"/>
      <c r="D13" s="1718"/>
      <c r="E13" s="1705" t="s">
        <v>548</v>
      </c>
      <c r="F13" s="1706"/>
      <c r="G13" s="1706"/>
      <c r="H13" s="1706"/>
      <c r="I13" s="1706"/>
      <c r="J13" s="1706"/>
      <c r="K13" s="1706"/>
      <c r="L13" s="1706"/>
      <c r="M13" s="1706"/>
      <c r="N13" s="1706"/>
      <c r="O13" s="1706"/>
      <c r="P13" s="1706"/>
      <c r="Q13" s="1706"/>
      <c r="R13" s="1706"/>
      <c r="S13" s="1706"/>
      <c r="T13" s="1706"/>
      <c r="U13" s="1706"/>
      <c r="V13" s="1706"/>
      <c r="W13" s="1706"/>
      <c r="X13" s="1706"/>
      <c r="Y13" s="1706"/>
      <c r="Z13" s="1706"/>
      <c r="AA13" s="1707"/>
      <c r="AB13" s="1869" t="s">
        <v>548</v>
      </c>
      <c r="AC13" s="1870"/>
      <c r="AD13" s="1870"/>
      <c r="AE13" s="1870"/>
      <c r="AF13" s="1870"/>
      <c r="AG13" s="1870"/>
      <c r="AH13" s="1870"/>
      <c r="AI13" s="1870"/>
      <c r="AJ13" s="1870"/>
      <c r="AK13" s="1871"/>
    </row>
    <row r="14" spans="2:26" s="12" customFormat="1" ht="9.95" customHeight="1" thickBot="1">
      <c r="B14" s="13"/>
      <c r="F14" s="218"/>
      <c r="I14" s="219"/>
      <c r="K14" s="220"/>
      <c r="L14" s="220"/>
      <c r="Y14" s="221"/>
      <c r="Z14" s="222"/>
    </row>
    <row r="15" spans="1:37" s="31" customFormat="1" ht="39" thickBot="1">
      <c r="A15" s="20" t="s">
        <v>11</v>
      </c>
      <c r="B15" s="21" t="s">
        <v>12</v>
      </c>
      <c r="C15" s="20" t="s">
        <v>13</v>
      </c>
      <c r="D15" s="223" t="s">
        <v>14</v>
      </c>
      <c r="E15" s="22" t="s">
        <v>15</v>
      </c>
      <c r="F15" s="23" t="s">
        <v>16</v>
      </c>
      <c r="G15" s="24" t="s">
        <v>17</v>
      </c>
      <c r="H15" s="24" t="s">
        <v>18</v>
      </c>
      <c r="I15" s="25" t="s">
        <v>19</v>
      </c>
      <c r="J15" s="24" t="s">
        <v>20</v>
      </c>
      <c r="K15" s="24" t="s">
        <v>21</v>
      </c>
      <c r="L15" s="24" t="s">
        <v>22</v>
      </c>
      <c r="M15" s="26" t="s">
        <v>23</v>
      </c>
      <c r="N15" s="26" t="s">
        <v>24</v>
      </c>
      <c r="O15" s="26" t="s">
        <v>25</v>
      </c>
      <c r="P15" s="26" t="s">
        <v>26</v>
      </c>
      <c r="Q15" s="26" t="s">
        <v>27</v>
      </c>
      <c r="R15" s="26" t="s">
        <v>28</v>
      </c>
      <c r="S15" s="26" t="s">
        <v>29</v>
      </c>
      <c r="T15" s="26" t="s">
        <v>30</v>
      </c>
      <c r="U15" s="26" t="s">
        <v>31</v>
      </c>
      <c r="V15" s="26" t="s">
        <v>32</v>
      </c>
      <c r="W15" s="26" t="s">
        <v>33</v>
      </c>
      <c r="X15" s="26" t="s">
        <v>34</v>
      </c>
      <c r="Y15" s="27" t="s">
        <v>35</v>
      </c>
      <c r="Z15" s="24" t="s">
        <v>36</v>
      </c>
      <c r="AA15" s="29" t="s">
        <v>37</v>
      </c>
      <c r="AB15" s="1320" t="s">
        <v>44</v>
      </c>
      <c r="AC15" s="1320" t="s">
        <v>1705</v>
      </c>
      <c r="AD15" s="1320" t="s">
        <v>45</v>
      </c>
      <c r="AE15" s="1320" t="s">
        <v>1915</v>
      </c>
      <c r="AF15" s="1320" t="s">
        <v>1711</v>
      </c>
      <c r="AG15" s="1320" t="s">
        <v>1916</v>
      </c>
      <c r="AH15" s="1320" t="s">
        <v>38</v>
      </c>
      <c r="AI15" s="1320" t="s">
        <v>39</v>
      </c>
      <c r="AJ15" s="1320" t="s">
        <v>40</v>
      </c>
      <c r="AK15" s="1600" t="s">
        <v>41</v>
      </c>
    </row>
    <row r="16" spans="1:37" s="43" customFormat="1" ht="39" thickBot="1">
      <c r="A16" s="1708">
        <v>1</v>
      </c>
      <c r="B16" s="1708" t="s">
        <v>622</v>
      </c>
      <c r="C16" s="1863" t="s">
        <v>781</v>
      </c>
      <c r="D16" s="224" t="s">
        <v>782</v>
      </c>
      <c r="E16" s="59" t="s">
        <v>67</v>
      </c>
      <c r="F16" s="59">
        <v>1</v>
      </c>
      <c r="G16" s="59" t="s">
        <v>783</v>
      </c>
      <c r="H16" s="59" t="s">
        <v>1477</v>
      </c>
      <c r="I16" s="225">
        <v>0.14285714285714288</v>
      </c>
      <c r="J16" s="59" t="s">
        <v>784</v>
      </c>
      <c r="K16" s="61">
        <v>42009</v>
      </c>
      <c r="L16" s="61">
        <v>42277</v>
      </c>
      <c r="M16" s="102"/>
      <c r="N16" s="102"/>
      <c r="O16" s="102"/>
      <c r="P16" s="102"/>
      <c r="Q16" s="102"/>
      <c r="R16" s="103"/>
      <c r="S16" s="103"/>
      <c r="T16" s="102"/>
      <c r="U16" s="103"/>
      <c r="V16" s="103"/>
      <c r="W16" s="103"/>
      <c r="X16" s="1227">
        <v>1</v>
      </c>
      <c r="Y16" s="109">
        <f aca="true" t="shared" si="0" ref="Y16:Y21">SUM(M16:X16)</f>
        <v>1</v>
      </c>
      <c r="Z16" s="69">
        <v>150000000</v>
      </c>
      <c r="AA16" s="104" t="s">
        <v>785</v>
      </c>
      <c r="AB16" s="1467"/>
      <c r="AC16" s="1501"/>
      <c r="AD16" s="1467"/>
      <c r="AE16" s="1501"/>
      <c r="AF16" s="1501"/>
      <c r="AG16" s="1501"/>
      <c r="AH16" s="1465"/>
      <c r="AI16" s="1465"/>
      <c r="AJ16" s="1506"/>
      <c r="AK16" s="1536"/>
    </row>
    <row r="17" spans="1:37" s="1349" customFormat="1" ht="98.25" customHeight="1" thickBot="1">
      <c r="A17" s="1709"/>
      <c r="B17" s="1709"/>
      <c r="C17" s="1697"/>
      <c r="D17" s="1365" t="s">
        <v>786</v>
      </c>
      <c r="E17" s="1362" t="s">
        <v>326</v>
      </c>
      <c r="F17" s="1362">
        <v>1</v>
      </c>
      <c r="G17" s="1362" t="s">
        <v>787</v>
      </c>
      <c r="H17" s="1362" t="s">
        <v>1477</v>
      </c>
      <c r="I17" s="1366">
        <v>0.14285714285714288</v>
      </c>
      <c r="J17" s="1362" t="s">
        <v>788</v>
      </c>
      <c r="K17" s="1344">
        <v>42156</v>
      </c>
      <c r="L17" s="1344">
        <v>42358</v>
      </c>
      <c r="M17" s="106"/>
      <c r="N17" s="106"/>
      <c r="O17" s="106"/>
      <c r="P17" s="106"/>
      <c r="Q17" s="106"/>
      <c r="R17" s="108"/>
      <c r="S17" s="108"/>
      <c r="T17" s="106"/>
      <c r="U17" s="108"/>
      <c r="V17" s="108"/>
      <c r="W17" s="108"/>
      <c r="X17" s="108">
        <v>1</v>
      </c>
      <c r="Y17" s="1330">
        <v>1</v>
      </c>
      <c r="Z17" s="1367">
        <v>59456620</v>
      </c>
      <c r="AA17" s="252" t="s">
        <v>785</v>
      </c>
      <c r="AB17" s="1467"/>
      <c r="AC17" s="1501"/>
      <c r="AD17" s="1467"/>
      <c r="AE17" s="1501"/>
      <c r="AF17" s="1501"/>
      <c r="AG17" s="1501"/>
      <c r="AH17" s="1465"/>
      <c r="AI17" s="1465"/>
      <c r="AJ17" s="1506"/>
      <c r="AK17" s="1537"/>
    </row>
    <row r="18" spans="1:37" s="43" customFormat="1" ht="140.25" customHeight="1" thickBot="1">
      <c r="A18" s="1709"/>
      <c r="B18" s="1709"/>
      <c r="C18" s="1697"/>
      <c r="D18" s="224" t="s">
        <v>789</v>
      </c>
      <c r="E18" s="59" t="s">
        <v>790</v>
      </c>
      <c r="F18" s="59">
        <v>2</v>
      </c>
      <c r="G18" s="59" t="s">
        <v>790</v>
      </c>
      <c r="H18" s="59" t="s">
        <v>1886</v>
      </c>
      <c r="I18" s="225">
        <v>0.14285714285714288</v>
      </c>
      <c r="J18" s="59" t="s">
        <v>791</v>
      </c>
      <c r="K18" s="61">
        <v>42005</v>
      </c>
      <c r="L18" s="61">
        <v>42353</v>
      </c>
      <c r="M18" s="254"/>
      <c r="N18" s="254"/>
      <c r="O18" s="254"/>
      <c r="P18" s="254"/>
      <c r="Q18" s="254"/>
      <c r="R18" s="254"/>
      <c r="S18" s="254"/>
      <c r="T18" s="255"/>
      <c r="U18" s="256"/>
      <c r="V18" s="103"/>
      <c r="W18" s="103"/>
      <c r="X18" s="1227">
        <v>2</v>
      </c>
      <c r="Y18" s="109">
        <f t="shared" si="0"/>
        <v>2</v>
      </c>
      <c r="Z18" s="69">
        <v>0</v>
      </c>
      <c r="AA18" s="577" t="s">
        <v>1084</v>
      </c>
      <c r="AB18" s="1467"/>
      <c r="AC18" s="1501"/>
      <c r="AD18" s="1467"/>
      <c r="AE18" s="1501"/>
      <c r="AF18" s="1501"/>
      <c r="AG18" s="1501"/>
      <c r="AH18" s="1465"/>
      <c r="AI18" s="1465"/>
      <c r="AJ18" s="1506"/>
      <c r="AK18" s="1536"/>
    </row>
    <row r="19" spans="1:37" s="43" customFormat="1" ht="106.5" customHeight="1" thickBot="1">
      <c r="A19" s="1709"/>
      <c r="B19" s="1709"/>
      <c r="C19" s="1696" t="s">
        <v>792</v>
      </c>
      <c r="D19" s="224" t="s">
        <v>793</v>
      </c>
      <c r="E19" s="278" t="s">
        <v>211</v>
      </c>
      <c r="F19" s="1333">
        <v>1</v>
      </c>
      <c r="G19" s="278" t="s">
        <v>794</v>
      </c>
      <c r="H19" s="278" t="s">
        <v>795</v>
      </c>
      <c r="I19" s="225">
        <v>0.14285714285714288</v>
      </c>
      <c r="J19" s="278" t="s">
        <v>796</v>
      </c>
      <c r="K19" s="61">
        <v>42005</v>
      </c>
      <c r="L19" s="62">
        <v>42369</v>
      </c>
      <c r="M19" s="254"/>
      <c r="N19" s="254"/>
      <c r="O19" s="254"/>
      <c r="P19" s="254"/>
      <c r="Q19" s="254"/>
      <c r="R19" s="254"/>
      <c r="S19" s="254"/>
      <c r="T19" s="255"/>
      <c r="U19" s="256"/>
      <c r="V19" s="103"/>
      <c r="W19" s="103"/>
      <c r="X19" s="1227">
        <v>1</v>
      </c>
      <c r="Y19" s="1380">
        <v>1</v>
      </c>
      <c r="Z19" s="69">
        <v>0</v>
      </c>
      <c r="AA19" s="577" t="s">
        <v>1084</v>
      </c>
      <c r="AB19" s="1467"/>
      <c r="AC19" s="1501"/>
      <c r="AD19" s="1467"/>
      <c r="AE19" s="1501"/>
      <c r="AF19" s="1501"/>
      <c r="AG19" s="1501"/>
      <c r="AH19" s="1465"/>
      <c r="AI19" s="1465"/>
      <c r="AJ19" s="1506"/>
      <c r="AK19" s="1536"/>
    </row>
    <row r="20" spans="1:37" s="43" customFormat="1" ht="55.5" customHeight="1" thickBot="1">
      <c r="A20" s="1709"/>
      <c r="B20" s="1709"/>
      <c r="C20" s="1697"/>
      <c r="D20" s="224" t="s">
        <v>797</v>
      </c>
      <c r="E20" s="278" t="s">
        <v>226</v>
      </c>
      <c r="F20" s="278">
        <v>4</v>
      </c>
      <c r="G20" s="278" t="s">
        <v>798</v>
      </c>
      <c r="H20" s="278" t="s">
        <v>795</v>
      </c>
      <c r="I20" s="225">
        <v>0.14285714285714288</v>
      </c>
      <c r="J20" s="278" t="s">
        <v>799</v>
      </c>
      <c r="K20" s="61">
        <v>42005</v>
      </c>
      <c r="L20" s="62">
        <v>42369</v>
      </c>
      <c r="M20" s="63"/>
      <c r="N20" s="64"/>
      <c r="O20" s="64">
        <v>1</v>
      </c>
      <c r="P20" s="64"/>
      <c r="Q20" s="64"/>
      <c r="R20" s="64">
        <v>1</v>
      </c>
      <c r="S20" s="64"/>
      <c r="T20" s="65"/>
      <c r="U20" s="66">
        <v>1</v>
      </c>
      <c r="V20" s="67"/>
      <c r="W20" s="67"/>
      <c r="X20" s="67">
        <v>1</v>
      </c>
      <c r="Y20" s="109">
        <f t="shared" si="0"/>
        <v>4</v>
      </c>
      <c r="Z20" s="69">
        <v>0</v>
      </c>
      <c r="AA20" s="577" t="s">
        <v>1084</v>
      </c>
      <c r="AB20" s="1467"/>
      <c r="AC20" s="1501"/>
      <c r="AD20" s="1467"/>
      <c r="AE20" s="1501"/>
      <c r="AF20" s="1501"/>
      <c r="AG20" s="1501"/>
      <c r="AH20" s="1465"/>
      <c r="AI20" s="1465"/>
      <c r="AJ20" s="1506"/>
      <c r="AK20" s="1536"/>
    </row>
    <row r="21" spans="1:37" s="43" customFormat="1" ht="41.25" customHeight="1" thickBot="1">
      <c r="A21" s="1709"/>
      <c r="B21" s="1709"/>
      <c r="C21" s="1698"/>
      <c r="D21" s="224" t="s">
        <v>800</v>
      </c>
      <c r="E21" s="278" t="s">
        <v>384</v>
      </c>
      <c r="F21" s="278">
        <v>4</v>
      </c>
      <c r="G21" s="278" t="s">
        <v>801</v>
      </c>
      <c r="H21" s="278" t="s">
        <v>795</v>
      </c>
      <c r="I21" s="225">
        <v>0.14285714285714288</v>
      </c>
      <c r="J21" s="278" t="s">
        <v>802</v>
      </c>
      <c r="K21" s="61">
        <v>42005</v>
      </c>
      <c r="L21" s="62">
        <v>42369</v>
      </c>
      <c r="M21" s="63"/>
      <c r="N21" s="64"/>
      <c r="O21" s="64">
        <v>1</v>
      </c>
      <c r="P21" s="64"/>
      <c r="Q21" s="64"/>
      <c r="R21" s="64">
        <v>1</v>
      </c>
      <c r="S21" s="64"/>
      <c r="T21" s="65"/>
      <c r="U21" s="66">
        <v>1</v>
      </c>
      <c r="V21" s="67"/>
      <c r="W21" s="67"/>
      <c r="X21" s="67">
        <v>1</v>
      </c>
      <c r="Y21" s="109">
        <f t="shared" si="0"/>
        <v>4</v>
      </c>
      <c r="Z21" s="69">
        <v>0</v>
      </c>
      <c r="AA21" s="577" t="s">
        <v>1084</v>
      </c>
      <c r="AB21" s="1467"/>
      <c r="AC21" s="1501"/>
      <c r="AD21" s="1467"/>
      <c r="AE21" s="1501"/>
      <c r="AF21" s="1501"/>
      <c r="AG21" s="1501"/>
      <c r="AH21" s="1465"/>
      <c r="AI21" s="1465"/>
      <c r="AJ21" s="1506"/>
      <c r="AK21" s="1536"/>
    </row>
    <row r="22" spans="1:37" s="43" customFormat="1" ht="96.75" customHeight="1" thickBot="1">
      <c r="A22" s="1709"/>
      <c r="B22" s="1709"/>
      <c r="C22" s="1144" t="s">
        <v>803</v>
      </c>
      <c r="D22" s="228" t="s">
        <v>804</v>
      </c>
      <c r="E22" s="58" t="s">
        <v>226</v>
      </c>
      <c r="F22" s="1381">
        <v>1</v>
      </c>
      <c r="G22" s="58" t="s">
        <v>1894</v>
      </c>
      <c r="H22" s="59" t="s">
        <v>795</v>
      </c>
      <c r="I22" s="225">
        <v>0.142857142857143</v>
      </c>
      <c r="J22" s="59" t="s">
        <v>806</v>
      </c>
      <c r="K22" s="61">
        <v>42005</v>
      </c>
      <c r="L22" s="62">
        <v>42185</v>
      </c>
      <c r="M22" s="63"/>
      <c r="N22" s="64"/>
      <c r="O22" s="64"/>
      <c r="P22" s="64"/>
      <c r="Q22" s="64"/>
      <c r="R22" s="64"/>
      <c r="S22" s="64"/>
      <c r="T22" s="1382">
        <v>1</v>
      </c>
      <c r="U22" s="1382">
        <v>1</v>
      </c>
      <c r="V22" s="1382">
        <v>1</v>
      </c>
      <c r="W22" s="1382">
        <v>1</v>
      </c>
      <c r="X22" s="1382">
        <v>1</v>
      </c>
      <c r="Y22" s="1281">
        <v>1</v>
      </c>
      <c r="Z22" s="69">
        <v>0</v>
      </c>
      <c r="AA22" s="577" t="s">
        <v>1084</v>
      </c>
      <c r="AB22" s="1467"/>
      <c r="AC22" s="1501"/>
      <c r="AD22" s="1510"/>
      <c r="AE22" s="1501"/>
      <c r="AF22" s="1501"/>
      <c r="AG22" s="1501"/>
      <c r="AH22" s="1465"/>
      <c r="AI22" s="1465"/>
      <c r="AJ22" s="1506"/>
      <c r="AK22" s="1536"/>
    </row>
    <row r="23" spans="1:37" s="572" customFormat="1" ht="20.1" customHeight="1" thickBot="1">
      <c r="A23" s="1699" t="s">
        <v>125</v>
      </c>
      <c r="B23" s="1700"/>
      <c r="C23" s="1700"/>
      <c r="D23" s="1701"/>
      <c r="E23" s="1141"/>
      <c r="F23" s="1142"/>
      <c r="G23" s="1142"/>
      <c r="H23" s="1142"/>
      <c r="I23" s="84">
        <f>+SUM(I16:I22)</f>
        <v>1.0000000000000002</v>
      </c>
      <c r="J23" s="1142"/>
      <c r="K23" s="1142"/>
      <c r="L23" s="1142"/>
      <c r="M23" s="1142"/>
      <c r="N23" s="1142"/>
      <c r="O23" s="1142"/>
      <c r="P23" s="1142"/>
      <c r="Q23" s="1142"/>
      <c r="R23" s="1142"/>
      <c r="S23" s="1142"/>
      <c r="T23" s="1142"/>
      <c r="U23" s="1142"/>
      <c r="V23" s="1142"/>
      <c r="W23" s="1142"/>
      <c r="X23" s="1142"/>
      <c r="Y23" s="81"/>
      <c r="Z23" s="82">
        <f>SUM(Z16:Z22)</f>
        <v>209456620</v>
      </c>
      <c r="AA23" s="1143"/>
      <c r="AB23" s="1020"/>
      <c r="AC23" s="1237"/>
      <c r="AD23" s="1020"/>
      <c r="AE23" s="1238"/>
      <c r="AF23" s="1020"/>
      <c r="AG23" s="1624"/>
      <c r="AH23" s="1020"/>
      <c r="AI23" s="1020"/>
      <c r="AJ23" s="1020"/>
      <c r="AK23" s="1020"/>
    </row>
    <row r="24" spans="1:37" s="572" customFormat="1" ht="20.1" customHeight="1" thickBot="1">
      <c r="A24" s="1703" t="s">
        <v>285</v>
      </c>
      <c r="B24" s="1703"/>
      <c r="C24" s="1703"/>
      <c r="D24" s="1703"/>
      <c r="E24" s="197"/>
      <c r="F24" s="197"/>
      <c r="G24" s="197"/>
      <c r="H24" s="1156"/>
      <c r="I24" s="1156"/>
      <c r="J24" s="1156"/>
      <c r="K24" s="1156"/>
      <c r="L24" s="1156"/>
      <c r="M24" s="1156"/>
      <c r="N24" s="1156"/>
      <c r="O24" s="1156"/>
      <c r="P24" s="1156"/>
      <c r="Q24" s="1156"/>
      <c r="R24" s="1156"/>
      <c r="S24" s="1156"/>
      <c r="T24" s="1156"/>
      <c r="U24" s="1156"/>
      <c r="V24" s="1156"/>
      <c r="W24" s="1156"/>
      <c r="X24" s="1156"/>
      <c r="Y24" s="200"/>
      <c r="Z24" s="201">
        <f>SUM(Z23)</f>
        <v>209456620</v>
      </c>
      <c r="AA24" s="1157"/>
      <c r="AB24" s="1021"/>
      <c r="AC24" s="1091"/>
      <c r="AD24" s="1092"/>
      <c r="AE24" s="1095"/>
      <c r="AF24" s="1092"/>
      <c r="AG24" s="1095"/>
      <c r="AH24" s="1021"/>
      <c r="AI24" s="1021"/>
      <c r="AJ24" s="1021"/>
      <c r="AK24" s="1021"/>
    </row>
    <row r="25" spans="1:34" s="12" customFormat="1" ht="9.95" customHeight="1" hidden="1" thickBot="1">
      <c r="A25" s="1702"/>
      <c r="B25" s="1702"/>
      <c r="C25" s="1702"/>
      <c r="D25" s="1702"/>
      <c r="E25" s="1702"/>
      <c r="F25" s="1702"/>
      <c r="G25" s="1702"/>
      <c r="H25" s="1702"/>
      <c r="I25" s="1702"/>
      <c r="J25" s="1702"/>
      <c r="K25" s="1702"/>
      <c r="L25" s="1702"/>
      <c r="M25" s="1702"/>
      <c r="N25" s="1702"/>
      <c r="O25" s="1702"/>
      <c r="P25" s="1702"/>
      <c r="Q25" s="1702"/>
      <c r="R25" s="1702"/>
      <c r="S25" s="1702"/>
      <c r="T25" s="1702"/>
      <c r="U25" s="1702"/>
      <c r="V25" s="1702"/>
      <c r="W25" s="1702"/>
      <c r="X25" s="1702"/>
      <c r="Y25" s="1702"/>
      <c r="Z25" s="1702"/>
      <c r="AA25" s="1702"/>
      <c r="AB25" s="282"/>
      <c r="AC25" s="282"/>
      <c r="AD25" s="282"/>
      <c r="AE25" s="282"/>
      <c r="AF25" s="282"/>
      <c r="AG25" s="282"/>
      <c r="AH25" s="282"/>
    </row>
    <row r="26" spans="1:34" s="4" customFormat="1" ht="21" customHeight="1" hidden="1" thickBot="1">
      <c r="A26" s="1716" t="s">
        <v>9</v>
      </c>
      <c r="B26" s="1717"/>
      <c r="C26" s="1717"/>
      <c r="D26" s="1718"/>
      <c r="E26" s="1705" t="s">
        <v>807</v>
      </c>
      <c r="F26" s="1706"/>
      <c r="G26" s="1706"/>
      <c r="H26" s="1706"/>
      <c r="I26" s="1706"/>
      <c r="J26" s="1706"/>
      <c r="K26" s="1706"/>
      <c r="L26" s="1706"/>
      <c r="M26" s="1706"/>
      <c r="N26" s="1706"/>
      <c r="O26" s="1706"/>
      <c r="P26" s="1706"/>
      <c r="Q26" s="1706"/>
      <c r="R26" s="1706"/>
      <c r="S26" s="1706"/>
      <c r="T26" s="1706"/>
      <c r="U26" s="1706"/>
      <c r="V26" s="1706"/>
      <c r="W26" s="1706"/>
      <c r="X26" s="1706"/>
      <c r="Y26" s="1706"/>
      <c r="Z26" s="1706"/>
      <c r="AA26" s="1707"/>
      <c r="AB26" s="1872" t="s">
        <v>807</v>
      </c>
      <c r="AC26" s="1872"/>
      <c r="AD26" s="1872"/>
      <c r="AE26" s="1872"/>
      <c r="AF26" s="1872"/>
      <c r="AG26" s="1872"/>
      <c r="AH26" s="1872"/>
    </row>
    <row r="27" spans="2:26" s="12" customFormat="1" ht="9.95" customHeight="1" hidden="1" thickBot="1">
      <c r="B27" s="13"/>
      <c r="E27" s="268"/>
      <c r="F27" s="269"/>
      <c r="I27" s="219"/>
      <c r="K27" s="220"/>
      <c r="L27" s="220"/>
      <c r="Y27" s="221"/>
      <c r="Z27" s="356"/>
    </row>
    <row r="28" spans="1:34" s="43" customFormat="1" ht="13.5" hidden="1" thickBot="1">
      <c r="A28" s="1708">
        <v>2</v>
      </c>
      <c r="B28" s="1708" t="s">
        <v>808</v>
      </c>
      <c r="C28" s="1710" t="s">
        <v>809</v>
      </c>
      <c r="D28" s="228"/>
      <c r="E28" s="357"/>
      <c r="F28" s="58"/>
      <c r="G28" s="120"/>
      <c r="H28" s="59"/>
      <c r="I28" s="59"/>
      <c r="J28" s="59"/>
      <c r="K28" s="61"/>
      <c r="L28" s="62"/>
      <c r="M28" s="63"/>
      <c r="N28" s="64"/>
      <c r="O28" s="64"/>
      <c r="P28" s="64"/>
      <c r="Q28" s="64"/>
      <c r="R28" s="64"/>
      <c r="S28" s="64"/>
      <c r="T28" s="65"/>
      <c r="U28" s="66"/>
      <c r="V28" s="67"/>
      <c r="W28" s="67"/>
      <c r="X28" s="67"/>
      <c r="Y28" s="68"/>
      <c r="Z28" s="574"/>
      <c r="AA28" s="576"/>
      <c r="AB28" s="89"/>
      <c r="AC28" s="89"/>
      <c r="AD28" s="89"/>
      <c r="AE28" s="89"/>
      <c r="AF28" s="89"/>
      <c r="AG28" s="89"/>
      <c r="AH28" s="89"/>
    </row>
    <row r="29" spans="1:34" s="43" customFormat="1" ht="20.25" customHeight="1" hidden="1" thickBot="1">
      <c r="A29" s="1709"/>
      <c r="B29" s="1709"/>
      <c r="C29" s="1711"/>
      <c r="D29" s="228"/>
      <c r="E29" s="58"/>
      <c r="F29" s="58"/>
      <c r="G29" s="58"/>
      <c r="H29" s="59"/>
      <c r="I29" s="59"/>
      <c r="J29" s="59"/>
      <c r="K29" s="61"/>
      <c r="L29" s="62"/>
      <c r="M29" s="63"/>
      <c r="N29" s="64"/>
      <c r="O29" s="64"/>
      <c r="P29" s="64"/>
      <c r="Q29" s="64"/>
      <c r="R29" s="64"/>
      <c r="S29" s="64"/>
      <c r="T29" s="65"/>
      <c r="U29" s="66"/>
      <c r="V29" s="67"/>
      <c r="W29" s="67"/>
      <c r="X29" s="67"/>
      <c r="Y29" s="68"/>
      <c r="Z29" s="574"/>
      <c r="AA29" s="576"/>
      <c r="AB29" s="89"/>
      <c r="AC29" s="89"/>
      <c r="AD29" s="89"/>
      <c r="AE29" s="89"/>
      <c r="AF29" s="89"/>
      <c r="AG29" s="89"/>
      <c r="AH29" s="89"/>
    </row>
    <row r="30" spans="1:34" s="43" customFormat="1" ht="13.5" hidden="1" thickBot="1">
      <c r="A30" s="1709"/>
      <c r="B30" s="1709"/>
      <c r="C30" s="1711"/>
      <c r="D30" s="228"/>
      <c r="E30" s="58"/>
      <c r="F30" s="58"/>
      <c r="G30" s="58"/>
      <c r="H30" s="59"/>
      <c r="I30" s="59"/>
      <c r="J30" s="59"/>
      <c r="K30" s="61"/>
      <c r="L30" s="62"/>
      <c r="M30" s="63"/>
      <c r="N30" s="64"/>
      <c r="O30" s="64"/>
      <c r="P30" s="64"/>
      <c r="Q30" s="64"/>
      <c r="R30" s="64"/>
      <c r="S30" s="64"/>
      <c r="T30" s="65"/>
      <c r="U30" s="66"/>
      <c r="V30" s="67"/>
      <c r="W30" s="67"/>
      <c r="X30" s="67"/>
      <c r="Y30" s="68"/>
      <c r="Z30" s="574"/>
      <c r="AA30" s="576"/>
      <c r="AB30" s="89"/>
      <c r="AC30" s="89"/>
      <c r="AD30" s="89"/>
      <c r="AE30" s="89"/>
      <c r="AF30" s="89"/>
      <c r="AG30" s="89"/>
      <c r="AH30" s="89"/>
    </row>
    <row r="31" spans="1:34" s="43" customFormat="1" ht="13.5" hidden="1" thickBot="1">
      <c r="A31" s="1709"/>
      <c r="B31" s="1709"/>
      <c r="C31" s="1711"/>
      <c r="D31" s="228"/>
      <c r="E31" s="58"/>
      <c r="F31" s="58"/>
      <c r="G31" s="58"/>
      <c r="H31" s="59"/>
      <c r="I31" s="59"/>
      <c r="J31" s="59"/>
      <c r="K31" s="61"/>
      <c r="L31" s="62"/>
      <c r="M31" s="63"/>
      <c r="N31" s="64"/>
      <c r="O31" s="64"/>
      <c r="P31" s="64"/>
      <c r="Q31" s="64"/>
      <c r="R31" s="64"/>
      <c r="S31" s="64"/>
      <c r="T31" s="65"/>
      <c r="U31" s="66"/>
      <c r="V31" s="67"/>
      <c r="W31" s="67"/>
      <c r="X31" s="67"/>
      <c r="Y31" s="68"/>
      <c r="Z31" s="574"/>
      <c r="AA31" s="576"/>
      <c r="AB31" s="89"/>
      <c r="AC31" s="89"/>
      <c r="AD31" s="89"/>
      <c r="AE31" s="89"/>
      <c r="AF31" s="89"/>
      <c r="AG31" s="89"/>
      <c r="AH31" s="89"/>
    </row>
    <row r="32" spans="1:34" s="43" customFormat="1" ht="13.5" hidden="1" thickBot="1">
      <c r="A32" s="1709"/>
      <c r="B32" s="1709"/>
      <c r="C32" s="1711"/>
      <c r="D32" s="228"/>
      <c r="E32" s="58"/>
      <c r="F32" s="58"/>
      <c r="G32" s="58"/>
      <c r="H32" s="59"/>
      <c r="I32" s="59"/>
      <c r="J32" s="59"/>
      <c r="K32" s="61"/>
      <c r="L32" s="62"/>
      <c r="M32" s="63"/>
      <c r="N32" s="64"/>
      <c r="O32" s="64"/>
      <c r="P32" s="64"/>
      <c r="Q32" s="64"/>
      <c r="R32" s="64"/>
      <c r="S32" s="64"/>
      <c r="T32" s="65"/>
      <c r="U32" s="66"/>
      <c r="V32" s="67"/>
      <c r="W32" s="67"/>
      <c r="X32" s="67"/>
      <c r="Y32" s="68"/>
      <c r="Z32" s="574"/>
      <c r="AA32" s="576"/>
      <c r="AB32" s="89"/>
      <c r="AC32" s="89"/>
      <c r="AD32" s="89"/>
      <c r="AE32" s="89"/>
      <c r="AF32" s="89"/>
      <c r="AG32" s="89"/>
      <c r="AH32" s="89"/>
    </row>
    <row r="33" spans="1:34" s="43" customFormat="1" ht="28.5" customHeight="1" hidden="1" thickBot="1">
      <c r="A33" s="1709"/>
      <c r="B33" s="1709"/>
      <c r="C33" s="1710" t="s">
        <v>810</v>
      </c>
      <c r="D33" s="228"/>
      <c r="E33" s="58"/>
      <c r="F33" s="58"/>
      <c r="G33" s="58"/>
      <c r="H33" s="59"/>
      <c r="I33" s="59"/>
      <c r="J33" s="59"/>
      <c r="K33" s="61"/>
      <c r="L33" s="62"/>
      <c r="M33" s="63"/>
      <c r="N33" s="64"/>
      <c r="O33" s="64"/>
      <c r="P33" s="64"/>
      <c r="Q33" s="64"/>
      <c r="R33" s="64"/>
      <c r="S33" s="64"/>
      <c r="T33" s="65"/>
      <c r="U33" s="66"/>
      <c r="V33" s="67"/>
      <c r="W33" s="67"/>
      <c r="X33" s="67"/>
      <c r="Y33" s="68"/>
      <c r="Z33" s="574"/>
      <c r="AA33" s="576"/>
      <c r="AB33" s="89"/>
      <c r="AC33" s="89"/>
      <c r="AD33" s="89"/>
      <c r="AE33" s="89"/>
      <c r="AF33" s="89"/>
      <c r="AG33" s="89"/>
      <c r="AH33" s="89"/>
    </row>
    <row r="34" spans="1:34" s="43" customFormat="1" ht="28.5" customHeight="1" hidden="1" thickBot="1">
      <c r="A34" s="1709"/>
      <c r="B34" s="1709"/>
      <c r="C34" s="1782"/>
      <c r="D34" s="228"/>
      <c r="E34" s="58"/>
      <c r="F34" s="58"/>
      <c r="G34" s="58"/>
      <c r="H34" s="59"/>
      <c r="I34" s="59"/>
      <c r="J34" s="59"/>
      <c r="K34" s="61"/>
      <c r="L34" s="62"/>
      <c r="M34" s="63"/>
      <c r="N34" s="64"/>
      <c r="O34" s="64"/>
      <c r="P34" s="64"/>
      <c r="Q34" s="64"/>
      <c r="R34" s="64"/>
      <c r="S34" s="64"/>
      <c r="T34" s="65"/>
      <c r="U34" s="66"/>
      <c r="V34" s="67"/>
      <c r="W34" s="67"/>
      <c r="X34" s="67"/>
      <c r="Y34" s="68"/>
      <c r="Z34" s="574"/>
      <c r="AA34" s="576"/>
      <c r="AB34" s="89"/>
      <c r="AC34" s="89"/>
      <c r="AD34" s="89"/>
      <c r="AE34" s="89"/>
      <c r="AF34" s="89"/>
      <c r="AG34" s="89"/>
      <c r="AH34" s="89"/>
    </row>
    <row r="35" spans="1:34" s="43" customFormat="1" ht="28.5" customHeight="1" hidden="1" thickBot="1">
      <c r="A35" s="1709"/>
      <c r="B35" s="1709"/>
      <c r="C35" s="1712" t="s">
        <v>811</v>
      </c>
      <c r="D35" s="228"/>
      <c r="E35" s="58"/>
      <c r="F35" s="58"/>
      <c r="G35" s="58"/>
      <c r="H35" s="59"/>
      <c r="I35" s="59"/>
      <c r="J35" s="59"/>
      <c r="K35" s="61"/>
      <c r="L35" s="62"/>
      <c r="M35" s="63"/>
      <c r="N35" s="64"/>
      <c r="O35" s="64"/>
      <c r="P35" s="64"/>
      <c r="Q35" s="64"/>
      <c r="R35" s="64"/>
      <c r="S35" s="64"/>
      <c r="T35" s="65"/>
      <c r="U35" s="66"/>
      <c r="V35" s="67"/>
      <c r="W35" s="67"/>
      <c r="X35" s="67"/>
      <c r="Y35" s="68"/>
      <c r="Z35" s="574"/>
      <c r="AA35" s="576"/>
      <c r="AB35" s="89"/>
      <c r="AC35" s="89"/>
      <c r="AD35" s="89"/>
      <c r="AE35" s="89"/>
      <c r="AF35" s="89"/>
      <c r="AG35" s="89"/>
      <c r="AH35" s="89"/>
    </row>
    <row r="36" spans="1:34" s="43" customFormat="1" ht="28.5" customHeight="1" hidden="1" thickBot="1">
      <c r="A36" s="1709"/>
      <c r="B36" s="1709"/>
      <c r="C36" s="1713"/>
      <c r="D36" s="228"/>
      <c r="E36" s="58"/>
      <c r="F36" s="58"/>
      <c r="G36" s="58"/>
      <c r="H36" s="59"/>
      <c r="I36" s="59"/>
      <c r="J36" s="59"/>
      <c r="K36" s="61"/>
      <c r="L36" s="62"/>
      <c r="M36" s="63"/>
      <c r="N36" s="64"/>
      <c r="O36" s="64"/>
      <c r="P36" s="64"/>
      <c r="Q36" s="64"/>
      <c r="R36" s="64"/>
      <c r="S36" s="64"/>
      <c r="T36" s="65"/>
      <c r="U36" s="66"/>
      <c r="V36" s="67"/>
      <c r="W36" s="67"/>
      <c r="X36" s="67"/>
      <c r="Y36" s="68"/>
      <c r="Z36" s="574"/>
      <c r="AA36" s="576"/>
      <c r="AB36" s="89"/>
      <c r="AC36" s="89"/>
      <c r="AD36" s="89"/>
      <c r="AE36" s="89"/>
      <c r="AF36" s="89"/>
      <c r="AG36" s="89"/>
      <c r="AH36" s="89"/>
    </row>
    <row r="37" spans="1:34" s="43" customFormat="1" ht="28.5" customHeight="1" hidden="1" thickBot="1">
      <c r="A37" s="1709"/>
      <c r="B37" s="1709"/>
      <c r="C37" s="1713"/>
      <c r="D37" s="228"/>
      <c r="E37" s="58"/>
      <c r="F37" s="58"/>
      <c r="G37" s="58"/>
      <c r="H37" s="59"/>
      <c r="I37" s="59"/>
      <c r="J37" s="59"/>
      <c r="K37" s="61"/>
      <c r="L37" s="62"/>
      <c r="M37" s="63"/>
      <c r="N37" s="64"/>
      <c r="O37" s="64"/>
      <c r="P37" s="64"/>
      <c r="Q37" s="64"/>
      <c r="R37" s="64"/>
      <c r="S37" s="64"/>
      <c r="T37" s="65"/>
      <c r="U37" s="66"/>
      <c r="V37" s="67"/>
      <c r="W37" s="67"/>
      <c r="X37" s="67"/>
      <c r="Y37" s="68"/>
      <c r="Z37" s="574"/>
      <c r="AA37" s="576"/>
      <c r="AB37" s="89"/>
      <c r="AC37" s="89"/>
      <c r="AD37" s="89"/>
      <c r="AE37" s="89"/>
      <c r="AF37" s="89"/>
      <c r="AG37" s="89"/>
      <c r="AH37" s="89"/>
    </row>
    <row r="38" spans="1:34" s="43" customFormat="1" ht="28.5" customHeight="1" hidden="1" thickBot="1">
      <c r="A38" s="1709"/>
      <c r="B38" s="1709"/>
      <c r="C38" s="1713"/>
      <c r="D38" s="228"/>
      <c r="E38" s="58"/>
      <c r="F38" s="58"/>
      <c r="G38" s="58"/>
      <c r="H38" s="59"/>
      <c r="I38" s="59"/>
      <c r="J38" s="59"/>
      <c r="K38" s="61"/>
      <c r="L38" s="62"/>
      <c r="M38" s="63"/>
      <c r="N38" s="64"/>
      <c r="O38" s="64"/>
      <c r="P38" s="64"/>
      <c r="Q38" s="64"/>
      <c r="R38" s="64"/>
      <c r="S38" s="64"/>
      <c r="T38" s="65"/>
      <c r="U38" s="66"/>
      <c r="V38" s="67"/>
      <c r="W38" s="67"/>
      <c r="X38" s="67"/>
      <c r="Y38" s="68"/>
      <c r="Z38" s="574"/>
      <c r="AA38" s="576"/>
      <c r="AB38" s="89"/>
      <c r="AC38" s="89"/>
      <c r="AD38" s="89"/>
      <c r="AE38" s="89"/>
      <c r="AF38" s="89"/>
      <c r="AG38" s="89"/>
      <c r="AH38" s="89"/>
    </row>
    <row r="39" spans="1:34" s="43" customFormat="1" ht="29.25" customHeight="1" hidden="1" thickBot="1">
      <c r="A39" s="1709"/>
      <c r="B39" s="1709"/>
      <c r="C39" s="1696" t="s">
        <v>812</v>
      </c>
      <c r="D39" s="228"/>
      <c r="E39" s="58"/>
      <c r="F39" s="58"/>
      <c r="G39" s="58"/>
      <c r="H39" s="59"/>
      <c r="I39" s="59"/>
      <c r="J39" s="59"/>
      <c r="K39" s="61"/>
      <c r="L39" s="62"/>
      <c r="M39" s="63"/>
      <c r="N39" s="64"/>
      <c r="O39" s="64"/>
      <c r="P39" s="64"/>
      <c r="Q39" s="64"/>
      <c r="R39" s="64"/>
      <c r="S39" s="64"/>
      <c r="T39" s="65"/>
      <c r="U39" s="66"/>
      <c r="V39" s="67"/>
      <c r="W39" s="67"/>
      <c r="X39" s="67"/>
      <c r="Y39" s="68"/>
      <c r="Z39" s="574"/>
      <c r="AA39" s="576"/>
      <c r="AB39" s="89"/>
      <c r="AC39" s="89"/>
      <c r="AD39" s="89"/>
      <c r="AE39" s="89"/>
      <c r="AF39" s="89"/>
      <c r="AG39" s="89"/>
      <c r="AH39" s="89"/>
    </row>
    <row r="40" spans="1:34" s="43" customFormat="1" ht="29.25" customHeight="1" hidden="1" thickBot="1">
      <c r="A40" s="1709"/>
      <c r="B40" s="1709"/>
      <c r="C40" s="1697"/>
      <c r="D40" s="228"/>
      <c r="E40" s="58"/>
      <c r="F40" s="58"/>
      <c r="G40" s="58"/>
      <c r="H40" s="59"/>
      <c r="I40" s="59"/>
      <c r="J40" s="59"/>
      <c r="K40" s="61"/>
      <c r="L40" s="62"/>
      <c r="M40" s="63"/>
      <c r="N40" s="64"/>
      <c r="O40" s="64"/>
      <c r="P40" s="64"/>
      <c r="Q40" s="64"/>
      <c r="R40" s="64"/>
      <c r="S40" s="64"/>
      <c r="T40" s="65"/>
      <c r="U40" s="66"/>
      <c r="V40" s="67"/>
      <c r="W40" s="67"/>
      <c r="X40" s="67"/>
      <c r="Y40" s="68"/>
      <c r="Z40" s="574"/>
      <c r="AA40" s="576"/>
      <c r="AB40" s="89"/>
      <c r="AC40" s="89"/>
      <c r="AD40" s="89"/>
      <c r="AE40" s="89"/>
      <c r="AF40" s="89"/>
      <c r="AG40" s="89"/>
      <c r="AH40" s="89"/>
    </row>
    <row r="41" spans="1:34" s="43" customFormat="1" ht="44.25" customHeight="1" hidden="1" thickBot="1">
      <c r="A41" s="1709"/>
      <c r="B41" s="1709"/>
      <c r="C41" s="1698"/>
      <c r="D41" s="228"/>
      <c r="E41" s="58"/>
      <c r="F41" s="58"/>
      <c r="G41" s="58"/>
      <c r="H41" s="59"/>
      <c r="I41" s="59"/>
      <c r="J41" s="59"/>
      <c r="K41" s="61"/>
      <c r="L41" s="62"/>
      <c r="M41" s="63"/>
      <c r="N41" s="64"/>
      <c r="O41" s="64"/>
      <c r="P41" s="64"/>
      <c r="Q41" s="64"/>
      <c r="R41" s="64"/>
      <c r="S41" s="64"/>
      <c r="T41" s="65"/>
      <c r="U41" s="66"/>
      <c r="V41" s="67"/>
      <c r="W41" s="67"/>
      <c r="X41" s="67"/>
      <c r="Y41" s="68"/>
      <c r="Z41" s="574"/>
      <c r="AA41" s="576"/>
      <c r="AB41" s="89"/>
      <c r="AC41" s="89"/>
      <c r="AD41" s="89"/>
      <c r="AE41" s="89"/>
      <c r="AF41" s="89"/>
      <c r="AG41" s="89"/>
      <c r="AH41" s="89"/>
    </row>
    <row r="42" spans="1:34" s="43" customFormat="1" ht="22.5" customHeight="1" hidden="1" thickBot="1">
      <c r="A42" s="1709"/>
      <c r="B42" s="1709"/>
      <c r="C42" s="1874" t="s">
        <v>813</v>
      </c>
      <c r="D42" s="228"/>
      <c r="E42" s="58"/>
      <c r="F42" s="58"/>
      <c r="G42" s="58"/>
      <c r="H42" s="59"/>
      <c r="I42" s="59"/>
      <c r="J42" s="59"/>
      <c r="K42" s="61"/>
      <c r="L42" s="62"/>
      <c r="M42" s="63"/>
      <c r="N42" s="64"/>
      <c r="O42" s="64"/>
      <c r="P42" s="64"/>
      <c r="Q42" s="64"/>
      <c r="R42" s="64"/>
      <c r="S42" s="64"/>
      <c r="T42" s="65"/>
      <c r="U42" s="66"/>
      <c r="V42" s="67"/>
      <c r="W42" s="67"/>
      <c r="X42" s="67"/>
      <c r="Y42" s="68"/>
      <c r="Z42" s="574"/>
      <c r="AA42" s="576"/>
      <c r="AB42" s="89"/>
      <c r="AC42" s="89"/>
      <c r="AD42" s="89"/>
      <c r="AE42" s="89"/>
      <c r="AF42" s="89"/>
      <c r="AG42" s="89"/>
      <c r="AH42" s="89"/>
    </row>
    <row r="43" spans="1:34" s="43" customFormat="1" ht="22.5" customHeight="1" hidden="1" thickBot="1">
      <c r="A43" s="1709"/>
      <c r="B43" s="1709"/>
      <c r="C43" s="1697"/>
      <c r="D43" s="228"/>
      <c r="E43" s="58"/>
      <c r="F43" s="58"/>
      <c r="G43" s="58"/>
      <c r="H43" s="59"/>
      <c r="I43" s="59"/>
      <c r="J43" s="59"/>
      <c r="K43" s="61"/>
      <c r="L43" s="62"/>
      <c r="M43" s="63"/>
      <c r="N43" s="64"/>
      <c r="O43" s="64"/>
      <c r="P43" s="64"/>
      <c r="Q43" s="64"/>
      <c r="R43" s="64"/>
      <c r="S43" s="64"/>
      <c r="T43" s="65"/>
      <c r="U43" s="66"/>
      <c r="V43" s="67"/>
      <c r="W43" s="67"/>
      <c r="X43" s="67"/>
      <c r="Y43" s="68"/>
      <c r="Z43" s="574"/>
      <c r="AA43" s="576"/>
      <c r="AB43" s="89"/>
      <c r="AC43" s="89"/>
      <c r="AD43" s="89"/>
      <c r="AE43" s="89"/>
      <c r="AF43" s="89"/>
      <c r="AG43" s="89"/>
      <c r="AH43" s="89"/>
    </row>
    <row r="44" spans="1:34" s="43" customFormat="1" ht="19.5" customHeight="1" hidden="1" thickBot="1">
      <c r="A44" s="1709"/>
      <c r="B44" s="1709"/>
      <c r="C44" s="1697"/>
      <c r="D44" s="228"/>
      <c r="E44" s="58"/>
      <c r="F44" s="58"/>
      <c r="G44" s="58"/>
      <c r="H44" s="59"/>
      <c r="I44" s="59"/>
      <c r="J44" s="59"/>
      <c r="K44" s="61"/>
      <c r="L44" s="62"/>
      <c r="M44" s="63"/>
      <c r="N44" s="64"/>
      <c r="O44" s="64"/>
      <c r="P44" s="64"/>
      <c r="Q44" s="64"/>
      <c r="R44" s="64"/>
      <c r="S44" s="64"/>
      <c r="T44" s="65"/>
      <c r="U44" s="66"/>
      <c r="V44" s="67"/>
      <c r="W44" s="67"/>
      <c r="X44" s="67"/>
      <c r="Y44" s="68"/>
      <c r="Z44" s="574"/>
      <c r="AA44" s="576"/>
      <c r="AB44" s="89"/>
      <c r="AC44" s="89"/>
      <c r="AD44" s="89"/>
      <c r="AE44" s="89"/>
      <c r="AF44" s="89"/>
      <c r="AG44" s="89"/>
      <c r="AH44" s="89"/>
    </row>
    <row r="45" spans="1:34" s="43" customFormat="1" ht="23.25" customHeight="1" hidden="1" thickBot="1">
      <c r="A45" s="1714"/>
      <c r="B45" s="1714"/>
      <c r="C45" s="1698"/>
      <c r="D45" s="228"/>
      <c r="E45" s="58"/>
      <c r="F45" s="58"/>
      <c r="G45" s="58"/>
      <c r="H45" s="59"/>
      <c r="I45" s="59"/>
      <c r="J45" s="59"/>
      <c r="K45" s="61"/>
      <c r="L45" s="62"/>
      <c r="M45" s="63"/>
      <c r="N45" s="64"/>
      <c r="O45" s="64"/>
      <c r="P45" s="64"/>
      <c r="Q45" s="64"/>
      <c r="R45" s="64"/>
      <c r="S45" s="64"/>
      <c r="T45" s="65"/>
      <c r="U45" s="66"/>
      <c r="V45" s="67"/>
      <c r="W45" s="67"/>
      <c r="X45" s="67"/>
      <c r="Y45" s="68"/>
      <c r="Z45" s="574"/>
      <c r="AA45" s="576"/>
      <c r="AB45" s="89"/>
      <c r="AC45" s="89"/>
      <c r="AD45" s="89"/>
      <c r="AE45" s="89"/>
      <c r="AF45" s="89"/>
      <c r="AG45" s="89"/>
      <c r="AH45" s="89"/>
    </row>
    <row r="46" spans="1:34" s="572" customFormat="1" ht="20.1" customHeight="1" hidden="1" thickBot="1">
      <c r="A46" s="1699" t="s">
        <v>125</v>
      </c>
      <c r="B46" s="1700"/>
      <c r="C46" s="1700"/>
      <c r="D46" s="1701"/>
      <c r="E46" s="1141"/>
      <c r="F46" s="1142"/>
      <c r="G46" s="1142"/>
      <c r="H46" s="1142"/>
      <c r="I46" s="1142"/>
      <c r="J46" s="1142"/>
      <c r="K46" s="1142"/>
      <c r="L46" s="1142"/>
      <c r="M46" s="1142"/>
      <c r="N46" s="1142"/>
      <c r="O46" s="1142"/>
      <c r="P46" s="1142"/>
      <c r="Q46" s="1142"/>
      <c r="R46" s="1142"/>
      <c r="S46" s="1142"/>
      <c r="T46" s="1142"/>
      <c r="U46" s="1142"/>
      <c r="V46" s="1142"/>
      <c r="W46" s="1142"/>
      <c r="X46" s="1142"/>
      <c r="Y46" s="81"/>
      <c r="Z46" s="82">
        <f>SUM(Z28:Z45)</f>
        <v>0</v>
      </c>
      <c r="AA46" s="1143"/>
      <c r="AB46" s="1020"/>
      <c r="AC46" s="1020"/>
      <c r="AD46" s="1020"/>
      <c r="AE46" s="1020"/>
      <c r="AF46" s="1020"/>
      <c r="AG46" s="1020"/>
      <c r="AH46" s="1020"/>
    </row>
    <row r="47" spans="1:34" s="572" customFormat="1" ht="20.1" customHeight="1" hidden="1" thickBot="1">
      <c r="A47" s="1703" t="s">
        <v>285</v>
      </c>
      <c r="B47" s="1703"/>
      <c r="C47" s="1703"/>
      <c r="D47" s="1703"/>
      <c r="E47" s="197"/>
      <c r="F47" s="197"/>
      <c r="G47" s="197"/>
      <c r="H47" s="1156"/>
      <c r="I47" s="1156"/>
      <c r="J47" s="1156"/>
      <c r="K47" s="1156"/>
      <c r="L47" s="1156"/>
      <c r="M47" s="1156"/>
      <c r="N47" s="1156"/>
      <c r="O47" s="1156"/>
      <c r="P47" s="1156"/>
      <c r="Q47" s="1156"/>
      <c r="R47" s="1156"/>
      <c r="S47" s="1156"/>
      <c r="T47" s="1156"/>
      <c r="U47" s="1156"/>
      <c r="V47" s="1156"/>
      <c r="W47" s="1156"/>
      <c r="X47" s="1156"/>
      <c r="Y47" s="200"/>
      <c r="Z47" s="201" t="e">
        <f>SUM(Z12,#REF!,Z46,Z24)</f>
        <v>#REF!</v>
      </c>
      <c r="AA47" s="1157"/>
      <c r="AB47" s="1021"/>
      <c r="AC47" s="1021"/>
      <c r="AD47" s="1021"/>
      <c r="AE47" s="1021"/>
      <c r="AF47" s="1021"/>
      <c r="AG47" s="1021"/>
      <c r="AH47" s="1021"/>
    </row>
    <row r="48" spans="1:34" s="12" customFormat="1" ht="9.95" customHeight="1" thickBot="1">
      <c r="A48" s="1702"/>
      <c r="B48" s="1702"/>
      <c r="C48" s="1702"/>
      <c r="D48" s="1702"/>
      <c r="E48" s="1702"/>
      <c r="F48" s="1702"/>
      <c r="G48" s="1702"/>
      <c r="H48" s="1702"/>
      <c r="I48" s="1702"/>
      <c r="J48" s="1702"/>
      <c r="K48" s="1702"/>
      <c r="L48" s="1702"/>
      <c r="M48" s="1702"/>
      <c r="N48" s="1702"/>
      <c r="O48" s="1702"/>
      <c r="P48" s="1702"/>
      <c r="Q48" s="1702"/>
      <c r="R48" s="1702"/>
      <c r="S48" s="1702"/>
      <c r="T48" s="1702"/>
      <c r="U48" s="1702"/>
      <c r="V48" s="1702"/>
      <c r="W48" s="1702"/>
      <c r="X48" s="1702"/>
      <c r="Y48" s="1702"/>
      <c r="Z48" s="1702"/>
      <c r="AA48" s="1702"/>
      <c r="AB48" s="282"/>
      <c r="AC48" s="282"/>
      <c r="AD48" s="282"/>
      <c r="AE48" s="282"/>
      <c r="AF48" s="282"/>
      <c r="AG48" s="282"/>
      <c r="AH48" s="282"/>
    </row>
    <row r="49" spans="1:37" s="4" customFormat="1" ht="21" customHeight="1" thickBot="1">
      <c r="A49" s="1716" t="s">
        <v>9</v>
      </c>
      <c r="B49" s="1717"/>
      <c r="C49" s="1717"/>
      <c r="D49" s="1718"/>
      <c r="E49" s="1705" t="s">
        <v>814</v>
      </c>
      <c r="F49" s="1706"/>
      <c r="G49" s="1706"/>
      <c r="H49" s="1706"/>
      <c r="I49" s="1706"/>
      <c r="J49" s="1706"/>
      <c r="K49" s="1706"/>
      <c r="L49" s="1706"/>
      <c r="M49" s="1706"/>
      <c r="N49" s="1706"/>
      <c r="O49" s="1706"/>
      <c r="P49" s="1706"/>
      <c r="Q49" s="1706"/>
      <c r="R49" s="1706"/>
      <c r="S49" s="1706"/>
      <c r="T49" s="1706"/>
      <c r="U49" s="1706"/>
      <c r="V49" s="1706"/>
      <c r="W49" s="1706"/>
      <c r="X49" s="1706"/>
      <c r="Y49" s="1706"/>
      <c r="Z49" s="1706"/>
      <c r="AA49" s="1707"/>
      <c r="AB49" s="1705" t="s">
        <v>814</v>
      </c>
      <c r="AC49" s="1706"/>
      <c r="AD49" s="1706"/>
      <c r="AE49" s="1706"/>
      <c r="AF49" s="1706"/>
      <c r="AG49" s="1706"/>
      <c r="AH49" s="1706"/>
      <c r="AI49" s="1706"/>
      <c r="AJ49" s="1706"/>
      <c r="AK49" s="1707"/>
    </row>
    <row r="50" spans="2:26" s="12" customFormat="1" ht="9.95" customHeight="1" thickBot="1">
      <c r="B50" s="13"/>
      <c r="F50" s="218"/>
      <c r="I50" s="219"/>
      <c r="K50" s="220"/>
      <c r="L50" s="220"/>
      <c r="Y50" s="221"/>
      <c r="Z50" s="356"/>
    </row>
    <row r="51" spans="1:37" s="31" customFormat="1" ht="39" thickBot="1">
      <c r="A51" s="20" t="s">
        <v>11</v>
      </c>
      <c r="B51" s="21" t="s">
        <v>12</v>
      </c>
      <c r="C51" s="20" t="s">
        <v>13</v>
      </c>
      <c r="D51" s="223" t="s">
        <v>14</v>
      </c>
      <c r="E51" s="22" t="s">
        <v>15</v>
      </c>
      <c r="F51" s="23" t="s">
        <v>16</v>
      </c>
      <c r="G51" s="24" t="s">
        <v>17</v>
      </c>
      <c r="H51" s="24" t="s">
        <v>18</v>
      </c>
      <c r="I51" s="25" t="s">
        <v>19</v>
      </c>
      <c r="J51" s="24" t="s">
        <v>20</v>
      </c>
      <c r="K51" s="24" t="s">
        <v>21</v>
      </c>
      <c r="L51" s="24" t="s">
        <v>22</v>
      </c>
      <c r="M51" s="26" t="s">
        <v>23</v>
      </c>
      <c r="N51" s="26" t="s">
        <v>24</v>
      </c>
      <c r="O51" s="26" t="s">
        <v>25</v>
      </c>
      <c r="P51" s="26" t="s">
        <v>26</v>
      </c>
      <c r="Q51" s="26" t="s">
        <v>27</v>
      </c>
      <c r="R51" s="26" t="s">
        <v>28</v>
      </c>
      <c r="S51" s="26" t="s">
        <v>29</v>
      </c>
      <c r="T51" s="26" t="s">
        <v>30</v>
      </c>
      <c r="U51" s="26" t="s">
        <v>31</v>
      </c>
      <c r="V51" s="26" t="s">
        <v>32</v>
      </c>
      <c r="W51" s="26" t="s">
        <v>33</v>
      </c>
      <c r="X51" s="26" t="s">
        <v>34</v>
      </c>
      <c r="Y51" s="27" t="s">
        <v>35</v>
      </c>
      <c r="Z51" s="28" t="s">
        <v>36</v>
      </c>
      <c r="AA51" s="29" t="s">
        <v>37</v>
      </c>
      <c r="AB51" s="1320" t="s">
        <v>44</v>
      </c>
      <c r="AC51" s="1320" t="s">
        <v>1705</v>
      </c>
      <c r="AD51" s="1320" t="s">
        <v>45</v>
      </c>
      <c r="AE51" s="1320" t="s">
        <v>1915</v>
      </c>
      <c r="AF51" s="1320" t="s">
        <v>1711</v>
      </c>
      <c r="AG51" s="1320" t="s">
        <v>1916</v>
      </c>
      <c r="AH51" s="1320" t="s">
        <v>38</v>
      </c>
      <c r="AI51" s="1320" t="s">
        <v>39</v>
      </c>
      <c r="AJ51" s="1320" t="s">
        <v>40</v>
      </c>
      <c r="AK51" s="1600" t="s">
        <v>41</v>
      </c>
    </row>
    <row r="52" spans="1:37" s="43" customFormat="1" ht="64.5" thickBot="1">
      <c r="A52" s="1145">
        <v>1</v>
      </c>
      <c r="B52" s="1145" t="s">
        <v>815</v>
      </c>
      <c r="C52" s="1149" t="s">
        <v>816</v>
      </c>
      <c r="D52" s="1152" t="s">
        <v>817</v>
      </c>
      <c r="E52" s="320" t="s">
        <v>226</v>
      </c>
      <c r="F52" s="278">
        <v>1</v>
      </c>
      <c r="G52" s="322" t="s">
        <v>805</v>
      </c>
      <c r="H52" s="323" t="s">
        <v>795</v>
      </c>
      <c r="I52" s="358">
        <v>1</v>
      </c>
      <c r="J52" s="59" t="s">
        <v>806</v>
      </c>
      <c r="K52" s="61">
        <v>42005</v>
      </c>
      <c r="L52" s="62">
        <v>42369</v>
      </c>
      <c r="M52" s="325"/>
      <c r="N52" s="325"/>
      <c r="O52" s="325"/>
      <c r="P52" s="325"/>
      <c r="Q52" s="325"/>
      <c r="R52" s="325"/>
      <c r="S52" s="1383">
        <v>1</v>
      </c>
      <c r="T52" s="1383"/>
      <c r="U52" s="1384"/>
      <c r="V52" s="1384"/>
      <c r="W52" s="1384"/>
      <c r="X52" s="1384"/>
      <c r="Y52" s="1385">
        <v>1</v>
      </c>
      <c r="Z52" s="359">
        <v>0</v>
      </c>
      <c r="AA52" s="577" t="s">
        <v>1084</v>
      </c>
      <c r="AB52" s="1467"/>
      <c r="AC52" s="1501"/>
      <c r="AD52" s="1465"/>
      <c r="AE52" s="1464"/>
      <c r="AF52" s="1533"/>
      <c r="AG52" s="1534"/>
      <c r="AH52" s="1465"/>
      <c r="AI52" s="1465"/>
      <c r="AJ52" s="1536"/>
      <c r="AK52" s="1536"/>
    </row>
    <row r="53" spans="1:37" s="572" customFormat="1" ht="20.1" customHeight="1" thickBot="1">
      <c r="A53" s="1699" t="s">
        <v>125</v>
      </c>
      <c r="B53" s="1700"/>
      <c r="C53" s="1700"/>
      <c r="D53" s="1701"/>
      <c r="E53" s="1142"/>
      <c r="F53" s="1142"/>
      <c r="G53" s="1142"/>
      <c r="H53" s="1142"/>
      <c r="I53" s="80">
        <f>+I52</f>
        <v>1</v>
      </c>
      <c r="J53" s="1142"/>
      <c r="K53" s="1142"/>
      <c r="L53" s="1142"/>
      <c r="M53" s="1142"/>
      <c r="N53" s="1142"/>
      <c r="O53" s="1142"/>
      <c r="P53" s="1142"/>
      <c r="Q53" s="1142"/>
      <c r="R53" s="1142"/>
      <c r="S53" s="1142"/>
      <c r="T53" s="1142"/>
      <c r="U53" s="1142"/>
      <c r="V53" s="1142"/>
      <c r="W53" s="1142"/>
      <c r="X53" s="1142"/>
      <c r="Y53" s="81"/>
      <c r="Z53" s="82">
        <f>SUM(Z52:Z52)</f>
        <v>0</v>
      </c>
      <c r="AA53" s="1143"/>
      <c r="AB53" s="1020"/>
      <c r="AC53" s="1394"/>
      <c r="AD53" s="1393"/>
      <c r="AE53" s="1394"/>
      <c r="AF53" s="1393"/>
      <c r="AG53" s="1394"/>
      <c r="AH53" s="1020"/>
      <c r="AI53" s="1020"/>
      <c r="AJ53" s="1020"/>
      <c r="AK53" s="1020"/>
    </row>
    <row r="54" spans="1:37" s="572" customFormat="1" ht="20.1" customHeight="1" thickBot="1">
      <c r="A54" s="1692" t="s">
        <v>285</v>
      </c>
      <c r="B54" s="1693"/>
      <c r="C54" s="1693"/>
      <c r="D54" s="1715"/>
      <c r="E54" s="197"/>
      <c r="F54" s="197"/>
      <c r="G54" s="197"/>
      <c r="H54" s="1156"/>
      <c r="I54" s="1156"/>
      <c r="J54" s="1156"/>
      <c r="K54" s="1156"/>
      <c r="L54" s="1156"/>
      <c r="M54" s="1156"/>
      <c r="N54" s="1156"/>
      <c r="O54" s="1156"/>
      <c r="P54" s="1156"/>
      <c r="Q54" s="1156"/>
      <c r="R54" s="1156"/>
      <c r="S54" s="1156"/>
      <c r="T54" s="1156"/>
      <c r="U54" s="1156"/>
      <c r="V54" s="1156"/>
      <c r="W54" s="1156"/>
      <c r="X54" s="1156"/>
      <c r="Y54" s="200"/>
      <c r="Z54" s="201">
        <f>+Z53</f>
        <v>0</v>
      </c>
      <c r="AA54" s="1157"/>
      <c r="AB54" s="1092"/>
      <c r="AC54" s="1091"/>
      <c r="AD54" s="1092"/>
      <c r="AE54" s="1095"/>
      <c r="AF54" s="1092"/>
      <c r="AG54" s="1091"/>
      <c r="AH54" s="1454"/>
      <c r="AI54" s="1454"/>
      <c r="AJ54" s="1454"/>
      <c r="AK54" s="1454"/>
    </row>
    <row r="55" spans="1:34" s="12" customFormat="1" ht="9.95" customHeight="1">
      <c r="A55" s="1702"/>
      <c r="B55" s="1702"/>
      <c r="C55" s="1702"/>
      <c r="D55" s="1702"/>
      <c r="E55" s="1702"/>
      <c r="F55" s="1702"/>
      <c r="G55" s="1702"/>
      <c r="H55" s="1702"/>
      <c r="I55" s="1702"/>
      <c r="J55" s="1702"/>
      <c r="K55" s="1702"/>
      <c r="L55" s="1702"/>
      <c r="M55" s="1702"/>
      <c r="N55" s="1702"/>
      <c r="O55" s="1702"/>
      <c r="P55" s="1702"/>
      <c r="Q55" s="1702"/>
      <c r="R55" s="1702"/>
      <c r="S55" s="1702"/>
      <c r="T55" s="1702"/>
      <c r="U55" s="1702"/>
      <c r="V55" s="1702"/>
      <c r="W55" s="1702"/>
      <c r="X55" s="1702"/>
      <c r="Y55" s="1702"/>
      <c r="Z55" s="1702"/>
      <c r="AA55" s="1702"/>
      <c r="AB55" s="360"/>
      <c r="AC55" s="360"/>
      <c r="AD55" s="360"/>
      <c r="AE55" s="360"/>
      <c r="AF55" s="360"/>
      <c r="AG55" s="360"/>
      <c r="AH55" s="360"/>
    </row>
    <row r="56" spans="1:34" s="12" customFormat="1" ht="9.95" customHeight="1" thickBot="1">
      <c r="A56" s="1702"/>
      <c r="B56" s="1702"/>
      <c r="C56" s="1702"/>
      <c r="D56" s="1702"/>
      <c r="E56" s="1702"/>
      <c r="F56" s="1702"/>
      <c r="G56" s="1702"/>
      <c r="H56" s="1702"/>
      <c r="I56" s="1702"/>
      <c r="J56" s="1702"/>
      <c r="K56" s="1702"/>
      <c r="L56" s="1702"/>
      <c r="M56" s="1702"/>
      <c r="N56" s="1702"/>
      <c r="O56" s="1702"/>
      <c r="P56" s="1702"/>
      <c r="Q56" s="1702"/>
      <c r="R56" s="1702"/>
      <c r="S56" s="1702"/>
      <c r="T56" s="1702"/>
      <c r="U56" s="1702"/>
      <c r="V56" s="1702"/>
      <c r="W56" s="1702"/>
      <c r="X56" s="1702"/>
      <c r="Y56" s="1702"/>
      <c r="Z56" s="1702"/>
      <c r="AA56" s="1702"/>
      <c r="AB56" s="282"/>
      <c r="AC56" s="282"/>
      <c r="AD56" s="282"/>
      <c r="AE56" s="282"/>
      <c r="AF56" s="282"/>
      <c r="AG56" s="282"/>
      <c r="AH56" s="282"/>
    </row>
    <row r="57" spans="1:37" s="4" customFormat="1" ht="21" customHeight="1" thickBot="1">
      <c r="A57" s="1716" t="s">
        <v>9</v>
      </c>
      <c r="B57" s="1717"/>
      <c r="C57" s="1717"/>
      <c r="D57" s="1718"/>
      <c r="E57" s="1705" t="s">
        <v>287</v>
      </c>
      <c r="F57" s="1706"/>
      <c r="G57" s="1706"/>
      <c r="H57" s="1706"/>
      <c r="I57" s="1706"/>
      <c r="J57" s="1706"/>
      <c r="K57" s="1706"/>
      <c r="L57" s="1706"/>
      <c r="M57" s="1706"/>
      <c r="N57" s="1706"/>
      <c r="O57" s="1706"/>
      <c r="P57" s="1706"/>
      <c r="Q57" s="1706"/>
      <c r="R57" s="1706"/>
      <c r="S57" s="1706"/>
      <c r="T57" s="1706"/>
      <c r="U57" s="1706"/>
      <c r="V57" s="1706"/>
      <c r="W57" s="1706"/>
      <c r="X57" s="1706"/>
      <c r="Y57" s="1706"/>
      <c r="Z57" s="1706"/>
      <c r="AA57" s="1707"/>
      <c r="AB57" s="1705" t="s">
        <v>287</v>
      </c>
      <c r="AC57" s="1706"/>
      <c r="AD57" s="1706"/>
      <c r="AE57" s="1706"/>
      <c r="AF57" s="1706"/>
      <c r="AG57" s="1706"/>
      <c r="AH57" s="1706"/>
      <c r="AI57" s="1706"/>
      <c r="AJ57" s="1706"/>
      <c r="AK57" s="1707"/>
    </row>
    <row r="58" spans="1:34" s="12" customFormat="1" ht="9.95" customHeight="1" thickBot="1">
      <c r="A58" s="1148"/>
      <c r="B58" s="178"/>
      <c r="C58" s="1148"/>
      <c r="D58" s="1148"/>
      <c r="E58" s="1148"/>
      <c r="F58" s="179"/>
      <c r="G58" s="1148"/>
      <c r="H58" s="1148"/>
      <c r="I58" s="180"/>
      <c r="J58" s="1148"/>
      <c r="K58" s="1148"/>
      <c r="L58" s="1148"/>
      <c r="M58" s="1148"/>
      <c r="N58" s="1148"/>
      <c r="O58" s="1148"/>
      <c r="P58" s="1148"/>
      <c r="Q58" s="1148"/>
      <c r="R58" s="1148"/>
      <c r="S58" s="1148"/>
      <c r="T58" s="1148"/>
      <c r="U58" s="1148"/>
      <c r="V58" s="1148"/>
      <c r="W58" s="1148"/>
      <c r="X58" s="1148"/>
      <c r="Y58" s="182"/>
      <c r="Z58" s="1148"/>
      <c r="AA58" s="1148"/>
      <c r="AB58" s="362"/>
      <c r="AC58" s="362"/>
      <c r="AD58" s="362"/>
      <c r="AE58" s="362"/>
      <c r="AF58" s="362"/>
      <c r="AG58" s="362"/>
      <c r="AH58" s="362"/>
    </row>
    <row r="59" spans="1:37" s="31" customFormat="1" ht="39" thickBot="1">
      <c r="A59" s="20" t="s">
        <v>11</v>
      </c>
      <c r="B59" s="363" t="s">
        <v>12</v>
      </c>
      <c r="C59" s="20" t="s">
        <v>13</v>
      </c>
      <c r="D59" s="364" t="s">
        <v>14</v>
      </c>
      <c r="E59" s="284" t="s">
        <v>15</v>
      </c>
      <c r="F59" s="285" t="s">
        <v>16</v>
      </c>
      <c r="G59" s="286" t="s">
        <v>17</v>
      </c>
      <c r="H59" s="286" t="s">
        <v>18</v>
      </c>
      <c r="I59" s="287" t="s">
        <v>19</v>
      </c>
      <c r="J59" s="286" t="s">
        <v>20</v>
      </c>
      <c r="K59" s="286" t="s">
        <v>21</v>
      </c>
      <c r="L59" s="286" t="s">
        <v>22</v>
      </c>
      <c r="M59" s="288" t="s">
        <v>23</v>
      </c>
      <c r="N59" s="288" t="s">
        <v>24</v>
      </c>
      <c r="O59" s="288" t="s">
        <v>25</v>
      </c>
      <c r="P59" s="288" t="s">
        <v>26</v>
      </c>
      <c r="Q59" s="288" t="s">
        <v>27</v>
      </c>
      <c r="R59" s="288" t="s">
        <v>28</v>
      </c>
      <c r="S59" s="288" t="s">
        <v>29</v>
      </c>
      <c r="T59" s="288" t="s">
        <v>30</v>
      </c>
      <c r="U59" s="288" t="s">
        <v>31</v>
      </c>
      <c r="V59" s="288" t="s">
        <v>32</v>
      </c>
      <c r="W59" s="288" t="s">
        <v>33</v>
      </c>
      <c r="X59" s="288" t="s">
        <v>34</v>
      </c>
      <c r="Y59" s="289" t="s">
        <v>35</v>
      </c>
      <c r="Z59" s="286" t="s">
        <v>36</v>
      </c>
      <c r="AA59" s="290" t="s">
        <v>37</v>
      </c>
      <c r="AB59" s="1320" t="s">
        <v>44</v>
      </c>
      <c r="AC59" s="1320" t="s">
        <v>1705</v>
      </c>
      <c r="AD59" s="1320" t="s">
        <v>45</v>
      </c>
      <c r="AE59" s="1320" t="s">
        <v>1915</v>
      </c>
      <c r="AF59" s="1320" t="s">
        <v>1711</v>
      </c>
      <c r="AG59" s="1320" t="s">
        <v>1916</v>
      </c>
      <c r="AH59" s="1320" t="s">
        <v>38</v>
      </c>
      <c r="AI59" s="1320" t="s">
        <v>39</v>
      </c>
      <c r="AJ59" s="1320" t="s">
        <v>40</v>
      </c>
      <c r="AK59" s="1600" t="s">
        <v>41</v>
      </c>
    </row>
    <row r="60" spans="1:37" s="43" customFormat="1" ht="39" customHeight="1" thickBot="1">
      <c r="A60" s="1708">
        <v>1</v>
      </c>
      <c r="B60" s="1708" t="s">
        <v>542</v>
      </c>
      <c r="C60" s="1696" t="s">
        <v>664</v>
      </c>
      <c r="D60" s="52" t="s">
        <v>820</v>
      </c>
      <c r="E60" s="308" t="s">
        <v>821</v>
      </c>
      <c r="F60" s="309">
        <v>1</v>
      </c>
      <c r="G60" s="305" t="s">
        <v>822</v>
      </c>
      <c r="H60" s="58" t="s">
        <v>1865</v>
      </c>
      <c r="I60" s="365">
        <v>0.08333333333333334</v>
      </c>
      <c r="J60" s="306" t="s">
        <v>823</v>
      </c>
      <c r="K60" s="105">
        <v>42005</v>
      </c>
      <c r="L60" s="105">
        <v>42063</v>
      </c>
      <c r="M60" s="51"/>
      <c r="N60" s="51">
        <v>1</v>
      </c>
      <c r="O60" s="51"/>
      <c r="P60" s="51"/>
      <c r="Q60" s="51"/>
      <c r="R60" s="51"/>
      <c r="S60" s="51"/>
      <c r="T60" s="51"/>
      <c r="U60" s="134"/>
      <c r="V60" s="134"/>
      <c r="W60" s="134"/>
      <c r="X60" s="134"/>
      <c r="Y60" s="109">
        <f>SUM(M60:X60)</f>
        <v>1</v>
      </c>
      <c r="Z60" s="361">
        <v>0</v>
      </c>
      <c r="AA60" s="577" t="s">
        <v>1084</v>
      </c>
      <c r="AB60" s="1467"/>
      <c r="AC60" s="1501"/>
      <c r="AD60" s="1467"/>
      <c r="AE60" s="1501"/>
      <c r="AF60" s="1501"/>
      <c r="AG60" s="1501"/>
      <c r="AH60" s="1465"/>
      <c r="AI60" s="1465"/>
      <c r="AJ60" s="1536"/>
      <c r="AK60" s="1536"/>
    </row>
    <row r="61" spans="1:37" s="43" customFormat="1" ht="39" customHeight="1" thickBot="1">
      <c r="A61" s="1709"/>
      <c r="B61" s="1709"/>
      <c r="C61" s="1697"/>
      <c r="D61" s="52" t="s">
        <v>824</v>
      </c>
      <c r="E61" s="308" t="s">
        <v>67</v>
      </c>
      <c r="F61" s="309">
        <v>1</v>
      </c>
      <c r="G61" s="305" t="s">
        <v>825</v>
      </c>
      <c r="H61" s="58" t="s">
        <v>1866</v>
      </c>
      <c r="I61" s="365">
        <v>0.08333333333333334</v>
      </c>
      <c r="J61" s="306" t="s">
        <v>826</v>
      </c>
      <c r="K61" s="105">
        <v>42005</v>
      </c>
      <c r="L61" s="105">
        <v>42024</v>
      </c>
      <c r="M61" s="124">
        <v>1</v>
      </c>
      <c r="N61" s="124"/>
      <c r="O61" s="124"/>
      <c r="P61" s="124"/>
      <c r="Q61" s="124"/>
      <c r="R61" s="124"/>
      <c r="S61" s="124"/>
      <c r="T61" s="124"/>
      <c r="U61" s="125"/>
      <c r="V61" s="125"/>
      <c r="W61" s="125"/>
      <c r="X61" s="125"/>
      <c r="Y61" s="109">
        <f>SUM(M61:X61)</f>
        <v>1</v>
      </c>
      <c r="Z61" s="361">
        <v>0</v>
      </c>
      <c r="AA61" s="577" t="s">
        <v>1084</v>
      </c>
      <c r="AB61" s="1467"/>
      <c r="AC61" s="1501"/>
      <c r="AD61" s="1467"/>
      <c r="AE61" s="1501"/>
      <c r="AF61" s="1501"/>
      <c r="AG61" s="1501"/>
      <c r="AH61" s="1465"/>
      <c r="AI61" s="1465"/>
      <c r="AJ61" s="1536"/>
      <c r="AK61" s="1536"/>
    </row>
    <row r="62" spans="1:37" s="43" customFormat="1" ht="39" customHeight="1" thickBot="1">
      <c r="A62" s="1709"/>
      <c r="B62" s="1709"/>
      <c r="C62" s="1697"/>
      <c r="D62" s="52" t="s">
        <v>827</v>
      </c>
      <c r="E62" s="308" t="s">
        <v>796</v>
      </c>
      <c r="F62" s="309">
        <v>44</v>
      </c>
      <c r="G62" s="305" t="s">
        <v>828</v>
      </c>
      <c r="H62" s="58" t="s">
        <v>1866</v>
      </c>
      <c r="I62" s="365">
        <v>0.08333333333333334</v>
      </c>
      <c r="J62" s="306" t="s">
        <v>829</v>
      </c>
      <c r="K62" s="105">
        <v>42036</v>
      </c>
      <c r="L62" s="105">
        <v>42339</v>
      </c>
      <c r="M62" s="51"/>
      <c r="N62" s="51">
        <v>4</v>
      </c>
      <c r="O62" s="51">
        <v>4</v>
      </c>
      <c r="P62" s="51">
        <v>4</v>
      </c>
      <c r="Q62" s="51">
        <v>4</v>
      </c>
      <c r="R62" s="51">
        <v>4</v>
      </c>
      <c r="S62" s="51">
        <v>4</v>
      </c>
      <c r="T62" s="51">
        <v>4</v>
      </c>
      <c r="U62" s="51">
        <v>4</v>
      </c>
      <c r="V62" s="51">
        <v>4</v>
      </c>
      <c r="W62" s="51">
        <v>4</v>
      </c>
      <c r="X62" s="51">
        <v>4</v>
      </c>
      <c r="Y62" s="109">
        <f>SUM(M62:X62)</f>
        <v>44</v>
      </c>
      <c r="Z62" s="361">
        <v>0</v>
      </c>
      <c r="AA62" s="577" t="s">
        <v>1084</v>
      </c>
      <c r="AB62" s="1467"/>
      <c r="AC62" s="1501"/>
      <c r="AD62" s="1467"/>
      <c r="AE62" s="1501"/>
      <c r="AF62" s="1501"/>
      <c r="AG62" s="1501"/>
      <c r="AH62" s="1465"/>
      <c r="AI62" s="1465"/>
      <c r="AJ62" s="1536"/>
      <c r="AK62" s="1536"/>
    </row>
    <row r="63" spans="1:37" s="43" customFormat="1" ht="39" customHeight="1" thickBot="1">
      <c r="A63" s="1709"/>
      <c r="B63" s="1709"/>
      <c r="C63" s="1697"/>
      <c r="D63" s="52" t="s">
        <v>830</v>
      </c>
      <c r="E63" s="308" t="s">
        <v>796</v>
      </c>
      <c r="F63" s="309">
        <v>11</v>
      </c>
      <c r="G63" s="305" t="s">
        <v>831</v>
      </c>
      <c r="H63" s="58" t="s">
        <v>1866</v>
      </c>
      <c r="I63" s="365">
        <v>0.08333333333333334</v>
      </c>
      <c r="J63" s="306" t="s">
        <v>832</v>
      </c>
      <c r="K63" s="105">
        <v>42005</v>
      </c>
      <c r="L63" s="105">
        <v>42339</v>
      </c>
      <c r="M63" s="1324"/>
      <c r="N63" s="1324">
        <v>1</v>
      </c>
      <c r="O63" s="1324">
        <v>1</v>
      </c>
      <c r="P63" s="1324">
        <v>1</v>
      </c>
      <c r="Q63" s="1324">
        <v>1</v>
      </c>
      <c r="R63" s="1324">
        <v>1</v>
      </c>
      <c r="S63" s="1324">
        <v>1</v>
      </c>
      <c r="T63" s="1324">
        <v>1</v>
      </c>
      <c r="U63" s="1325">
        <v>1</v>
      </c>
      <c r="V63" s="1325">
        <v>1</v>
      </c>
      <c r="W63" s="1325">
        <v>1</v>
      </c>
      <c r="X63" s="1325">
        <v>1</v>
      </c>
      <c r="Y63" s="109">
        <f>SUM(M63:X63)</f>
        <v>11</v>
      </c>
      <c r="Z63" s="361">
        <v>0</v>
      </c>
      <c r="AA63" s="577" t="s">
        <v>1084</v>
      </c>
      <c r="AB63" s="1467"/>
      <c r="AC63" s="1501"/>
      <c r="AD63" s="1467"/>
      <c r="AE63" s="1501"/>
      <c r="AF63" s="1501"/>
      <c r="AG63" s="1501"/>
      <c r="AH63" s="1465"/>
      <c r="AI63" s="1465"/>
      <c r="AJ63" s="1536"/>
      <c r="AK63" s="1536"/>
    </row>
    <row r="64" spans="1:37" s="43" customFormat="1" ht="39" customHeight="1" thickBot="1">
      <c r="A64" s="1709"/>
      <c r="B64" s="1709"/>
      <c r="C64" s="1697"/>
      <c r="D64" s="52" t="s">
        <v>833</v>
      </c>
      <c r="E64" s="1321" t="s">
        <v>1869</v>
      </c>
      <c r="F64" s="1327">
        <v>1</v>
      </c>
      <c r="G64" s="1328" t="s">
        <v>1870</v>
      </c>
      <c r="H64" s="58" t="s">
        <v>1865</v>
      </c>
      <c r="I64" s="365">
        <v>0.08333333333333334</v>
      </c>
      <c r="J64" s="306" t="s">
        <v>834</v>
      </c>
      <c r="K64" s="105">
        <v>42005</v>
      </c>
      <c r="L64" s="105">
        <v>42369</v>
      </c>
      <c r="M64" s="1329">
        <v>1</v>
      </c>
      <c r="N64" s="1329">
        <v>1</v>
      </c>
      <c r="O64" s="1329">
        <v>1</v>
      </c>
      <c r="P64" s="1329">
        <v>1</v>
      </c>
      <c r="Q64" s="1329">
        <v>1</v>
      </c>
      <c r="R64" s="1329">
        <v>1</v>
      </c>
      <c r="S64" s="1329">
        <v>1</v>
      </c>
      <c r="T64" s="1329">
        <v>1</v>
      </c>
      <c r="U64" s="1329">
        <v>1</v>
      </c>
      <c r="V64" s="1329">
        <v>1</v>
      </c>
      <c r="W64" s="1329">
        <v>1</v>
      </c>
      <c r="X64" s="1329">
        <v>1</v>
      </c>
      <c r="Y64" s="1281">
        <v>1</v>
      </c>
      <c r="Z64" s="361">
        <v>0</v>
      </c>
      <c r="AA64" s="577" t="s">
        <v>1084</v>
      </c>
      <c r="AB64" s="1467"/>
      <c r="AC64" s="1501"/>
      <c r="AD64" s="1510"/>
      <c r="AE64" s="1501"/>
      <c r="AF64" s="1501"/>
      <c r="AG64" s="1501"/>
      <c r="AH64" s="1465"/>
      <c r="AI64" s="1465"/>
      <c r="AJ64" s="1536"/>
      <c r="AK64" s="1536"/>
    </row>
    <row r="65" spans="1:37" s="43" customFormat="1" ht="39" customHeight="1" thickBot="1">
      <c r="A65" s="1709"/>
      <c r="B65" s="1709"/>
      <c r="C65" s="1697"/>
      <c r="D65" s="52" t="s">
        <v>835</v>
      </c>
      <c r="E65" s="308" t="s">
        <v>796</v>
      </c>
      <c r="F65" s="1322">
        <v>4</v>
      </c>
      <c r="G65" s="305" t="s">
        <v>836</v>
      </c>
      <c r="H65" s="58" t="s">
        <v>1867</v>
      </c>
      <c r="I65" s="365">
        <v>0.08333333333333334</v>
      </c>
      <c r="J65" s="306" t="s">
        <v>837</v>
      </c>
      <c r="K65" s="105">
        <v>42036</v>
      </c>
      <c r="L65" s="105">
        <v>42369</v>
      </c>
      <c r="M65" s="51"/>
      <c r="N65" s="1324"/>
      <c r="O65" s="1324">
        <v>1</v>
      </c>
      <c r="P65" s="1324"/>
      <c r="Q65" s="1324"/>
      <c r="R65" s="1324">
        <v>1</v>
      </c>
      <c r="S65" s="1324"/>
      <c r="T65" s="1324"/>
      <c r="U65" s="1324">
        <v>1</v>
      </c>
      <c r="V65" s="1324"/>
      <c r="W65" s="1324"/>
      <c r="X65" s="1324">
        <v>1</v>
      </c>
      <c r="Y65" s="1330">
        <f>SUM(M65:X65)</f>
        <v>4</v>
      </c>
      <c r="Z65" s="361">
        <v>0</v>
      </c>
      <c r="AA65" s="577" t="s">
        <v>1084</v>
      </c>
      <c r="AB65" s="1467"/>
      <c r="AC65" s="1501"/>
      <c r="AD65" s="1467"/>
      <c r="AE65" s="1501"/>
      <c r="AF65" s="1501"/>
      <c r="AG65" s="1501"/>
      <c r="AH65" s="1465"/>
      <c r="AI65" s="1465"/>
      <c r="AJ65" s="1536"/>
      <c r="AK65" s="1536"/>
    </row>
    <row r="66" spans="1:37" s="43" customFormat="1" ht="39" customHeight="1" thickBot="1">
      <c r="A66" s="1709"/>
      <c r="B66" s="1709"/>
      <c r="C66" s="1697"/>
      <c r="D66" s="52" t="s">
        <v>838</v>
      </c>
      <c r="E66" s="308" t="s">
        <v>67</v>
      </c>
      <c r="F66" s="309">
        <v>1</v>
      </c>
      <c r="G66" s="305" t="s">
        <v>68</v>
      </c>
      <c r="H66" s="1331" t="s">
        <v>1866</v>
      </c>
      <c r="I66" s="365">
        <v>0.08333333333333334</v>
      </c>
      <c r="J66" s="306" t="s">
        <v>840</v>
      </c>
      <c r="K66" s="105">
        <v>42005</v>
      </c>
      <c r="L66" s="105">
        <v>42024</v>
      </c>
      <c r="M66" s="51"/>
      <c r="N66" s="51"/>
      <c r="O66" s="51"/>
      <c r="P66" s="51"/>
      <c r="Q66" s="51"/>
      <c r="R66" s="51"/>
      <c r="S66" s="51"/>
      <c r="T66" s="51"/>
      <c r="U66" s="134"/>
      <c r="V66" s="134"/>
      <c r="W66" s="134"/>
      <c r="X66" s="134">
        <v>1</v>
      </c>
      <c r="Y66" s="109">
        <f>SUM(M66:X66)</f>
        <v>1</v>
      </c>
      <c r="Z66" s="361">
        <v>0</v>
      </c>
      <c r="AA66" s="577" t="s">
        <v>1084</v>
      </c>
      <c r="AB66" s="1467"/>
      <c r="AC66" s="1501"/>
      <c r="AD66" s="1467"/>
      <c r="AE66" s="1501"/>
      <c r="AF66" s="1501"/>
      <c r="AG66" s="1501"/>
      <c r="AH66" s="1465"/>
      <c r="AI66" s="1465"/>
      <c r="AJ66" s="1536"/>
      <c r="AK66" s="1536"/>
    </row>
    <row r="67" spans="1:37" s="43" customFormat="1" ht="39" customHeight="1" thickBot="1">
      <c r="A67" s="1709"/>
      <c r="B67" s="1709"/>
      <c r="C67" s="1698"/>
      <c r="D67" s="52" t="s">
        <v>841</v>
      </c>
      <c r="E67" s="308" t="s">
        <v>842</v>
      </c>
      <c r="F67" s="1327">
        <v>1</v>
      </c>
      <c r="G67" s="1328" t="s">
        <v>1871</v>
      </c>
      <c r="H67" s="1331" t="s">
        <v>1865</v>
      </c>
      <c r="I67" s="365">
        <v>0.08333333333333334</v>
      </c>
      <c r="J67" s="306" t="s">
        <v>843</v>
      </c>
      <c r="K67" s="105">
        <v>42036</v>
      </c>
      <c r="L67" s="105">
        <v>42369</v>
      </c>
      <c r="M67" s="124"/>
      <c r="N67" s="124"/>
      <c r="O67" s="124"/>
      <c r="P67" s="124"/>
      <c r="Q67" s="124"/>
      <c r="R67" s="124"/>
      <c r="S67" s="124"/>
      <c r="T67" s="124"/>
      <c r="U67" s="125"/>
      <c r="V67" s="125"/>
      <c r="W67" s="125"/>
      <c r="X67" s="125"/>
      <c r="Y67" s="109">
        <f>SUM(M67:X67)</f>
        <v>0</v>
      </c>
      <c r="Z67" s="361">
        <v>0</v>
      </c>
      <c r="AA67" s="577" t="s">
        <v>1084</v>
      </c>
      <c r="AB67" s="1467"/>
      <c r="AC67" s="1501"/>
      <c r="AD67" s="1510"/>
      <c r="AE67" s="1501"/>
      <c r="AF67" s="1501"/>
      <c r="AG67" s="1501"/>
      <c r="AH67" s="1465"/>
      <c r="AI67" s="1465"/>
      <c r="AJ67" s="1536"/>
      <c r="AK67" s="1536"/>
    </row>
    <row r="68" spans="1:37" s="43" customFormat="1" ht="39" customHeight="1" thickBot="1">
      <c r="A68" s="1709"/>
      <c r="B68" s="1709"/>
      <c r="C68" s="1696" t="s">
        <v>65</v>
      </c>
      <c r="D68" s="1332" t="s">
        <v>1872</v>
      </c>
      <c r="E68" s="315" t="s">
        <v>67</v>
      </c>
      <c r="F68" s="316">
        <v>1</v>
      </c>
      <c r="G68" s="305" t="s">
        <v>68</v>
      </c>
      <c r="H68" s="1333" t="s">
        <v>1873</v>
      </c>
      <c r="I68" s="365">
        <v>0.08333333333333334</v>
      </c>
      <c r="J68" s="318" t="s">
        <v>844</v>
      </c>
      <c r="K68" s="105">
        <v>42339</v>
      </c>
      <c r="L68" s="105">
        <v>42369</v>
      </c>
      <c r="M68" s="1324">
        <v>1</v>
      </c>
      <c r="N68" s="1324">
        <v>1</v>
      </c>
      <c r="O68" s="1324">
        <v>1</v>
      </c>
      <c r="P68" s="1324">
        <v>1</v>
      </c>
      <c r="Q68" s="1324">
        <v>1</v>
      </c>
      <c r="R68" s="1324">
        <v>1</v>
      </c>
      <c r="S68" s="1324">
        <v>1</v>
      </c>
      <c r="T68" s="1324">
        <v>1</v>
      </c>
      <c r="U68" s="1325">
        <v>1</v>
      </c>
      <c r="V68" s="1325">
        <v>1</v>
      </c>
      <c r="W68" s="1325">
        <v>1</v>
      </c>
      <c r="X68" s="1325">
        <v>1</v>
      </c>
      <c r="Y68" s="109">
        <f>SUM(M68:X68)</f>
        <v>12</v>
      </c>
      <c r="Z68" s="361">
        <v>0</v>
      </c>
      <c r="AA68" s="577" t="s">
        <v>1084</v>
      </c>
      <c r="AB68" s="1467"/>
      <c r="AC68" s="1501"/>
      <c r="AD68" s="1467"/>
      <c r="AE68" s="1501"/>
      <c r="AF68" s="1501"/>
      <c r="AG68" s="1501"/>
      <c r="AH68" s="1465"/>
      <c r="AI68" s="1465"/>
      <c r="AJ68" s="1536"/>
      <c r="AK68" s="1536"/>
    </row>
    <row r="69" spans="1:37" s="43" customFormat="1" ht="39" customHeight="1" thickBot="1">
      <c r="A69" s="1709"/>
      <c r="B69" s="1709"/>
      <c r="C69" s="1697"/>
      <c r="D69" s="76" t="s">
        <v>845</v>
      </c>
      <c r="E69" s="308" t="s">
        <v>842</v>
      </c>
      <c r="F69" s="1326">
        <v>1</v>
      </c>
      <c r="G69" s="1328" t="s">
        <v>1874</v>
      </c>
      <c r="H69" s="318" t="s">
        <v>849</v>
      </c>
      <c r="I69" s="365">
        <v>0.08333333333333334</v>
      </c>
      <c r="J69" s="318" t="s">
        <v>844</v>
      </c>
      <c r="K69" s="105">
        <v>42036</v>
      </c>
      <c r="L69" s="105">
        <v>42369</v>
      </c>
      <c r="M69" s="1329">
        <v>1</v>
      </c>
      <c r="N69" s="1329">
        <v>1</v>
      </c>
      <c r="O69" s="1329">
        <v>1</v>
      </c>
      <c r="P69" s="1329">
        <v>1</v>
      </c>
      <c r="Q69" s="1329">
        <v>1</v>
      </c>
      <c r="R69" s="1329">
        <v>1</v>
      </c>
      <c r="S69" s="1329">
        <v>1</v>
      </c>
      <c r="T69" s="1329">
        <v>1</v>
      </c>
      <c r="U69" s="1329">
        <v>1</v>
      </c>
      <c r="V69" s="1329">
        <v>1</v>
      </c>
      <c r="W69" s="1329">
        <v>1</v>
      </c>
      <c r="X69" s="1329">
        <v>1</v>
      </c>
      <c r="Y69" s="68" t="s">
        <v>95</v>
      </c>
      <c r="Z69" s="361">
        <v>0</v>
      </c>
      <c r="AA69" s="577" t="s">
        <v>1084</v>
      </c>
      <c r="AB69" s="1467"/>
      <c r="AC69" s="1501"/>
      <c r="AD69" s="1510"/>
      <c r="AE69" s="1501"/>
      <c r="AF69" s="1501"/>
      <c r="AG69" s="1501"/>
      <c r="AH69" s="1465"/>
      <c r="AI69" s="1465"/>
      <c r="AJ69" s="1536"/>
      <c r="AK69" s="1536"/>
    </row>
    <row r="70" spans="1:37" s="43" customFormat="1" ht="39" customHeight="1" thickBot="1">
      <c r="A70" s="1709"/>
      <c r="B70" s="1709"/>
      <c r="C70" s="1696" t="s">
        <v>543</v>
      </c>
      <c r="D70" s="1332" t="s">
        <v>1875</v>
      </c>
      <c r="E70" s="329" t="s">
        <v>846</v>
      </c>
      <c r="F70" s="301">
        <v>1</v>
      </c>
      <c r="G70" s="335" t="s">
        <v>847</v>
      </c>
      <c r="H70" s="1213" t="s">
        <v>849</v>
      </c>
      <c r="I70" s="365">
        <v>0.08333333333333334</v>
      </c>
      <c r="J70" s="327" t="s">
        <v>545</v>
      </c>
      <c r="K70" s="336">
        <v>42339</v>
      </c>
      <c r="L70" s="337">
        <v>42019</v>
      </c>
      <c r="M70" s="338">
        <v>1</v>
      </c>
      <c r="N70" s="339"/>
      <c r="O70" s="340"/>
      <c r="P70" s="1000"/>
      <c r="Q70" s="339"/>
      <c r="R70" s="1000"/>
      <c r="S70" s="339"/>
      <c r="T70" s="340"/>
      <c r="U70" s="342"/>
      <c r="V70" s="343"/>
      <c r="W70" s="342"/>
      <c r="X70" s="344"/>
      <c r="Y70" s="367">
        <f>SUM(M70:X70)</f>
        <v>1</v>
      </c>
      <c r="Z70" s="361">
        <v>0</v>
      </c>
      <c r="AA70" s="577" t="s">
        <v>1084</v>
      </c>
      <c r="AB70" s="1467"/>
      <c r="AC70" s="1501"/>
      <c r="AD70" s="1467"/>
      <c r="AE70" s="1501"/>
      <c r="AF70" s="1501"/>
      <c r="AG70" s="1501"/>
      <c r="AH70" s="1465"/>
      <c r="AI70" s="1465"/>
      <c r="AJ70" s="1536"/>
      <c r="AK70" s="1536"/>
    </row>
    <row r="71" spans="1:37" s="43" customFormat="1" ht="39" customHeight="1" thickBot="1">
      <c r="A71" s="1709"/>
      <c r="B71" s="1709"/>
      <c r="C71" s="1697"/>
      <c r="D71" s="85" t="s">
        <v>544</v>
      </c>
      <c r="E71" s="368" t="s">
        <v>131</v>
      </c>
      <c r="F71" s="1334">
        <v>4</v>
      </c>
      <c r="G71" s="369" t="s">
        <v>132</v>
      </c>
      <c r="H71" s="1336" t="s">
        <v>1876</v>
      </c>
      <c r="I71" s="365">
        <v>0.08333333333333334</v>
      </c>
      <c r="J71" s="327" t="s">
        <v>545</v>
      </c>
      <c r="K71" s="336">
        <v>42339</v>
      </c>
      <c r="L71" s="370">
        <v>42369</v>
      </c>
      <c r="M71" s="51"/>
      <c r="N71" s="1324">
        <v>1</v>
      </c>
      <c r="O71" s="1324"/>
      <c r="P71" s="1324">
        <v>1</v>
      </c>
      <c r="Q71" s="1324"/>
      <c r="R71" s="1324">
        <v>1</v>
      </c>
      <c r="S71" s="1324"/>
      <c r="T71" s="1324">
        <v>1</v>
      </c>
      <c r="U71" s="1324"/>
      <c r="V71" s="1324">
        <v>1</v>
      </c>
      <c r="W71" s="1324"/>
      <c r="X71" s="1324">
        <v>1</v>
      </c>
      <c r="Y71" s="1335">
        <f>SUM(M71:X71)</f>
        <v>6</v>
      </c>
      <c r="Z71" s="361">
        <v>0</v>
      </c>
      <c r="AA71" s="577" t="s">
        <v>1084</v>
      </c>
      <c r="AB71" s="1467"/>
      <c r="AC71" s="1501"/>
      <c r="AD71" s="1467"/>
      <c r="AE71" s="1501"/>
      <c r="AF71" s="1501"/>
      <c r="AG71" s="1501"/>
      <c r="AH71" s="1465"/>
      <c r="AI71" s="1465"/>
      <c r="AJ71" s="1536"/>
      <c r="AK71" s="1536"/>
    </row>
    <row r="72" spans="1:37" s="572" customFormat="1" ht="20.1" customHeight="1" thickBot="1">
      <c r="A72" s="1699" t="s">
        <v>125</v>
      </c>
      <c r="B72" s="1700"/>
      <c r="C72" s="1700"/>
      <c r="D72" s="1701"/>
      <c r="E72" s="1142"/>
      <c r="F72" s="1142"/>
      <c r="G72" s="1142"/>
      <c r="H72" s="1142"/>
      <c r="I72" s="80">
        <f>+SUM(I60:I71)</f>
        <v>1.0000000000000002</v>
      </c>
      <c r="J72" s="1142"/>
      <c r="K72" s="1142"/>
      <c r="L72" s="1142"/>
      <c r="M72" s="1142"/>
      <c r="N72" s="1142"/>
      <c r="O72" s="1142"/>
      <c r="P72" s="1142"/>
      <c r="Q72" s="1142"/>
      <c r="R72" s="1142"/>
      <c r="S72" s="1142"/>
      <c r="T72" s="1142"/>
      <c r="U72" s="1142"/>
      <c r="V72" s="1142"/>
      <c r="W72" s="1142"/>
      <c r="X72" s="1142"/>
      <c r="Y72" s="81"/>
      <c r="Z72" s="82">
        <f>SUM(Z60:Z71)</f>
        <v>0</v>
      </c>
      <c r="AA72" s="1143"/>
      <c r="AB72" s="1020"/>
      <c r="AC72" s="1237"/>
      <c r="AD72" s="1020"/>
      <c r="AE72" s="1624"/>
      <c r="AF72" s="1020"/>
      <c r="AG72" s="1624"/>
      <c r="AH72" s="1020"/>
      <c r="AI72" s="1020"/>
      <c r="AJ72" s="1020"/>
      <c r="AK72" s="1020"/>
    </row>
    <row r="73" spans="1:37" s="43" customFormat="1" ht="42.75" customHeight="1" thickBot="1">
      <c r="A73" s="1694">
        <v>2</v>
      </c>
      <c r="B73" s="1694" t="s">
        <v>126</v>
      </c>
      <c r="C73" s="1696" t="s">
        <v>848</v>
      </c>
      <c r="D73" s="1154" t="s">
        <v>1814</v>
      </c>
      <c r="E73" s="34" t="s">
        <v>67</v>
      </c>
      <c r="F73" s="99">
        <v>1</v>
      </c>
      <c r="G73" s="188" t="s">
        <v>68</v>
      </c>
      <c r="H73" s="36" t="s">
        <v>849</v>
      </c>
      <c r="I73" s="94">
        <v>0.047619047619047616</v>
      </c>
      <c r="J73" s="38" t="s">
        <v>850</v>
      </c>
      <c r="K73" s="39">
        <v>42009</v>
      </c>
      <c r="L73" s="39">
        <v>42024</v>
      </c>
      <c r="M73" s="40">
        <v>1</v>
      </c>
      <c r="N73" s="40"/>
      <c r="O73" s="40"/>
      <c r="P73" s="40"/>
      <c r="Q73" s="40"/>
      <c r="R73" s="40"/>
      <c r="S73" s="40"/>
      <c r="T73" s="40"/>
      <c r="U73" s="40"/>
      <c r="V73" s="40"/>
      <c r="W73" s="40"/>
      <c r="X73" s="40"/>
      <c r="Y73" s="41">
        <f>SUM(M73:X73)</f>
        <v>1</v>
      </c>
      <c r="Z73" s="361">
        <v>0</v>
      </c>
      <c r="AA73" s="577" t="s">
        <v>1084</v>
      </c>
      <c r="AB73" s="1467"/>
      <c r="AC73" s="1501"/>
      <c r="AD73" s="1465"/>
      <c r="AE73" s="1501"/>
      <c r="AF73" s="1465"/>
      <c r="AG73" s="1501"/>
      <c r="AH73" s="1465"/>
      <c r="AI73" s="1465"/>
      <c r="AJ73" s="1536"/>
      <c r="AK73" s="1536"/>
    </row>
    <row r="74" spans="1:37" s="43" customFormat="1" ht="42.75" customHeight="1" thickBot="1">
      <c r="A74" s="1695"/>
      <c r="B74" s="1695"/>
      <c r="C74" s="1697"/>
      <c r="D74" s="95" t="s">
        <v>851</v>
      </c>
      <c r="E74" s="194" t="s">
        <v>226</v>
      </c>
      <c r="F74" s="193">
        <v>2</v>
      </c>
      <c r="G74" s="194" t="s">
        <v>68</v>
      </c>
      <c r="H74" s="36" t="s">
        <v>849</v>
      </c>
      <c r="I74" s="94">
        <v>0.047619047619047616</v>
      </c>
      <c r="J74" s="49" t="s">
        <v>852</v>
      </c>
      <c r="K74" s="50">
        <v>42339</v>
      </c>
      <c r="L74" s="50">
        <v>42369</v>
      </c>
      <c r="M74" s="51">
        <v>2</v>
      </c>
      <c r="N74" s="51"/>
      <c r="O74" s="51"/>
      <c r="P74" s="51"/>
      <c r="Q74" s="51"/>
      <c r="R74" s="51"/>
      <c r="S74" s="51"/>
      <c r="T74" s="51"/>
      <c r="U74" s="51"/>
      <c r="V74" s="51"/>
      <c r="W74" s="51"/>
      <c r="X74" s="51"/>
      <c r="Y74" s="41">
        <f aca="true" t="shared" si="1" ref="Y74:Y91">SUM(M74:X74)</f>
        <v>2</v>
      </c>
      <c r="Z74" s="361">
        <v>0</v>
      </c>
      <c r="AA74" s="577" t="s">
        <v>1084</v>
      </c>
      <c r="AB74" s="1467"/>
      <c r="AC74" s="1501"/>
      <c r="AD74" s="1465"/>
      <c r="AE74" s="1501"/>
      <c r="AF74" s="1465"/>
      <c r="AG74" s="1501"/>
      <c r="AH74" s="1465"/>
      <c r="AI74" s="1465"/>
      <c r="AJ74" s="1536"/>
      <c r="AK74" s="1536"/>
    </row>
    <row r="75" spans="1:37" s="43" customFormat="1" ht="78.75" customHeight="1" thickBot="1">
      <c r="A75" s="1695"/>
      <c r="B75" s="1695"/>
      <c r="C75" s="1697"/>
      <c r="D75" s="1154" t="s">
        <v>853</v>
      </c>
      <c r="E75" s="194" t="s">
        <v>67</v>
      </c>
      <c r="F75" s="193">
        <v>1</v>
      </c>
      <c r="G75" s="194" t="s">
        <v>68</v>
      </c>
      <c r="H75" s="36" t="s">
        <v>849</v>
      </c>
      <c r="I75" s="94">
        <v>0.047619047619047616</v>
      </c>
      <c r="J75" s="38" t="s">
        <v>854</v>
      </c>
      <c r="K75" s="39">
        <v>42009</v>
      </c>
      <c r="L75" s="39">
        <v>42019</v>
      </c>
      <c r="M75" s="40">
        <v>1</v>
      </c>
      <c r="N75" s="40"/>
      <c r="O75" s="40"/>
      <c r="P75" s="40"/>
      <c r="Q75" s="40"/>
      <c r="R75" s="40"/>
      <c r="S75" s="40"/>
      <c r="T75" s="40"/>
      <c r="U75" s="40"/>
      <c r="V75" s="40"/>
      <c r="W75" s="40"/>
      <c r="X75" s="40"/>
      <c r="Y75" s="41">
        <f t="shared" si="1"/>
        <v>1</v>
      </c>
      <c r="Z75" s="361">
        <v>0</v>
      </c>
      <c r="AA75" s="577" t="s">
        <v>1084</v>
      </c>
      <c r="AB75" s="1467"/>
      <c r="AC75" s="1501"/>
      <c r="AD75" s="1465"/>
      <c r="AE75" s="1501"/>
      <c r="AF75" s="1465"/>
      <c r="AG75" s="1501"/>
      <c r="AH75" s="1465"/>
      <c r="AI75" s="1465"/>
      <c r="AJ75" s="1536"/>
      <c r="AK75" s="1536"/>
    </row>
    <row r="76" spans="1:37" s="43" customFormat="1" ht="59.25" customHeight="1" thickBot="1">
      <c r="A76" s="1695"/>
      <c r="B76" s="1695"/>
      <c r="C76" s="1697"/>
      <c r="D76" s="1154" t="s">
        <v>855</v>
      </c>
      <c r="E76" s="34" t="s">
        <v>67</v>
      </c>
      <c r="F76" s="99">
        <v>1</v>
      </c>
      <c r="G76" s="194" t="s">
        <v>68</v>
      </c>
      <c r="H76" s="36" t="s">
        <v>849</v>
      </c>
      <c r="I76" s="94">
        <v>0.047619047619047616</v>
      </c>
      <c r="J76" s="38" t="s">
        <v>854</v>
      </c>
      <c r="K76" s="39">
        <v>42361</v>
      </c>
      <c r="L76" s="39">
        <v>42014</v>
      </c>
      <c r="M76" s="40">
        <v>1</v>
      </c>
      <c r="N76" s="40"/>
      <c r="O76" s="40"/>
      <c r="P76" s="40"/>
      <c r="Q76" s="40"/>
      <c r="R76" s="40"/>
      <c r="S76" s="40"/>
      <c r="T76" s="40"/>
      <c r="U76" s="40"/>
      <c r="V76" s="40"/>
      <c r="W76" s="40"/>
      <c r="X76" s="40"/>
      <c r="Y76" s="41">
        <f t="shared" si="1"/>
        <v>1</v>
      </c>
      <c r="Z76" s="361">
        <v>0</v>
      </c>
      <c r="AA76" s="577" t="s">
        <v>1084</v>
      </c>
      <c r="AB76" s="1467"/>
      <c r="AC76" s="1501"/>
      <c r="AD76" s="1465"/>
      <c r="AE76" s="1501"/>
      <c r="AF76" s="1465"/>
      <c r="AG76" s="1501"/>
      <c r="AH76" s="1465"/>
      <c r="AI76" s="1465"/>
      <c r="AJ76" s="1536"/>
      <c r="AK76" s="1536"/>
    </row>
    <row r="77" spans="1:37" s="43" customFormat="1" ht="57.75" customHeight="1" thickBot="1">
      <c r="A77" s="1695"/>
      <c r="B77" s="1695"/>
      <c r="C77" s="1697"/>
      <c r="D77" s="95" t="s">
        <v>856</v>
      </c>
      <c r="E77" s="194" t="s">
        <v>57</v>
      </c>
      <c r="F77" s="371">
        <v>1</v>
      </c>
      <c r="G77" s="194" t="s">
        <v>857</v>
      </c>
      <c r="H77" s="1214" t="s">
        <v>1729</v>
      </c>
      <c r="I77" s="94">
        <v>0.047619047619047616</v>
      </c>
      <c r="J77" s="49" t="s">
        <v>858</v>
      </c>
      <c r="K77" s="50">
        <v>42005</v>
      </c>
      <c r="L77" s="50">
        <v>42369</v>
      </c>
      <c r="M77" s="460">
        <v>0.166</v>
      </c>
      <c r="N77" s="460"/>
      <c r="O77" s="460">
        <v>0.166</v>
      </c>
      <c r="P77" s="460"/>
      <c r="Q77" s="460">
        <v>0.166</v>
      </c>
      <c r="R77" s="460"/>
      <c r="S77" s="460">
        <v>0.166</v>
      </c>
      <c r="T77" s="460"/>
      <c r="U77" s="460">
        <v>0.166</v>
      </c>
      <c r="V77" s="460"/>
      <c r="W77" s="460">
        <v>0.166</v>
      </c>
      <c r="X77" s="460"/>
      <c r="Y77" s="1017">
        <v>1</v>
      </c>
      <c r="Z77" s="361">
        <v>0</v>
      </c>
      <c r="AA77" s="577" t="s">
        <v>1084</v>
      </c>
      <c r="AB77" s="1501"/>
      <c r="AC77" s="1501"/>
      <c r="AD77" s="1510"/>
      <c r="AE77" s="1501"/>
      <c r="AF77" s="1465"/>
      <c r="AG77" s="1501"/>
      <c r="AH77" s="1465"/>
      <c r="AI77" s="1465"/>
      <c r="AJ77" s="1536"/>
      <c r="AK77" s="1536"/>
    </row>
    <row r="78" spans="1:37" s="43" customFormat="1" ht="39" thickBot="1">
      <c r="A78" s="1695"/>
      <c r="B78" s="1695"/>
      <c r="C78" s="1696" t="s">
        <v>859</v>
      </c>
      <c r="D78" s="95" t="s">
        <v>860</v>
      </c>
      <c r="E78" s="372" t="s">
        <v>861</v>
      </c>
      <c r="F78" s="1337">
        <v>6</v>
      </c>
      <c r="G78" s="372" t="s">
        <v>862</v>
      </c>
      <c r="H78" s="373" t="s">
        <v>839</v>
      </c>
      <c r="I78" s="94">
        <v>0.047619047619047616</v>
      </c>
      <c r="J78" s="374" t="s">
        <v>869</v>
      </c>
      <c r="K78" s="62">
        <v>42005</v>
      </c>
      <c r="L78" s="62">
        <v>42369</v>
      </c>
      <c r="M78" s="1324">
        <v>2</v>
      </c>
      <c r="N78" s="1324"/>
      <c r="O78" s="1324"/>
      <c r="P78" s="1324">
        <v>2</v>
      </c>
      <c r="Q78" s="1324"/>
      <c r="R78" s="1324"/>
      <c r="S78" s="1324"/>
      <c r="T78" s="1324">
        <v>2</v>
      </c>
      <c r="U78" s="51"/>
      <c r="V78" s="51"/>
      <c r="W78" s="51"/>
      <c r="X78" s="51"/>
      <c r="Y78" s="1338">
        <f>SUM(M78:X78)</f>
        <v>6</v>
      </c>
      <c r="Z78" s="375">
        <v>0</v>
      </c>
      <c r="AA78" s="577" t="s">
        <v>1084</v>
      </c>
      <c r="AB78" s="1467"/>
      <c r="AC78" s="1501"/>
      <c r="AD78" s="1465"/>
      <c r="AE78" s="1501"/>
      <c r="AF78" s="1465"/>
      <c r="AG78" s="1501"/>
      <c r="AH78" s="1465"/>
      <c r="AI78" s="1465"/>
      <c r="AJ78" s="1536"/>
      <c r="AK78" s="1536"/>
    </row>
    <row r="79" spans="1:37" s="1349" customFormat="1" ht="39" thickBot="1">
      <c r="A79" s="1695"/>
      <c r="B79" s="1695"/>
      <c r="C79" s="1697"/>
      <c r="D79" s="1339" t="s">
        <v>863</v>
      </c>
      <c r="E79" s="1340" t="s">
        <v>861</v>
      </c>
      <c r="F79" s="1341">
        <v>2</v>
      </c>
      <c r="G79" s="1342" t="s">
        <v>864</v>
      </c>
      <c r="H79" s="1343" t="s">
        <v>849</v>
      </c>
      <c r="I79" s="1281">
        <v>0.047619047619047616</v>
      </c>
      <c r="J79" s="1343" t="s">
        <v>865</v>
      </c>
      <c r="K79" s="1344">
        <v>42036</v>
      </c>
      <c r="L79" s="1344">
        <v>42109</v>
      </c>
      <c r="M79" s="1345"/>
      <c r="N79" s="1345"/>
      <c r="O79" s="1345"/>
      <c r="P79" s="1324">
        <v>1</v>
      </c>
      <c r="Q79" s="1345"/>
      <c r="R79" s="1345"/>
      <c r="S79" s="1345"/>
      <c r="T79" s="1345"/>
      <c r="U79" s="1345"/>
      <c r="V79" s="1345"/>
      <c r="W79" s="1345"/>
      <c r="X79" s="1345"/>
      <c r="Y79" s="1346">
        <f>SUM(M79:X79)</f>
        <v>1</v>
      </c>
      <c r="Z79" s="1347">
        <v>0</v>
      </c>
      <c r="AA79" s="1348" t="s">
        <v>1084</v>
      </c>
      <c r="AB79" s="1467"/>
      <c r="AC79" s="1501"/>
      <c r="AD79" s="1465"/>
      <c r="AE79" s="1501"/>
      <c r="AF79" s="1465"/>
      <c r="AG79" s="1501"/>
      <c r="AH79" s="1465"/>
      <c r="AI79" s="1465"/>
      <c r="AJ79" s="1536"/>
      <c r="AK79" s="1537"/>
    </row>
    <row r="80" spans="1:37" s="1349" customFormat="1" ht="228" customHeight="1" thickBot="1">
      <c r="A80" s="1695"/>
      <c r="B80" s="1695"/>
      <c r="C80" s="1697"/>
      <c r="D80" s="1339" t="s">
        <v>866</v>
      </c>
      <c r="E80" s="1342" t="s">
        <v>867</v>
      </c>
      <c r="F80" s="1341">
        <v>4</v>
      </c>
      <c r="G80" s="1350" t="s">
        <v>868</v>
      </c>
      <c r="H80" s="1351" t="s">
        <v>849</v>
      </c>
      <c r="I80" s="1281">
        <v>0.047619047619047616</v>
      </c>
      <c r="J80" s="1352" t="s">
        <v>869</v>
      </c>
      <c r="K80" s="1344">
        <v>42005</v>
      </c>
      <c r="L80" s="1344">
        <v>42063</v>
      </c>
      <c r="M80" s="1353"/>
      <c r="N80" s="1272">
        <v>4</v>
      </c>
      <c r="O80" s="1354"/>
      <c r="P80" s="1353"/>
      <c r="Q80" s="1353"/>
      <c r="R80" s="1353"/>
      <c r="S80" s="1353"/>
      <c r="T80" s="1353"/>
      <c r="U80" s="1353"/>
      <c r="V80" s="1353"/>
      <c r="W80" s="1353"/>
      <c r="X80" s="1354"/>
      <c r="Y80" s="1355">
        <v>4</v>
      </c>
      <c r="Z80" s="1347">
        <v>0</v>
      </c>
      <c r="AA80" s="1348" t="s">
        <v>1084</v>
      </c>
      <c r="AB80" s="1467"/>
      <c r="AC80" s="1501"/>
      <c r="AD80" s="1465"/>
      <c r="AE80" s="1501"/>
      <c r="AF80" s="1465"/>
      <c r="AG80" s="1501"/>
      <c r="AH80" s="1465"/>
      <c r="AI80" s="1465"/>
      <c r="AJ80" s="1536"/>
      <c r="AK80" s="1537"/>
    </row>
    <row r="81" spans="1:37" s="43" customFormat="1" ht="103.5" customHeight="1" thickBot="1">
      <c r="A81" s="1695"/>
      <c r="B81" s="1695"/>
      <c r="C81" s="1697"/>
      <c r="D81" s="91" t="s">
        <v>870</v>
      </c>
      <c r="E81" s="379" t="s">
        <v>49</v>
      </c>
      <c r="F81" s="376" t="s">
        <v>871</v>
      </c>
      <c r="G81" s="379" t="s">
        <v>132</v>
      </c>
      <c r="H81" s="366" t="s">
        <v>1868</v>
      </c>
      <c r="I81" s="94">
        <v>0.047619047619047616</v>
      </c>
      <c r="J81" s="380" t="s">
        <v>872</v>
      </c>
      <c r="K81" s="61">
        <v>42005</v>
      </c>
      <c r="L81" s="61">
        <v>42369</v>
      </c>
      <c r="M81" s="40">
        <v>4</v>
      </c>
      <c r="N81" s="40">
        <v>4</v>
      </c>
      <c r="O81" s="40">
        <v>4</v>
      </c>
      <c r="P81" s="40">
        <v>4</v>
      </c>
      <c r="Q81" s="40">
        <v>4</v>
      </c>
      <c r="R81" s="40">
        <v>4</v>
      </c>
      <c r="S81" s="40">
        <v>4</v>
      </c>
      <c r="T81" s="40">
        <v>4</v>
      </c>
      <c r="U81" s="40">
        <v>4</v>
      </c>
      <c r="V81" s="40">
        <v>4</v>
      </c>
      <c r="W81" s="40">
        <v>4</v>
      </c>
      <c r="X81" s="40">
        <v>4</v>
      </c>
      <c r="Y81" s="41">
        <f>SUM(M81:X81)</f>
        <v>48</v>
      </c>
      <c r="Z81" s="361">
        <v>0</v>
      </c>
      <c r="AA81" s="577" t="s">
        <v>1084</v>
      </c>
      <c r="AB81" s="1467"/>
      <c r="AC81" s="1501"/>
      <c r="AD81" s="1465"/>
      <c r="AE81" s="1501"/>
      <c r="AF81" s="1465"/>
      <c r="AG81" s="1501"/>
      <c r="AH81" s="1465"/>
      <c r="AI81" s="1465"/>
      <c r="AJ81" s="1536"/>
      <c r="AK81" s="1536"/>
    </row>
    <row r="82" spans="1:37" s="43" customFormat="1" ht="46.5" customHeight="1" thickBot="1">
      <c r="A82" s="1695"/>
      <c r="B82" s="1695"/>
      <c r="C82" s="1696" t="s">
        <v>498</v>
      </c>
      <c r="D82" s="85" t="s">
        <v>499</v>
      </c>
      <c r="E82" s="72" t="s">
        <v>67</v>
      </c>
      <c r="F82" s="1322">
        <v>1</v>
      </c>
      <c r="G82" s="72" t="s">
        <v>68</v>
      </c>
      <c r="H82" s="59" t="s">
        <v>891</v>
      </c>
      <c r="I82" s="94">
        <v>0.047619047619047616</v>
      </c>
      <c r="J82" s="59" t="s">
        <v>129</v>
      </c>
      <c r="K82" s="50">
        <v>42005</v>
      </c>
      <c r="L82" s="61">
        <v>42369</v>
      </c>
      <c r="M82" s="51"/>
      <c r="N82" s="51"/>
      <c r="O82" s="51"/>
      <c r="P82" s="51"/>
      <c r="Q82" s="51"/>
      <c r="R82" s="1324">
        <v>1</v>
      </c>
      <c r="S82" s="51"/>
      <c r="T82" s="51"/>
      <c r="U82" s="51"/>
      <c r="V82" s="51"/>
      <c r="W82" s="51"/>
      <c r="X82" s="51"/>
      <c r="Y82" s="68" t="s">
        <v>95</v>
      </c>
      <c r="Z82" s="361">
        <v>0</v>
      </c>
      <c r="AA82" s="577" t="s">
        <v>1084</v>
      </c>
      <c r="AB82" s="1467"/>
      <c r="AC82" s="1501"/>
      <c r="AD82" s="1465"/>
      <c r="AE82" s="1501"/>
      <c r="AF82" s="1465"/>
      <c r="AG82" s="1501"/>
      <c r="AH82" s="1465"/>
      <c r="AI82" s="1465"/>
      <c r="AJ82" s="1536"/>
      <c r="AK82" s="1536"/>
    </row>
    <row r="83" spans="1:37" s="43" customFormat="1" ht="46.5" customHeight="1" thickBot="1">
      <c r="A83" s="1695"/>
      <c r="B83" s="1695"/>
      <c r="C83" s="1698"/>
      <c r="D83" s="115" t="s">
        <v>130</v>
      </c>
      <c r="E83" s="117" t="s">
        <v>131</v>
      </c>
      <c r="F83" s="1356">
        <v>3</v>
      </c>
      <c r="G83" s="117" t="s">
        <v>132</v>
      </c>
      <c r="H83" s="59" t="s">
        <v>891</v>
      </c>
      <c r="I83" s="94">
        <v>0.047619047619047616</v>
      </c>
      <c r="J83" s="117" t="s">
        <v>133</v>
      </c>
      <c r="K83" s="50">
        <v>42005</v>
      </c>
      <c r="L83" s="61">
        <v>42369</v>
      </c>
      <c r="M83" s="234"/>
      <c r="N83" s="51"/>
      <c r="O83" s="51"/>
      <c r="P83" s="51">
        <v>1</v>
      </c>
      <c r="Q83" s="51"/>
      <c r="R83" s="51"/>
      <c r="S83" s="51"/>
      <c r="T83" s="51"/>
      <c r="U83" s="51">
        <v>1</v>
      </c>
      <c r="V83" s="51"/>
      <c r="W83" s="51"/>
      <c r="X83" s="51">
        <v>1</v>
      </c>
      <c r="Y83" s="41">
        <f>SUM(M83:X83)</f>
        <v>3</v>
      </c>
      <c r="Z83" s="361">
        <v>0</v>
      </c>
      <c r="AA83" s="577" t="s">
        <v>1084</v>
      </c>
      <c r="AB83" s="1467"/>
      <c r="AC83" s="1501"/>
      <c r="AD83" s="1465"/>
      <c r="AE83" s="1501"/>
      <c r="AF83" s="1465"/>
      <c r="AG83" s="1501"/>
      <c r="AH83" s="1465"/>
      <c r="AI83" s="1465"/>
      <c r="AJ83" s="1536"/>
      <c r="AK83" s="1536"/>
    </row>
    <row r="84" spans="1:37" s="43" customFormat="1" ht="39" thickBot="1">
      <c r="A84" s="1695"/>
      <c r="B84" s="1695"/>
      <c r="C84" s="1696" t="s">
        <v>752</v>
      </c>
      <c r="D84" s="262" t="s">
        <v>873</v>
      </c>
      <c r="E84" s="136" t="s">
        <v>57</v>
      </c>
      <c r="F84" s="381">
        <v>1</v>
      </c>
      <c r="G84" s="1357" t="s">
        <v>1877</v>
      </c>
      <c r="H84" s="1213" t="s">
        <v>874</v>
      </c>
      <c r="I84" s="94">
        <v>0.047619047619047616</v>
      </c>
      <c r="J84" s="136" t="s">
        <v>875</v>
      </c>
      <c r="K84" s="141">
        <v>42006</v>
      </c>
      <c r="L84" s="233">
        <v>42063</v>
      </c>
      <c r="M84" s="234"/>
      <c r="N84" s="1345">
        <v>0.2</v>
      </c>
      <c r="O84" s="1345">
        <v>0.3</v>
      </c>
      <c r="P84" s="1345">
        <v>0.4</v>
      </c>
      <c r="Q84" s="1345">
        <v>0.55</v>
      </c>
      <c r="R84" s="1345">
        <v>0.75</v>
      </c>
      <c r="S84" s="1345">
        <v>0.9</v>
      </c>
      <c r="T84" s="1345">
        <v>1</v>
      </c>
      <c r="U84" s="51"/>
      <c r="V84" s="51"/>
      <c r="W84" s="51"/>
      <c r="X84" s="51"/>
      <c r="Y84" s="41">
        <f t="shared" si="1"/>
        <v>4.1</v>
      </c>
      <c r="Z84" s="361">
        <v>0</v>
      </c>
      <c r="AA84" s="577" t="s">
        <v>1084</v>
      </c>
      <c r="AB84" s="1467"/>
      <c r="AC84" s="1501"/>
      <c r="AD84" s="1538"/>
      <c r="AE84" s="1501"/>
      <c r="AF84" s="1465"/>
      <c r="AG84" s="1501"/>
      <c r="AH84" s="1465"/>
      <c r="AI84" s="1465"/>
      <c r="AJ84" s="1536"/>
      <c r="AK84" s="1536"/>
    </row>
    <row r="85" spans="1:37" s="43" customFormat="1" ht="39" thickBot="1">
      <c r="A85" s="1695"/>
      <c r="B85" s="1695"/>
      <c r="C85" s="1697"/>
      <c r="D85" s="262" t="s">
        <v>876</v>
      </c>
      <c r="E85" s="382" t="s">
        <v>326</v>
      </c>
      <c r="F85" s="232">
        <v>1</v>
      </c>
      <c r="G85" s="383" t="s">
        <v>877</v>
      </c>
      <c r="H85" s="1213" t="s">
        <v>874</v>
      </c>
      <c r="I85" s="94">
        <v>0.047619047619047616</v>
      </c>
      <c r="J85" s="48" t="s">
        <v>878</v>
      </c>
      <c r="K85" s="101">
        <v>42095</v>
      </c>
      <c r="L85" s="141">
        <v>42154</v>
      </c>
      <c r="M85" s="234"/>
      <c r="N85" s="40"/>
      <c r="O85" s="40"/>
      <c r="P85" s="40"/>
      <c r="Q85" s="40"/>
      <c r="R85" s="40"/>
      <c r="S85" s="40"/>
      <c r="T85" s="1272">
        <v>1</v>
      </c>
      <c r="U85" s="40"/>
      <c r="V85" s="40"/>
      <c r="W85" s="40"/>
      <c r="X85" s="40"/>
      <c r="Y85" s="41">
        <f t="shared" si="1"/>
        <v>1</v>
      </c>
      <c r="Z85" s="361">
        <v>0</v>
      </c>
      <c r="AA85" s="577" t="s">
        <v>1084</v>
      </c>
      <c r="AB85" s="1467"/>
      <c r="AC85" s="1501"/>
      <c r="AD85" s="1465"/>
      <c r="AE85" s="1501"/>
      <c r="AF85" s="1465"/>
      <c r="AG85" s="1501"/>
      <c r="AH85" s="1465"/>
      <c r="AI85" s="1465"/>
      <c r="AJ85" s="1536"/>
      <c r="AK85" s="1536"/>
    </row>
    <row r="86" spans="1:37" s="43" customFormat="1" ht="90" customHeight="1" thickBot="1">
      <c r="A86" s="1695"/>
      <c r="B86" s="1695"/>
      <c r="C86" s="1697"/>
      <c r="D86" s="262" t="s">
        <v>879</v>
      </c>
      <c r="E86" s="382" t="s">
        <v>57</v>
      </c>
      <c r="F86" s="384">
        <v>1</v>
      </c>
      <c r="G86" s="383" t="s">
        <v>880</v>
      </c>
      <c r="H86" s="1213" t="s">
        <v>1802</v>
      </c>
      <c r="I86" s="94">
        <v>0.047619047619047616</v>
      </c>
      <c r="J86" s="48" t="s">
        <v>881</v>
      </c>
      <c r="K86" s="101">
        <v>42156</v>
      </c>
      <c r="L86" s="141">
        <v>42185</v>
      </c>
      <c r="M86" s="234"/>
      <c r="N86" s="40"/>
      <c r="O86" s="40"/>
      <c r="P86" s="40"/>
      <c r="Q86" s="40"/>
      <c r="R86" s="385"/>
      <c r="S86" s="40"/>
      <c r="T86" s="40"/>
      <c r="U86" s="1358">
        <v>0.3</v>
      </c>
      <c r="V86" s="1358"/>
      <c r="W86" s="1358">
        <v>0.7</v>
      </c>
      <c r="X86" s="1358">
        <v>1</v>
      </c>
      <c r="Y86" s="1017">
        <v>1</v>
      </c>
      <c r="Z86" s="361">
        <v>0</v>
      </c>
      <c r="AA86" s="577" t="s">
        <v>1084</v>
      </c>
      <c r="AB86" s="1467"/>
      <c r="AC86" s="1501"/>
      <c r="AD86" s="1538"/>
      <c r="AE86" s="1501"/>
      <c r="AF86" s="1465"/>
      <c r="AG86" s="1501"/>
      <c r="AH86" s="1465"/>
      <c r="AI86" s="1465"/>
      <c r="AJ86" s="1536"/>
      <c r="AK86" s="1536"/>
    </row>
    <row r="87" spans="1:37" s="43" customFormat="1" ht="39" thickBot="1">
      <c r="A87" s="1695"/>
      <c r="B87" s="1695"/>
      <c r="C87" s="1697"/>
      <c r="D87" s="262" t="s">
        <v>882</v>
      </c>
      <c r="E87" s="382" t="s">
        <v>57</v>
      </c>
      <c r="F87" s="384">
        <v>1</v>
      </c>
      <c r="G87" s="383" t="s">
        <v>1878</v>
      </c>
      <c r="H87" s="1213" t="s">
        <v>1802</v>
      </c>
      <c r="I87" s="94">
        <v>0.047619047619047616</v>
      </c>
      <c r="J87" s="48" t="s">
        <v>883</v>
      </c>
      <c r="K87" s="101">
        <v>42186</v>
      </c>
      <c r="L87" s="141">
        <v>42277</v>
      </c>
      <c r="M87" s="234"/>
      <c r="N87" s="40"/>
      <c r="O87" s="40"/>
      <c r="P87" s="40"/>
      <c r="Q87" s="40"/>
      <c r="R87" s="40"/>
      <c r="S87" s="40"/>
      <c r="T87" s="40"/>
      <c r="U87" s="1358">
        <v>0.3</v>
      </c>
      <c r="V87" s="1358"/>
      <c r="W87" s="1358">
        <v>0.7</v>
      </c>
      <c r="X87" s="1358">
        <v>1</v>
      </c>
      <c r="Y87" s="1017">
        <v>1</v>
      </c>
      <c r="Z87" s="361">
        <v>0</v>
      </c>
      <c r="AA87" s="577" t="s">
        <v>1084</v>
      </c>
      <c r="AB87" s="1467"/>
      <c r="AC87" s="1501"/>
      <c r="AD87" s="1538"/>
      <c r="AE87" s="1501"/>
      <c r="AF87" s="1465"/>
      <c r="AG87" s="1501"/>
      <c r="AH87" s="1465"/>
      <c r="AI87" s="1465"/>
      <c r="AJ87" s="1536"/>
      <c r="AK87" s="1536"/>
    </row>
    <row r="88" spans="1:37" s="43" customFormat="1" ht="26.25" thickBot="1">
      <c r="A88" s="1695"/>
      <c r="B88" s="1695"/>
      <c r="C88" s="1697"/>
      <c r="D88" s="262" t="s">
        <v>884</v>
      </c>
      <c r="E88" s="382" t="s">
        <v>147</v>
      </c>
      <c r="F88" s="232">
        <v>12</v>
      </c>
      <c r="G88" s="383" t="s">
        <v>885</v>
      </c>
      <c r="H88" s="1213" t="s">
        <v>874</v>
      </c>
      <c r="I88" s="94">
        <v>0.047619047619047616</v>
      </c>
      <c r="J88" s="48" t="s">
        <v>886</v>
      </c>
      <c r="K88" s="101">
        <v>42006</v>
      </c>
      <c r="L88" s="141">
        <v>42369</v>
      </c>
      <c r="M88" s="386">
        <v>1</v>
      </c>
      <c r="N88" s="386">
        <v>1</v>
      </c>
      <c r="O88" s="386">
        <v>1</v>
      </c>
      <c r="P88" s="386">
        <v>1</v>
      </c>
      <c r="Q88" s="386">
        <v>1</v>
      </c>
      <c r="R88" s="386">
        <v>1</v>
      </c>
      <c r="S88" s="386">
        <v>1</v>
      </c>
      <c r="T88" s="386">
        <v>1</v>
      </c>
      <c r="U88" s="386">
        <v>1</v>
      </c>
      <c r="V88" s="386">
        <v>1</v>
      </c>
      <c r="W88" s="386">
        <v>1</v>
      </c>
      <c r="X88" s="386">
        <v>1</v>
      </c>
      <c r="Y88" s="41">
        <f t="shared" si="1"/>
        <v>12</v>
      </c>
      <c r="Z88" s="361">
        <v>0</v>
      </c>
      <c r="AA88" s="577" t="s">
        <v>1084</v>
      </c>
      <c r="AB88" s="1467"/>
      <c r="AC88" s="1501"/>
      <c r="AD88" s="1465"/>
      <c r="AE88" s="1501"/>
      <c r="AF88" s="1465"/>
      <c r="AG88" s="1501"/>
      <c r="AH88" s="1465"/>
      <c r="AI88" s="1465"/>
      <c r="AJ88" s="1536"/>
      <c r="AK88" s="1536"/>
    </row>
    <row r="89" spans="1:37" s="43" customFormat="1" ht="26.25" thickBot="1">
      <c r="A89" s="1695"/>
      <c r="B89" s="1695"/>
      <c r="C89" s="1697"/>
      <c r="D89" s="262" t="s">
        <v>887</v>
      </c>
      <c r="E89" s="235" t="s">
        <v>888</v>
      </c>
      <c r="F89" s="93">
        <v>4</v>
      </c>
      <c r="G89" s="235" t="s">
        <v>889</v>
      </c>
      <c r="H89" s="1213" t="s">
        <v>874</v>
      </c>
      <c r="I89" s="94">
        <v>0.047619047619047616</v>
      </c>
      <c r="J89" s="236" t="s">
        <v>890</v>
      </c>
      <c r="K89" s="39">
        <v>42006</v>
      </c>
      <c r="L89" s="39">
        <v>42369</v>
      </c>
      <c r="M89" s="40"/>
      <c r="N89" s="40"/>
      <c r="O89" s="40">
        <v>1</v>
      </c>
      <c r="P89" s="40"/>
      <c r="Q89" s="40">
        <v>1</v>
      </c>
      <c r="R89" s="40"/>
      <c r="S89" s="1272">
        <v>1</v>
      </c>
      <c r="T89" s="40"/>
      <c r="U89" s="1272"/>
      <c r="V89" s="1272">
        <v>1</v>
      </c>
      <c r="W89" s="1272"/>
      <c r="X89" s="40" t="s">
        <v>1601</v>
      </c>
      <c r="Y89" s="41">
        <f t="shared" si="1"/>
        <v>4</v>
      </c>
      <c r="Z89" s="361">
        <v>0</v>
      </c>
      <c r="AA89" s="577" t="s">
        <v>1084</v>
      </c>
      <c r="AB89" s="1467"/>
      <c r="AC89" s="1501"/>
      <c r="AD89" s="1465"/>
      <c r="AE89" s="1501"/>
      <c r="AF89" s="1465"/>
      <c r="AG89" s="1501"/>
      <c r="AH89" s="1465"/>
      <c r="AI89" s="1465"/>
      <c r="AJ89" s="1536"/>
      <c r="AK89" s="1536"/>
    </row>
    <row r="90" spans="1:37" s="43" customFormat="1" ht="26.25" thickBot="1">
      <c r="A90" s="1695"/>
      <c r="B90" s="1695"/>
      <c r="C90" s="1697"/>
      <c r="D90" s="262" t="s">
        <v>146</v>
      </c>
      <c r="E90" s="235" t="s">
        <v>147</v>
      </c>
      <c r="F90" s="93">
        <v>12</v>
      </c>
      <c r="G90" s="235" t="s">
        <v>148</v>
      </c>
      <c r="H90" s="48" t="s">
        <v>891</v>
      </c>
      <c r="I90" s="94">
        <v>0.047619047619047616</v>
      </c>
      <c r="J90" s="236" t="s">
        <v>149</v>
      </c>
      <c r="K90" s="101">
        <v>42006</v>
      </c>
      <c r="L90" s="387">
        <v>42369</v>
      </c>
      <c r="M90" s="40">
        <v>1</v>
      </c>
      <c r="N90" s="40">
        <v>1</v>
      </c>
      <c r="O90" s="40">
        <v>1</v>
      </c>
      <c r="P90" s="40">
        <v>1</v>
      </c>
      <c r="Q90" s="40">
        <v>1</v>
      </c>
      <c r="R90" s="40">
        <v>1</v>
      </c>
      <c r="S90" s="40">
        <v>1</v>
      </c>
      <c r="T90" s="40">
        <v>1</v>
      </c>
      <c r="U90" s="40">
        <v>1</v>
      </c>
      <c r="V90" s="40">
        <v>1</v>
      </c>
      <c r="W90" s="40">
        <v>1</v>
      </c>
      <c r="X90" s="40">
        <v>1</v>
      </c>
      <c r="Y90" s="41">
        <f t="shared" si="1"/>
        <v>12</v>
      </c>
      <c r="Z90" s="361">
        <v>0</v>
      </c>
      <c r="AA90" s="577" t="s">
        <v>1084</v>
      </c>
      <c r="AB90" s="1467"/>
      <c r="AC90" s="1501"/>
      <c r="AD90" s="1465"/>
      <c r="AE90" s="1501"/>
      <c r="AF90" s="1465"/>
      <c r="AG90" s="1501"/>
      <c r="AH90" s="1465"/>
      <c r="AI90" s="1465"/>
      <c r="AJ90" s="1536"/>
      <c r="AK90" s="1536"/>
    </row>
    <row r="91" spans="1:37" s="43" customFormat="1" ht="39" thickBot="1">
      <c r="A91" s="1695"/>
      <c r="B91" s="1695"/>
      <c r="C91" s="1697"/>
      <c r="D91" s="262" t="s">
        <v>892</v>
      </c>
      <c r="E91" s="235" t="s">
        <v>147</v>
      </c>
      <c r="F91" s="93">
        <v>12</v>
      </c>
      <c r="G91" s="235" t="s">
        <v>148</v>
      </c>
      <c r="H91" s="48" t="s">
        <v>891</v>
      </c>
      <c r="I91" s="94">
        <v>0.047619047619047616</v>
      </c>
      <c r="J91" s="236" t="s">
        <v>149</v>
      </c>
      <c r="K91" s="101">
        <v>42006</v>
      </c>
      <c r="L91" s="387">
        <v>42369</v>
      </c>
      <c r="M91" s="40">
        <v>1</v>
      </c>
      <c r="N91" s="40">
        <v>1</v>
      </c>
      <c r="O91" s="40">
        <v>1</v>
      </c>
      <c r="P91" s="40">
        <v>1</v>
      </c>
      <c r="Q91" s="40">
        <v>1</v>
      </c>
      <c r="R91" s="40">
        <v>1</v>
      </c>
      <c r="S91" s="40">
        <v>1</v>
      </c>
      <c r="T91" s="40">
        <v>1</v>
      </c>
      <c r="U91" s="40">
        <v>1</v>
      </c>
      <c r="V91" s="40">
        <v>1</v>
      </c>
      <c r="W91" s="40">
        <v>1</v>
      </c>
      <c r="X91" s="40">
        <v>1</v>
      </c>
      <c r="Y91" s="41">
        <f t="shared" si="1"/>
        <v>12</v>
      </c>
      <c r="Z91" s="361">
        <v>0</v>
      </c>
      <c r="AA91" s="577" t="s">
        <v>1084</v>
      </c>
      <c r="AB91" s="1467"/>
      <c r="AC91" s="1501"/>
      <c r="AD91" s="1465"/>
      <c r="AE91" s="1501"/>
      <c r="AF91" s="1465"/>
      <c r="AG91" s="1501"/>
      <c r="AH91" s="1465"/>
      <c r="AI91" s="1465"/>
      <c r="AJ91" s="1536"/>
      <c r="AK91" s="1536"/>
    </row>
    <row r="92" spans="1:37" s="43" customFormat="1" ht="67.5" customHeight="1" thickBot="1">
      <c r="A92" s="1695"/>
      <c r="B92" s="1695"/>
      <c r="C92" s="1697"/>
      <c r="D92" s="262" t="s">
        <v>151</v>
      </c>
      <c r="E92" s="235" t="s">
        <v>152</v>
      </c>
      <c r="F92" s="1359">
        <v>1</v>
      </c>
      <c r="G92" s="235" t="s">
        <v>1879</v>
      </c>
      <c r="H92" s="48" t="s">
        <v>891</v>
      </c>
      <c r="I92" s="94">
        <v>0.047619047619047616</v>
      </c>
      <c r="J92" s="236" t="s">
        <v>153</v>
      </c>
      <c r="K92" s="101">
        <v>42006</v>
      </c>
      <c r="L92" s="387">
        <v>42369</v>
      </c>
      <c r="M92" s="1358">
        <v>1</v>
      </c>
      <c r="N92" s="1358">
        <v>1</v>
      </c>
      <c r="O92" s="1358">
        <v>1</v>
      </c>
      <c r="P92" s="1358">
        <v>1</v>
      </c>
      <c r="Q92" s="1358">
        <v>1</v>
      </c>
      <c r="R92" s="1358">
        <v>1</v>
      </c>
      <c r="S92" s="1358">
        <v>1</v>
      </c>
      <c r="T92" s="1358">
        <v>1</v>
      </c>
      <c r="U92" s="1358">
        <v>1</v>
      </c>
      <c r="V92" s="1358">
        <v>1</v>
      </c>
      <c r="W92" s="1358">
        <v>1</v>
      </c>
      <c r="X92" s="1358">
        <v>1</v>
      </c>
      <c r="Y92" s="1360">
        <v>1</v>
      </c>
      <c r="Z92" s="361">
        <v>0</v>
      </c>
      <c r="AA92" s="577" t="s">
        <v>1084</v>
      </c>
      <c r="AB92" s="1467"/>
      <c r="AC92" s="1501"/>
      <c r="AD92" s="1538"/>
      <c r="AE92" s="1501"/>
      <c r="AF92" s="1465"/>
      <c r="AG92" s="1501"/>
      <c r="AH92" s="1465"/>
      <c r="AI92" s="1465"/>
      <c r="AJ92" s="1536"/>
      <c r="AK92" s="1536"/>
    </row>
    <row r="93" spans="1:37" s="43" customFormat="1" ht="42" customHeight="1" thickBot="1">
      <c r="A93" s="1695"/>
      <c r="B93" s="1695"/>
      <c r="C93" s="1697"/>
      <c r="D93" s="1270" t="s">
        <v>1834</v>
      </c>
      <c r="E93" s="235" t="s">
        <v>143</v>
      </c>
      <c r="F93" s="93">
        <v>19</v>
      </c>
      <c r="G93" s="235" t="s">
        <v>1835</v>
      </c>
      <c r="H93" s="1271" t="s">
        <v>1880</v>
      </c>
      <c r="I93" s="94">
        <v>0.0454545454545454</v>
      </c>
      <c r="J93" s="235" t="s">
        <v>1837</v>
      </c>
      <c r="K93" s="101">
        <v>42006</v>
      </c>
      <c r="L93" s="387">
        <v>42186</v>
      </c>
      <c r="M93" s="40"/>
      <c r="N93" s="40"/>
      <c r="O93" s="40"/>
      <c r="P93" s="40"/>
      <c r="Q93" s="40"/>
      <c r="R93" s="40"/>
      <c r="S93" s="40"/>
      <c r="T93" s="1272">
        <v>19</v>
      </c>
      <c r="U93" s="40"/>
      <c r="V93" s="40"/>
      <c r="W93" s="40"/>
      <c r="X93" s="40"/>
      <c r="Y93" s="41">
        <f>SUM(M93:X93)</f>
        <v>19</v>
      </c>
      <c r="Z93" s="361">
        <v>0</v>
      </c>
      <c r="AA93" s="577" t="s">
        <v>1084</v>
      </c>
      <c r="AB93" s="1467"/>
      <c r="AC93" s="1501"/>
      <c r="AD93" s="1465"/>
      <c r="AE93" s="1501"/>
      <c r="AF93" s="1465"/>
      <c r="AG93" s="1501"/>
      <c r="AH93" s="1465"/>
      <c r="AI93" s="1465"/>
      <c r="AJ93" s="1536"/>
      <c r="AK93" s="1536"/>
    </row>
    <row r="94" spans="1:37" s="43" customFormat="1" ht="56.25" customHeight="1" thickBot="1">
      <c r="A94" s="1273"/>
      <c r="B94" s="1274"/>
      <c r="C94" s="1251"/>
      <c r="D94" s="1270" t="s">
        <v>1838</v>
      </c>
      <c r="E94" s="1278" t="s">
        <v>1839</v>
      </c>
      <c r="F94" s="1279">
        <v>57</v>
      </c>
      <c r="G94" s="1280" t="s">
        <v>1840</v>
      </c>
      <c r="H94" s="1275" t="s">
        <v>1880</v>
      </c>
      <c r="I94" s="1281">
        <v>0.0454545454545454</v>
      </c>
      <c r="J94" s="1280" t="s">
        <v>1841</v>
      </c>
      <c r="K94" s="1282">
        <v>42186</v>
      </c>
      <c r="L94" s="1283">
        <v>42369</v>
      </c>
      <c r="M94" s="1276"/>
      <c r="N94" s="1276"/>
      <c r="O94" s="1276"/>
      <c r="P94" s="1276"/>
      <c r="Q94" s="1276"/>
      <c r="R94" s="1276"/>
      <c r="S94" s="1276">
        <v>19</v>
      </c>
      <c r="T94" s="1276"/>
      <c r="U94" s="1276"/>
      <c r="V94" s="1276">
        <v>19</v>
      </c>
      <c r="W94" s="1276"/>
      <c r="X94" s="1276">
        <v>19</v>
      </c>
      <c r="Y94" s="41">
        <f>SUM(M94:X94)</f>
        <v>57</v>
      </c>
      <c r="Z94" s="1277"/>
      <c r="AA94" s="553"/>
      <c r="AB94" s="1467"/>
      <c r="AC94" s="1501"/>
      <c r="AD94" s="1465"/>
      <c r="AE94" s="1501"/>
      <c r="AF94" s="1465"/>
      <c r="AG94" s="1501"/>
      <c r="AH94" s="1465"/>
      <c r="AI94" s="1465"/>
      <c r="AJ94" s="1536"/>
      <c r="AK94" s="1536"/>
    </row>
    <row r="95" spans="1:37" s="572" customFormat="1" ht="20.1" customHeight="1" thickBot="1">
      <c r="A95" s="1699" t="s">
        <v>125</v>
      </c>
      <c r="B95" s="1700"/>
      <c r="C95" s="1700"/>
      <c r="D95" s="1701"/>
      <c r="E95" s="1142"/>
      <c r="F95" s="1142"/>
      <c r="G95" s="1142"/>
      <c r="H95" s="240"/>
      <c r="I95" s="84">
        <f>+SUM(I73:I93)</f>
        <v>0.9978354978354982</v>
      </c>
      <c r="J95" s="1142"/>
      <c r="K95" s="1142"/>
      <c r="L95" s="1142"/>
      <c r="M95" s="1142"/>
      <c r="N95" s="1142"/>
      <c r="O95" s="1142"/>
      <c r="P95" s="1142"/>
      <c r="Q95" s="1142"/>
      <c r="R95" s="1142"/>
      <c r="S95" s="1142"/>
      <c r="T95" s="1142"/>
      <c r="U95" s="1142"/>
      <c r="V95" s="1142"/>
      <c r="W95" s="1142"/>
      <c r="X95" s="1142"/>
      <c r="Y95" s="81"/>
      <c r="Z95" s="196">
        <f>SUM(Z80:Z93)</f>
        <v>0</v>
      </c>
      <c r="AA95" s="1143"/>
      <c r="AB95" s="1020"/>
      <c r="AC95" s="1237"/>
      <c r="AD95" s="1020"/>
      <c r="AE95" s="1395"/>
      <c r="AF95" s="1020"/>
      <c r="AG95" s="1395"/>
      <c r="AH95" s="1020"/>
      <c r="AI95" s="1020"/>
      <c r="AJ95" s="1020"/>
      <c r="AK95" s="1020"/>
    </row>
    <row r="96" spans="1:37" s="43" customFormat="1" ht="86.25" customHeight="1" thickBot="1">
      <c r="A96" s="1708">
        <v>3</v>
      </c>
      <c r="B96" s="1708" t="s">
        <v>154</v>
      </c>
      <c r="C96" s="1873" t="s">
        <v>191</v>
      </c>
      <c r="D96" s="388" t="s">
        <v>1799</v>
      </c>
      <c r="E96" s="47" t="s">
        <v>893</v>
      </c>
      <c r="F96" s="389">
        <v>1</v>
      </c>
      <c r="G96" s="47" t="s">
        <v>894</v>
      </c>
      <c r="H96" s="1362" t="s">
        <v>1887</v>
      </c>
      <c r="I96" s="225">
        <v>0.33333333333333337</v>
      </c>
      <c r="J96" s="59" t="s">
        <v>895</v>
      </c>
      <c r="K96" s="61">
        <v>42005</v>
      </c>
      <c r="L96" s="61">
        <v>42076</v>
      </c>
      <c r="M96" s="102"/>
      <c r="N96" s="134"/>
      <c r="O96" s="134">
        <v>1</v>
      </c>
      <c r="P96" s="134"/>
      <c r="Q96" s="134"/>
      <c r="R96" s="134"/>
      <c r="S96" s="134"/>
      <c r="T96" s="134"/>
      <c r="U96" s="134"/>
      <c r="V96" s="134"/>
      <c r="W96" s="134"/>
      <c r="X96" s="134"/>
      <c r="Y96" s="355">
        <f>SUM(M96:X96)</f>
        <v>1</v>
      </c>
      <c r="Z96" s="361">
        <v>0</v>
      </c>
      <c r="AA96" s="577" t="s">
        <v>1084</v>
      </c>
      <c r="AB96" s="1467"/>
      <c r="AC96" s="1501"/>
      <c r="AD96" s="1465"/>
      <c r="AE96" s="1464"/>
      <c r="AF96" s="1465"/>
      <c r="AG96" s="1501"/>
      <c r="AH96" s="1465"/>
      <c r="AI96" s="1465"/>
      <c r="AJ96" s="1536"/>
      <c r="AK96" s="1536"/>
    </row>
    <row r="97" spans="1:37" s="43" customFormat="1" ht="72.75" customHeight="1" thickBot="1">
      <c r="A97" s="1709"/>
      <c r="B97" s="1709"/>
      <c r="C97" s="1873"/>
      <c r="D97" s="388" t="s">
        <v>896</v>
      </c>
      <c r="E97" s="47" t="s">
        <v>897</v>
      </c>
      <c r="F97" s="389">
        <v>1</v>
      </c>
      <c r="G97" s="47" t="s">
        <v>898</v>
      </c>
      <c r="H97" s="1362" t="s">
        <v>1888</v>
      </c>
      <c r="I97" s="225">
        <v>0.33333333333333337</v>
      </c>
      <c r="J97" s="59" t="s">
        <v>899</v>
      </c>
      <c r="K97" s="50">
        <v>42079</v>
      </c>
      <c r="L97" s="50">
        <v>42097</v>
      </c>
      <c r="M97" s="51"/>
      <c r="N97" s="51"/>
      <c r="O97" s="51"/>
      <c r="P97" s="1324"/>
      <c r="Q97" s="51"/>
      <c r="R97" s="51"/>
      <c r="S97" s="51"/>
      <c r="T97" s="51"/>
      <c r="U97" s="1324">
        <v>1</v>
      </c>
      <c r="V97" s="51"/>
      <c r="W97" s="51"/>
      <c r="X97" s="51"/>
      <c r="Y97" s="355">
        <f>SUM(M97:X97)</f>
        <v>1</v>
      </c>
      <c r="Z97" s="361">
        <v>0</v>
      </c>
      <c r="AA97" s="577" t="s">
        <v>1084</v>
      </c>
      <c r="AB97" s="1467"/>
      <c r="AC97" s="1501"/>
      <c r="AD97" s="1465"/>
      <c r="AE97" s="1464"/>
      <c r="AF97" s="1465"/>
      <c r="AG97" s="1501"/>
      <c r="AH97" s="1465"/>
      <c r="AI97" s="1465"/>
      <c r="AJ97" s="1536"/>
      <c r="AK97" s="1536"/>
    </row>
    <row r="98" spans="1:37" s="572" customFormat="1" ht="30.75" customHeight="1" thickBot="1">
      <c r="A98" s="1709"/>
      <c r="B98" s="1709"/>
      <c r="C98" s="1873"/>
      <c r="D98" s="390" t="s">
        <v>900</v>
      </c>
      <c r="E98" s="194" t="s">
        <v>226</v>
      </c>
      <c r="F98" s="391">
        <v>2</v>
      </c>
      <c r="G98" s="194" t="s">
        <v>901</v>
      </c>
      <c r="H98" s="1362" t="s">
        <v>1888</v>
      </c>
      <c r="I98" s="225">
        <v>0.33333333333333337</v>
      </c>
      <c r="J98" s="49" t="s">
        <v>902</v>
      </c>
      <c r="K98" s="50">
        <v>42005</v>
      </c>
      <c r="L98" s="50">
        <v>42369</v>
      </c>
      <c r="M98" s="51"/>
      <c r="N98" s="51"/>
      <c r="O98" s="51"/>
      <c r="P98" s="51"/>
      <c r="Q98" s="51"/>
      <c r="R98" s="51">
        <v>1</v>
      </c>
      <c r="S98" s="51"/>
      <c r="T98" s="51"/>
      <c r="U98" s="51"/>
      <c r="V98" s="51"/>
      <c r="W98" s="51"/>
      <c r="X98" s="51">
        <v>1</v>
      </c>
      <c r="Y98" s="355">
        <f>SUM(M98:X98)</f>
        <v>2</v>
      </c>
      <c r="Z98" s="361">
        <v>0</v>
      </c>
      <c r="AA98" s="577" t="s">
        <v>1084</v>
      </c>
      <c r="AB98" s="1467"/>
      <c r="AC98" s="1501"/>
      <c r="AD98" s="1465"/>
      <c r="AE98" s="1464"/>
      <c r="AF98" s="1465"/>
      <c r="AG98" s="1501"/>
      <c r="AH98" s="1465"/>
      <c r="AI98" s="1465"/>
      <c r="AJ98" s="1536"/>
      <c r="AK98" s="1536"/>
    </row>
    <row r="99" spans="1:37" s="572" customFormat="1" ht="20.1" customHeight="1" thickBot="1">
      <c r="A99" s="1699" t="s">
        <v>125</v>
      </c>
      <c r="B99" s="1700"/>
      <c r="C99" s="1700"/>
      <c r="D99" s="1701"/>
      <c r="E99" s="392"/>
      <c r="F99" s="392"/>
      <c r="G99" s="1700"/>
      <c r="H99" s="1700"/>
      <c r="I99" s="80">
        <f>+SUM(I96:I98)</f>
        <v>1</v>
      </c>
      <c r="J99" s="80"/>
      <c r="K99" s="1142"/>
      <c r="L99" s="1142"/>
      <c r="M99" s="1142"/>
      <c r="N99" s="1142"/>
      <c r="O99" s="1142"/>
      <c r="P99" s="1142"/>
      <c r="Q99" s="1142"/>
      <c r="R99" s="1142"/>
      <c r="S99" s="1142"/>
      <c r="T99" s="1142"/>
      <c r="U99" s="393"/>
      <c r="V99" s="393"/>
      <c r="W99" s="393"/>
      <c r="X99" s="393"/>
      <c r="Y99" s="81"/>
      <c r="Z99" s="394">
        <f>SUM(Z96:Z98)</f>
        <v>0</v>
      </c>
      <c r="AA99" s="1143"/>
      <c r="AB99" s="395"/>
      <c r="AC99" s="1241"/>
      <c r="AD99" s="395"/>
      <c r="AE99" s="1246"/>
      <c r="AF99" s="395"/>
      <c r="AG99" s="1246"/>
      <c r="AH99" s="395"/>
      <c r="AI99" s="395"/>
      <c r="AJ99" s="395"/>
      <c r="AK99" s="395"/>
    </row>
    <row r="100" spans="1:37" s="43" customFormat="1" ht="26.25" thickBot="1">
      <c r="A100" s="1708">
        <v>4</v>
      </c>
      <c r="B100" s="1708" t="s">
        <v>223</v>
      </c>
      <c r="C100" s="1696" t="s">
        <v>224</v>
      </c>
      <c r="D100" s="1152" t="s">
        <v>903</v>
      </c>
      <c r="E100" s="396" t="s">
        <v>226</v>
      </c>
      <c r="F100" s="397">
        <v>2</v>
      </c>
      <c r="G100" s="398" t="s">
        <v>227</v>
      </c>
      <c r="H100" s="1213" t="s">
        <v>904</v>
      </c>
      <c r="I100" s="399">
        <f>100%/18</f>
        <v>0.05555555555555555</v>
      </c>
      <c r="J100" s="400" t="s">
        <v>905</v>
      </c>
      <c r="K100" s="401">
        <v>42006</v>
      </c>
      <c r="L100" s="401">
        <v>42034</v>
      </c>
      <c r="M100" s="325">
        <v>2</v>
      </c>
      <c r="N100" s="325"/>
      <c r="O100" s="325"/>
      <c r="P100" s="325"/>
      <c r="Q100" s="325"/>
      <c r="R100" s="325"/>
      <c r="S100" s="325"/>
      <c r="T100" s="325"/>
      <c r="U100" s="326"/>
      <c r="V100" s="326"/>
      <c r="W100" s="326"/>
      <c r="X100" s="326"/>
      <c r="Y100" s="109">
        <f>SUM(M100:X100)</f>
        <v>2</v>
      </c>
      <c r="Z100" s="361">
        <v>0</v>
      </c>
      <c r="AA100" s="577" t="s">
        <v>1084</v>
      </c>
      <c r="AB100" s="1467"/>
      <c r="AC100" s="1501"/>
      <c r="AD100" s="1465"/>
      <c r="AE100" s="1464"/>
      <c r="AF100" s="1465"/>
      <c r="AG100" s="1501"/>
      <c r="AH100" s="1465"/>
      <c r="AI100" s="1465"/>
      <c r="AJ100" s="1536"/>
      <c r="AK100" s="1536"/>
    </row>
    <row r="101" spans="1:37" s="43" customFormat="1" ht="39" thickBot="1">
      <c r="A101" s="1709"/>
      <c r="B101" s="1709"/>
      <c r="C101" s="1697"/>
      <c r="D101" s="224" t="s">
        <v>906</v>
      </c>
      <c r="E101" s="136" t="s">
        <v>57</v>
      </c>
      <c r="F101" s="402">
        <v>1</v>
      </c>
      <c r="G101" s="47" t="s">
        <v>252</v>
      </c>
      <c r="H101" s="1213" t="s">
        <v>904</v>
      </c>
      <c r="I101" s="399">
        <f aca="true" t="shared" si="2" ref="I101:I117">100%/18</f>
        <v>0.05555555555555555</v>
      </c>
      <c r="J101" s="59" t="s">
        <v>907</v>
      </c>
      <c r="K101" s="50">
        <v>42020</v>
      </c>
      <c r="L101" s="50">
        <v>42369</v>
      </c>
      <c r="M101" s="51"/>
      <c r="N101" s="51"/>
      <c r="O101" s="377">
        <v>0.25</v>
      </c>
      <c r="P101" s="51"/>
      <c r="Q101" s="51"/>
      <c r="R101" s="377">
        <v>0.5</v>
      </c>
      <c r="S101" s="51"/>
      <c r="T101" s="51"/>
      <c r="U101" s="264">
        <v>0.75</v>
      </c>
      <c r="V101" s="264"/>
      <c r="W101" s="264"/>
      <c r="X101" s="264">
        <v>1</v>
      </c>
      <c r="Y101" s="403">
        <v>1</v>
      </c>
      <c r="Z101" s="361">
        <v>0</v>
      </c>
      <c r="AA101" s="577" t="s">
        <v>1084</v>
      </c>
      <c r="AB101" s="1467"/>
      <c r="AC101" s="1501"/>
      <c r="AD101" s="1538"/>
      <c r="AE101" s="1464"/>
      <c r="AF101" s="1465"/>
      <c r="AG101" s="1501"/>
      <c r="AH101" s="1465"/>
      <c r="AI101" s="1465"/>
      <c r="AJ101" s="1536"/>
      <c r="AK101" s="1536"/>
    </row>
    <row r="102" spans="1:37" s="43" customFormat="1" ht="51.75" thickBot="1">
      <c r="A102" s="1709"/>
      <c r="B102" s="1709"/>
      <c r="C102" s="1697"/>
      <c r="D102" s="1151" t="s">
        <v>908</v>
      </c>
      <c r="E102" s="404" t="s">
        <v>67</v>
      </c>
      <c r="F102" s="128">
        <v>1</v>
      </c>
      <c r="G102" s="58" t="s">
        <v>68</v>
      </c>
      <c r="H102" s="123" t="s">
        <v>904</v>
      </c>
      <c r="I102" s="399">
        <f t="shared" si="2"/>
        <v>0.05555555555555555</v>
      </c>
      <c r="J102" s="123" t="s">
        <v>231</v>
      </c>
      <c r="K102" s="56">
        <v>42020</v>
      </c>
      <c r="L102" s="56">
        <v>42369</v>
      </c>
      <c r="M102" s="124"/>
      <c r="N102" s="124"/>
      <c r="O102" s="124"/>
      <c r="P102" s="124"/>
      <c r="Q102" s="124"/>
      <c r="R102" s="124"/>
      <c r="S102" s="124"/>
      <c r="T102" s="124"/>
      <c r="U102" s="125"/>
      <c r="V102" s="125"/>
      <c r="W102" s="125"/>
      <c r="X102" s="125">
        <v>1</v>
      </c>
      <c r="Y102" s="109">
        <f aca="true" t="shared" si="3" ref="Y102:Y116">SUM(M102:X102)</f>
        <v>1</v>
      </c>
      <c r="Z102" s="361">
        <v>0</v>
      </c>
      <c r="AA102" s="577" t="s">
        <v>1084</v>
      </c>
      <c r="AB102" s="1467"/>
      <c r="AC102" s="1501"/>
      <c r="AD102" s="1465"/>
      <c r="AE102" s="1464"/>
      <c r="AF102" s="1465"/>
      <c r="AG102" s="1501"/>
      <c r="AH102" s="1465"/>
      <c r="AI102" s="1465"/>
      <c r="AJ102" s="1536"/>
      <c r="AK102" s="1536"/>
    </row>
    <row r="103" spans="1:37" s="43" customFormat="1" ht="52.5" customHeight="1" thickBot="1">
      <c r="A103" s="1709"/>
      <c r="B103" s="1709"/>
      <c r="C103" s="1697"/>
      <c r="D103" s="1151" t="s">
        <v>1731</v>
      </c>
      <c r="E103" s="119" t="s">
        <v>226</v>
      </c>
      <c r="F103" s="128" t="s">
        <v>95</v>
      </c>
      <c r="G103" s="58" t="s">
        <v>909</v>
      </c>
      <c r="H103" s="1215" t="s">
        <v>1730</v>
      </c>
      <c r="I103" s="399">
        <f t="shared" si="2"/>
        <v>0.05555555555555555</v>
      </c>
      <c r="J103" s="1215" t="s">
        <v>910</v>
      </c>
      <c r="K103" s="56">
        <v>42005</v>
      </c>
      <c r="L103" s="56">
        <v>42369</v>
      </c>
      <c r="M103" s="124"/>
      <c r="N103" s="124"/>
      <c r="O103" s="124"/>
      <c r="P103" s="124"/>
      <c r="Q103" s="124"/>
      <c r="R103" s="124"/>
      <c r="S103" s="124"/>
      <c r="T103" s="124"/>
      <c r="U103" s="125"/>
      <c r="V103" s="125"/>
      <c r="W103" s="125"/>
      <c r="X103" s="125"/>
      <c r="Y103" s="109" t="s">
        <v>95</v>
      </c>
      <c r="Z103" s="361">
        <v>0</v>
      </c>
      <c r="AA103" s="577" t="s">
        <v>1084</v>
      </c>
      <c r="AB103" s="1467"/>
      <c r="AC103" s="1501"/>
      <c r="AD103" s="1465"/>
      <c r="AE103" s="1464"/>
      <c r="AF103" s="1465"/>
      <c r="AG103" s="1501"/>
      <c r="AH103" s="1465"/>
      <c r="AI103" s="1465"/>
      <c r="AJ103" s="1536"/>
      <c r="AK103" s="1536"/>
    </row>
    <row r="104" spans="1:37" s="43" customFormat="1" ht="39" thickBot="1">
      <c r="A104" s="1709"/>
      <c r="B104" s="1709"/>
      <c r="C104" s="1698"/>
      <c r="D104" s="1151" t="s">
        <v>1800</v>
      </c>
      <c r="E104" s="119" t="s">
        <v>57</v>
      </c>
      <c r="F104" s="1216">
        <v>1</v>
      </c>
      <c r="G104" s="58" t="s">
        <v>1801</v>
      </c>
      <c r="H104" s="1215" t="s">
        <v>1802</v>
      </c>
      <c r="I104" s="399">
        <f t="shared" si="2"/>
        <v>0.05555555555555555</v>
      </c>
      <c r="J104" s="1215" t="s">
        <v>1803</v>
      </c>
      <c r="K104" s="56">
        <v>42005</v>
      </c>
      <c r="L104" s="56">
        <v>42369</v>
      </c>
      <c r="M104" s="124"/>
      <c r="N104" s="124"/>
      <c r="O104" s="1225">
        <v>0.6</v>
      </c>
      <c r="P104" s="124"/>
      <c r="Q104" s="124"/>
      <c r="R104" s="1226">
        <v>0.22</v>
      </c>
      <c r="S104" s="124"/>
      <c r="T104" s="124"/>
      <c r="U104" s="116">
        <v>0.03</v>
      </c>
      <c r="V104" s="125"/>
      <c r="W104" s="125"/>
      <c r="X104" s="586">
        <v>0.15</v>
      </c>
      <c r="Y104" s="1217">
        <f>SUM(M104:X104)</f>
        <v>1</v>
      </c>
      <c r="Z104" s="361">
        <v>0</v>
      </c>
      <c r="AA104" s="577" t="s">
        <v>1084</v>
      </c>
      <c r="AB104" s="1467"/>
      <c r="AC104" s="1501"/>
      <c r="AD104" s="1538"/>
      <c r="AE104" s="1464"/>
      <c r="AF104" s="1465"/>
      <c r="AG104" s="1501"/>
      <c r="AH104" s="1465"/>
      <c r="AI104" s="1465"/>
      <c r="AJ104" s="1536"/>
      <c r="AK104" s="1536"/>
    </row>
    <row r="105" spans="1:37" s="43" customFormat="1" ht="39" thickBot="1">
      <c r="A105" s="1709"/>
      <c r="B105" s="1709"/>
      <c r="C105" s="1696" t="s">
        <v>232</v>
      </c>
      <c r="D105" s="353" t="s">
        <v>911</v>
      </c>
      <c r="E105" s="129" t="s">
        <v>67</v>
      </c>
      <c r="F105" s="46">
        <v>1</v>
      </c>
      <c r="G105" s="58" t="s">
        <v>68</v>
      </c>
      <c r="H105" s="59" t="s">
        <v>874</v>
      </c>
      <c r="I105" s="399">
        <f t="shared" si="2"/>
        <v>0.05555555555555555</v>
      </c>
      <c r="J105" s="131" t="s">
        <v>250</v>
      </c>
      <c r="K105" s="132">
        <v>42006</v>
      </c>
      <c r="L105" s="132">
        <v>42034</v>
      </c>
      <c r="M105" s="133">
        <v>1</v>
      </c>
      <c r="N105" s="133"/>
      <c r="O105" s="133"/>
      <c r="P105" s="133"/>
      <c r="Q105" s="133"/>
      <c r="R105" s="133"/>
      <c r="S105" s="133"/>
      <c r="T105" s="133"/>
      <c r="U105" s="134"/>
      <c r="V105" s="134"/>
      <c r="W105" s="134"/>
      <c r="X105" s="134"/>
      <c r="Y105" s="109">
        <f t="shared" si="3"/>
        <v>1</v>
      </c>
      <c r="Z105" s="361">
        <v>0</v>
      </c>
      <c r="AA105" s="577" t="s">
        <v>1084</v>
      </c>
      <c r="AB105" s="1467"/>
      <c r="AC105" s="1501"/>
      <c r="AD105" s="1465"/>
      <c r="AE105" s="1464"/>
      <c r="AF105" s="1465"/>
      <c r="AG105" s="1501"/>
      <c r="AH105" s="1465"/>
      <c r="AI105" s="1465"/>
      <c r="AJ105" s="1536"/>
      <c r="AK105" s="1536"/>
    </row>
    <row r="106" spans="1:37" s="43" customFormat="1" ht="42" customHeight="1" thickBot="1">
      <c r="A106" s="1709"/>
      <c r="B106" s="1709"/>
      <c r="C106" s="1697"/>
      <c r="D106" s="1284" t="s">
        <v>1881</v>
      </c>
      <c r="E106" s="136" t="s">
        <v>57</v>
      </c>
      <c r="F106" s="402">
        <v>1</v>
      </c>
      <c r="G106" s="47" t="s">
        <v>252</v>
      </c>
      <c r="H106" s="1362" t="s">
        <v>1885</v>
      </c>
      <c r="I106" s="399">
        <f t="shared" si="2"/>
        <v>0.05555555555555555</v>
      </c>
      <c r="J106" s="1362" t="s">
        <v>1882</v>
      </c>
      <c r="K106" s="132">
        <v>42020</v>
      </c>
      <c r="L106" s="132">
        <v>42369</v>
      </c>
      <c r="M106" s="51"/>
      <c r="N106" s="51"/>
      <c r="O106" s="1345">
        <v>1</v>
      </c>
      <c r="P106" s="1324"/>
      <c r="Q106" s="1324"/>
      <c r="R106" s="1345">
        <v>1</v>
      </c>
      <c r="S106" s="1324"/>
      <c r="T106" s="1324"/>
      <c r="U106" s="1345">
        <v>1</v>
      </c>
      <c r="V106" s="1361"/>
      <c r="W106" s="1361"/>
      <c r="X106" s="1361">
        <v>1</v>
      </c>
      <c r="Y106" s="403">
        <v>1</v>
      </c>
      <c r="Z106" s="361">
        <v>0</v>
      </c>
      <c r="AA106" s="577" t="s">
        <v>1084</v>
      </c>
      <c r="AB106" s="1467"/>
      <c r="AC106" s="1501"/>
      <c r="AD106" s="1538"/>
      <c r="AE106" s="1464"/>
      <c r="AF106" s="1465"/>
      <c r="AG106" s="1501"/>
      <c r="AH106" s="1465"/>
      <c r="AI106" s="1465"/>
      <c r="AJ106" s="1536"/>
      <c r="AK106" s="1536"/>
    </row>
    <row r="107" spans="1:37" s="43" customFormat="1" ht="51.75" thickBot="1">
      <c r="A107" s="1709"/>
      <c r="B107" s="1709"/>
      <c r="C107" s="1697"/>
      <c r="D107" s="1270" t="s">
        <v>1842</v>
      </c>
      <c r="E107" s="140" t="s">
        <v>143</v>
      </c>
      <c r="F107" s="90">
        <v>1</v>
      </c>
      <c r="G107" s="1363" t="s">
        <v>1883</v>
      </c>
      <c r="H107" s="1271" t="s">
        <v>1836</v>
      </c>
      <c r="I107" s="399">
        <f t="shared" si="2"/>
        <v>0.05555555555555555</v>
      </c>
      <c r="J107" s="405" t="s">
        <v>912</v>
      </c>
      <c r="K107" s="406">
        <v>42020</v>
      </c>
      <c r="L107" s="406">
        <v>42369</v>
      </c>
      <c r="M107" s="142"/>
      <c r="N107" s="142"/>
      <c r="O107" s="142">
        <v>1</v>
      </c>
      <c r="P107" s="142"/>
      <c r="Q107" s="142"/>
      <c r="R107" s="142"/>
      <c r="S107" s="142"/>
      <c r="T107" s="142"/>
      <c r="U107" s="142"/>
      <c r="V107" s="142"/>
      <c r="W107" s="142"/>
      <c r="X107" s="142"/>
      <c r="Y107" s="109">
        <f t="shared" si="3"/>
        <v>1</v>
      </c>
      <c r="Z107" s="361">
        <v>0</v>
      </c>
      <c r="AA107" s="577" t="s">
        <v>1084</v>
      </c>
      <c r="AB107" s="1467"/>
      <c r="AC107" s="1501"/>
      <c r="AD107" s="1465"/>
      <c r="AE107" s="1464"/>
      <c r="AF107" s="1465"/>
      <c r="AG107" s="1501"/>
      <c r="AH107" s="1465"/>
      <c r="AI107" s="1465"/>
      <c r="AJ107" s="1536"/>
      <c r="AK107" s="1536"/>
    </row>
    <row r="108" spans="1:37" s="43" customFormat="1" ht="63" customHeight="1" thickBot="1">
      <c r="A108" s="1709"/>
      <c r="B108" s="1709"/>
      <c r="C108" s="1697"/>
      <c r="D108" s="1270" t="s">
        <v>1843</v>
      </c>
      <c r="E108" s="1285" t="s">
        <v>1844</v>
      </c>
      <c r="F108" s="1286">
        <v>18</v>
      </c>
      <c r="G108" s="1364" t="s">
        <v>1884</v>
      </c>
      <c r="H108" s="1271" t="s">
        <v>1836</v>
      </c>
      <c r="I108" s="399">
        <v>0.0526</v>
      </c>
      <c r="J108" s="1287" t="s">
        <v>1845</v>
      </c>
      <c r="K108" s="1288">
        <v>42186</v>
      </c>
      <c r="L108" s="1289">
        <v>42369</v>
      </c>
      <c r="M108" s="142"/>
      <c r="N108" s="142"/>
      <c r="O108" s="142"/>
      <c r="P108" s="142"/>
      <c r="Q108" s="142"/>
      <c r="R108" s="1323">
        <v>18</v>
      </c>
      <c r="S108" s="142"/>
      <c r="T108" s="142"/>
      <c r="U108" s="142"/>
      <c r="V108" s="142"/>
      <c r="W108" s="142"/>
      <c r="X108" s="142"/>
      <c r="Y108" s="90">
        <f>SUM(M108:X108)</f>
        <v>18</v>
      </c>
      <c r="Z108" s="361"/>
      <c r="AA108" s="577"/>
      <c r="AB108" s="1467"/>
      <c r="AC108" s="1501"/>
      <c r="AD108" s="1465"/>
      <c r="AE108" s="1464"/>
      <c r="AF108" s="1465"/>
      <c r="AG108" s="1501"/>
      <c r="AH108" s="1465"/>
      <c r="AI108" s="1465"/>
      <c r="AJ108" s="1536"/>
      <c r="AK108" s="1536"/>
    </row>
    <row r="109" spans="1:37" s="43" customFormat="1" ht="51.75" thickBot="1">
      <c r="A109" s="1709"/>
      <c r="B109" s="1709"/>
      <c r="C109" s="1696" t="s">
        <v>913</v>
      </c>
      <c r="D109" s="272" t="s">
        <v>914</v>
      </c>
      <c r="E109" s="404" t="s">
        <v>131</v>
      </c>
      <c r="F109" s="128">
        <v>2</v>
      </c>
      <c r="G109" s="58" t="s">
        <v>915</v>
      </c>
      <c r="H109" s="1362" t="s">
        <v>1477</v>
      </c>
      <c r="I109" s="399">
        <f t="shared" si="2"/>
        <v>0.05555555555555555</v>
      </c>
      <c r="J109" s="405" t="s">
        <v>1732</v>
      </c>
      <c r="K109" s="406">
        <v>42005</v>
      </c>
      <c r="L109" s="406">
        <v>42368</v>
      </c>
      <c r="M109" s="142"/>
      <c r="N109" s="142"/>
      <c r="O109" s="142"/>
      <c r="P109" s="142"/>
      <c r="Q109" s="142"/>
      <c r="R109" s="142"/>
      <c r="S109" s="142"/>
      <c r="T109" s="142">
        <v>1</v>
      </c>
      <c r="U109" s="142"/>
      <c r="V109" s="142"/>
      <c r="W109" s="142"/>
      <c r="X109" s="142">
        <v>1</v>
      </c>
      <c r="Y109" s="109">
        <f t="shared" si="3"/>
        <v>2</v>
      </c>
      <c r="Z109" s="361">
        <v>0</v>
      </c>
      <c r="AA109" s="577" t="s">
        <v>1084</v>
      </c>
      <c r="AB109" s="1467"/>
      <c r="AC109" s="1501"/>
      <c r="AD109" s="1465"/>
      <c r="AE109" s="1464"/>
      <c r="AF109" s="1465"/>
      <c r="AG109" s="1501"/>
      <c r="AH109" s="1465"/>
      <c r="AI109" s="1465"/>
      <c r="AJ109" s="1536"/>
      <c r="AK109" s="1536"/>
    </row>
    <row r="110" spans="1:37" s="43" customFormat="1" ht="26.25" thickBot="1">
      <c r="A110" s="1709"/>
      <c r="B110" s="1709"/>
      <c r="C110" s="1697"/>
      <c r="D110" s="224" t="s">
        <v>1889</v>
      </c>
      <c r="E110" s="407" t="s">
        <v>1891</v>
      </c>
      <c r="F110" s="1218">
        <v>2</v>
      </c>
      <c r="G110" s="120" t="s">
        <v>1892</v>
      </c>
      <c r="H110" s="408" t="s">
        <v>1890</v>
      </c>
      <c r="I110" s="399">
        <f t="shared" si="2"/>
        <v>0.05555555555555555</v>
      </c>
      <c r="J110" s="409" t="s">
        <v>1893</v>
      </c>
      <c r="K110" s="410">
        <v>42036</v>
      </c>
      <c r="L110" s="410">
        <v>42124</v>
      </c>
      <c r="M110" s="338"/>
      <c r="N110" s="339"/>
      <c r="O110" s="1220"/>
      <c r="P110" s="1000"/>
      <c r="Q110" s="339"/>
      <c r="R110" s="1221"/>
      <c r="S110" s="339"/>
      <c r="T110" s="1222"/>
      <c r="U110" s="142">
        <v>1</v>
      </c>
      <c r="V110" s="1223"/>
      <c r="W110" s="142">
        <v>1</v>
      </c>
      <c r="X110" s="1224"/>
      <c r="Y110" s="1219">
        <v>1</v>
      </c>
      <c r="Z110" s="361">
        <v>0</v>
      </c>
      <c r="AA110" s="577" t="s">
        <v>1084</v>
      </c>
      <c r="AB110" s="1467"/>
      <c r="AC110" s="1501"/>
      <c r="AD110" s="1465"/>
      <c r="AE110" s="1464"/>
      <c r="AF110" s="1465"/>
      <c r="AG110" s="1501"/>
      <c r="AH110" s="1465"/>
      <c r="AI110" s="1465"/>
      <c r="AJ110" s="1536"/>
      <c r="AK110" s="1536"/>
    </row>
    <row r="111" spans="1:37" s="1379" customFormat="1" ht="51.75" thickBot="1">
      <c r="A111" s="1709"/>
      <c r="B111" s="1709"/>
      <c r="C111" s="1697"/>
      <c r="D111" s="1369" t="s">
        <v>917</v>
      </c>
      <c r="E111" s="1370" t="s">
        <v>918</v>
      </c>
      <c r="F111" s="1371">
        <v>1</v>
      </c>
      <c r="G111" s="1371" t="s">
        <v>919</v>
      </c>
      <c r="H111" s="1371" t="s">
        <v>1890</v>
      </c>
      <c r="I111" s="1372">
        <f t="shared" si="2"/>
        <v>0.05555555555555555</v>
      </c>
      <c r="J111" s="1371" t="s">
        <v>920</v>
      </c>
      <c r="K111" s="1373">
        <v>42005</v>
      </c>
      <c r="L111" s="1374">
        <v>42094</v>
      </c>
      <c r="M111" s="1375"/>
      <c r="N111" s="1375"/>
      <c r="O111" s="1375">
        <v>1</v>
      </c>
      <c r="P111" s="1375"/>
      <c r="Q111" s="1375"/>
      <c r="R111" s="1375"/>
      <c r="S111" s="1375"/>
      <c r="T111" s="1375"/>
      <c r="U111" s="1375"/>
      <c r="V111" s="1375"/>
      <c r="W111" s="1375"/>
      <c r="X111" s="1375"/>
      <c r="Y111" s="1376">
        <f t="shared" si="3"/>
        <v>1</v>
      </c>
      <c r="Z111" s="1377">
        <v>0</v>
      </c>
      <c r="AA111" s="1378" t="s">
        <v>1084</v>
      </c>
      <c r="AB111" s="1467"/>
      <c r="AC111" s="1501"/>
      <c r="AD111" s="1465"/>
      <c r="AE111" s="1464"/>
      <c r="AF111" s="1465"/>
      <c r="AG111" s="1501"/>
      <c r="AH111" s="1465"/>
      <c r="AI111" s="1465"/>
      <c r="AJ111" s="1539"/>
      <c r="AK111" s="1539"/>
    </row>
    <row r="112" spans="1:37" s="43" customFormat="1" ht="45.75" customHeight="1" thickBot="1">
      <c r="A112" s="1709"/>
      <c r="B112" s="1709"/>
      <c r="C112" s="1697"/>
      <c r="D112" s="224" t="s">
        <v>1733</v>
      </c>
      <c r="E112" s="136" t="s">
        <v>57</v>
      </c>
      <c r="F112" s="1104">
        <v>0.9</v>
      </c>
      <c r="G112" s="409" t="s">
        <v>1737</v>
      </c>
      <c r="H112" s="408" t="s">
        <v>1477</v>
      </c>
      <c r="I112" s="399">
        <f t="shared" si="2"/>
        <v>0.05555555555555555</v>
      </c>
      <c r="J112" s="409" t="s">
        <v>1804</v>
      </c>
      <c r="K112" s="410">
        <v>42005</v>
      </c>
      <c r="L112" s="410">
        <v>42369</v>
      </c>
      <c r="M112" s="339"/>
      <c r="N112" s="339"/>
      <c r="O112" s="1102"/>
      <c r="P112" s="339"/>
      <c r="Q112" s="339"/>
      <c r="R112" s="1102"/>
      <c r="S112" s="339"/>
      <c r="T112" s="339"/>
      <c r="U112" s="1102"/>
      <c r="V112" s="339"/>
      <c r="W112" s="339"/>
      <c r="X112" s="1102">
        <v>0.9</v>
      </c>
      <c r="Y112" s="1104">
        <v>0.9</v>
      </c>
      <c r="Z112" s="361">
        <v>0</v>
      </c>
      <c r="AA112" s="577"/>
      <c r="AB112" s="1467"/>
      <c r="AC112" s="1501"/>
      <c r="AD112" s="1465"/>
      <c r="AE112" s="1464"/>
      <c r="AF112" s="1465"/>
      <c r="AG112" s="1501"/>
      <c r="AH112" s="1465"/>
      <c r="AI112" s="1465"/>
      <c r="AJ112" s="1536"/>
      <c r="AK112" s="1536"/>
    </row>
    <row r="113" spans="1:37" s="43" customFormat="1" ht="39" thickBot="1">
      <c r="A113" s="1709"/>
      <c r="B113" s="1709"/>
      <c r="C113" s="1697"/>
      <c r="D113" s="224" t="s">
        <v>1734</v>
      </c>
      <c r="E113" s="136" t="s">
        <v>57</v>
      </c>
      <c r="F113" s="1104">
        <v>0.9</v>
      </c>
      <c r="G113" s="409" t="s">
        <v>1740</v>
      </c>
      <c r="H113" s="408" t="s">
        <v>1477</v>
      </c>
      <c r="I113" s="399">
        <f t="shared" si="2"/>
        <v>0.05555555555555555</v>
      </c>
      <c r="J113" s="409" t="s">
        <v>1804</v>
      </c>
      <c r="K113" s="410">
        <v>42005</v>
      </c>
      <c r="L113" s="410">
        <v>42369</v>
      </c>
      <c r="M113" s="339"/>
      <c r="N113" s="339"/>
      <c r="O113" s="1102"/>
      <c r="P113" s="339"/>
      <c r="Q113" s="339"/>
      <c r="R113" s="1102"/>
      <c r="S113" s="339"/>
      <c r="T113" s="339"/>
      <c r="U113" s="1102"/>
      <c r="V113" s="339"/>
      <c r="W113" s="339"/>
      <c r="X113" s="1102">
        <v>0.9</v>
      </c>
      <c r="Y113" s="1104">
        <v>0.9</v>
      </c>
      <c r="Z113" s="361">
        <v>0</v>
      </c>
      <c r="AA113" s="577"/>
      <c r="AB113" s="1467"/>
      <c r="AC113" s="1501"/>
      <c r="AD113" s="1465"/>
      <c r="AE113" s="1464"/>
      <c r="AF113" s="1465"/>
      <c r="AG113" s="1501"/>
      <c r="AH113" s="1465"/>
      <c r="AI113" s="1465"/>
      <c r="AJ113" s="1536"/>
      <c r="AK113" s="1536"/>
    </row>
    <row r="114" spans="1:37" s="43" customFormat="1" ht="36" customHeight="1" thickBot="1">
      <c r="A114" s="1709"/>
      <c r="B114" s="1709"/>
      <c r="C114" s="1697"/>
      <c r="D114" s="224" t="s">
        <v>1735</v>
      </c>
      <c r="E114" s="136" t="s">
        <v>57</v>
      </c>
      <c r="F114" s="1104">
        <v>0.25</v>
      </c>
      <c r="G114" s="409" t="s">
        <v>1739</v>
      </c>
      <c r="H114" s="408" t="s">
        <v>1477</v>
      </c>
      <c r="I114" s="399">
        <f t="shared" si="2"/>
        <v>0.05555555555555555</v>
      </c>
      <c r="J114" s="409" t="s">
        <v>1804</v>
      </c>
      <c r="K114" s="410">
        <v>42005</v>
      </c>
      <c r="L114" s="410">
        <v>42369</v>
      </c>
      <c r="M114" s="339"/>
      <c r="N114" s="339"/>
      <c r="O114" s="1102"/>
      <c r="P114" s="339"/>
      <c r="Q114" s="339"/>
      <c r="R114" s="1102"/>
      <c r="S114" s="339"/>
      <c r="T114" s="339"/>
      <c r="U114" s="1102"/>
      <c r="V114" s="339"/>
      <c r="W114" s="339"/>
      <c r="X114" s="1102">
        <v>0.25</v>
      </c>
      <c r="Y114" s="1104">
        <v>0.25</v>
      </c>
      <c r="Z114" s="361">
        <v>0</v>
      </c>
      <c r="AA114" s="88"/>
      <c r="AB114" s="1467"/>
      <c r="AC114" s="1501"/>
      <c r="AD114" s="1465"/>
      <c r="AE114" s="1464"/>
      <c r="AF114" s="1465"/>
      <c r="AG114" s="1501"/>
      <c r="AH114" s="1465"/>
      <c r="AI114" s="1465"/>
      <c r="AJ114" s="1536"/>
      <c r="AK114" s="1536"/>
    </row>
    <row r="115" spans="1:37" s="43" customFormat="1" ht="60" customHeight="1" thickBot="1">
      <c r="A115" s="1709"/>
      <c r="B115" s="1709"/>
      <c r="C115" s="1697"/>
      <c r="D115" s="263" t="s">
        <v>1736</v>
      </c>
      <c r="E115" s="136" t="s">
        <v>57</v>
      </c>
      <c r="F115" s="1105">
        <v>0.4</v>
      </c>
      <c r="G115" s="263" t="s">
        <v>1738</v>
      </c>
      <c r="H115" s="1245" t="s">
        <v>1477</v>
      </c>
      <c r="I115" s="399">
        <f t="shared" si="2"/>
        <v>0.05555555555555555</v>
      </c>
      <c r="J115" s="409" t="s">
        <v>1804</v>
      </c>
      <c r="K115" s="410">
        <v>42005</v>
      </c>
      <c r="L115" s="410">
        <v>42369</v>
      </c>
      <c r="M115" s="412"/>
      <c r="N115" s="412"/>
      <c r="O115" s="1103"/>
      <c r="P115" s="412"/>
      <c r="Q115" s="412"/>
      <c r="R115" s="1103"/>
      <c r="S115" s="412"/>
      <c r="T115" s="412"/>
      <c r="U115" s="1103"/>
      <c r="V115" s="412"/>
      <c r="W115" s="412"/>
      <c r="X115" s="1103">
        <v>0.4</v>
      </c>
      <c r="Y115" s="1105">
        <v>0.4</v>
      </c>
      <c r="Z115" s="361">
        <v>0</v>
      </c>
      <c r="AA115" s="577"/>
      <c r="AB115" s="1467"/>
      <c r="AC115" s="1501"/>
      <c r="AD115" s="1465"/>
      <c r="AE115" s="1464"/>
      <c r="AF115" s="1465"/>
      <c r="AG115" s="1501"/>
      <c r="AH115" s="1465"/>
      <c r="AI115" s="1465"/>
      <c r="AJ115" s="1536"/>
      <c r="AK115" s="1536"/>
    </row>
    <row r="116" spans="1:37" s="43" customFormat="1" ht="26.25" thickBot="1">
      <c r="A116" s="1709"/>
      <c r="B116" s="1709"/>
      <c r="C116" s="1697"/>
      <c r="D116" s="224" t="s">
        <v>921</v>
      </c>
      <c r="E116" s="136" t="s">
        <v>333</v>
      </c>
      <c r="F116" s="409">
        <v>10</v>
      </c>
      <c r="G116" s="409" t="s">
        <v>922</v>
      </c>
      <c r="H116" s="408" t="s">
        <v>1890</v>
      </c>
      <c r="I116" s="399">
        <f t="shared" si="2"/>
        <v>0.05555555555555555</v>
      </c>
      <c r="J116" s="409" t="s">
        <v>923</v>
      </c>
      <c r="K116" s="410">
        <v>42125</v>
      </c>
      <c r="L116" s="413">
        <v>42308</v>
      </c>
      <c r="M116" s="339"/>
      <c r="N116" s="339"/>
      <c r="O116" s="1368">
        <v>1</v>
      </c>
      <c r="P116" s="1368">
        <v>1</v>
      </c>
      <c r="Q116" s="1368">
        <v>1</v>
      </c>
      <c r="R116" s="1368">
        <v>1</v>
      </c>
      <c r="S116" s="1368">
        <v>1</v>
      </c>
      <c r="T116" s="1368">
        <v>1</v>
      </c>
      <c r="U116" s="1368">
        <v>1</v>
      </c>
      <c r="V116" s="1368">
        <v>1</v>
      </c>
      <c r="W116" s="1368">
        <v>1</v>
      </c>
      <c r="X116" s="1368">
        <v>1</v>
      </c>
      <c r="Y116" s="411">
        <f t="shared" si="3"/>
        <v>10</v>
      </c>
      <c r="Z116" s="361">
        <v>0</v>
      </c>
      <c r="AA116" s="577" t="s">
        <v>1084</v>
      </c>
      <c r="AB116" s="1467"/>
      <c r="AC116" s="1501"/>
      <c r="AD116" s="1465"/>
      <c r="AE116" s="1464"/>
      <c r="AF116" s="1465"/>
      <c r="AG116" s="1501"/>
      <c r="AH116" s="1465"/>
      <c r="AI116" s="1465"/>
      <c r="AJ116" s="1536"/>
      <c r="AK116" s="1536"/>
    </row>
    <row r="117" spans="1:37" s="43" customFormat="1" ht="90" customHeight="1" thickBot="1">
      <c r="A117" s="1714"/>
      <c r="B117" s="1714"/>
      <c r="C117" s="1698"/>
      <c r="D117" s="224" t="s">
        <v>924</v>
      </c>
      <c r="E117" s="136" t="s">
        <v>925</v>
      </c>
      <c r="F117" s="309" t="s">
        <v>95</v>
      </c>
      <c r="G117" s="409" t="s">
        <v>926</v>
      </c>
      <c r="H117" s="408" t="s">
        <v>916</v>
      </c>
      <c r="I117" s="399">
        <f t="shared" si="2"/>
        <v>0.05555555555555555</v>
      </c>
      <c r="J117" s="117" t="s">
        <v>927</v>
      </c>
      <c r="K117" s="414">
        <v>42005</v>
      </c>
      <c r="L117" s="410">
        <v>42368</v>
      </c>
      <c r="M117" s="340"/>
      <c r="N117" s="339"/>
      <c r="O117" s="339"/>
      <c r="P117" s="339"/>
      <c r="Q117" s="339"/>
      <c r="R117" s="339"/>
      <c r="S117" s="339"/>
      <c r="T117" s="339"/>
      <c r="U117" s="339"/>
      <c r="V117" s="339"/>
      <c r="W117" s="339"/>
      <c r="X117" s="339"/>
      <c r="Y117" s="411" t="s">
        <v>95</v>
      </c>
      <c r="Z117" s="361">
        <v>0</v>
      </c>
      <c r="AA117" s="577" t="s">
        <v>1084</v>
      </c>
      <c r="AB117" s="1467"/>
      <c r="AC117" s="1501"/>
      <c r="AD117" s="1465"/>
      <c r="AE117" s="1464"/>
      <c r="AF117" s="1465"/>
      <c r="AG117" s="1501"/>
      <c r="AH117" s="1465"/>
      <c r="AI117" s="1465"/>
      <c r="AJ117" s="1536"/>
      <c r="AK117" s="1536"/>
    </row>
    <row r="118" spans="1:37" s="572" customFormat="1" ht="20.1" customHeight="1" thickBot="1">
      <c r="A118" s="1699" t="s">
        <v>125</v>
      </c>
      <c r="B118" s="1700"/>
      <c r="C118" s="1700"/>
      <c r="D118" s="1701"/>
      <c r="E118" s="1142"/>
      <c r="F118" s="1142"/>
      <c r="G118" s="1142"/>
      <c r="H118" s="1142"/>
      <c r="I118" s="80">
        <f>+SUM(I100:I117)</f>
        <v>0.9970444444444447</v>
      </c>
      <c r="J118" s="1142"/>
      <c r="K118" s="1142"/>
      <c r="L118" s="1142"/>
      <c r="M118" s="1142"/>
      <c r="N118" s="1142"/>
      <c r="O118" s="1142"/>
      <c r="P118" s="1142"/>
      <c r="Q118" s="1142"/>
      <c r="R118" s="1142"/>
      <c r="S118" s="1142"/>
      <c r="T118" s="1142"/>
      <c r="U118" s="1142"/>
      <c r="V118" s="1142"/>
      <c r="W118" s="1142"/>
      <c r="X118" s="1142"/>
      <c r="Y118" s="81"/>
      <c r="Z118" s="82">
        <f>SUM(Z100:Z117)</f>
        <v>0</v>
      </c>
      <c r="AA118" s="1143"/>
      <c r="AB118" s="1020"/>
      <c r="AC118" s="1237"/>
      <c r="AD118" s="1020"/>
      <c r="AE118" s="1098"/>
      <c r="AF118" s="1020"/>
      <c r="AG118" s="1447"/>
      <c r="AH118" s="1020"/>
      <c r="AI118" s="1020"/>
      <c r="AJ118" s="1020"/>
      <c r="AK118" s="1020"/>
    </row>
    <row r="119" spans="1:37" s="572" customFormat="1" ht="20.1" customHeight="1" thickBot="1">
      <c r="A119" s="1692" t="s">
        <v>285</v>
      </c>
      <c r="B119" s="1693"/>
      <c r="C119" s="1693"/>
      <c r="D119" s="1715"/>
      <c r="E119" s="197"/>
      <c r="F119" s="197"/>
      <c r="G119" s="197"/>
      <c r="H119" s="1156"/>
      <c r="I119" s="199">
        <f>+(I118+I99+I95+I72)/4</f>
        <v>0.9987199855699858</v>
      </c>
      <c r="J119" s="1156"/>
      <c r="K119" s="1156"/>
      <c r="L119" s="1156"/>
      <c r="M119" s="1156"/>
      <c r="N119" s="1156"/>
      <c r="O119" s="1156"/>
      <c r="P119" s="1156"/>
      <c r="Q119" s="1156"/>
      <c r="R119" s="1156"/>
      <c r="S119" s="1156"/>
      <c r="T119" s="1156"/>
      <c r="U119" s="1156"/>
      <c r="V119" s="1156"/>
      <c r="W119" s="1156"/>
      <c r="X119" s="1156"/>
      <c r="Y119" s="200"/>
      <c r="Z119" s="201">
        <f>SUM(Z95,Z99,Z118,Z72)</f>
        <v>0</v>
      </c>
      <c r="AA119" s="1157"/>
      <c r="AB119" s="1454"/>
      <c r="AC119" s="1019"/>
      <c r="AD119" s="1454"/>
      <c r="AE119" s="1095"/>
      <c r="AF119" s="1454"/>
      <c r="AG119" s="1095"/>
      <c r="AH119" s="1454"/>
      <c r="AI119" s="1454"/>
      <c r="AJ119" s="1454"/>
      <c r="AK119" s="1454"/>
    </row>
    <row r="120" spans="1:37" s="3" customFormat="1" ht="20.1" customHeight="1" thickBot="1">
      <c r="A120" s="149"/>
      <c r="B120" s="150"/>
      <c r="C120" s="151"/>
      <c r="D120" s="151"/>
      <c r="E120" s="151"/>
      <c r="F120" s="241"/>
      <c r="G120" s="151"/>
      <c r="H120" s="151"/>
      <c r="I120" s="242"/>
      <c r="J120" s="151"/>
      <c r="K120" s="243"/>
      <c r="L120" s="243"/>
      <c r="M120" s="151"/>
      <c r="N120" s="151"/>
      <c r="O120" s="151"/>
      <c r="P120" s="151"/>
      <c r="Q120" s="151"/>
      <c r="R120" s="151"/>
      <c r="S120" s="151"/>
      <c r="T120" s="151"/>
      <c r="U120" s="151"/>
      <c r="V120" s="151"/>
      <c r="W120" s="151"/>
      <c r="X120" s="151"/>
      <c r="Y120" s="244"/>
      <c r="Z120" s="245" t="e">
        <f>SUM(Z119,#REF!,Z54,Z24)</f>
        <v>#REF!</v>
      </c>
      <c r="AA120" s="151"/>
      <c r="AB120" s="1022"/>
      <c r="AC120" s="1391"/>
      <c r="AD120" s="1022"/>
      <c r="AE120" s="1563"/>
      <c r="AF120" s="1022"/>
      <c r="AG120" s="1630"/>
      <c r="AH120" s="1022"/>
      <c r="AI120" s="1022"/>
      <c r="AJ120" s="1022"/>
      <c r="AK120" s="1022"/>
    </row>
    <row r="121" spans="25:26" ht="15">
      <c r="Y121" s="1024" t="s">
        <v>1502</v>
      </c>
      <c r="Z121" s="527">
        <f>SUM(Z16,Z17)</f>
        <v>209456620</v>
      </c>
    </row>
    <row r="122" ht="15">
      <c r="B122" s="415"/>
    </row>
    <row r="123" ht="15">
      <c r="B123" s="415"/>
    </row>
  </sheetData>
  <mergeCells count="68">
    <mergeCell ref="A1:C4"/>
    <mergeCell ref="A5:AA5"/>
    <mergeCell ref="D1:AA2"/>
    <mergeCell ref="D3:AA4"/>
    <mergeCell ref="A6:AA6"/>
    <mergeCell ref="A13:D13"/>
    <mergeCell ref="E13:AA13"/>
    <mergeCell ref="A23:D23"/>
    <mergeCell ref="A24:D24"/>
    <mergeCell ref="A26:D26"/>
    <mergeCell ref="E26:AA26"/>
    <mergeCell ref="A16:A22"/>
    <mergeCell ref="B16:B22"/>
    <mergeCell ref="C16:C18"/>
    <mergeCell ref="C19:C21"/>
    <mergeCell ref="A25:AA25"/>
    <mergeCell ref="E49:AA49"/>
    <mergeCell ref="A7:AA7"/>
    <mergeCell ref="A11:D11"/>
    <mergeCell ref="E11:AA11"/>
    <mergeCell ref="A8:AA8"/>
    <mergeCell ref="A9:AA9"/>
    <mergeCell ref="A46:D46"/>
    <mergeCell ref="A47:D47"/>
    <mergeCell ref="A48:AA48"/>
    <mergeCell ref="A28:A45"/>
    <mergeCell ref="B28:B45"/>
    <mergeCell ref="C28:C32"/>
    <mergeCell ref="C33:C34"/>
    <mergeCell ref="C35:C38"/>
    <mergeCell ref="C39:C41"/>
    <mergeCell ref="C42:C45"/>
    <mergeCell ref="A119:D119"/>
    <mergeCell ref="A100:A117"/>
    <mergeCell ref="B100:B117"/>
    <mergeCell ref="C100:C104"/>
    <mergeCell ref="C105:C108"/>
    <mergeCell ref="C109:C117"/>
    <mergeCell ref="A118:D118"/>
    <mergeCell ref="G99:H99"/>
    <mergeCell ref="A72:D72"/>
    <mergeCell ref="A73:A93"/>
    <mergeCell ref="B73:B93"/>
    <mergeCell ref="C78:C81"/>
    <mergeCell ref="C82:C83"/>
    <mergeCell ref="C84:C93"/>
    <mergeCell ref="C73:C77"/>
    <mergeCell ref="A95:D95"/>
    <mergeCell ref="A96:A98"/>
    <mergeCell ref="B96:B98"/>
    <mergeCell ref="C96:C98"/>
    <mergeCell ref="A99:D99"/>
    <mergeCell ref="AB13:AK13"/>
    <mergeCell ref="AB26:AH26"/>
    <mergeCell ref="AB49:AK49"/>
    <mergeCell ref="AB57:AK57"/>
    <mergeCell ref="B60:B71"/>
    <mergeCell ref="C60:C67"/>
    <mergeCell ref="C68:C69"/>
    <mergeCell ref="C70:C71"/>
    <mergeCell ref="A57:D57"/>
    <mergeCell ref="E57:AA57"/>
    <mergeCell ref="A60:A71"/>
    <mergeCell ref="A53:D53"/>
    <mergeCell ref="A54:D54"/>
    <mergeCell ref="A55:AA55"/>
    <mergeCell ref="A56:AA56"/>
    <mergeCell ref="A49:D49"/>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zoomScale="90" zoomScaleNormal="90" workbookViewId="0" topLeftCell="A1">
      <selection activeCell="A7" sqref="A7:AA7"/>
    </sheetView>
  </sheetViews>
  <sheetFormatPr defaultColWidth="12.57421875" defaultRowHeight="15"/>
  <cols>
    <col min="1" max="1" width="7.140625" style="643" customWidth="1"/>
    <col min="2" max="2" width="37.140625" style="644" customWidth="1"/>
    <col min="3" max="3" width="27.140625" style="643" customWidth="1"/>
    <col min="4" max="4" width="42.57421875" style="643" customWidth="1"/>
    <col min="5" max="5" width="15.7109375" style="643" customWidth="1"/>
    <col min="6" max="6" width="14.00390625" style="643" customWidth="1"/>
    <col min="7" max="7" width="18.28125" style="643" customWidth="1"/>
    <col min="8" max="8" width="19.8515625" style="643" customWidth="1"/>
    <col min="9" max="9" width="12.8515625" style="643" customWidth="1"/>
    <col min="10" max="10" width="43.140625" style="643" customWidth="1"/>
    <col min="11" max="11" width="11.8515625" style="643" customWidth="1"/>
    <col min="12" max="12" width="12.421875" style="643" customWidth="1"/>
    <col min="13" max="24" width="5.00390625" style="643" customWidth="1"/>
    <col min="25" max="25" width="14.140625" style="1016" customWidth="1"/>
    <col min="26" max="26" width="22.8515625" style="643" customWidth="1"/>
    <col min="27" max="27" width="22.00390625" style="643" customWidth="1"/>
    <col min="28" max="35" width="12.57421875" style="643" customWidth="1"/>
    <col min="36" max="36" width="22.8515625" style="643" customWidth="1"/>
    <col min="37" max="211" width="12.57421875" style="643" customWidth="1"/>
    <col min="212" max="212" width="7.140625" style="643" customWidth="1"/>
    <col min="213" max="213" width="37.140625" style="643" customWidth="1"/>
    <col min="214" max="214" width="27.140625" style="643" customWidth="1"/>
    <col min="215" max="215" width="37.28125" style="643" customWidth="1"/>
    <col min="216" max="216" width="15.7109375" style="643" customWidth="1"/>
    <col min="217" max="217" width="14.00390625" style="643" customWidth="1"/>
    <col min="218" max="218" width="18.28125" style="643" customWidth="1"/>
    <col min="219" max="219" width="19.8515625" style="643" customWidth="1"/>
    <col min="220" max="220" width="12.8515625" style="643" customWidth="1"/>
    <col min="221" max="221" width="43.140625" style="643" customWidth="1"/>
    <col min="222" max="222" width="11.8515625" style="643" customWidth="1"/>
    <col min="223" max="223" width="12.421875" style="643" customWidth="1"/>
    <col min="224" max="235" width="5.00390625" style="643" customWidth="1"/>
    <col min="236" max="236" width="14.140625" style="643" customWidth="1"/>
    <col min="237" max="237" width="22.8515625" style="643" customWidth="1"/>
    <col min="238" max="238" width="24.421875" style="643" customWidth="1"/>
    <col min="239" max="280" width="12.57421875" style="643" hidden="1" customWidth="1"/>
    <col min="281" max="467" width="12.57421875" style="643" customWidth="1"/>
    <col min="468" max="468" width="7.140625" style="643" customWidth="1"/>
    <col min="469" max="469" width="37.140625" style="643" customWidth="1"/>
    <col min="470" max="470" width="27.140625" style="643" customWidth="1"/>
    <col min="471" max="471" width="37.28125" style="643" customWidth="1"/>
    <col min="472" max="472" width="15.7109375" style="643" customWidth="1"/>
    <col min="473" max="473" width="14.00390625" style="643" customWidth="1"/>
    <col min="474" max="474" width="18.28125" style="643" customWidth="1"/>
    <col min="475" max="475" width="19.8515625" style="643" customWidth="1"/>
    <col min="476" max="476" width="12.8515625" style="643" customWidth="1"/>
    <col min="477" max="477" width="43.140625" style="643" customWidth="1"/>
    <col min="478" max="478" width="11.8515625" style="643" customWidth="1"/>
    <col min="479" max="479" width="12.421875" style="643" customWidth="1"/>
    <col min="480" max="491" width="5.00390625" style="643" customWidth="1"/>
    <col min="492" max="492" width="14.140625" style="643" customWidth="1"/>
    <col min="493" max="493" width="22.8515625" style="643" customWidth="1"/>
    <col min="494" max="494" width="24.421875" style="643" customWidth="1"/>
    <col min="495" max="536" width="12.57421875" style="643" hidden="1" customWidth="1"/>
    <col min="537" max="723" width="12.57421875" style="643" customWidth="1"/>
    <col min="724" max="724" width="7.140625" style="643" customWidth="1"/>
    <col min="725" max="725" width="37.140625" style="643" customWidth="1"/>
    <col min="726" max="726" width="27.140625" style="643" customWidth="1"/>
    <col min="727" max="727" width="37.28125" style="643" customWidth="1"/>
    <col min="728" max="728" width="15.7109375" style="643" customWidth="1"/>
    <col min="729" max="729" width="14.00390625" style="643" customWidth="1"/>
    <col min="730" max="730" width="18.28125" style="643" customWidth="1"/>
    <col min="731" max="731" width="19.8515625" style="643" customWidth="1"/>
    <col min="732" max="732" width="12.8515625" style="643" customWidth="1"/>
    <col min="733" max="733" width="43.140625" style="643" customWidth="1"/>
    <col min="734" max="734" width="11.8515625" style="643" customWidth="1"/>
    <col min="735" max="735" width="12.421875" style="643" customWidth="1"/>
    <col min="736" max="747" width="5.00390625" style="643" customWidth="1"/>
    <col min="748" max="748" width="14.140625" style="643" customWidth="1"/>
    <col min="749" max="749" width="22.8515625" style="643" customWidth="1"/>
    <col min="750" max="750" width="24.421875" style="643" customWidth="1"/>
    <col min="751" max="792" width="12.57421875" style="643" hidden="1" customWidth="1"/>
    <col min="793" max="979" width="12.57421875" style="643" customWidth="1"/>
    <col min="980" max="980" width="7.140625" style="643" customWidth="1"/>
    <col min="981" max="981" width="37.140625" style="643" customWidth="1"/>
    <col min="982" max="982" width="27.140625" style="643" customWidth="1"/>
    <col min="983" max="983" width="37.28125" style="643" customWidth="1"/>
    <col min="984" max="984" width="15.7109375" style="643" customWidth="1"/>
    <col min="985" max="985" width="14.00390625" style="643" customWidth="1"/>
    <col min="986" max="986" width="18.28125" style="643" customWidth="1"/>
    <col min="987" max="987" width="19.8515625" style="643" customWidth="1"/>
    <col min="988" max="988" width="12.8515625" style="643" customWidth="1"/>
    <col min="989" max="989" width="43.140625" style="643" customWidth="1"/>
    <col min="990" max="990" width="11.8515625" style="643" customWidth="1"/>
    <col min="991" max="991" width="12.421875" style="643" customWidth="1"/>
    <col min="992" max="1003" width="5.00390625" style="643" customWidth="1"/>
    <col min="1004" max="1004" width="14.140625" style="643" customWidth="1"/>
    <col min="1005" max="1005" width="22.8515625" style="643" customWidth="1"/>
    <col min="1006" max="1006" width="24.421875" style="643" customWidth="1"/>
    <col min="1007" max="1048" width="12.57421875" style="643" hidden="1" customWidth="1"/>
    <col min="1049" max="1235" width="12.57421875" style="643" customWidth="1"/>
    <col min="1236" max="1236" width="7.140625" style="643" customWidth="1"/>
    <col min="1237" max="1237" width="37.140625" style="643" customWidth="1"/>
    <col min="1238" max="1238" width="27.140625" style="643" customWidth="1"/>
    <col min="1239" max="1239" width="37.28125" style="643" customWidth="1"/>
    <col min="1240" max="1240" width="15.7109375" style="643" customWidth="1"/>
    <col min="1241" max="1241" width="14.00390625" style="643" customWidth="1"/>
    <col min="1242" max="1242" width="18.28125" style="643" customWidth="1"/>
    <col min="1243" max="1243" width="19.8515625" style="643" customWidth="1"/>
    <col min="1244" max="1244" width="12.8515625" style="643" customWidth="1"/>
    <col min="1245" max="1245" width="43.140625" style="643" customWidth="1"/>
    <col min="1246" max="1246" width="11.8515625" style="643" customWidth="1"/>
    <col min="1247" max="1247" width="12.421875" style="643" customWidth="1"/>
    <col min="1248" max="1259" width="5.00390625" style="643" customWidth="1"/>
    <col min="1260" max="1260" width="14.140625" style="643" customWidth="1"/>
    <col min="1261" max="1261" width="22.8515625" style="643" customWidth="1"/>
    <col min="1262" max="1262" width="24.421875" style="643" customWidth="1"/>
    <col min="1263" max="1304" width="12.57421875" style="643" hidden="1" customWidth="1"/>
    <col min="1305" max="1491" width="12.57421875" style="643" customWidth="1"/>
    <col min="1492" max="1492" width="7.140625" style="643" customWidth="1"/>
    <col min="1493" max="1493" width="37.140625" style="643" customWidth="1"/>
    <col min="1494" max="1494" width="27.140625" style="643" customWidth="1"/>
    <col min="1495" max="1495" width="37.28125" style="643" customWidth="1"/>
    <col min="1496" max="1496" width="15.7109375" style="643" customWidth="1"/>
    <col min="1497" max="1497" width="14.00390625" style="643" customWidth="1"/>
    <col min="1498" max="1498" width="18.28125" style="643" customWidth="1"/>
    <col min="1499" max="1499" width="19.8515625" style="643" customWidth="1"/>
    <col min="1500" max="1500" width="12.8515625" style="643" customWidth="1"/>
    <col min="1501" max="1501" width="43.140625" style="643" customWidth="1"/>
    <col min="1502" max="1502" width="11.8515625" style="643" customWidth="1"/>
    <col min="1503" max="1503" width="12.421875" style="643" customWidth="1"/>
    <col min="1504" max="1515" width="5.00390625" style="643" customWidth="1"/>
    <col min="1516" max="1516" width="14.140625" style="643" customWidth="1"/>
    <col min="1517" max="1517" width="22.8515625" style="643" customWidth="1"/>
    <col min="1518" max="1518" width="24.421875" style="643" customWidth="1"/>
    <col min="1519" max="1560" width="12.57421875" style="643" hidden="1" customWidth="1"/>
    <col min="1561" max="1747" width="12.57421875" style="643" customWidth="1"/>
    <col min="1748" max="1748" width="7.140625" style="643" customWidth="1"/>
    <col min="1749" max="1749" width="37.140625" style="643" customWidth="1"/>
    <col min="1750" max="1750" width="27.140625" style="643" customWidth="1"/>
    <col min="1751" max="1751" width="37.28125" style="643" customWidth="1"/>
    <col min="1752" max="1752" width="15.7109375" style="643" customWidth="1"/>
    <col min="1753" max="1753" width="14.00390625" style="643" customWidth="1"/>
    <col min="1754" max="1754" width="18.28125" style="643" customWidth="1"/>
    <col min="1755" max="1755" width="19.8515625" style="643" customWidth="1"/>
    <col min="1756" max="1756" width="12.8515625" style="643" customWidth="1"/>
    <col min="1757" max="1757" width="43.140625" style="643" customWidth="1"/>
    <col min="1758" max="1758" width="11.8515625" style="643" customWidth="1"/>
    <col min="1759" max="1759" width="12.421875" style="643" customWidth="1"/>
    <col min="1760" max="1771" width="5.00390625" style="643" customWidth="1"/>
    <col min="1772" max="1772" width="14.140625" style="643" customWidth="1"/>
    <col min="1773" max="1773" width="22.8515625" style="643" customWidth="1"/>
    <col min="1774" max="1774" width="24.421875" style="643" customWidth="1"/>
    <col min="1775" max="1816" width="12.57421875" style="643" hidden="1" customWidth="1"/>
    <col min="1817" max="2003" width="12.57421875" style="643" customWidth="1"/>
    <col min="2004" max="2004" width="7.140625" style="643" customWidth="1"/>
    <col min="2005" max="2005" width="37.140625" style="643" customWidth="1"/>
    <col min="2006" max="2006" width="27.140625" style="643" customWidth="1"/>
    <col min="2007" max="2007" width="37.28125" style="643" customWidth="1"/>
    <col min="2008" max="2008" width="15.7109375" style="643" customWidth="1"/>
    <col min="2009" max="2009" width="14.00390625" style="643" customWidth="1"/>
    <col min="2010" max="2010" width="18.28125" style="643" customWidth="1"/>
    <col min="2011" max="2011" width="19.8515625" style="643" customWidth="1"/>
    <col min="2012" max="2012" width="12.8515625" style="643" customWidth="1"/>
    <col min="2013" max="2013" width="43.140625" style="643" customWidth="1"/>
    <col min="2014" max="2014" width="11.8515625" style="643" customWidth="1"/>
    <col min="2015" max="2015" width="12.421875" style="643" customWidth="1"/>
    <col min="2016" max="2027" width="5.00390625" style="643" customWidth="1"/>
    <col min="2028" max="2028" width="14.140625" style="643" customWidth="1"/>
    <col min="2029" max="2029" width="22.8515625" style="643" customWidth="1"/>
    <col min="2030" max="2030" width="24.421875" style="643" customWidth="1"/>
    <col min="2031" max="2072" width="12.57421875" style="643" hidden="1" customWidth="1"/>
    <col min="2073" max="2259" width="12.57421875" style="643" customWidth="1"/>
    <col min="2260" max="2260" width="7.140625" style="643" customWidth="1"/>
    <col min="2261" max="2261" width="37.140625" style="643" customWidth="1"/>
    <col min="2262" max="2262" width="27.140625" style="643" customWidth="1"/>
    <col min="2263" max="2263" width="37.28125" style="643" customWidth="1"/>
    <col min="2264" max="2264" width="15.7109375" style="643" customWidth="1"/>
    <col min="2265" max="2265" width="14.00390625" style="643" customWidth="1"/>
    <col min="2266" max="2266" width="18.28125" style="643" customWidth="1"/>
    <col min="2267" max="2267" width="19.8515625" style="643" customWidth="1"/>
    <col min="2268" max="2268" width="12.8515625" style="643" customWidth="1"/>
    <col min="2269" max="2269" width="43.140625" style="643" customWidth="1"/>
    <col min="2270" max="2270" width="11.8515625" style="643" customWidth="1"/>
    <col min="2271" max="2271" width="12.421875" style="643" customWidth="1"/>
    <col min="2272" max="2283" width="5.00390625" style="643" customWidth="1"/>
    <col min="2284" max="2284" width="14.140625" style="643" customWidth="1"/>
    <col min="2285" max="2285" width="22.8515625" style="643" customWidth="1"/>
    <col min="2286" max="2286" width="24.421875" style="643" customWidth="1"/>
    <col min="2287" max="2328" width="12.57421875" style="643" hidden="1" customWidth="1"/>
    <col min="2329" max="2515" width="12.57421875" style="643" customWidth="1"/>
    <col min="2516" max="2516" width="7.140625" style="643" customWidth="1"/>
    <col min="2517" max="2517" width="37.140625" style="643" customWidth="1"/>
    <col min="2518" max="2518" width="27.140625" style="643" customWidth="1"/>
    <col min="2519" max="2519" width="37.28125" style="643" customWidth="1"/>
    <col min="2520" max="2520" width="15.7109375" style="643" customWidth="1"/>
    <col min="2521" max="2521" width="14.00390625" style="643" customWidth="1"/>
    <col min="2522" max="2522" width="18.28125" style="643" customWidth="1"/>
    <col min="2523" max="2523" width="19.8515625" style="643" customWidth="1"/>
    <col min="2524" max="2524" width="12.8515625" style="643" customWidth="1"/>
    <col min="2525" max="2525" width="43.140625" style="643" customWidth="1"/>
    <col min="2526" max="2526" width="11.8515625" style="643" customWidth="1"/>
    <col min="2527" max="2527" width="12.421875" style="643" customWidth="1"/>
    <col min="2528" max="2539" width="5.00390625" style="643" customWidth="1"/>
    <col min="2540" max="2540" width="14.140625" style="643" customWidth="1"/>
    <col min="2541" max="2541" width="22.8515625" style="643" customWidth="1"/>
    <col min="2542" max="2542" width="24.421875" style="643" customWidth="1"/>
    <col min="2543" max="2584" width="12.57421875" style="643" hidden="1" customWidth="1"/>
    <col min="2585" max="2771" width="12.57421875" style="643" customWidth="1"/>
    <col min="2772" max="2772" width="7.140625" style="643" customWidth="1"/>
    <col min="2773" max="2773" width="37.140625" style="643" customWidth="1"/>
    <col min="2774" max="2774" width="27.140625" style="643" customWidth="1"/>
    <col min="2775" max="2775" width="37.28125" style="643" customWidth="1"/>
    <col min="2776" max="2776" width="15.7109375" style="643" customWidth="1"/>
    <col min="2777" max="2777" width="14.00390625" style="643" customWidth="1"/>
    <col min="2778" max="2778" width="18.28125" style="643" customWidth="1"/>
    <col min="2779" max="2779" width="19.8515625" style="643" customWidth="1"/>
    <col min="2780" max="2780" width="12.8515625" style="643" customWidth="1"/>
    <col min="2781" max="2781" width="43.140625" style="643" customWidth="1"/>
    <col min="2782" max="2782" width="11.8515625" style="643" customWidth="1"/>
    <col min="2783" max="2783" width="12.421875" style="643" customWidth="1"/>
    <col min="2784" max="2795" width="5.00390625" style="643" customWidth="1"/>
    <col min="2796" max="2796" width="14.140625" style="643" customWidth="1"/>
    <col min="2797" max="2797" width="22.8515625" style="643" customWidth="1"/>
    <col min="2798" max="2798" width="24.421875" style="643" customWidth="1"/>
    <col min="2799" max="2840" width="12.57421875" style="643" hidden="1" customWidth="1"/>
    <col min="2841" max="3027" width="12.57421875" style="643" customWidth="1"/>
    <col min="3028" max="3028" width="7.140625" style="643" customWidth="1"/>
    <col min="3029" max="3029" width="37.140625" style="643" customWidth="1"/>
    <col min="3030" max="3030" width="27.140625" style="643" customWidth="1"/>
    <col min="3031" max="3031" width="37.28125" style="643" customWidth="1"/>
    <col min="3032" max="3032" width="15.7109375" style="643" customWidth="1"/>
    <col min="3033" max="3033" width="14.00390625" style="643" customWidth="1"/>
    <col min="3034" max="3034" width="18.28125" style="643" customWidth="1"/>
    <col min="3035" max="3035" width="19.8515625" style="643" customWidth="1"/>
    <col min="3036" max="3036" width="12.8515625" style="643" customWidth="1"/>
    <col min="3037" max="3037" width="43.140625" style="643" customWidth="1"/>
    <col min="3038" max="3038" width="11.8515625" style="643" customWidth="1"/>
    <col min="3039" max="3039" width="12.421875" style="643" customWidth="1"/>
    <col min="3040" max="3051" width="5.00390625" style="643" customWidth="1"/>
    <col min="3052" max="3052" width="14.140625" style="643" customWidth="1"/>
    <col min="3053" max="3053" width="22.8515625" style="643" customWidth="1"/>
    <col min="3054" max="3054" width="24.421875" style="643" customWidth="1"/>
    <col min="3055" max="3096" width="12.57421875" style="643" hidden="1" customWidth="1"/>
    <col min="3097" max="3283" width="12.57421875" style="643" customWidth="1"/>
    <col min="3284" max="3284" width="7.140625" style="643" customWidth="1"/>
    <col min="3285" max="3285" width="37.140625" style="643" customWidth="1"/>
    <col min="3286" max="3286" width="27.140625" style="643" customWidth="1"/>
    <col min="3287" max="3287" width="37.28125" style="643" customWidth="1"/>
    <col min="3288" max="3288" width="15.7109375" style="643" customWidth="1"/>
    <col min="3289" max="3289" width="14.00390625" style="643" customWidth="1"/>
    <col min="3290" max="3290" width="18.28125" style="643" customWidth="1"/>
    <col min="3291" max="3291" width="19.8515625" style="643" customWidth="1"/>
    <col min="3292" max="3292" width="12.8515625" style="643" customWidth="1"/>
    <col min="3293" max="3293" width="43.140625" style="643" customWidth="1"/>
    <col min="3294" max="3294" width="11.8515625" style="643" customWidth="1"/>
    <col min="3295" max="3295" width="12.421875" style="643" customWidth="1"/>
    <col min="3296" max="3307" width="5.00390625" style="643" customWidth="1"/>
    <col min="3308" max="3308" width="14.140625" style="643" customWidth="1"/>
    <col min="3309" max="3309" width="22.8515625" style="643" customWidth="1"/>
    <col min="3310" max="3310" width="24.421875" style="643" customWidth="1"/>
    <col min="3311" max="3352" width="12.57421875" style="643" hidden="1" customWidth="1"/>
    <col min="3353" max="3539" width="12.57421875" style="643" customWidth="1"/>
    <col min="3540" max="3540" width="7.140625" style="643" customWidth="1"/>
    <col min="3541" max="3541" width="37.140625" style="643" customWidth="1"/>
    <col min="3542" max="3542" width="27.140625" style="643" customWidth="1"/>
    <col min="3543" max="3543" width="37.28125" style="643" customWidth="1"/>
    <col min="3544" max="3544" width="15.7109375" style="643" customWidth="1"/>
    <col min="3545" max="3545" width="14.00390625" style="643" customWidth="1"/>
    <col min="3546" max="3546" width="18.28125" style="643" customWidth="1"/>
    <col min="3547" max="3547" width="19.8515625" style="643" customWidth="1"/>
    <col min="3548" max="3548" width="12.8515625" style="643" customWidth="1"/>
    <col min="3549" max="3549" width="43.140625" style="643" customWidth="1"/>
    <col min="3550" max="3550" width="11.8515625" style="643" customWidth="1"/>
    <col min="3551" max="3551" width="12.421875" style="643" customWidth="1"/>
    <col min="3552" max="3563" width="5.00390625" style="643" customWidth="1"/>
    <col min="3564" max="3564" width="14.140625" style="643" customWidth="1"/>
    <col min="3565" max="3565" width="22.8515625" style="643" customWidth="1"/>
    <col min="3566" max="3566" width="24.421875" style="643" customWidth="1"/>
    <col min="3567" max="3608" width="12.57421875" style="643" hidden="1" customWidth="1"/>
    <col min="3609" max="3795" width="12.57421875" style="643" customWidth="1"/>
    <col min="3796" max="3796" width="7.140625" style="643" customWidth="1"/>
    <col min="3797" max="3797" width="37.140625" style="643" customWidth="1"/>
    <col min="3798" max="3798" width="27.140625" style="643" customWidth="1"/>
    <col min="3799" max="3799" width="37.28125" style="643" customWidth="1"/>
    <col min="3800" max="3800" width="15.7109375" style="643" customWidth="1"/>
    <col min="3801" max="3801" width="14.00390625" style="643" customWidth="1"/>
    <col min="3802" max="3802" width="18.28125" style="643" customWidth="1"/>
    <col min="3803" max="3803" width="19.8515625" style="643" customWidth="1"/>
    <col min="3804" max="3804" width="12.8515625" style="643" customWidth="1"/>
    <col min="3805" max="3805" width="43.140625" style="643" customWidth="1"/>
    <col min="3806" max="3806" width="11.8515625" style="643" customWidth="1"/>
    <col min="3807" max="3807" width="12.421875" style="643" customWidth="1"/>
    <col min="3808" max="3819" width="5.00390625" style="643" customWidth="1"/>
    <col min="3820" max="3820" width="14.140625" style="643" customWidth="1"/>
    <col min="3821" max="3821" width="22.8515625" style="643" customWidth="1"/>
    <col min="3822" max="3822" width="24.421875" style="643" customWidth="1"/>
    <col min="3823" max="3864" width="12.57421875" style="643" hidden="1" customWidth="1"/>
    <col min="3865" max="4051" width="12.57421875" style="643" customWidth="1"/>
    <col min="4052" max="4052" width="7.140625" style="643" customWidth="1"/>
    <col min="4053" max="4053" width="37.140625" style="643" customWidth="1"/>
    <col min="4054" max="4054" width="27.140625" style="643" customWidth="1"/>
    <col min="4055" max="4055" width="37.28125" style="643" customWidth="1"/>
    <col min="4056" max="4056" width="15.7109375" style="643" customWidth="1"/>
    <col min="4057" max="4057" width="14.00390625" style="643" customWidth="1"/>
    <col min="4058" max="4058" width="18.28125" style="643" customWidth="1"/>
    <col min="4059" max="4059" width="19.8515625" style="643" customWidth="1"/>
    <col min="4060" max="4060" width="12.8515625" style="643" customWidth="1"/>
    <col min="4061" max="4061" width="43.140625" style="643" customWidth="1"/>
    <col min="4062" max="4062" width="11.8515625" style="643" customWidth="1"/>
    <col min="4063" max="4063" width="12.421875" style="643" customWidth="1"/>
    <col min="4064" max="4075" width="5.00390625" style="643" customWidth="1"/>
    <col min="4076" max="4076" width="14.140625" style="643" customWidth="1"/>
    <col min="4077" max="4077" width="22.8515625" style="643" customWidth="1"/>
    <col min="4078" max="4078" width="24.421875" style="643" customWidth="1"/>
    <col min="4079" max="4120" width="12.57421875" style="643" hidden="1" customWidth="1"/>
    <col min="4121" max="4307" width="12.57421875" style="643" customWidth="1"/>
    <col min="4308" max="4308" width="7.140625" style="643" customWidth="1"/>
    <col min="4309" max="4309" width="37.140625" style="643" customWidth="1"/>
    <col min="4310" max="4310" width="27.140625" style="643" customWidth="1"/>
    <col min="4311" max="4311" width="37.28125" style="643" customWidth="1"/>
    <col min="4312" max="4312" width="15.7109375" style="643" customWidth="1"/>
    <col min="4313" max="4313" width="14.00390625" style="643" customWidth="1"/>
    <col min="4314" max="4314" width="18.28125" style="643" customWidth="1"/>
    <col min="4315" max="4315" width="19.8515625" style="643" customWidth="1"/>
    <col min="4316" max="4316" width="12.8515625" style="643" customWidth="1"/>
    <col min="4317" max="4317" width="43.140625" style="643" customWidth="1"/>
    <col min="4318" max="4318" width="11.8515625" style="643" customWidth="1"/>
    <col min="4319" max="4319" width="12.421875" style="643" customWidth="1"/>
    <col min="4320" max="4331" width="5.00390625" style="643" customWidth="1"/>
    <col min="4332" max="4332" width="14.140625" style="643" customWidth="1"/>
    <col min="4333" max="4333" width="22.8515625" style="643" customWidth="1"/>
    <col min="4334" max="4334" width="24.421875" style="643" customWidth="1"/>
    <col min="4335" max="4376" width="12.57421875" style="643" hidden="1" customWidth="1"/>
    <col min="4377" max="4563" width="12.57421875" style="643" customWidth="1"/>
    <col min="4564" max="4564" width="7.140625" style="643" customWidth="1"/>
    <col min="4565" max="4565" width="37.140625" style="643" customWidth="1"/>
    <col min="4566" max="4566" width="27.140625" style="643" customWidth="1"/>
    <col min="4567" max="4567" width="37.28125" style="643" customWidth="1"/>
    <col min="4568" max="4568" width="15.7109375" style="643" customWidth="1"/>
    <col min="4569" max="4569" width="14.00390625" style="643" customWidth="1"/>
    <col min="4570" max="4570" width="18.28125" style="643" customWidth="1"/>
    <col min="4571" max="4571" width="19.8515625" style="643" customWidth="1"/>
    <col min="4572" max="4572" width="12.8515625" style="643" customWidth="1"/>
    <col min="4573" max="4573" width="43.140625" style="643" customWidth="1"/>
    <col min="4574" max="4574" width="11.8515625" style="643" customWidth="1"/>
    <col min="4575" max="4575" width="12.421875" style="643" customWidth="1"/>
    <col min="4576" max="4587" width="5.00390625" style="643" customWidth="1"/>
    <col min="4588" max="4588" width="14.140625" style="643" customWidth="1"/>
    <col min="4589" max="4589" width="22.8515625" style="643" customWidth="1"/>
    <col min="4590" max="4590" width="24.421875" style="643" customWidth="1"/>
    <col min="4591" max="4632" width="12.57421875" style="643" hidden="1" customWidth="1"/>
    <col min="4633" max="4819" width="12.57421875" style="643" customWidth="1"/>
    <col min="4820" max="4820" width="7.140625" style="643" customWidth="1"/>
    <col min="4821" max="4821" width="37.140625" style="643" customWidth="1"/>
    <col min="4822" max="4822" width="27.140625" style="643" customWidth="1"/>
    <col min="4823" max="4823" width="37.28125" style="643" customWidth="1"/>
    <col min="4824" max="4824" width="15.7109375" style="643" customWidth="1"/>
    <col min="4825" max="4825" width="14.00390625" style="643" customWidth="1"/>
    <col min="4826" max="4826" width="18.28125" style="643" customWidth="1"/>
    <col min="4827" max="4827" width="19.8515625" style="643" customWidth="1"/>
    <col min="4828" max="4828" width="12.8515625" style="643" customWidth="1"/>
    <col min="4829" max="4829" width="43.140625" style="643" customWidth="1"/>
    <col min="4830" max="4830" width="11.8515625" style="643" customWidth="1"/>
    <col min="4831" max="4831" width="12.421875" style="643" customWidth="1"/>
    <col min="4832" max="4843" width="5.00390625" style="643" customWidth="1"/>
    <col min="4844" max="4844" width="14.140625" style="643" customWidth="1"/>
    <col min="4845" max="4845" width="22.8515625" style="643" customWidth="1"/>
    <col min="4846" max="4846" width="24.421875" style="643" customWidth="1"/>
    <col min="4847" max="4888" width="12.57421875" style="643" hidden="1" customWidth="1"/>
    <col min="4889" max="5075" width="12.57421875" style="643" customWidth="1"/>
    <col min="5076" max="5076" width="7.140625" style="643" customWidth="1"/>
    <col min="5077" max="5077" width="37.140625" style="643" customWidth="1"/>
    <col min="5078" max="5078" width="27.140625" style="643" customWidth="1"/>
    <col min="5079" max="5079" width="37.28125" style="643" customWidth="1"/>
    <col min="5080" max="5080" width="15.7109375" style="643" customWidth="1"/>
    <col min="5081" max="5081" width="14.00390625" style="643" customWidth="1"/>
    <col min="5082" max="5082" width="18.28125" style="643" customWidth="1"/>
    <col min="5083" max="5083" width="19.8515625" style="643" customWidth="1"/>
    <col min="5084" max="5084" width="12.8515625" style="643" customWidth="1"/>
    <col min="5085" max="5085" width="43.140625" style="643" customWidth="1"/>
    <col min="5086" max="5086" width="11.8515625" style="643" customWidth="1"/>
    <col min="5087" max="5087" width="12.421875" style="643" customWidth="1"/>
    <col min="5088" max="5099" width="5.00390625" style="643" customWidth="1"/>
    <col min="5100" max="5100" width="14.140625" style="643" customWidth="1"/>
    <col min="5101" max="5101" width="22.8515625" style="643" customWidth="1"/>
    <col min="5102" max="5102" width="24.421875" style="643" customWidth="1"/>
    <col min="5103" max="5144" width="12.57421875" style="643" hidden="1" customWidth="1"/>
    <col min="5145" max="5331" width="12.57421875" style="643" customWidth="1"/>
    <col min="5332" max="5332" width="7.140625" style="643" customWidth="1"/>
    <col min="5333" max="5333" width="37.140625" style="643" customWidth="1"/>
    <col min="5334" max="5334" width="27.140625" style="643" customWidth="1"/>
    <col min="5335" max="5335" width="37.28125" style="643" customWidth="1"/>
    <col min="5336" max="5336" width="15.7109375" style="643" customWidth="1"/>
    <col min="5337" max="5337" width="14.00390625" style="643" customWidth="1"/>
    <col min="5338" max="5338" width="18.28125" style="643" customWidth="1"/>
    <col min="5339" max="5339" width="19.8515625" style="643" customWidth="1"/>
    <col min="5340" max="5340" width="12.8515625" style="643" customWidth="1"/>
    <col min="5341" max="5341" width="43.140625" style="643" customWidth="1"/>
    <col min="5342" max="5342" width="11.8515625" style="643" customWidth="1"/>
    <col min="5343" max="5343" width="12.421875" style="643" customWidth="1"/>
    <col min="5344" max="5355" width="5.00390625" style="643" customWidth="1"/>
    <col min="5356" max="5356" width="14.140625" style="643" customWidth="1"/>
    <col min="5357" max="5357" width="22.8515625" style="643" customWidth="1"/>
    <col min="5358" max="5358" width="24.421875" style="643" customWidth="1"/>
    <col min="5359" max="5400" width="12.57421875" style="643" hidden="1" customWidth="1"/>
    <col min="5401" max="5587" width="12.57421875" style="643" customWidth="1"/>
    <col min="5588" max="5588" width="7.140625" style="643" customWidth="1"/>
    <col min="5589" max="5589" width="37.140625" style="643" customWidth="1"/>
    <col min="5590" max="5590" width="27.140625" style="643" customWidth="1"/>
    <col min="5591" max="5591" width="37.28125" style="643" customWidth="1"/>
    <col min="5592" max="5592" width="15.7109375" style="643" customWidth="1"/>
    <col min="5593" max="5593" width="14.00390625" style="643" customWidth="1"/>
    <col min="5594" max="5594" width="18.28125" style="643" customWidth="1"/>
    <col min="5595" max="5595" width="19.8515625" style="643" customWidth="1"/>
    <col min="5596" max="5596" width="12.8515625" style="643" customWidth="1"/>
    <col min="5597" max="5597" width="43.140625" style="643" customWidth="1"/>
    <col min="5598" max="5598" width="11.8515625" style="643" customWidth="1"/>
    <col min="5599" max="5599" width="12.421875" style="643" customWidth="1"/>
    <col min="5600" max="5611" width="5.00390625" style="643" customWidth="1"/>
    <col min="5612" max="5612" width="14.140625" style="643" customWidth="1"/>
    <col min="5613" max="5613" width="22.8515625" style="643" customWidth="1"/>
    <col min="5614" max="5614" width="24.421875" style="643" customWidth="1"/>
    <col min="5615" max="5656" width="12.57421875" style="643" hidden="1" customWidth="1"/>
    <col min="5657" max="5843" width="12.57421875" style="643" customWidth="1"/>
    <col min="5844" max="5844" width="7.140625" style="643" customWidth="1"/>
    <col min="5845" max="5845" width="37.140625" style="643" customWidth="1"/>
    <col min="5846" max="5846" width="27.140625" style="643" customWidth="1"/>
    <col min="5847" max="5847" width="37.28125" style="643" customWidth="1"/>
    <col min="5848" max="5848" width="15.7109375" style="643" customWidth="1"/>
    <col min="5849" max="5849" width="14.00390625" style="643" customWidth="1"/>
    <col min="5850" max="5850" width="18.28125" style="643" customWidth="1"/>
    <col min="5851" max="5851" width="19.8515625" style="643" customWidth="1"/>
    <col min="5852" max="5852" width="12.8515625" style="643" customWidth="1"/>
    <col min="5853" max="5853" width="43.140625" style="643" customWidth="1"/>
    <col min="5854" max="5854" width="11.8515625" style="643" customWidth="1"/>
    <col min="5855" max="5855" width="12.421875" style="643" customWidth="1"/>
    <col min="5856" max="5867" width="5.00390625" style="643" customWidth="1"/>
    <col min="5868" max="5868" width="14.140625" style="643" customWidth="1"/>
    <col min="5869" max="5869" width="22.8515625" style="643" customWidth="1"/>
    <col min="5870" max="5870" width="24.421875" style="643" customWidth="1"/>
    <col min="5871" max="5912" width="12.57421875" style="643" hidden="1" customWidth="1"/>
    <col min="5913" max="6099" width="12.57421875" style="643" customWidth="1"/>
    <col min="6100" max="6100" width="7.140625" style="643" customWidth="1"/>
    <col min="6101" max="6101" width="37.140625" style="643" customWidth="1"/>
    <col min="6102" max="6102" width="27.140625" style="643" customWidth="1"/>
    <col min="6103" max="6103" width="37.28125" style="643" customWidth="1"/>
    <col min="6104" max="6104" width="15.7109375" style="643" customWidth="1"/>
    <col min="6105" max="6105" width="14.00390625" style="643" customWidth="1"/>
    <col min="6106" max="6106" width="18.28125" style="643" customWidth="1"/>
    <col min="6107" max="6107" width="19.8515625" style="643" customWidth="1"/>
    <col min="6108" max="6108" width="12.8515625" style="643" customWidth="1"/>
    <col min="6109" max="6109" width="43.140625" style="643" customWidth="1"/>
    <col min="6110" max="6110" width="11.8515625" style="643" customWidth="1"/>
    <col min="6111" max="6111" width="12.421875" style="643" customWidth="1"/>
    <col min="6112" max="6123" width="5.00390625" style="643" customWidth="1"/>
    <col min="6124" max="6124" width="14.140625" style="643" customWidth="1"/>
    <col min="6125" max="6125" width="22.8515625" style="643" customWidth="1"/>
    <col min="6126" max="6126" width="24.421875" style="643" customWidth="1"/>
    <col min="6127" max="6168" width="12.57421875" style="643" hidden="1" customWidth="1"/>
    <col min="6169" max="6355" width="12.57421875" style="643" customWidth="1"/>
    <col min="6356" max="6356" width="7.140625" style="643" customWidth="1"/>
    <col min="6357" max="6357" width="37.140625" style="643" customWidth="1"/>
    <col min="6358" max="6358" width="27.140625" style="643" customWidth="1"/>
    <col min="6359" max="6359" width="37.28125" style="643" customWidth="1"/>
    <col min="6360" max="6360" width="15.7109375" style="643" customWidth="1"/>
    <col min="6361" max="6361" width="14.00390625" style="643" customWidth="1"/>
    <col min="6362" max="6362" width="18.28125" style="643" customWidth="1"/>
    <col min="6363" max="6363" width="19.8515625" style="643" customWidth="1"/>
    <col min="6364" max="6364" width="12.8515625" style="643" customWidth="1"/>
    <col min="6365" max="6365" width="43.140625" style="643" customWidth="1"/>
    <col min="6366" max="6366" width="11.8515625" style="643" customWidth="1"/>
    <col min="6367" max="6367" width="12.421875" style="643" customWidth="1"/>
    <col min="6368" max="6379" width="5.00390625" style="643" customWidth="1"/>
    <col min="6380" max="6380" width="14.140625" style="643" customWidth="1"/>
    <col min="6381" max="6381" width="22.8515625" style="643" customWidth="1"/>
    <col min="6382" max="6382" width="24.421875" style="643" customWidth="1"/>
    <col min="6383" max="6424" width="12.57421875" style="643" hidden="1" customWidth="1"/>
    <col min="6425" max="6611" width="12.57421875" style="643" customWidth="1"/>
    <col min="6612" max="6612" width="7.140625" style="643" customWidth="1"/>
    <col min="6613" max="6613" width="37.140625" style="643" customWidth="1"/>
    <col min="6614" max="6614" width="27.140625" style="643" customWidth="1"/>
    <col min="6615" max="6615" width="37.28125" style="643" customWidth="1"/>
    <col min="6616" max="6616" width="15.7109375" style="643" customWidth="1"/>
    <col min="6617" max="6617" width="14.00390625" style="643" customWidth="1"/>
    <col min="6618" max="6618" width="18.28125" style="643" customWidth="1"/>
    <col min="6619" max="6619" width="19.8515625" style="643" customWidth="1"/>
    <col min="6620" max="6620" width="12.8515625" style="643" customWidth="1"/>
    <col min="6621" max="6621" width="43.140625" style="643" customWidth="1"/>
    <col min="6622" max="6622" width="11.8515625" style="643" customWidth="1"/>
    <col min="6623" max="6623" width="12.421875" style="643" customWidth="1"/>
    <col min="6624" max="6635" width="5.00390625" style="643" customWidth="1"/>
    <col min="6636" max="6636" width="14.140625" style="643" customWidth="1"/>
    <col min="6637" max="6637" width="22.8515625" style="643" customWidth="1"/>
    <col min="6638" max="6638" width="24.421875" style="643" customWidth="1"/>
    <col min="6639" max="6680" width="12.57421875" style="643" hidden="1" customWidth="1"/>
    <col min="6681" max="6867" width="12.57421875" style="643" customWidth="1"/>
    <col min="6868" max="6868" width="7.140625" style="643" customWidth="1"/>
    <col min="6869" max="6869" width="37.140625" style="643" customWidth="1"/>
    <col min="6870" max="6870" width="27.140625" style="643" customWidth="1"/>
    <col min="6871" max="6871" width="37.28125" style="643" customWidth="1"/>
    <col min="6872" max="6872" width="15.7109375" style="643" customWidth="1"/>
    <col min="6873" max="6873" width="14.00390625" style="643" customWidth="1"/>
    <col min="6874" max="6874" width="18.28125" style="643" customWidth="1"/>
    <col min="6875" max="6875" width="19.8515625" style="643" customWidth="1"/>
    <col min="6876" max="6876" width="12.8515625" style="643" customWidth="1"/>
    <col min="6877" max="6877" width="43.140625" style="643" customWidth="1"/>
    <col min="6878" max="6878" width="11.8515625" style="643" customWidth="1"/>
    <col min="6879" max="6879" width="12.421875" style="643" customWidth="1"/>
    <col min="6880" max="6891" width="5.00390625" style="643" customWidth="1"/>
    <col min="6892" max="6892" width="14.140625" style="643" customWidth="1"/>
    <col min="6893" max="6893" width="22.8515625" style="643" customWidth="1"/>
    <col min="6894" max="6894" width="24.421875" style="643" customWidth="1"/>
    <col min="6895" max="6936" width="12.57421875" style="643" hidden="1" customWidth="1"/>
    <col min="6937" max="7123" width="12.57421875" style="643" customWidth="1"/>
    <col min="7124" max="7124" width="7.140625" style="643" customWidth="1"/>
    <col min="7125" max="7125" width="37.140625" style="643" customWidth="1"/>
    <col min="7126" max="7126" width="27.140625" style="643" customWidth="1"/>
    <col min="7127" max="7127" width="37.28125" style="643" customWidth="1"/>
    <col min="7128" max="7128" width="15.7109375" style="643" customWidth="1"/>
    <col min="7129" max="7129" width="14.00390625" style="643" customWidth="1"/>
    <col min="7130" max="7130" width="18.28125" style="643" customWidth="1"/>
    <col min="7131" max="7131" width="19.8515625" style="643" customWidth="1"/>
    <col min="7132" max="7132" width="12.8515625" style="643" customWidth="1"/>
    <col min="7133" max="7133" width="43.140625" style="643" customWidth="1"/>
    <col min="7134" max="7134" width="11.8515625" style="643" customWidth="1"/>
    <col min="7135" max="7135" width="12.421875" style="643" customWidth="1"/>
    <col min="7136" max="7147" width="5.00390625" style="643" customWidth="1"/>
    <col min="7148" max="7148" width="14.140625" style="643" customWidth="1"/>
    <col min="7149" max="7149" width="22.8515625" style="643" customWidth="1"/>
    <col min="7150" max="7150" width="24.421875" style="643" customWidth="1"/>
    <col min="7151" max="7192" width="12.57421875" style="643" hidden="1" customWidth="1"/>
    <col min="7193" max="7379" width="12.57421875" style="643" customWidth="1"/>
    <col min="7380" max="7380" width="7.140625" style="643" customWidth="1"/>
    <col min="7381" max="7381" width="37.140625" style="643" customWidth="1"/>
    <col min="7382" max="7382" width="27.140625" style="643" customWidth="1"/>
    <col min="7383" max="7383" width="37.28125" style="643" customWidth="1"/>
    <col min="7384" max="7384" width="15.7109375" style="643" customWidth="1"/>
    <col min="7385" max="7385" width="14.00390625" style="643" customWidth="1"/>
    <col min="7386" max="7386" width="18.28125" style="643" customWidth="1"/>
    <col min="7387" max="7387" width="19.8515625" style="643" customWidth="1"/>
    <col min="7388" max="7388" width="12.8515625" style="643" customWidth="1"/>
    <col min="7389" max="7389" width="43.140625" style="643" customWidth="1"/>
    <col min="7390" max="7390" width="11.8515625" style="643" customWidth="1"/>
    <col min="7391" max="7391" width="12.421875" style="643" customWidth="1"/>
    <col min="7392" max="7403" width="5.00390625" style="643" customWidth="1"/>
    <col min="7404" max="7404" width="14.140625" style="643" customWidth="1"/>
    <col min="7405" max="7405" width="22.8515625" style="643" customWidth="1"/>
    <col min="7406" max="7406" width="24.421875" style="643" customWidth="1"/>
    <col min="7407" max="7448" width="12.57421875" style="643" hidden="1" customWidth="1"/>
    <col min="7449" max="7635" width="12.57421875" style="643" customWidth="1"/>
    <col min="7636" max="7636" width="7.140625" style="643" customWidth="1"/>
    <col min="7637" max="7637" width="37.140625" style="643" customWidth="1"/>
    <col min="7638" max="7638" width="27.140625" style="643" customWidth="1"/>
    <col min="7639" max="7639" width="37.28125" style="643" customWidth="1"/>
    <col min="7640" max="7640" width="15.7109375" style="643" customWidth="1"/>
    <col min="7641" max="7641" width="14.00390625" style="643" customWidth="1"/>
    <col min="7642" max="7642" width="18.28125" style="643" customWidth="1"/>
    <col min="7643" max="7643" width="19.8515625" style="643" customWidth="1"/>
    <col min="7644" max="7644" width="12.8515625" style="643" customWidth="1"/>
    <col min="7645" max="7645" width="43.140625" style="643" customWidth="1"/>
    <col min="7646" max="7646" width="11.8515625" style="643" customWidth="1"/>
    <col min="7647" max="7647" width="12.421875" style="643" customWidth="1"/>
    <col min="7648" max="7659" width="5.00390625" style="643" customWidth="1"/>
    <col min="7660" max="7660" width="14.140625" style="643" customWidth="1"/>
    <col min="7661" max="7661" width="22.8515625" style="643" customWidth="1"/>
    <col min="7662" max="7662" width="24.421875" style="643" customWidth="1"/>
    <col min="7663" max="7704" width="12.57421875" style="643" hidden="1" customWidth="1"/>
    <col min="7705" max="7891" width="12.57421875" style="643" customWidth="1"/>
    <col min="7892" max="7892" width="7.140625" style="643" customWidth="1"/>
    <col min="7893" max="7893" width="37.140625" style="643" customWidth="1"/>
    <col min="7894" max="7894" width="27.140625" style="643" customWidth="1"/>
    <col min="7895" max="7895" width="37.28125" style="643" customWidth="1"/>
    <col min="7896" max="7896" width="15.7109375" style="643" customWidth="1"/>
    <col min="7897" max="7897" width="14.00390625" style="643" customWidth="1"/>
    <col min="7898" max="7898" width="18.28125" style="643" customWidth="1"/>
    <col min="7899" max="7899" width="19.8515625" style="643" customWidth="1"/>
    <col min="7900" max="7900" width="12.8515625" style="643" customWidth="1"/>
    <col min="7901" max="7901" width="43.140625" style="643" customWidth="1"/>
    <col min="7902" max="7902" width="11.8515625" style="643" customWidth="1"/>
    <col min="7903" max="7903" width="12.421875" style="643" customWidth="1"/>
    <col min="7904" max="7915" width="5.00390625" style="643" customWidth="1"/>
    <col min="7916" max="7916" width="14.140625" style="643" customWidth="1"/>
    <col min="7917" max="7917" width="22.8515625" style="643" customWidth="1"/>
    <col min="7918" max="7918" width="24.421875" style="643" customWidth="1"/>
    <col min="7919" max="7960" width="12.57421875" style="643" hidden="1" customWidth="1"/>
    <col min="7961" max="8147" width="12.57421875" style="643" customWidth="1"/>
    <col min="8148" max="8148" width="7.140625" style="643" customWidth="1"/>
    <col min="8149" max="8149" width="37.140625" style="643" customWidth="1"/>
    <col min="8150" max="8150" width="27.140625" style="643" customWidth="1"/>
    <col min="8151" max="8151" width="37.28125" style="643" customWidth="1"/>
    <col min="8152" max="8152" width="15.7109375" style="643" customWidth="1"/>
    <col min="8153" max="8153" width="14.00390625" style="643" customWidth="1"/>
    <col min="8154" max="8154" width="18.28125" style="643" customWidth="1"/>
    <col min="8155" max="8155" width="19.8515625" style="643" customWidth="1"/>
    <col min="8156" max="8156" width="12.8515625" style="643" customWidth="1"/>
    <col min="8157" max="8157" width="43.140625" style="643" customWidth="1"/>
    <col min="8158" max="8158" width="11.8515625" style="643" customWidth="1"/>
    <col min="8159" max="8159" width="12.421875" style="643" customWidth="1"/>
    <col min="8160" max="8171" width="5.00390625" style="643" customWidth="1"/>
    <col min="8172" max="8172" width="14.140625" style="643" customWidth="1"/>
    <col min="8173" max="8173" width="22.8515625" style="643" customWidth="1"/>
    <col min="8174" max="8174" width="24.421875" style="643" customWidth="1"/>
    <col min="8175" max="8216" width="12.57421875" style="643" hidden="1" customWidth="1"/>
    <col min="8217" max="8403" width="12.57421875" style="643" customWidth="1"/>
    <col min="8404" max="8404" width="7.140625" style="643" customWidth="1"/>
    <col min="8405" max="8405" width="37.140625" style="643" customWidth="1"/>
    <col min="8406" max="8406" width="27.140625" style="643" customWidth="1"/>
    <col min="8407" max="8407" width="37.28125" style="643" customWidth="1"/>
    <col min="8408" max="8408" width="15.7109375" style="643" customWidth="1"/>
    <col min="8409" max="8409" width="14.00390625" style="643" customWidth="1"/>
    <col min="8410" max="8410" width="18.28125" style="643" customWidth="1"/>
    <col min="8411" max="8411" width="19.8515625" style="643" customWidth="1"/>
    <col min="8412" max="8412" width="12.8515625" style="643" customWidth="1"/>
    <col min="8413" max="8413" width="43.140625" style="643" customWidth="1"/>
    <col min="8414" max="8414" width="11.8515625" style="643" customWidth="1"/>
    <col min="8415" max="8415" width="12.421875" style="643" customWidth="1"/>
    <col min="8416" max="8427" width="5.00390625" style="643" customWidth="1"/>
    <col min="8428" max="8428" width="14.140625" style="643" customWidth="1"/>
    <col min="8429" max="8429" width="22.8515625" style="643" customWidth="1"/>
    <col min="8430" max="8430" width="24.421875" style="643" customWidth="1"/>
    <col min="8431" max="8472" width="12.57421875" style="643" hidden="1" customWidth="1"/>
    <col min="8473" max="8659" width="12.57421875" style="643" customWidth="1"/>
    <col min="8660" max="8660" width="7.140625" style="643" customWidth="1"/>
    <col min="8661" max="8661" width="37.140625" style="643" customWidth="1"/>
    <col min="8662" max="8662" width="27.140625" style="643" customWidth="1"/>
    <col min="8663" max="8663" width="37.28125" style="643" customWidth="1"/>
    <col min="8664" max="8664" width="15.7109375" style="643" customWidth="1"/>
    <col min="8665" max="8665" width="14.00390625" style="643" customWidth="1"/>
    <col min="8666" max="8666" width="18.28125" style="643" customWidth="1"/>
    <col min="8667" max="8667" width="19.8515625" style="643" customWidth="1"/>
    <col min="8668" max="8668" width="12.8515625" style="643" customWidth="1"/>
    <col min="8669" max="8669" width="43.140625" style="643" customWidth="1"/>
    <col min="8670" max="8670" width="11.8515625" style="643" customWidth="1"/>
    <col min="8671" max="8671" width="12.421875" style="643" customWidth="1"/>
    <col min="8672" max="8683" width="5.00390625" style="643" customWidth="1"/>
    <col min="8684" max="8684" width="14.140625" style="643" customWidth="1"/>
    <col min="8685" max="8685" width="22.8515625" style="643" customWidth="1"/>
    <col min="8686" max="8686" width="24.421875" style="643" customWidth="1"/>
    <col min="8687" max="8728" width="12.57421875" style="643" hidden="1" customWidth="1"/>
    <col min="8729" max="8915" width="12.57421875" style="643" customWidth="1"/>
    <col min="8916" max="8916" width="7.140625" style="643" customWidth="1"/>
    <col min="8917" max="8917" width="37.140625" style="643" customWidth="1"/>
    <col min="8918" max="8918" width="27.140625" style="643" customWidth="1"/>
    <col min="8919" max="8919" width="37.28125" style="643" customWidth="1"/>
    <col min="8920" max="8920" width="15.7109375" style="643" customWidth="1"/>
    <col min="8921" max="8921" width="14.00390625" style="643" customWidth="1"/>
    <col min="8922" max="8922" width="18.28125" style="643" customWidth="1"/>
    <col min="8923" max="8923" width="19.8515625" style="643" customWidth="1"/>
    <col min="8924" max="8924" width="12.8515625" style="643" customWidth="1"/>
    <col min="8925" max="8925" width="43.140625" style="643" customWidth="1"/>
    <col min="8926" max="8926" width="11.8515625" style="643" customWidth="1"/>
    <col min="8927" max="8927" width="12.421875" style="643" customWidth="1"/>
    <col min="8928" max="8939" width="5.00390625" style="643" customWidth="1"/>
    <col min="8940" max="8940" width="14.140625" style="643" customWidth="1"/>
    <col min="8941" max="8941" width="22.8515625" style="643" customWidth="1"/>
    <col min="8942" max="8942" width="24.421875" style="643" customWidth="1"/>
    <col min="8943" max="8984" width="12.57421875" style="643" hidden="1" customWidth="1"/>
    <col min="8985" max="9171" width="12.57421875" style="643" customWidth="1"/>
    <col min="9172" max="9172" width="7.140625" style="643" customWidth="1"/>
    <col min="9173" max="9173" width="37.140625" style="643" customWidth="1"/>
    <col min="9174" max="9174" width="27.140625" style="643" customWidth="1"/>
    <col min="9175" max="9175" width="37.28125" style="643" customWidth="1"/>
    <col min="9176" max="9176" width="15.7109375" style="643" customWidth="1"/>
    <col min="9177" max="9177" width="14.00390625" style="643" customWidth="1"/>
    <col min="9178" max="9178" width="18.28125" style="643" customWidth="1"/>
    <col min="9179" max="9179" width="19.8515625" style="643" customWidth="1"/>
    <col min="9180" max="9180" width="12.8515625" style="643" customWidth="1"/>
    <col min="9181" max="9181" width="43.140625" style="643" customWidth="1"/>
    <col min="9182" max="9182" width="11.8515625" style="643" customWidth="1"/>
    <col min="9183" max="9183" width="12.421875" style="643" customWidth="1"/>
    <col min="9184" max="9195" width="5.00390625" style="643" customWidth="1"/>
    <col min="9196" max="9196" width="14.140625" style="643" customWidth="1"/>
    <col min="9197" max="9197" width="22.8515625" style="643" customWidth="1"/>
    <col min="9198" max="9198" width="24.421875" style="643" customWidth="1"/>
    <col min="9199" max="9240" width="12.57421875" style="643" hidden="1" customWidth="1"/>
    <col min="9241" max="9427" width="12.57421875" style="643" customWidth="1"/>
    <col min="9428" max="9428" width="7.140625" style="643" customWidth="1"/>
    <col min="9429" max="9429" width="37.140625" style="643" customWidth="1"/>
    <col min="9430" max="9430" width="27.140625" style="643" customWidth="1"/>
    <col min="9431" max="9431" width="37.28125" style="643" customWidth="1"/>
    <col min="9432" max="9432" width="15.7109375" style="643" customWidth="1"/>
    <col min="9433" max="9433" width="14.00390625" style="643" customWidth="1"/>
    <col min="9434" max="9434" width="18.28125" style="643" customWidth="1"/>
    <col min="9435" max="9435" width="19.8515625" style="643" customWidth="1"/>
    <col min="9436" max="9436" width="12.8515625" style="643" customWidth="1"/>
    <col min="9437" max="9437" width="43.140625" style="643" customWidth="1"/>
    <col min="9438" max="9438" width="11.8515625" style="643" customWidth="1"/>
    <col min="9439" max="9439" width="12.421875" style="643" customWidth="1"/>
    <col min="9440" max="9451" width="5.00390625" style="643" customWidth="1"/>
    <col min="9452" max="9452" width="14.140625" style="643" customWidth="1"/>
    <col min="9453" max="9453" width="22.8515625" style="643" customWidth="1"/>
    <col min="9454" max="9454" width="24.421875" style="643" customWidth="1"/>
    <col min="9455" max="9496" width="12.57421875" style="643" hidden="1" customWidth="1"/>
    <col min="9497" max="9683" width="12.57421875" style="643" customWidth="1"/>
    <col min="9684" max="9684" width="7.140625" style="643" customWidth="1"/>
    <col min="9685" max="9685" width="37.140625" style="643" customWidth="1"/>
    <col min="9686" max="9686" width="27.140625" style="643" customWidth="1"/>
    <col min="9687" max="9687" width="37.28125" style="643" customWidth="1"/>
    <col min="9688" max="9688" width="15.7109375" style="643" customWidth="1"/>
    <col min="9689" max="9689" width="14.00390625" style="643" customWidth="1"/>
    <col min="9690" max="9690" width="18.28125" style="643" customWidth="1"/>
    <col min="9691" max="9691" width="19.8515625" style="643" customWidth="1"/>
    <col min="9692" max="9692" width="12.8515625" style="643" customWidth="1"/>
    <col min="9693" max="9693" width="43.140625" style="643" customWidth="1"/>
    <col min="9694" max="9694" width="11.8515625" style="643" customWidth="1"/>
    <col min="9695" max="9695" width="12.421875" style="643" customWidth="1"/>
    <col min="9696" max="9707" width="5.00390625" style="643" customWidth="1"/>
    <col min="9708" max="9708" width="14.140625" style="643" customWidth="1"/>
    <col min="9709" max="9709" width="22.8515625" style="643" customWidth="1"/>
    <col min="9710" max="9710" width="24.421875" style="643" customWidth="1"/>
    <col min="9711" max="9752" width="12.57421875" style="643" hidden="1" customWidth="1"/>
    <col min="9753" max="9939" width="12.57421875" style="643" customWidth="1"/>
    <col min="9940" max="9940" width="7.140625" style="643" customWidth="1"/>
    <col min="9941" max="9941" width="37.140625" style="643" customWidth="1"/>
    <col min="9942" max="9942" width="27.140625" style="643" customWidth="1"/>
    <col min="9943" max="9943" width="37.28125" style="643" customWidth="1"/>
    <col min="9944" max="9944" width="15.7109375" style="643" customWidth="1"/>
    <col min="9945" max="9945" width="14.00390625" style="643" customWidth="1"/>
    <col min="9946" max="9946" width="18.28125" style="643" customWidth="1"/>
    <col min="9947" max="9947" width="19.8515625" style="643" customWidth="1"/>
    <col min="9948" max="9948" width="12.8515625" style="643" customWidth="1"/>
    <col min="9949" max="9949" width="43.140625" style="643" customWidth="1"/>
    <col min="9950" max="9950" width="11.8515625" style="643" customWidth="1"/>
    <col min="9951" max="9951" width="12.421875" style="643" customWidth="1"/>
    <col min="9952" max="9963" width="5.00390625" style="643" customWidth="1"/>
    <col min="9964" max="9964" width="14.140625" style="643" customWidth="1"/>
    <col min="9965" max="9965" width="22.8515625" style="643" customWidth="1"/>
    <col min="9966" max="9966" width="24.421875" style="643" customWidth="1"/>
    <col min="9967" max="10008" width="12.57421875" style="643" hidden="1" customWidth="1"/>
    <col min="10009" max="10195" width="12.57421875" style="643" customWidth="1"/>
    <col min="10196" max="10196" width="7.140625" style="643" customWidth="1"/>
    <col min="10197" max="10197" width="37.140625" style="643" customWidth="1"/>
    <col min="10198" max="10198" width="27.140625" style="643" customWidth="1"/>
    <col min="10199" max="10199" width="37.28125" style="643" customWidth="1"/>
    <col min="10200" max="10200" width="15.7109375" style="643" customWidth="1"/>
    <col min="10201" max="10201" width="14.00390625" style="643" customWidth="1"/>
    <col min="10202" max="10202" width="18.28125" style="643" customWidth="1"/>
    <col min="10203" max="10203" width="19.8515625" style="643" customWidth="1"/>
    <col min="10204" max="10204" width="12.8515625" style="643" customWidth="1"/>
    <col min="10205" max="10205" width="43.140625" style="643" customWidth="1"/>
    <col min="10206" max="10206" width="11.8515625" style="643" customWidth="1"/>
    <col min="10207" max="10207" width="12.421875" style="643" customWidth="1"/>
    <col min="10208" max="10219" width="5.00390625" style="643" customWidth="1"/>
    <col min="10220" max="10220" width="14.140625" style="643" customWidth="1"/>
    <col min="10221" max="10221" width="22.8515625" style="643" customWidth="1"/>
    <col min="10222" max="10222" width="24.421875" style="643" customWidth="1"/>
    <col min="10223" max="10264" width="12.57421875" style="643" hidden="1" customWidth="1"/>
    <col min="10265" max="10451" width="12.57421875" style="643" customWidth="1"/>
    <col min="10452" max="10452" width="7.140625" style="643" customWidth="1"/>
    <col min="10453" max="10453" width="37.140625" style="643" customWidth="1"/>
    <col min="10454" max="10454" width="27.140625" style="643" customWidth="1"/>
    <col min="10455" max="10455" width="37.28125" style="643" customWidth="1"/>
    <col min="10456" max="10456" width="15.7109375" style="643" customWidth="1"/>
    <col min="10457" max="10457" width="14.00390625" style="643" customWidth="1"/>
    <col min="10458" max="10458" width="18.28125" style="643" customWidth="1"/>
    <col min="10459" max="10459" width="19.8515625" style="643" customWidth="1"/>
    <col min="10460" max="10460" width="12.8515625" style="643" customWidth="1"/>
    <col min="10461" max="10461" width="43.140625" style="643" customWidth="1"/>
    <col min="10462" max="10462" width="11.8515625" style="643" customWidth="1"/>
    <col min="10463" max="10463" width="12.421875" style="643" customWidth="1"/>
    <col min="10464" max="10475" width="5.00390625" style="643" customWidth="1"/>
    <col min="10476" max="10476" width="14.140625" style="643" customWidth="1"/>
    <col min="10477" max="10477" width="22.8515625" style="643" customWidth="1"/>
    <col min="10478" max="10478" width="24.421875" style="643" customWidth="1"/>
    <col min="10479" max="10520" width="12.57421875" style="643" hidden="1" customWidth="1"/>
    <col min="10521" max="10707" width="12.57421875" style="643" customWidth="1"/>
    <col min="10708" max="10708" width="7.140625" style="643" customWidth="1"/>
    <col min="10709" max="10709" width="37.140625" style="643" customWidth="1"/>
    <col min="10710" max="10710" width="27.140625" style="643" customWidth="1"/>
    <col min="10711" max="10711" width="37.28125" style="643" customWidth="1"/>
    <col min="10712" max="10712" width="15.7109375" style="643" customWidth="1"/>
    <col min="10713" max="10713" width="14.00390625" style="643" customWidth="1"/>
    <col min="10714" max="10714" width="18.28125" style="643" customWidth="1"/>
    <col min="10715" max="10715" width="19.8515625" style="643" customWidth="1"/>
    <col min="10716" max="10716" width="12.8515625" style="643" customWidth="1"/>
    <col min="10717" max="10717" width="43.140625" style="643" customWidth="1"/>
    <col min="10718" max="10718" width="11.8515625" style="643" customWidth="1"/>
    <col min="10719" max="10719" width="12.421875" style="643" customWidth="1"/>
    <col min="10720" max="10731" width="5.00390625" style="643" customWidth="1"/>
    <col min="10732" max="10732" width="14.140625" style="643" customWidth="1"/>
    <col min="10733" max="10733" width="22.8515625" style="643" customWidth="1"/>
    <col min="10734" max="10734" width="24.421875" style="643" customWidth="1"/>
    <col min="10735" max="10776" width="12.57421875" style="643" hidden="1" customWidth="1"/>
    <col min="10777" max="10963" width="12.57421875" style="643" customWidth="1"/>
    <col min="10964" max="10964" width="7.140625" style="643" customWidth="1"/>
    <col min="10965" max="10965" width="37.140625" style="643" customWidth="1"/>
    <col min="10966" max="10966" width="27.140625" style="643" customWidth="1"/>
    <col min="10967" max="10967" width="37.28125" style="643" customWidth="1"/>
    <col min="10968" max="10968" width="15.7109375" style="643" customWidth="1"/>
    <col min="10969" max="10969" width="14.00390625" style="643" customWidth="1"/>
    <col min="10970" max="10970" width="18.28125" style="643" customWidth="1"/>
    <col min="10971" max="10971" width="19.8515625" style="643" customWidth="1"/>
    <col min="10972" max="10972" width="12.8515625" style="643" customWidth="1"/>
    <col min="10973" max="10973" width="43.140625" style="643" customWidth="1"/>
    <col min="10974" max="10974" width="11.8515625" style="643" customWidth="1"/>
    <col min="10975" max="10975" width="12.421875" style="643" customWidth="1"/>
    <col min="10976" max="10987" width="5.00390625" style="643" customWidth="1"/>
    <col min="10988" max="10988" width="14.140625" style="643" customWidth="1"/>
    <col min="10989" max="10989" width="22.8515625" style="643" customWidth="1"/>
    <col min="10990" max="10990" width="24.421875" style="643" customWidth="1"/>
    <col min="10991" max="11032" width="12.57421875" style="643" hidden="1" customWidth="1"/>
    <col min="11033" max="11219" width="12.57421875" style="643" customWidth="1"/>
    <col min="11220" max="11220" width="7.140625" style="643" customWidth="1"/>
    <col min="11221" max="11221" width="37.140625" style="643" customWidth="1"/>
    <col min="11222" max="11222" width="27.140625" style="643" customWidth="1"/>
    <col min="11223" max="11223" width="37.28125" style="643" customWidth="1"/>
    <col min="11224" max="11224" width="15.7109375" style="643" customWidth="1"/>
    <col min="11225" max="11225" width="14.00390625" style="643" customWidth="1"/>
    <col min="11226" max="11226" width="18.28125" style="643" customWidth="1"/>
    <col min="11227" max="11227" width="19.8515625" style="643" customWidth="1"/>
    <col min="11228" max="11228" width="12.8515625" style="643" customWidth="1"/>
    <col min="11229" max="11229" width="43.140625" style="643" customWidth="1"/>
    <col min="11230" max="11230" width="11.8515625" style="643" customWidth="1"/>
    <col min="11231" max="11231" width="12.421875" style="643" customWidth="1"/>
    <col min="11232" max="11243" width="5.00390625" style="643" customWidth="1"/>
    <col min="11244" max="11244" width="14.140625" style="643" customWidth="1"/>
    <col min="11245" max="11245" width="22.8515625" style="643" customWidth="1"/>
    <col min="11246" max="11246" width="24.421875" style="643" customWidth="1"/>
    <col min="11247" max="11288" width="12.57421875" style="643" hidden="1" customWidth="1"/>
    <col min="11289" max="11475" width="12.57421875" style="643" customWidth="1"/>
    <col min="11476" max="11476" width="7.140625" style="643" customWidth="1"/>
    <col min="11477" max="11477" width="37.140625" style="643" customWidth="1"/>
    <col min="11478" max="11478" width="27.140625" style="643" customWidth="1"/>
    <col min="11479" max="11479" width="37.28125" style="643" customWidth="1"/>
    <col min="11480" max="11480" width="15.7109375" style="643" customWidth="1"/>
    <col min="11481" max="11481" width="14.00390625" style="643" customWidth="1"/>
    <col min="11482" max="11482" width="18.28125" style="643" customWidth="1"/>
    <col min="11483" max="11483" width="19.8515625" style="643" customWidth="1"/>
    <col min="11484" max="11484" width="12.8515625" style="643" customWidth="1"/>
    <col min="11485" max="11485" width="43.140625" style="643" customWidth="1"/>
    <col min="11486" max="11486" width="11.8515625" style="643" customWidth="1"/>
    <col min="11487" max="11487" width="12.421875" style="643" customWidth="1"/>
    <col min="11488" max="11499" width="5.00390625" style="643" customWidth="1"/>
    <col min="11500" max="11500" width="14.140625" style="643" customWidth="1"/>
    <col min="11501" max="11501" width="22.8515625" style="643" customWidth="1"/>
    <col min="11502" max="11502" width="24.421875" style="643" customWidth="1"/>
    <col min="11503" max="11544" width="12.57421875" style="643" hidden="1" customWidth="1"/>
    <col min="11545" max="11731" width="12.57421875" style="643" customWidth="1"/>
    <col min="11732" max="11732" width="7.140625" style="643" customWidth="1"/>
    <col min="11733" max="11733" width="37.140625" style="643" customWidth="1"/>
    <col min="11734" max="11734" width="27.140625" style="643" customWidth="1"/>
    <col min="11735" max="11735" width="37.28125" style="643" customWidth="1"/>
    <col min="11736" max="11736" width="15.7109375" style="643" customWidth="1"/>
    <col min="11737" max="11737" width="14.00390625" style="643" customWidth="1"/>
    <col min="11738" max="11738" width="18.28125" style="643" customWidth="1"/>
    <col min="11739" max="11739" width="19.8515625" style="643" customWidth="1"/>
    <col min="11740" max="11740" width="12.8515625" style="643" customWidth="1"/>
    <col min="11741" max="11741" width="43.140625" style="643" customWidth="1"/>
    <col min="11742" max="11742" width="11.8515625" style="643" customWidth="1"/>
    <col min="11743" max="11743" width="12.421875" style="643" customWidth="1"/>
    <col min="11744" max="11755" width="5.00390625" style="643" customWidth="1"/>
    <col min="11756" max="11756" width="14.140625" style="643" customWidth="1"/>
    <col min="11757" max="11757" width="22.8515625" style="643" customWidth="1"/>
    <col min="11758" max="11758" width="24.421875" style="643" customWidth="1"/>
    <col min="11759" max="11800" width="12.57421875" style="643" hidden="1" customWidth="1"/>
    <col min="11801" max="11987" width="12.57421875" style="643" customWidth="1"/>
    <col min="11988" max="11988" width="7.140625" style="643" customWidth="1"/>
    <col min="11989" max="11989" width="37.140625" style="643" customWidth="1"/>
    <col min="11990" max="11990" width="27.140625" style="643" customWidth="1"/>
    <col min="11991" max="11991" width="37.28125" style="643" customWidth="1"/>
    <col min="11992" max="11992" width="15.7109375" style="643" customWidth="1"/>
    <col min="11993" max="11993" width="14.00390625" style="643" customWidth="1"/>
    <col min="11994" max="11994" width="18.28125" style="643" customWidth="1"/>
    <col min="11995" max="11995" width="19.8515625" style="643" customWidth="1"/>
    <col min="11996" max="11996" width="12.8515625" style="643" customWidth="1"/>
    <col min="11997" max="11997" width="43.140625" style="643" customWidth="1"/>
    <col min="11998" max="11998" width="11.8515625" style="643" customWidth="1"/>
    <col min="11999" max="11999" width="12.421875" style="643" customWidth="1"/>
    <col min="12000" max="12011" width="5.00390625" style="643" customWidth="1"/>
    <col min="12012" max="12012" width="14.140625" style="643" customWidth="1"/>
    <col min="12013" max="12013" width="22.8515625" style="643" customWidth="1"/>
    <col min="12014" max="12014" width="24.421875" style="643" customWidth="1"/>
    <col min="12015" max="12056" width="12.57421875" style="643" hidden="1" customWidth="1"/>
    <col min="12057" max="12243" width="12.57421875" style="643" customWidth="1"/>
    <col min="12244" max="12244" width="7.140625" style="643" customWidth="1"/>
    <col min="12245" max="12245" width="37.140625" style="643" customWidth="1"/>
    <col min="12246" max="12246" width="27.140625" style="643" customWidth="1"/>
    <col min="12247" max="12247" width="37.28125" style="643" customWidth="1"/>
    <col min="12248" max="12248" width="15.7109375" style="643" customWidth="1"/>
    <col min="12249" max="12249" width="14.00390625" style="643" customWidth="1"/>
    <col min="12250" max="12250" width="18.28125" style="643" customWidth="1"/>
    <col min="12251" max="12251" width="19.8515625" style="643" customWidth="1"/>
    <col min="12252" max="12252" width="12.8515625" style="643" customWidth="1"/>
    <col min="12253" max="12253" width="43.140625" style="643" customWidth="1"/>
    <col min="12254" max="12254" width="11.8515625" style="643" customWidth="1"/>
    <col min="12255" max="12255" width="12.421875" style="643" customWidth="1"/>
    <col min="12256" max="12267" width="5.00390625" style="643" customWidth="1"/>
    <col min="12268" max="12268" width="14.140625" style="643" customWidth="1"/>
    <col min="12269" max="12269" width="22.8515625" style="643" customWidth="1"/>
    <col min="12270" max="12270" width="24.421875" style="643" customWidth="1"/>
    <col min="12271" max="12312" width="12.57421875" style="643" hidden="1" customWidth="1"/>
    <col min="12313" max="12499" width="12.57421875" style="643" customWidth="1"/>
    <col min="12500" max="12500" width="7.140625" style="643" customWidth="1"/>
    <col min="12501" max="12501" width="37.140625" style="643" customWidth="1"/>
    <col min="12502" max="12502" width="27.140625" style="643" customWidth="1"/>
    <col min="12503" max="12503" width="37.28125" style="643" customWidth="1"/>
    <col min="12504" max="12504" width="15.7109375" style="643" customWidth="1"/>
    <col min="12505" max="12505" width="14.00390625" style="643" customWidth="1"/>
    <col min="12506" max="12506" width="18.28125" style="643" customWidth="1"/>
    <col min="12507" max="12507" width="19.8515625" style="643" customWidth="1"/>
    <col min="12508" max="12508" width="12.8515625" style="643" customWidth="1"/>
    <col min="12509" max="12509" width="43.140625" style="643" customWidth="1"/>
    <col min="12510" max="12510" width="11.8515625" style="643" customWidth="1"/>
    <col min="12511" max="12511" width="12.421875" style="643" customWidth="1"/>
    <col min="12512" max="12523" width="5.00390625" style="643" customWidth="1"/>
    <col min="12524" max="12524" width="14.140625" style="643" customWidth="1"/>
    <col min="12525" max="12525" width="22.8515625" style="643" customWidth="1"/>
    <col min="12526" max="12526" width="24.421875" style="643" customWidth="1"/>
    <col min="12527" max="12568" width="12.57421875" style="643" hidden="1" customWidth="1"/>
    <col min="12569" max="12755" width="12.57421875" style="643" customWidth="1"/>
    <col min="12756" max="12756" width="7.140625" style="643" customWidth="1"/>
    <col min="12757" max="12757" width="37.140625" style="643" customWidth="1"/>
    <col min="12758" max="12758" width="27.140625" style="643" customWidth="1"/>
    <col min="12759" max="12759" width="37.28125" style="643" customWidth="1"/>
    <col min="12760" max="12760" width="15.7109375" style="643" customWidth="1"/>
    <col min="12761" max="12761" width="14.00390625" style="643" customWidth="1"/>
    <col min="12762" max="12762" width="18.28125" style="643" customWidth="1"/>
    <col min="12763" max="12763" width="19.8515625" style="643" customWidth="1"/>
    <col min="12764" max="12764" width="12.8515625" style="643" customWidth="1"/>
    <col min="12765" max="12765" width="43.140625" style="643" customWidth="1"/>
    <col min="12766" max="12766" width="11.8515625" style="643" customWidth="1"/>
    <col min="12767" max="12767" width="12.421875" style="643" customWidth="1"/>
    <col min="12768" max="12779" width="5.00390625" style="643" customWidth="1"/>
    <col min="12780" max="12780" width="14.140625" style="643" customWidth="1"/>
    <col min="12781" max="12781" width="22.8515625" style="643" customWidth="1"/>
    <col min="12782" max="12782" width="24.421875" style="643" customWidth="1"/>
    <col min="12783" max="12824" width="12.57421875" style="643" hidden="1" customWidth="1"/>
    <col min="12825" max="13011" width="12.57421875" style="643" customWidth="1"/>
    <col min="13012" max="13012" width="7.140625" style="643" customWidth="1"/>
    <col min="13013" max="13013" width="37.140625" style="643" customWidth="1"/>
    <col min="13014" max="13014" width="27.140625" style="643" customWidth="1"/>
    <col min="13015" max="13015" width="37.28125" style="643" customWidth="1"/>
    <col min="13016" max="13016" width="15.7109375" style="643" customWidth="1"/>
    <col min="13017" max="13017" width="14.00390625" style="643" customWidth="1"/>
    <col min="13018" max="13018" width="18.28125" style="643" customWidth="1"/>
    <col min="13019" max="13019" width="19.8515625" style="643" customWidth="1"/>
    <col min="13020" max="13020" width="12.8515625" style="643" customWidth="1"/>
    <col min="13021" max="13021" width="43.140625" style="643" customWidth="1"/>
    <col min="13022" max="13022" width="11.8515625" style="643" customWidth="1"/>
    <col min="13023" max="13023" width="12.421875" style="643" customWidth="1"/>
    <col min="13024" max="13035" width="5.00390625" style="643" customWidth="1"/>
    <col min="13036" max="13036" width="14.140625" style="643" customWidth="1"/>
    <col min="13037" max="13037" width="22.8515625" style="643" customWidth="1"/>
    <col min="13038" max="13038" width="24.421875" style="643" customWidth="1"/>
    <col min="13039" max="13080" width="12.57421875" style="643" hidden="1" customWidth="1"/>
    <col min="13081" max="13267" width="12.57421875" style="643" customWidth="1"/>
    <col min="13268" max="13268" width="7.140625" style="643" customWidth="1"/>
    <col min="13269" max="13269" width="37.140625" style="643" customWidth="1"/>
    <col min="13270" max="13270" width="27.140625" style="643" customWidth="1"/>
    <col min="13271" max="13271" width="37.28125" style="643" customWidth="1"/>
    <col min="13272" max="13272" width="15.7109375" style="643" customWidth="1"/>
    <col min="13273" max="13273" width="14.00390625" style="643" customWidth="1"/>
    <col min="13274" max="13274" width="18.28125" style="643" customWidth="1"/>
    <col min="13275" max="13275" width="19.8515625" style="643" customWidth="1"/>
    <col min="13276" max="13276" width="12.8515625" style="643" customWidth="1"/>
    <col min="13277" max="13277" width="43.140625" style="643" customWidth="1"/>
    <col min="13278" max="13278" width="11.8515625" style="643" customWidth="1"/>
    <col min="13279" max="13279" width="12.421875" style="643" customWidth="1"/>
    <col min="13280" max="13291" width="5.00390625" style="643" customWidth="1"/>
    <col min="13292" max="13292" width="14.140625" style="643" customWidth="1"/>
    <col min="13293" max="13293" width="22.8515625" style="643" customWidth="1"/>
    <col min="13294" max="13294" width="24.421875" style="643" customWidth="1"/>
    <col min="13295" max="13336" width="12.57421875" style="643" hidden="1" customWidth="1"/>
    <col min="13337" max="13523" width="12.57421875" style="643" customWidth="1"/>
    <col min="13524" max="13524" width="7.140625" style="643" customWidth="1"/>
    <col min="13525" max="13525" width="37.140625" style="643" customWidth="1"/>
    <col min="13526" max="13526" width="27.140625" style="643" customWidth="1"/>
    <col min="13527" max="13527" width="37.28125" style="643" customWidth="1"/>
    <col min="13528" max="13528" width="15.7109375" style="643" customWidth="1"/>
    <col min="13529" max="13529" width="14.00390625" style="643" customWidth="1"/>
    <col min="13530" max="13530" width="18.28125" style="643" customWidth="1"/>
    <col min="13531" max="13531" width="19.8515625" style="643" customWidth="1"/>
    <col min="13532" max="13532" width="12.8515625" style="643" customWidth="1"/>
    <col min="13533" max="13533" width="43.140625" style="643" customWidth="1"/>
    <col min="13534" max="13534" width="11.8515625" style="643" customWidth="1"/>
    <col min="13535" max="13535" width="12.421875" style="643" customWidth="1"/>
    <col min="13536" max="13547" width="5.00390625" style="643" customWidth="1"/>
    <col min="13548" max="13548" width="14.140625" style="643" customWidth="1"/>
    <col min="13549" max="13549" width="22.8515625" style="643" customWidth="1"/>
    <col min="13550" max="13550" width="24.421875" style="643" customWidth="1"/>
    <col min="13551" max="13592" width="12.57421875" style="643" hidden="1" customWidth="1"/>
    <col min="13593" max="13779" width="12.57421875" style="643" customWidth="1"/>
    <col min="13780" max="13780" width="7.140625" style="643" customWidth="1"/>
    <col min="13781" max="13781" width="37.140625" style="643" customWidth="1"/>
    <col min="13782" max="13782" width="27.140625" style="643" customWidth="1"/>
    <col min="13783" max="13783" width="37.28125" style="643" customWidth="1"/>
    <col min="13784" max="13784" width="15.7109375" style="643" customWidth="1"/>
    <col min="13785" max="13785" width="14.00390625" style="643" customWidth="1"/>
    <col min="13786" max="13786" width="18.28125" style="643" customWidth="1"/>
    <col min="13787" max="13787" width="19.8515625" style="643" customWidth="1"/>
    <col min="13788" max="13788" width="12.8515625" style="643" customWidth="1"/>
    <col min="13789" max="13789" width="43.140625" style="643" customWidth="1"/>
    <col min="13790" max="13790" width="11.8515625" style="643" customWidth="1"/>
    <col min="13791" max="13791" width="12.421875" style="643" customWidth="1"/>
    <col min="13792" max="13803" width="5.00390625" style="643" customWidth="1"/>
    <col min="13804" max="13804" width="14.140625" style="643" customWidth="1"/>
    <col min="13805" max="13805" width="22.8515625" style="643" customWidth="1"/>
    <col min="13806" max="13806" width="24.421875" style="643" customWidth="1"/>
    <col min="13807" max="13848" width="12.57421875" style="643" hidden="1" customWidth="1"/>
    <col min="13849" max="14035" width="12.57421875" style="643" customWidth="1"/>
    <col min="14036" max="14036" width="7.140625" style="643" customWidth="1"/>
    <col min="14037" max="14037" width="37.140625" style="643" customWidth="1"/>
    <col min="14038" max="14038" width="27.140625" style="643" customWidth="1"/>
    <col min="14039" max="14039" width="37.28125" style="643" customWidth="1"/>
    <col min="14040" max="14040" width="15.7109375" style="643" customWidth="1"/>
    <col min="14041" max="14041" width="14.00390625" style="643" customWidth="1"/>
    <col min="14042" max="14042" width="18.28125" style="643" customWidth="1"/>
    <col min="14043" max="14043" width="19.8515625" style="643" customWidth="1"/>
    <col min="14044" max="14044" width="12.8515625" style="643" customWidth="1"/>
    <col min="14045" max="14045" width="43.140625" style="643" customWidth="1"/>
    <col min="14046" max="14046" width="11.8515625" style="643" customWidth="1"/>
    <col min="14047" max="14047" width="12.421875" style="643" customWidth="1"/>
    <col min="14048" max="14059" width="5.00390625" style="643" customWidth="1"/>
    <col min="14060" max="14060" width="14.140625" style="643" customWidth="1"/>
    <col min="14061" max="14061" width="22.8515625" style="643" customWidth="1"/>
    <col min="14062" max="14062" width="24.421875" style="643" customWidth="1"/>
    <col min="14063" max="14104" width="12.57421875" style="643" hidden="1" customWidth="1"/>
    <col min="14105" max="14291" width="12.57421875" style="643" customWidth="1"/>
    <col min="14292" max="14292" width="7.140625" style="643" customWidth="1"/>
    <col min="14293" max="14293" width="37.140625" style="643" customWidth="1"/>
    <col min="14294" max="14294" width="27.140625" style="643" customWidth="1"/>
    <col min="14295" max="14295" width="37.28125" style="643" customWidth="1"/>
    <col min="14296" max="14296" width="15.7109375" style="643" customWidth="1"/>
    <col min="14297" max="14297" width="14.00390625" style="643" customWidth="1"/>
    <col min="14298" max="14298" width="18.28125" style="643" customWidth="1"/>
    <col min="14299" max="14299" width="19.8515625" style="643" customWidth="1"/>
    <col min="14300" max="14300" width="12.8515625" style="643" customWidth="1"/>
    <col min="14301" max="14301" width="43.140625" style="643" customWidth="1"/>
    <col min="14302" max="14302" width="11.8515625" style="643" customWidth="1"/>
    <col min="14303" max="14303" width="12.421875" style="643" customWidth="1"/>
    <col min="14304" max="14315" width="5.00390625" style="643" customWidth="1"/>
    <col min="14316" max="14316" width="14.140625" style="643" customWidth="1"/>
    <col min="14317" max="14317" width="22.8515625" style="643" customWidth="1"/>
    <col min="14318" max="14318" width="24.421875" style="643" customWidth="1"/>
    <col min="14319" max="14360" width="12.57421875" style="643" hidden="1" customWidth="1"/>
    <col min="14361" max="14547" width="12.57421875" style="643" customWidth="1"/>
    <col min="14548" max="14548" width="7.140625" style="643" customWidth="1"/>
    <col min="14549" max="14549" width="37.140625" style="643" customWidth="1"/>
    <col min="14550" max="14550" width="27.140625" style="643" customWidth="1"/>
    <col min="14551" max="14551" width="37.28125" style="643" customWidth="1"/>
    <col min="14552" max="14552" width="15.7109375" style="643" customWidth="1"/>
    <col min="14553" max="14553" width="14.00390625" style="643" customWidth="1"/>
    <col min="14554" max="14554" width="18.28125" style="643" customWidth="1"/>
    <col min="14555" max="14555" width="19.8515625" style="643" customWidth="1"/>
    <col min="14556" max="14556" width="12.8515625" style="643" customWidth="1"/>
    <col min="14557" max="14557" width="43.140625" style="643" customWidth="1"/>
    <col min="14558" max="14558" width="11.8515625" style="643" customWidth="1"/>
    <col min="14559" max="14559" width="12.421875" style="643" customWidth="1"/>
    <col min="14560" max="14571" width="5.00390625" style="643" customWidth="1"/>
    <col min="14572" max="14572" width="14.140625" style="643" customWidth="1"/>
    <col min="14573" max="14573" width="22.8515625" style="643" customWidth="1"/>
    <col min="14574" max="14574" width="24.421875" style="643" customWidth="1"/>
    <col min="14575" max="14616" width="12.57421875" style="643" hidden="1" customWidth="1"/>
    <col min="14617" max="14803" width="12.57421875" style="643" customWidth="1"/>
    <col min="14804" max="14804" width="7.140625" style="643" customWidth="1"/>
    <col min="14805" max="14805" width="37.140625" style="643" customWidth="1"/>
    <col min="14806" max="14806" width="27.140625" style="643" customWidth="1"/>
    <col min="14807" max="14807" width="37.28125" style="643" customWidth="1"/>
    <col min="14808" max="14808" width="15.7109375" style="643" customWidth="1"/>
    <col min="14809" max="14809" width="14.00390625" style="643" customWidth="1"/>
    <col min="14810" max="14810" width="18.28125" style="643" customWidth="1"/>
    <col min="14811" max="14811" width="19.8515625" style="643" customWidth="1"/>
    <col min="14812" max="14812" width="12.8515625" style="643" customWidth="1"/>
    <col min="14813" max="14813" width="43.140625" style="643" customWidth="1"/>
    <col min="14814" max="14814" width="11.8515625" style="643" customWidth="1"/>
    <col min="14815" max="14815" width="12.421875" style="643" customWidth="1"/>
    <col min="14816" max="14827" width="5.00390625" style="643" customWidth="1"/>
    <col min="14828" max="14828" width="14.140625" style="643" customWidth="1"/>
    <col min="14829" max="14829" width="22.8515625" style="643" customWidth="1"/>
    <col min="14830" max="14830" width="24.421875" style="643" customWidth="1"/>
    <col min="14831" max="14872" width="12.57421875" style="643" hidden="1" customWidth="1"/>
    <col min="14873" max="15059" width="12.57421875" style="643" customWidth="1"/>
    <col min="15060" max="15060" width="7.140625" style="643" customWidth="1"/>
    <col min="15061" max="15061" width="37.140625" style="643" customWidth="1"/>
    <col min="15062" max="15062" width="27.140625" style="643" customWidth="1"/>
    <col min="15063" max="15063" width="37.28125" style="643" customWidth="1"/>
    <col min="15064" max="15064" width="15.7109375" style="643" customWidth="1"/>
    <col min="15065" max="15065" width="14.00390625" style="643" customWidth="1"/>
    <col min="15066" max="15066" width="18.28125" style="643" customWidth="1"/>
    <col min="15067" max="15067" width="19.8515625" style="643" customWidth="1"/>
    <col min="15068" max="15068" width="12.8515625" style="643" customWidth="1"/>
    <col min="15069" max="15069" width="43.140625" style="643" customWidth="1"/>
    <col min="15070" max="15070" width="11.8515625" style="643" customWidth="1"/>
    <col min="15071" max="15071" width="12.421875" style="643" customWidth="1"/>
    <col min="15072" max="15083" width="5.00390625" style="643" customWidth="1"/>
    <col min="15084" max="15084" width="14.140625" style="643" customWidth="1"/>
    <col min="15085" max="15085" width="22.8515625" style="643" customWidth="1"/>
    <col min="15086" max="15086" width="24.421875" style="643" customWidth="1"/>
    <col min="15087" max="15128" width="12.57421875" style="643" hidden="1" customWidth="1"/>
    <col min="15129" max="15315" width="12.57421875" style="643" customWidth="1"/>
    <col min="15316" max="15316" width="7.140625" style="643" customWidth="1"/>
    <col min="15317" max="15317" width="37.140625" style="643" customWidth="1"/>
    <col min="15318" max="15318" width="27.140625" style="643" customWidth="1"/>
    <col min="15319" max="15319" width="37.28125" style="643" customWidth="1"/>
    <col min="15320" max="15320" width="15.7109375" style="643" customWidth="1"/>
    <col min="15321" max="15321" width="14.00390625" style="643" customWidth="1"/>
    <col min="15322" max="15322" width="18.28125" style="643" customWidth="1"/>
    <col min="15323" max="15323" width="19.8515625" style="643" customWidth="1"/>
    <col min="15324" max="15324" width="12.8515625" style="643" customWidth="1"/>
    <col min="15325" max="15325" width="43.140625" style="643" customWidth="1"/>
    <col min="15326" max="15326" width="11.8515625" style="643" customWidth="1"/>
    <col min="15327" max="15327" width="12.421875" style="643" customWidth="1"/>
    <col min="15328" max="15339" width="5.00390625" style="643" customWidth="1"/>
    <col min="15340" max="15340" width="14.140625" style="643" customWidth="1"/>
    <col min="15341" max="15341" width="22.8515625" style="643" customWidth="1"/>
    <col min="15342" max="15342" width="24.421875" style="643" customWidth="1"/>
    <col min="15343" max="15384" width="12.57421875" style="643" hidden="1" customWidth="1"/>
    <col min="15385" max="15571" width="12.57421875" style="643" customWidth="1"/>
    <col min="15572" max="15572" width="7.140625" style="643" customWidth="1"/>
    <col min="15573" max="15573" width="37.140625" style="643" customWidth="1"/>
    <col min="15574" max="15574" width="27.140625" style="643" customWidth="1"/>
    <col min="15575" max="15575" width="37.28125" style="643" customWidth="1"/>
    <col min="15576" max="15576" width="15.7109375" style="643" customWidth="1"/>
    <col min="15577" max="15577" width="14.00390625" style="643" customWidth="1"/>
    <col min="15578" max="15578" width="18.28125" style="643" customWidth="1"/>
    <col min="15579" max="15579" width="19.8515625" style="643" customWidth="1"/>
    <col min="15580" max="15580" width="12.8515625" style="643" customWidth="1"/>
    <col min="15581" max="15581" width="43.140625" style="643" customWidth="1"/>
    <col min="15582" max="15582" width="11.8515625" style="643" customWidth="1"/>
    <col min="15583" max="15583" width="12.421875" style="643" customWidth="1"/>
    <col min="15584" max="15595" width="5.00390625" style="643" customWidth="1"/>
    <col min="15596" max="15596" width="14.140625" style="643" customWidth="1"/>
    <col min="15597" max="15597" width="22.8515625" style="643" customWidth="1"/>
    <col min="15598" max="15598" width="24.421875" style="643" customWidth="1"/>
    <col min="15599" max="15640" width="12.57421875" style="643" hidden="1" customWidth="1"/>
    <col min="15641" max="15827" width="12.57421875" style="643" customWidth="1"/>
    <col min="15828" max="15828" width="7.140625" style="643" customWidth="1"/>
    <col min="15829" max="15829" width="37.140625" style="643" customWidth="1"/>
    <col min="15830" max="15830" width="27.140625" style="643" customWidth="1"/>
    <col min="15831" max="15831" width="37.28125" style="643" customWidth="1"/>
    <col min="15832" max="15832" width="15.7109375" style="643" customWidth="1"/>
    <col min="15833" max="15833" width="14.00390625" style="643" customWidth="1"/>
    <col min="15834" max="15834" width="18.28125" style="643" customWidth="1"/>
    <col min="15835" max="15835" width="19.8515625" style="643" customWidth="1"/>
    <col min="15836" max="15836" width="12.8515625" style="643" customWidth="1"/>
    <col min="15837" max="15837" width="43.140625" style="643" customWidth="1"/>
    <col min="15838" max="15838" width="11.8515625" style="643" customWidth="1"/>
    <col min="15839" max="15839" width="12.421875" style="643" customWidth="1"/>
    <col min="15840" max="15851" width="5.00390625" style="643" customWidth="1"/>
    <col min="15852" max="15852" width="14.140625" style="643" customWidth="1"/>
    <col min="15853" max="15853" width="22.8515625" style="643" customWidth="1"/>
    <col min="15854" max="15854" width="24.421875" style="643" customWidth="1"/>
    <col min="15855" max="15896" width="12.57421875" style="643" hidden="1" customWidth="1"/>
    <col min="15897" max="16083" width="12.57421875" style="643" customWidth="1"/>
    <col min="16084" max="16084" width="7.140625" style="643" customWidth="1"/>
    <col min="16085" max="16085" width="37.140625" style="643" customWidth="1"/>
    <col min="16086" max="16086" width="27.140625" style="643" customWidth="1"/>
    <col min="16087" max="16087" width="37.28125" style="643" customWidth="1"/>
    <col min="16088" max="16088" width="15.7109375" style="643" customWidth="1"/>
    <col min="16089" max="16089" width="14.00390625" style="643" customWidth="1"/>
    <col min="16090" max="16090" width="18.28125" style="643" customWidth="1"/>
    <col min="16091" max="16091" width="19.8515625" style="643" customWidth="1"/>
    <col min="16092" max="16092" width="12.8515625" style="643" customWidth="1"/>
    <col min="16093" max="16093" width="43.140625" style="643" customWidth="1"/>
    <col min="16094" max="16094" width="11.8515625" style="643" customWidth="1"/>
    <col min="16095" max="16095" width="12.421875" style="643" customWidth="1"/>
    <col min="16096" max="16107" width="5.00390625" style="643" customWidth="1"/>
    <col min="16108" max="16108" width="14.140625" style="643" customWidth="1"/>
    <col min="16109" max="16109" width="22.8515625" style="643" customWidth="1"/>
    <col min="16110" max="16110" width="24.421875" style="643" customWidth="1"/>
    <col min="16111" max="16152" width="12.57421875" style="643" hidden="1" customWidth="1"/>
    <col min="16153" max="16384" width="12.57421875" style="643" customWidth="1"/>
  </cols>
  <sheetData>
    <row r="1" spans="1:27" ht="15.75" customHeight="1" thickBot="1">
      <c r="A1" s="1680"/>
      <c r="B1" s="1680"/>
      <c r="C1" s="1680"/>
      <c r="D1" s="1681" t="s">
        <v>0</v>
      </c>
      <c r="E1" s="1681"/>
      <c r="F1" s="1681"/>
      <c r="G1" s="1681"/>
      <c r="H1" s="1681"/>
      <c r="I1" s="1681"/>
      <c r="J1" s="1681"/>
      <c r="K1" s="1681"/>
      <c r="L1" s="1681"/>
      <c r="M1" s="1681"/>
      <c r="N1" s="1681"/>
      <c r="O1" s="1681"/>
      <c r="P1" s="1681"/>
      <c r="Q1" s="1681"/>
      <c r="R1" s="1681"/>
      <c r="S1" s="1681"/>
      <c r="T1" s="1681"/>
      <c r="U1" s="1681"/>
      <c r="V1" s="1681"/>
      <c r="W1" s="1681"/>
      <c r="X1" s="1681"/>
      <c r="Y1" s="1681"/>
      <c r="Z1" s="1681"/>
      <c r="AA1" s="1681"/>
    </row>
    <row r="2" spans="1:27" ht="15.75" customHeight="1" thickBot="1">
      <c r="A2" s="1680"/>
      <c r="B2" s="1680"/>
      <c r="C2" s="1680"/>
      <c r="D2" s="1681"/>
      <c r="E2" s="1681"/>
      <c r="F2" s="1681"/>
      <c r="G2" s="1681"/>
      <c r="H2" s="1681"/>
      <c r="I2" s="1681"/>
      <c r="J2" s="1681"/>
      <c r="K2" s="1681"/>
      <c r="L2" s="1681"/>
      <c r="M2" s="1681"/>
      <c r="N2" s="1681"/>
      <c r="O2" s="1681"/>
      <c r="P2" s="1681"/>
      <c r="Q2" s="1681"/>
      <c r="R2" s="1681"/>
      <c r="S2" s="1681"/>
      <c r="T2" s="1681"/>
      <c r="U2" s="1681"/>
      <c r="V2" s="1681"/>
      <c r="W2" s="1681"/>
      <c r="X2" s="1681"/>
      <c r="Y2" s="1681"/>
      <c r="Z2" s="1681"/>
      <c r="AA2" s="1681"/>
    </row>
    <row r="3" spans="1:27" ht="15.75" customHeight="1" thickBot="1">
      <c r="A3" s="1680"/>
      <c r="B3" s="1680"/>
      <c r="C3" s="1680"/>
      <c r="D3" s="1682" t="s">
        <v>3</v>
      </c>
      <c r="E3" s="1682"/>
      <c r="F3" s="1682"/>
      <c r="G3" s="1682"/>
      <c r="H3" s="1682"/>
      <c r="I3" s="1682"/>
      <c r="J3" s="1682"/>
      <c r="K3" s="1682"/>
      <c r="L3" s="1682"/>
      <c r="M3" s="1682"/>
      <c r="N3" s="1682"/>
      <c r="O3" s="1682"/>
      <c r="P3" s="1682"/>
      <c r="Q3" s="1682"/>
      <c r="R3" s="1682"/>
      <c r="S3" s="1682"/>
      <c r="T3" s="1682"/>
      <c r="U3" s="1682"/>
      <c r="V3" s="1682"/>
      <c r="W3" s="1682"/>
      <c r="X3" s="1682"/>
      <c r="Y3" s="1682"/>
      <c r="Z3" s="1682"/>
      <c r="AA3" s="1682"/>
    </row>
    <row r="4" spans="1:27" ht="15.75" customHeight="1" thickBot="1">
      <c r="A4" s="1680"/>
      <c r="B4" s="1680"/>
      <c r="C4" s="1680"/>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row>
    <row r="5" spans="1:37" ht="21" customHeight="1">
      <c r="A5" s="1876" t="s">
        <v>4</v>
      </c>
      <c r="B5" s="1876"/>
      <c r="C5" s="1876"/>
      <c r="D5" s="1876"/>
      <c r="E5" s="1876"/>
      <c r="F5" s="1876"/>
      <c r="G5" s="1876"/>
      <c r="H5" s="1876"/>
      <c r="I5" s="1876"/>
      <c r="J5" s="1876"/>
      <c r="K5" s="1876"/>
      <c r="L5" s="1876"/>
      <c r="M5" s="1876"/>
      <c r="N5" s="1876"/>
      <c r="O5" s="1876"/>
      <c r="P5" s="1876"/>
      <c r="Q5" s="1876"/>
      <c r="R5" s="1876"/>
      <c r="S5" s="1876"/>
      <c r="T5" s="1876"/>
      <c r="U5" s="1876"/>
      <c r="V5" s="1876"/>
      <c r="W5" s="1876"/>
      <c r="X5" s="1876"/>
      <c r="Y5" s="1876"/>
      <c r="Z5" s="1876"/>
      <c r="AA5" s="1876"/>
      <c r="AB5" s="1635" t="s">
        <v>1896</v>
      </c>
      <c r="AC5" s="1636"/>
      <c r="AD5" s="1636"/>
      <c r="AE5" s="1636"/>
      <c r="AF5" s="1636"/>
      <c r="AG5" s="1636"/>
      <c r="AH5" s="1636"/>
      <c r="AI5" s="1636"/>
      <c r="AJ5" s="1636"/>
      <c r="AK5" s="1637"/>
    </row>
    <row r="6" spans="1:37" ht="15.75" customHeight="1">
      <c r="A6" s="1875" t="s">
        <v>5</v>
      </c>
      <c r="B6" s="1875"/>
      <c r="C6" s="1875"/>
      <c r="D6" s="1875"/>
      <c r="E6" s="1875"/>
      <c r="F6" s="1875"/>
      <c r="G6" s="1875"/>
      <c r="H6" s="1875"/>
      <c r="I6" s="1875"/>
      <c r="J6" s="1875"/>
      <c r="K6" s="1875"/>
      <c r="L6" s="1875"/>
      <c r="M6" s="1875"/>
      <c r="N6" s="1875"/>
      <c r="O6" s="1875"/>
      <c r="P6" s="1875"/>
      <c r="Q6" s="1875"/>
      <c r="R6" s="1875"/>
      <c r="S6" s="1875"/>
      <c r="T6" s="1875"/>
      <c r="U6" s="1875"/>
      <c r="V6" s="1875"/>
      <c r="W6" s="1875"/>
      <c r="X6" s="1875"/>
      <c r="Y6" s="1875"/>
      <c r="Z6" s="1875"/>
      <c r="AA6" s="1875"/>
      <c r="AB6" s="1638"/>
      <c r="AC6" s="1639"/>
      <c r="AD6" s="1639"/>
      <c r="AE6" s="1639"/>
      <c r="AF6" s="1639"/>
      <c r="AG6" s="1639"/>
      <c r="AH6" s="1639"/>
      <c r="AI6" s="1639"/>
      <c r="AJ6" s="1639"/>
      <c r="AK6" s="1640"/>
    </row>
    <row r="7" spans="1:37" ht="16.5" customHeight="1">
      <c r="A7" s="1684" t="s">
        <v>1921</v>
      </c>
      <c r="B7" s="1684"/>
      <c r="C7" s="1684"/>
      <c r="D7" s="1684"/>
      <c r="E7" s="1684"/>
      <c r="F7" s="1684"/>
      <c r="G7" s="1684"/>
      <c r="H7" s="1684"/>
      <c r="I7" s="1684"/>
      <c r="J7" s="1684"/>
      <c r="K7" s="1684"/>
      <c r="L7" s="1684"/>
      <c r="M7" s="1684"/>
      <c r="N7" s="1684"/>
      <c r="O7" s="1684"/>
      <c r="P7" s="1684"/>
      <c r="Q7" s="1684"/>
      <c r="R7" s="1684"/>
      <c r="S7" s="1684"/>
      <c r="T7" s="1684"/>
      <c r="U7" s="1684"/>
      <c r="V7" s="1684"/>
      <c r="W7" s="1684"/>
      <c r="X7" s="1684"/>
      <c r="Y7" s="1684"/>
      <c r="Z7" s="1684"/>
      <c r="AA7" s="1684"/>
      <c r="AB7" s="1638"/>
      <c r="AC7" s="1639"/>
      <c r="AD7" s="1639"/>
      <c r="AE7" s="1639"/>
      <c r="AF7" s="1639"/>
      <c r="AG7" s="1639"/>
      <c r="AH7" s="1639"/>
      <c r="AI7" s="1639"/>
      <c r="AJ7" s="1639"/>
      <c r="AK7" s="1640"/>
    </row>
    <row r="8" spans="1:37" ht="16.5" customHeight="1">
      <c r="A8" s="1875" t="s">
        <v>6</v>
      </c>
      <c r="B8" s="1875"/>
      <c r="C8" s="1875"/>
      <c r="D8" s="1875"/>
      <c r="E8" s="1875"/>
      <c r="F8" s="1875"/>
      <c r="G8" s="1875"/>
      <c r="H8" s="1875"/>
      <c r="I8" s="1875"/>
      <c r="J8" s="1875"/>
      <c r="K8" s="1875"/>
      <c r="L8" s="1875"/>
      <c r="M8" s="1875"/>
      <c r="N8" s="1875"/>
      <c r="O8" s="1875"/>
      <c r="P8" s="1875"/>
      <c r="Q8" s="1875"/>
      <c r="R8" s="1875"/>
      <c r="S8" s="1875"/>
      <c r="T8" s="1875"/>
      <c r="U8" s="1875"/>
      <c r="V8" s="1875"/>
      <c r="W8" s="1875"/>
      <c r="X8" s="1875"/>
      <c r="Y8" s="1875"/>
      <c r="Z8" s="1875"/>
      <c r="AA8" s="1875"/>
      <c r="AB8" s="1638"/>
      <c r="AC8" s="1639"/>
      <c r="AD8" s="1639"/>
      <c r="AE8" s="1639"/>
      <c r="AF8" s="1639"/>
      <c r="AG8" s="1639"/>
      <c r="AH8" s="1639"/>
      <c r="AI8" s="1639"/>
      <c r="AJ8" s="1639"/>
      <c r="AK8" s="1640"/>
    </row>
    <row r="9" spans="1:37" ht="16.5" customHeight="1" thickBot="1">
      <c r="A9" s="1877">
        <v>2015</v>
      </c>
      <c r="B9" s="1877"/>
      <c r="C9" s="1877"/>
      <c r="D9" s="1877"/>
      <c r="E9" s="1877"/>
      <c r="F9" s="1877"/>
      <c r="G9" s="1877"/>
      <c r="H9" s="1877"/>
      <c r="I9" s="1877"/>
      <c r="J9" s="1877"/>
      <c r="K9" s="1877"/>
      <c r="L9" s="1877"/>
      <c r="M9" s="1877"/>
      <c r="N9" s="1877"/>
      <c r="O9" s="1877"/>
      <c r="P9" s="1877"/>
      <c r="Q9" s="1877"/>
      <c r="R9" s="1877"/>
      <c r="S9" s="1877"/>
      <c r="T9" s="1877"/>
      <c r="U9" s="1877"/>
      <c r="V9" s="1877"/>
      <c r="W9" s="1877"/>
      <c r="X9" s="1877"/>
      <c r="Y9" s="1877"/>
      <c r="Z9" s="1877"/>
      <c r="AA9" s="1877"/>
      <c r="AB9" s="1641"/>
      <c r="AC9" s="1642"/>
      <c r="AD9" s="1642"/>
      <c r="AE9" s="1642"/>
      <c r="AF9" s="1642"/>
      <c r="AG9" s="1642"/>
      <c r="AH9" s="1642"/>
      <c r="AI9" s="1642"/>
      <c r="AJ9" s="1642"/>
      <c r="AK9" s="1643"/>
    </row>
    <row r="10" spans="1:27" ht="15.75" thickBot="1">
      <c r="A10" s="646"/>
      <c r="B10" s="707"/>
      <c r="C10" s="646"/>
      <c r="D10" s="646"/>
      <c r="E10" s="646"/>
      <c r="F10" s="1033"/>
      <c r="G10" s="646"/>
      <c r="H10" s="646"/>
      <c r="I10" s="890"/>
      <c r="J10" s="646"/>
      <c r="K10" s="889"/>
      <c r="L10" s="889"/>
      <c r="M10" s="646"/>
      <c r="N10" s="646"/>
      <c r="O10" s="646"/>
      <c r="P10" s="646"/>
      <c r="Q10" s="646"/>
      <c r="R10" s="646"/>
      <c r="S10" s="646"/>
      <c r="T10" s="646"/>
      <c r="U10" s="646"/>
      <c r="V10" s="646"/>
      <c r="W10" s="646"/>
      <c r="X10" s="646"/>
      <c r="Y10" s="1034"/>
      <c r="Z10" s="888"/>
      <c r="AA10" s="646"/>
    </row>
    <row r="11" spans="1:37" s="646" customFormat="1" ht="15.75" customHeight="1" thickBot="1">
      <c r="A11" s="1677" t="s">
        <v>7</v>
      </c>
      <c r="B11" s="1677"/>
      <c r="C11" s="1677"/>
      <c r="D11" s="1677"/>
      <c r="E11" s="1678" t="s">
        <v>505</v>
      </c>
      <c r="F11" s="1678"/>
      <c r="G11" s="1678"/>
      <c r="H11" s="1678"/>
      <c r="I11" s="1678"/>
      <c r="J11" s="1678"/>
      <c r="K11" s="1678"/>
      <c r="L11" s="1678"/>
      <c r="M11" s="1678"/>
      <c r="N11" s="1678"/>
      <c r="O11" s="1678"/>
      <c r="P11" s="1678"/>
      <c r="Q11" s="1678"/>
      <c r="R11" s="1678"/>
      <c r="S11" s="1678"/>
      <c r="T11" s="1678"/>
      <c r="U11" s="1678"/>
      <c r="V11" s="1678"/>
      <c r="W11" s="1678"/>
      <c r="X11" s="1678"/>
      <c r="Y11" s="1678"/>
      <c r="Z11" s="1678"/>
      <c r="AA11" s="1678"/>
      <c r="AB11" s="1644" t="s">
        <v>505</v>
      </c>
      <c r="AC11" s="1645"/>
      <c r="AD11" s="1645"/>
      <c r="AE11" s="1645"/>
      <c r="AF11" s="1645"/>
      <c r="AG11" s="1645"/>
      <c r="AH11" s="1645"/>
      <c r="AI11" s="1645"/>
      <c r="AJ11" s="1645"/>
      <c r="AK11" s="1646"/>
    </row>
    <row r="12" spans="2:26" s="705" customFormat="1" ht="15.75" thickBot="1">
      <c r="B12" s="817"/>
      <c r="F12" s="1033"/>
      <c r="I12" s="815"/>
      <c r="K12" s="814"/>
      <c r="L12" s="814"/>
      <c r="Y12" s="1035"/>
      <c r="Z12" s="887"/>
    </row>
    <row r="13" spans="1:37" s="707" customFormat="1" ht="15.75" customHeight="1" thickBot="1">
      <c r="A13" s="1881" t="s">
        <v>9</v>
      </c>
      <c r="B13" s="1881"/>
      <c r="C13" s="1881"/>
      <c r="D13" s="1881"/>
      <c r="E13" s="1882" t="s">
        <v>287</v>
      </c>
      <c r="F13" s="1882"/>
      <c r="G13" s="1882"/>
      <c r="H13" s="1882"/>
      <c r="I13" s="1882"/>
      <c r="J13" s="1882"/>
      <c r="K13" s="1882"/>
      <c r="L13" s="1882"/>
      <c r="M13" s="1882"/>
      <c r="N13" s="1882"/>
      <c r="O13" s="1882"/>
      <c r="P13" s="1882"/>
      <c r="Q13" s="1882"/>
      <c r="R13" s="1882"/>
      <c r="S13" s="1882"/>
      <c r="T13" s="1882"/>
      <c r="U13" s="1882"/>
      <c r="V13" s="1882"/>
      <c r="W13" s="1882"/>
      <c r="X13" s="1882"/>
      <c r="Y13" s="1882"/>
      <c r="Z13" s="1882"/>
      <c r="AA13" s="1882"/>
      <c r="AB13" s="1647" t="s">
        <v>287</v>
      </c>
      <c r="AC13" s="1648"/>
      <c r="AD13" s="1648"/>
      <c r="AE13" s="1648"/>
      <c r="AF13" s="1648"/>
      <c r="AG13" s="1648"/>
      <c r="AH13" s="1648"/>
      <c r="AI13" s="1648"/>
      <c r="AJ13" s="1648"/>
      <c r="AK13" s="1649"/>
    </row>
    <row r="14" spans="2:26" s="705" customFormat="1" ht="15.75" thickBot="1">
      <c r="B14" s="817"/>
      <c r="F14" s="1033"/>
      <c r="I14" s="815"/>
      <c r="K14" s="814"/>
      <c r="L14" s="814"/>
      <c r="Y14" s="1035"/>
      <c r="Z14" s="887"/>
    </row>
    <row r="15" spans="1:37" s="704" customFormat="1" ht="51.75" thickBot="1">
      <c r="A15" s="1036" t="s">
        <v>11</v>
      </c>
      <c r="B15" s="1037" t="s">
        <v>12</v>
      </c>
      <c r="C15" s="1036" t="s">
        <v>13</v>
      </c>
      <c r="D15" s="1038" t="s">
        <v>14</v>
      </c>
      <c r="E15" s="1039" t="s">
        <v>15</v>
      </c>
      <c r="F15" s="1040" t="s">
        <v>16</v>
      </c>
      <c r="G15" s="1041" t="s">
        <v>17</v>
      </c>
      <c r="H15" s="1041" t="s">
        <v>18</v>
      </c>
      <c r="I15" s="1042" t="s">
        <v>19</v>
      </c>
      <c r="J15" s="1041" t="s">
        <v>20</v>
      </c>
      <c r="K15" s="1041" t="s">
        <v>1610</v>
      </c>
      <c r="L15" s="1041" t="s">
        <v>22</v>
      </c>
      <c r="M15" s="1043" t="s">
        <v>23</v>
      </c>
      <c r="N15" s="1043" t="s">
        <v>24</v>
      </c>
      <c r="O15" s="1043" t="s">
        <v>25</v>
      </c>
      <c r="P15" s="1043" t="s">
        <v>26</v>
      </c>
      <c r="Q15" s="1043" t="s">
        <v>27</v>
      </c>
      <c r="R15" s="1043" t="s">
        <v>28</v>
      </c>
      <c r="S15" s="1043" t="s">
        <v>29</v>
      </c>
      <c r="T15" s="1043" t="s">
        <v>30</v>
      </c>
      <c r="U15" s="1043" t="s">
        <v>31</v>
      </c>
      <c r="V15" s="1043" t="s">
        <v>32</v>
      </c>
      <c r="W15" s="1043" t="s">
        <v>33</v>
      </c>
      <c r="X15" s="1043" t="s">
        <v>34</v>
      </c>
      <c r="Y15" s="1044" t="s">
        <v>35</v>
      </c>
      <c r="Z15" s="1041" t="s">
        <v>36</v>
      </c>
      <c r="AA15" s="1045" t="s">
        <v>37</v>
      </c>
      <c r="AB15" s="1320" t="s">
        <v>44</v>
      </c>
      <c r="AC15" s="1320" t="s">
        <v>1705</v>
      </c>
      <c r="AD15" s="1320" t="s">
        <v>45</v>
      </c>
      <c r="AE15" s="1320" t="s">
        <v>1915</v>
      </c>
      <c r="AF15" s="1320" t="s">
        <v>1711</v>
      </c>
      <c r="AG15" s="1320" t="s">
        <v>1916</v>
      </c>
      <c r="AH15" s="1320" t="s">
        <v>38</v>
      </c>
      <c r="AI15" s="1320" t="s">
        <v>39</v>
      </c>
      <c r="AJ15" s="1320" t="s">
        <v>40</v>
      </c>
      <c r="AK15" s="1600" t="s">
        <v>41</v>
      </c>
    </row>
    <row r="16" spans="1:37" s="612" customFormat="1" ht="39" thickBot="1">
      <c r="A16" s="1667"/>
      <c r="B16" s="1667" t="s">
        <v>506</v>
      </c>
      <c r="C16" s="1794" t="s">
        <v>507</v>
      </c>
      <c r="D16" s="1028" t="s">
        <v>510</v>
      </c>
      <c r="E16" s="701" t="s">
        <v>511</v>
      </c>
      <c r="F16" s="701" t="s">
        <v>512</v>
      </c>
      <c r="G16" s="701" t="s">
        <v>513</v>
      </c>
      <c r="H16" s="701" t="s">
        <v>509</v>
      </c>
      <c r="I16" s="1046">
        <v>0.125</v>
      </c>
      <c r="J16" s="701" t="s">
        <v>514</v>
      </c>
      <c r="K16" s="717">
        <v>42005</v>
      </c>
      <c r="L16" s="717">
        <v>42369</v>
      </c>
      <c r="M16" s="1047"/>
      <c r="N16" s="1047"/>
      <c r="O16" s="1047"/>
      <c r="P16" s="1047"/>
      <c r="Q16" s="1047"/>
      <c r="R16" s="1048"/>
      <c r="S16" s="1048"/>
      <c r="T16" s="1047"/>
      <c r="U16" s="1048"/>
      <c r="V16" s="1048"/>
      <c r="W16" s="1048"/>
      <c r="X16" s="1048"/>
      <c r="Y16" s="1049" t="s">
        <v>95</v>
      </c>
      <c r="Z16" s="680">
        <v>0</v>
      </c>
      <c r="AA16" s="662" t="s">
        <v>1084</v>
      </c>
      <c r="AB16" s="1520"/>
      <c r="AC16" s="1519"/>
      <c r="AD16" s="1520"/>
      <c r="AE16" s="1519"/>
      <c r="AF16" s="1519"/>
      <c r="AG16" s="1519"/>
      <c r="AH16" s="1522"/>
      <c r="AI16" s="1521"/>
      <c r="AJ16" s="1521"/>
      <c r="AK16" s="1521"/>
    </row>
    <row r="17" spans="1:37" s="612" customFormat="1" ht="39" thickBot="1">
      <c r="A17" s="1667"/>
      <c r="B17" s="1668"/>
      <c r="C17" s="1798"/>
      <c r="D17" s="1028" t="s">
        <v>515</v>
      </c>
      <c r="E17" s="701" t="s">
        <v>516</v>
      </c>
      <c r="F17" s="701" t="s">
        <v>512</v>
      </c>
      <c r="G17" s="701" t="s">
        <v>517</v>
      </c>
      <c r="H17" s="701" t="s">
        <v>509</v>
      </c>
      <c r="I17" s="1046">
        <v>0.125</v>
      </c>
      <c r="J17" s="701" t="s">
        <v>518</v>
      </c>
      <c r="K17" s="1030">
        <v>42005</v>
      </c>
      <c r="L17" s="1030">
        <v>42369</v>
      </c>
      <c r="M17" s="1050"/>
      <c r="N17" s="1050"/>
      <c r="O17" s="1050"/>
      <c r="P17" s="1050"/>
      <c r="Q17" s="1050"/>
      <c r="R17" s="1051"/>
      <c r="S17" s="1051"/>
      <c r="T17" s="1050"/>
      <c r="U17" s="1051"/>
      <c r="V17" s="1051"/>
      <c r="W17" s="1051"/>
      <c r="X17" s="1051"/>
      <c r="Y17" s="1049" t="s">
        <v>95</v>
      </c>
      <c r="Z17" s="680">
        <v>0</v>
      </c>
      <c r="AA17" s="662" t="s">
        <v>1084</v>
      </c>
      <c r="AB17" s="1520"/>
      <c r="AC17" s="1519"/>
      <c r="AD17" s="1520"/>
      <c r="AE17" s="1519"/>
      <c r="AF17" s="1519"/>
      <c r="AG17" s="1519"/>
      <c r="AH17" s="1522"/>
      <c r="AI17" s="1521"/>
      <c r="AJ17" s="1521"/>
      <c r="AK17" s="1521"/>
    </row>
    <row r="18" spans="1:37" s="612" customFormat="1" ht="39" thickBot="1">
      <c r="A18" s="1667"/>
      <c r="B18" s="1668"/>
      <c r="C18" s="1798"/>
      <c r="D18" s="1028" t="s">
        <v>519</v>
      </c>
      <c r="E18" s="701" t="s">
        <v>520</v>
      </c>
      <c r="F18" s="701" t="s">
        <v>512</v>
      </c>
      <c r="G18" s="701" t="s">
        <v>521</v>
      </c>
      <c r="H18" s="701" t="s">
        <v>509</v>
      </c>
      <c r="I18" s="1046">
        <v>0.125</v>
      </c>
      <c r="J18" s="701" t="s">
        <v>522</v>
      </c>
      <c r="K18" s="1030">
        <v>42005</v>
      </c>
      <c r="L18" s="1030">
        <v>42369</v>
      </c>
      <c r="M18" s="1050"/>
      <c r="N18" s="1050"/>
      <c r="O18" s="1050"/>
      <c r="P18" s="1050"/>
      <c r="Q18" s="1050"/>
      <c r="R18" s="1051"/>
      <c r="S18" s="1051"/>
      <c r="T18" s="1050"/>
      <c r="U18" s="1051"/>
      <c r="V18" s="1051"/>
      <c r="W18" s="1051"/>
      <c r="X18" s="1051"/>
      <c r="Y18" s="1049" t="s">
        <v>95</v>
      </c>
      <c r="Z18" s="680">
        <v>0</v>
      </c>
      <c r="AA18" s="662" t="s">
        <v>1084</v>
      </c>
      <c r="AB18" s="1520"/>
      <c r="AC18" s="1519"/>
      <c r="AD18" s="1520"/>
      <c r="AE18" s="1519"/>
      <c r="AF18" s="1519"/>
      <c r="AG18" s="1519"/>
      <c r="AH18" s="1522"/>
      <c r="AI18" s="1521"/>
      <c r="AJ18" s="1521"/>
      <c r="AK18" s="1521"/>
    </row>
    <row r="19" spans="1:37" s="612" customFormat="1" ht="39" thickBot="1">
      <c r="A19" s="1667"/>
      <c r="B19" s="1668"/>
      <c r="C19" s="1798"/>
      <c r="D19" s="1028" t="s">
        <v>523</v>
      </c>
      <c r="E19" s="701" t="s">
        <v>524</v>
      </c>
      <c r="F19" s="701" t="s">
        <v>512</v>
      </c>
      <c r="G19" s="701" t="s">
        <v>525</v>
      </c>
      <c r="H19" s="701" t="s">
        <v>509</v>
      </c>
      <c r="I19" s="1046">
        <v>0.125</v>
      </c>
      <c r="J19" s="701" t="s">
        <v>526</v>
      </c>
      <c r="K19" s="1030">
        <v>42005</v>
      </c>
      <c r="L19" s="1030">
        <v>42369</v>
      </c>
      <c r="M19" s="1050"/>
      <c r="N19" s="1050"/>
      <c r="O19" s="1050"/>
      <c r="P19" s="1050"/>
      <c r="Q19" s="1050"/>
      <c r="R19" s="1051"/>
      <c r="S19" s="1051"/>
      <c r="T19" s="1050"/>
      <c r="U19" s="1051"/>
      <c r="V19" s="1051"/>
      <c r="W19" s="1051"/>
      <c r="X19" s="1051"/>
      <c r="Y19" s="1049" t="s">
        <v>95</v>
      </c>
      <c r="Z19" s="680">
        <v>0</v>
      </c>
      <c r="AA19" s="662" t="s">
        <v>1084</v>
      </c>
      <c r="AB19" s="1520"/>
      <c r="AC19" s="1519"/>
      <c r="AD19" s="1520"/>
      <c r="AE19" s="1519"/>
      <c r="AF19" s="1519"/>
      <c r="AG19" s="1519"/>
      <c r="AH19" s="1522"/>
      <c r="AI19" s="1521"/>
      <c r="AJ19" s="1521"/>
      <c r="AK19" s="1521"/>
    </row>
    <row r="20" spans="1:37" s="612" customFormat="1" ht="26.25" thickBot="1">
      <c r="A20" s="1667"/>
      <c r="B20" s="1668"/>
      <c r="C20" s="1798"/>
      <c r="D20" s="1028" t="s">
        <v>527</v>
      </c>
      <c r="E20" s="701" t="s">
        <v>528</v>
      </c>
      <c r="F20" s="701" t="s">
        <v>512</v>
      </c>
      <c r="G20" s="701" t="s">
        <v>529</v>
      </c>
      <c r="H20" s="701" t="s">
        <v>509</v>
      </c>
      <c r="I20" s="1046">
        <v>0.125</v>
      </c>
      <c r="J20" s="701" t="s">
        <v>518</v>
      </c>
      <c r="K20" s="1030">
        <v>42005</v>
      </c>
      <c r="L20" s="1030">
        <v>42369</v>
      </c>
      <c r="M20" s="1050"/>
      <c r="N20" s="1050"/>
      <c r="O20" s="1050"/>
      <c r="P20" s="1050"/>
      <c r="Q20" s="1050"/>
      <c r="R20" s="1051"/>
      <c r="S20" s="1051"/>
      <c r="T20" s="1050"/>
      <c r="U20" s="1051"/>
      <c r="V20" s="1051"/>
      <c r="W20" s="1051"/>
      <c r="X20" s="1051"/>
      <c r="Y20" s="1049" t="s">
        <v>95</v>
      </c>
      <c r="Z20" s="680">
        <v>0</v>
      </c>
      <c r="AA20" s="662" t="s">
        <v>1084</v>
      </c>
      <c r="AB20" s="1520"/>
      <c r="AC20" s="1519"/>
      <c r="AD20" s="1520"/>
      <c r="AE20" s="1519"/>
      <c r="AF20" s="1519"/>
      <c r="AG20" s="1519"/>
      <c r="AH20" s="1522"/>
      <c r="AI20" s="1521"/>
      <c r="AJ20" s="1521"/>
      <c r="AK20" s="1521"/>
    </row>
    <row r="21" spans="1:37" s="612" customFormat="1" ht="51.75" thickBot="1">
      <c r="A21" s="1667"/>
      <c r="B21" s="1668"/>
      <c r="C21" s="1798"/>
      <c r="D21" s="1028" t="s">
        <v>530</v>
      </c>
      <c r="E21" s="701" t="s">
        <v>531</v>
      </c>
      <c r="F21" s="701" t="s">
        <v>512</v>
      </c>
      <c r="G21" s="701" t="s">
        <v>532</v>
      </c>
      <c r="H21" s="701" t="s">
        <v>509</v>
      </c>
      <c r="I21" s="1046">
        <v>0.125</v>
      </c>
      <c r="J21" s="701" t="s">
        <v>526</v>
      </c>
      <c r="K21" s="1030">
        <v>42005</v>
      </c>
      <c r="L21" s="1030">
        <v>42369</v>
      </c>
      <c r="M21" s="1050"/>
      <c r="N21" s="1050"/>
      <c r="O21" s="1050"/>
      <c r="P21" s="1050"/>
      <c r="Q21" s="1050"/>
      <c r="R21" s="1051"/>
      <c r="S21" s="1051"/>
      <c r="T21" s="1050"/>
      <c r="U21" s="1051"/>
      <c r="V21" s="1051"/>
      <c r="W21" s="1051"/>
      <c r="X21" s="1051"/>
      <c r="Y21" s="1049" t="s">
        <v>95</v>
      </c>
      <c r="Z21" s="680">
        <v>0</v>
      </c>
      <c r="AA21" s="662" t="s">
        <v>1084</v>
      </c>
      <c r="AB21" s="1520"/>
      <c r="AC21" s="1519"/>
      <c r="AD21" s="1520"/>
      <c r="AE21" s="1519"/>
      <c r="AF21" s="1519"/>
      <c r="AG21" s="1519"/>
      <c r="AH21" s="1522"/>
      <c r="AI21" s="1521"/>
      <c r="AJ21" s="1521"/>
      <c r="AK21" s="1521"/>
    </row>
    <row r="22" spans="1:37" s="612" customFormat="1" ht="51.75" thickBot="1">
      <c r="A22" s="1667"/>
      <c r="B22" s="1668"/>
      <c r="C22" s="1803"/>
      <c r="D22" s="1028" t="s">
        <v>533</v>
      </c>
      <c r="E22" s="701" t="s">
        <v>534</v>
      </c>
      <c r="F22" s="701" t="s">
        <v>512</v>
      </c>
      <c r="G22" s="701" t="s">
        <v>535</v>
      </c>
      <c r="H22" s="701" t="s">
        <v>509</v>
      </c>
      <c r="I22" s="1046">
        <v>0.125</v>
      </c>
      <c r="J22" s="701" t="s">
        <v>526</v>
      </c>
      <c r="K22" s="1030">
        <v>42005</v>
      </c>
      <c r="L22" s="1030">
        <v>42369</v>
      </c>
      <c r="M22" s="1050"/>
      <c r="N22" s="1050"/>
      <c r="O22" s="1050"/>
      <c r="P22" s="1050"/>
      <c r="Q22" s="1050"/>
      <c r="R22" s="1051"/>
      <c r="S22" s="1051"/>
      <c r="T22" s="1050"/>
      <c r="U22" s="1051"/>
      <c r="V22" s="1051"/>
      <c r="W22" s="1051"/>
      <c r="X22" s="1051"/>
      <c r="Y22" s="1049" t="s">
        <v>95</v>
      </c>
      <c r="Z22" s="680">
        <v>0</v>
      </c>
      <c r="AA22" s="662" t="s">
        <v>1084</v>
      </c>
      <c r="AB22" s="1520"/>
      <c r="AC22" s="1519"/>
      <c r="AD22" s="1520"/>
      <c r="AE22" s="1519"/>
      <c r="AF22" s="1519"/>
      <c r="AG22" s="1519"/>
      <c r="AH22" s="1522"/>
      <c r="AI22" s="1521"/>
      <c r="AJ22" s="1521"/>
      <c r="AK22" s="1521"/>
    </row>
    <row r="23" spans="1:37" s="612" customFormat="1" ht="197.25" customHeight="1" thickBot="1">
      <c r="A23" s="1667"/>
      <c r="B23" s="1824"/>
      <c r="C23" s="1029" t="s">
        <v>536</v>
      </c>
      <c r="D23" s="784" t="s">
        <v>1728</v>
      </c>
      <c r="E23" s="701" t="s">
        <v>537</v>
      </c>
      <c r="F23" s="701">
        <v>6</v>
      </c>
      <c r="G23" s="701" t="s">
        <v>538</v>
      </c>
      <c r="H23" s="701" t="s">
        <v>509</v>
      </c>
      <c r="I23" s="1046">
        <v>0.125</v>
      </c>
      <c r="J23" s="701" t="s">
        <v>539</v>
      </c>
      <c r="K23" s="717">
        <v>42037</v>
      </c>
      <c r="L23" s="717">
        <v>42323</v>
      </c>
      <c r="M23" s="1052"/>
      <c r="N23" s="1052"/>
      <c r="O23" s="1052">
        <v>1</v>
      </c>
      <c r="P23" s="1052"/>
      <c r="Q23" s="1052">
        <v>1</v>
      </c>
      <c r="R23" s="1052"/>
      <c r="S23" s="1052">
        <v>1</v>
      </c>
      <c r="T23" s="1053"/>
      <c r="U23" s="1054">
        <v>1</v>
      </c>
      <c r="V23" s="1048"/>
      <c r="W23" s="1048">
        <v>1</v>
      </c>
      <c r="X23" s="1048"/>
      <c r="Y23" s="687">
        <f>+SUM(M23:X23)</f>
        <v>5</v>
      </c>
      <c r="Z23" s="680">
        <v>0</v>
      </c>
      <c r="AA23" s="662" t="s">
        <v>1084</v>
      </c>
      <c r="AB23" s="1520"/>
      <c r="AC23" s="1519"/>
      <c r="AD23" s="1520"/>
      <c r="AE23" s="1519"/>
      <c r="AF23" s="1519"/>
      <c r="AG23" s="1519"/>
      <c r="AH23" s="1522"/>
      <c r="AI23" s="1521"/>
      <c r="AJ23" s="1521"/>
      <c r="AK23" s="1521"/>
    </row>
    <row r="24" spans="1:37" s="1061" customFormat="1" ht="13.5" thickBot="1">
      <c r="A24" s="1878" t="s">
        <v>125</v>
      </c>
      <c r="B24" s="1878"/>
      <c r="C24" s="1878"/>
      <c r="D24" s="1878"/>
      <c r="E24" s="1055"/>
      <c r="F24" s="1055"/>
      <c r="G24" s="1055"/>
      <c r="H24" s="1055"/>
      <c r="I24" s="1056">
        <f>+SUM(I16:I23)</f>
        <v>1</v>
      </c>
      <c r="J24" s="1055"/>
      <c r="K24" s="1055"/>
      <c r="L24" s="1055"/>
      <c r="M24" s="1055"/>
      <c r="N24" s="1055"/>
      <c r="O24" s="1055"/>
      <c r="P24" s="1055"/>
      <c r="Q24" s="1055"/>
      <c r="R24" s="1055"/>
      <c r="S24" s="1055"/>
      <c r="T24" s="1055"/>
      <c r="U24" s="1055"/>
      <c r="V24" s="1055"/>
      <c r="W24" s="1055"/>
      <c r="X24" s="1055"/>
      <c r="Y24" s="1057"/>
      <c r="Z24" s="1058">
        <f>SUM(Z16:Z23)</f>
        <v>0</v>
      </c>
      <c r="AA24" s="1059"/>
      <c r="AB24" s="1060"/>
      <c r="AC24" s="1404"/>
      <c r="AD24" s="1060"/>
      <c r="AE24" s="1406"/>
      <c r="AF24" s="1060"/>
      <c r="AG24" s="1407"/>
      <c r="AH24" s="1060"/>
      <c r="AI24" s="1060"/>
      <c r="AJ24" s="1060"/>
      <c r="AK24" s="1060"/>
    </row>
    <row r="25" spans="1:37" s="612" customFormat="1" ht="39" thickBot="1">
      <c r="A25" s="1027">
        <v>2</v>
      </c>
      <c r="B25" s="1027" t="s">
        <v>223</v>
      </c>
      <c r="C25" s="1029" t="s">
        <v>232</v>
      </c>
      <c r="D25" s="1028" t="s">
        <v>540</v>
      </c>
      <c r="E25" s="718" t="s">
        <v>143</v>
      </c>
      <c r="F25" s="721" t="s">
        <v>541</v>
      </c>
      <c r="G25" s="685" t="s">
        <v>145</v>
      </c>
      <c r="H25" s="701" t="s">
        <v>509</v>
      </c>
      <c r="I25" s="1062">
        <v>1</v>
      </c>
      <c r="J25" s="701" t="s">
        <v>255</v>
      </c>
      <c r="K25" s="1063">
        <v>42006</v>
      </c>
      <c r="L25" s="1063">
        <v>42369</v>
      </c>
      <c r="M25" s="682"/>
      <c r="N25" s="682"/>
      <c r="O25" s="682"/>
      <c r="P25" s="682"/>
      <c r="Q25" s="682"/>
      <c r="R25" s="682"/>
      <c r="S25" s="682"/>
      <c r="T25" s="682"/>
      <c r="U25" s="948"/>
      <c r="V25" s="948"/>
      <c r="W25" s="948"/>
      <c r="X25" s="948"/>
      <c r="Y25" s="1049" t="s">
        <v>144</v>
      </c>
      <c r="Z25" s="680">
        <v>0</v>
      </c>
      <c r="AA25" s="662" t="s">
        <v>1084</v>
      </c>
      <c r="AB25" s="1520"/>
      <c r="AC25" s="1519"/>
      <c r="AD25" s="1520"/>
      <c r="AE25" s="1519"/>
      <c r="AF25" s="1521"/>
      <c r="AG25" s="1519"/>
      <c r="AH25" s="1522"/>
      <c r="AI25" s="1521"/>
      <c r="AJ25" s="1521"/>
      <c r="AK25" s="1521"/>
    </row>
    <row r="26" spans="1:37" s="1061" customFormat="1" ht="13.5" thickBot="1">
      <c r="A26" s="1878" t="s">
        <v>125</v>
      </c>
      <c r="B26" s="1878"/>
      <c r="C26" s="1878"/>
      <c r="D26" s="1878"/>
      <c r="E26" s="1055"/>
      <c r="F26" s="1055"/>
      <c r="G26" s="1055"/>
      <c r="H26" s="1055"/>
      <c r="I26" s="1056">
        <f>+I25</f>
        <v>1</v>
      </c>
      <c r="J26" s="1055"/>
      <c r="K26" s="1055"/>
      <c r="L26" s="1055"/>
      <c r="M26" s="1055"/>
      <c r="N26" s="1055"/>
      <c r="O26" s="1055"/>
      <c r="P26" s="1055"/>
      <c r="Q26" s="1055"/>
      <c r="R26" s="1055"/>
      <c r="S26" s="1055"/>
      <c r="T26" s="1055"/>
      <c r="U26" s="1055"/>
      <c r="V26" s="1055"/>
      <c r="W26" s="1055"/>
      <c r="X26" s="1055"/>
      <c r="Y26" s="1057"/>
      <c r="Z26" s="1058">
        <f>SUM(Z25:Z25)</f>
        <v>0</v>
      </c>
      <c r="AA26" s="1059"/>
      <c r="AB26" s="1064"/>
      <c r="AC26" s="1405"/>
      <c r="AD26" s="1064"/>
      <c r="AE26" s="1064"/>
      <c r="AF26" s="1064"/>
      <c r="AG26" s="1064"/>
      <c r="AH26" s="1064"/>
      <c r="AI26" s="1064"/>
      <c r="AJ26" s="1064"/>
      <c r="AK26" s="1064"/>
    </row>
    <row r="27" spans="1:37" s="612" customFormat="1" ht="39" thickBot="1">
      <c r="A27" s="1880">
        <v>4</v>
      </c>
      <c r="B27" s="1880" t="s">
        <v>126</v>
      </c>
      <c r="C27" s="1794" t="s">
        <v>498</v>
      </c>
      <c r="D27" s="1028" t="s">
        <v>499</v>
      </c>
      <c r="E27" s="685" t="s">
        <v>67</v>
      </c>
      <c r="F27" s="1065" t="s">
        <v>95</v>
      </c>
      <c r="G27" s="685" t="s">
        <v>68</v>
      </c>
      <c r="H27" s="701" t="s">
        <v>509</v>
      </c>
      <c r="I27" s="1062">
        <v>0.16666666666666669</v>
      </c>
      <c r="J27" s="701" t="s">
        <v>129</v>
      </c>
      <c r="K27" s="683">
        <v>42005</v>
      </c>
      <c r="L27" s="683">
        <v>42369</v>
      </c>
      <c r="M27" s="682"/>
      <c r="N27" s="682"/>
      <c r="O27" s="682"/>
      <c r="P27" s="682"/>
      <c r="Q27" s="682"/>
      <c r="R27" s="682"/>
      <c r="S27" s="682"/>
      <c r="T27" s="682"/>
      <c r="U27" s="682"/>
      <c r="V27" s="682"/>
      <c r="W27" s="682"/>
      <c r="X27" s="682"/>
      <c r="Y27" s="681" t="s">
        <v>95</v>
      </c>
      <c r="Z27" s="1066">
        <v>0</v>
      </c>
      <c r="AA27" s="662" t="s">
        <v>1084</v>
      </c>
      <c r="AB27" s="1520"/>
      <c r="AC27" s="1519"/>
      <c r="AD27" s="1520"/>
      <c r="AE27" s="1519"/>
      <c r="AF27" s="1519"/>
      <c r="AG27" s="1519"/>
      <c r="AH27" s="1522"/>
      <c r="AI27" s="1521"/>
      <c r="AJ27" s="1521"/>
      <c r="AK27" s="1521"/>
    </row>
    <row r="28" spans="1:37" s="612" customFormat="1" ht="39" thickBot="1">
      <c r="A28" s="1880"/>
      <c r="B28" s="1880"/>
      <c r="C28" s="1794"/>
      <c r="D28" s="1028" t="s">
        <v>130</v>
      </c>
      <c r="E28" s="685" t="s">
        <v>131</v>
      </c>
      <c r="F28" s="1065">
        <v>4</v>
      </c>
      <c r="G28" s="685" t="s">
        <v>132</v>
      </c>
      <c r="H28" s="701" t="s">
        <v>509</v>
      </c>
      <c r="I28" s="1062">
        <v>0.16666666666666669</v>
      </c>
      <c r="J28" s="701" t="s">
        <v>133</v>
      </c>
      <c r="K28" s="683">
        <v>42005</v>
      </c>
      <c r="L28" s="683">
        <v>42369</v>
      </c>
      <c r="M28" s="682"/>
      <c r="N28" s="682"/>
      <c r="O28" s="682">
        <v>1</v>
      </c>
      <c r="P28" s="682"/>
      <c r="Q28" s="682"/>
      <c r="R28" s="682">
        <v>1</v>
      </c>
      <c r="S28" s="682"/>
      <c r="T28" s="682"/>
      <c r="U28" s="682">
        <v>1</v>
      </c>
      <c r="V28" s="682"/>
      <c r="W28" s="682"/>
      <c r="X28" s="682">
        <v>1</v>
      </c>
      <c r="Y28" s="687">
        <f>+SUM(M28:X28)</f>
        <v>4</v>
      </c>
      <c r="Z28" s="1066">
        <v>0</v>
      </c>
      <c r="AA28" s="662" t="s">
        <v>1084</v>
      </c>
      <c r="AB28" s="1520"/>
      <c r="AC28" s="1519"/>
      <c r="AD28" s="1520"/>
      <c r="AE28" s="1519"/>
      <c r="AF28" s="1519"/>
      <c r="AG28" s="1519"/>
      <c r="AH28" s="1522"/>
      <c r="AI28" s="1521"/>
      <c r="AJ28" s="1521"/>
      <c r="AK28" s="1521"/>
    </row>
    <row r="29" spans="1:37" s="612" customFormat="1" ht="26.25" thickBot="1">
      <c r="A29" s="1880"/>
      <c r="B29" s="1880"/>
      <c r="C29" s="1795" t="s">
        <v>502</v>
      </c>
      <c r="D29" s="1028" t="s">
        <v>146</v>
      </c>
      <c r="E29" s="718" t="s">
        <v>147</v>
      </c>
      <c r="F29" s="720">
        <v>12</v>
      </c>
      <c r="G29" s="720" t="s">
        <v>148</v>
      </c>
      <c r="H29" s="701" t="s">
        <v>509</v>
      </c>
      <c r="I29" s="1062">
        <v>0.16666666666666669</v>
      </c>
      <c r="J29" s="718" t="s">
        <v>149</v>
      </c>
      <c r="K29" s="1067">
        <v>42006</v>
      </c>
      <c r="L29" s="1068">
        <v>42369</v>
      </c>
      <c r="M29" s="1069">
        <v>1</v>
      </c>
      <c r="N29" s="682">
        <v>1</v>
      </c>
      <c r="O29" s="682">
        <v>1</v>
      </c>
      <c r="P29" s="682">
        <v>1</v>
      </c>
      <c r="Q29" s="682">
        <v>1</v>
      </c>
      <c r="R29" s="682">
        <v>1</v>
      </c>
      <c r="S29" s="682">
        <v>1</v>
      </c>
      <c r="T29" s="682">
        <v>1</v>
      </c>
      <c r="U29" s="682">
        <v>1</v>
      </c>
      <c r="V29" s="682">
        <v>1</v>
      </c>
      <c r="W29" s="682">
        <v>1</v>
      </c>
      <c r="X29" s="682">
        <v>1</v>
      </c>
      <c r="Y29" s="687">
        <f>+SUM(M29:X29)</f>
        <v>12</v>
      </c>
      <c r="Z29" s="1066">
        <v>0</v>
      </c>
      <c r="AA29" s="662" t="s">
        <v>1084</v>
      </c>
      <c r="AB29" s="1520"/>
      <c r="AC29" s="1519"/>
      <c r="AD29" s="1520"/>
      <c r="AE29" s="1519"/>
      <c r="AF29" s="1519"/>
      <c r="AG29" s="1519"/>
      <c r="AH29" s="1522"/>
      <c r="AI29" s="1521"/>
      <c r="AJ29" s="1521"/>
      <c r="AK29" s="1521"/>
    </row>
    <row r="30" spans="1:37" s="612" customFormat="1" ht="39" thickBot="1">
      <c r="A30" s="1880"/>
      <c r="B30" s="1880"/>
      <c r="C30" s="1795"/>
      <c r="D30" s="1028" t="s">
        <v>150</v>
      </c>
      <c r="E30" s="1070" t="s">
        <v>147</v>
      </c>
      <c r="F30" s="1071">
        <v>12</v>
      </c>
      <c r="G30" s="1070" t="s">
        <v>148</v>
      </c>
      <c r="H30" s="701" t="s">
        <v>509</v>
      </c>
      <c r="I30" s="1062">
        <v>0.16666666666666669</v>
      </c>
      <c r="J30" s="1031" t="s">
        <v>149</v>
      </c>
      <c r="K30" s="689">
        <v>42006</v>
      </c>
      <c r="L30" s="689">
        <v>42369</v>
      </c>
      <c r="M30" s="688">
        <v>1</v>
      </c>
      <c r="N30" s="688">
        <v>1</v>
      </c>
      <c r="O30" s="688">
        <v>1</v>
      </c>
      <c r="P30" s="688">
        <v>1</v>
      </c>
      <c r="Q30" s="688">
        <v>1</v>
      </c>
      <c r="R30" s="688">
        <v>1</v>
      </c>
      <c r="S30" s="688">
        <v>1</v>
      </c>
      <c r="T30" s="688">
        <v>1</v>
      </c>
      <c r="U30" s="688">
        <v>1</v>
      </c>
      <c r="V30" s="688">
        <v>1</v>
      </c>
      <c r="W30" s="688">
        <v>1</v>
      </c>
      <c r="X30" s="688">
        <v>1</v>
      </c>
      <c r="Y30" s="687">
        <f>+SUM(M30:X30)</f>
        <v>12</v>
      </c>
      <c r="Z30" s="1066">
        <v>0</v>
      </c>
      <c r="AA30" s="662" t="s">
        <v>1084</v>
      </c>
      <c r="AB30" s="1520"/>
      <c r="AC30" s="1519"/>
      <c r="AD30" s="1520"/>
      <c r="AE30" s="1519"/>
      <c r="AF30" s="1519"/>
      <c r="AG30" s="1519"/>
      <c r="AH30" s="1522"/>
      <c r="AI30" s="1521"/>
      <c r="AJ30" s="1521"/>
      <c r="AK30" s="1521"/>
    </row>
    <row r="31" spans="1:37" s="612" customFormat="1" ht="64.5" thickBot="1">
      <c r="A31" s="1880"/>
      <c r="B31" s="1880"/>
      <c r="C31" s="1795"/>
      <c r="D31" s="752" t="s">
        <v>503</v>
      </c>
      <c r="E31" s="685" t="s">
        <v>152</v>
      </c>
      <c r="F31" s="1065" t="s">
        <v>135</v>
      </c>
      <c r="G31" s="685" t="s">
        <v>136</v>
      </c>
      <c r="H31" s="701" t="s">
        <v>509</v>
      </c>
      <c r="I31" s="1062">
        <v>0.16666666666666669</v>
      </c>
      <c r="J31" s="701" t="s">
        <v>153</v>
      </c>
      <c r="K31" s="683">
        <v>42006</v>
      </c>
      <c r="L31" s="683">
        <v>42369</v>
      </c>
      <c r="M31" s="682"/>
      <c r="N31" s="682"/>
      <c r="O31" s="682"/>
      <c r="P31" s="682"/>
      <c r="Q31" s="682"/>
      <c r="R31" s="682"/>
      <c r="S31" s="682"/>
      <c r="T31" s="682"/>
      <c r="U31" s="682"/>
      <c r="V31" s="682"/>
      <c r="W31" s="682"/>
      <c r="X31" s="682"/>
      <c r="Y31" s="681" t="s">
        <v>135</v>
      </c>
      <c r="Z31" s="1066">
        <v>0</v>
      </c>
      <c r="AA31" s="662" t="s">
        <v>1084</v>
      </c>
      <c r="AB31" s="1520"/>
      <c r="AC31" s="1519"/>
      <c r="AD31" s="1520"/>
      <c r="AE31" s="1519"/>
      <c r="AF31" s="1519"/>
      <c r="AG31" s="1519"/>
      <c r="AH31" s="1522"/>
      <c r="AI31" s="1521"/>
      <c r="AJ31" s="1521"/>
      <c r="AK31" s="1521"/>
    </row>
    <row r="32" spans="1:37" s="612" customFormat="1" ht="39" thickBot="1">
      <c r="A32" s="1880"/>
      <c r="B32" s="1880"/>
      <c r="C32" s="1795"/>
      <c r="D32" s="752" t="s">
        <v>142</v>
      </c>
      <c r="E32" s="1072" t="s">
        <v>143</v>
      </c>
      <c r="F32" s="1073" t="s">
        <v>144</v>
      </c>
      <c r="G32" s="1072" t="s">
        <v>145</v>
      </c>
      <c r="H32" s="701" t="s">
        <v>509</v>
      </c>
      <c r="I32" s="1062">
        <v>0.16666666666666669</v>
      </c>
      <c r="J32" s="1032" t="s">
        <v>143</v>
      </c>
      <c r="K32" s="809">
        <v>42006</v>
      </c>
      <c r="L32" s="809">
        <v>42369</v>
      </c>
      <c r="M32" s="739"/>
      <c r="N32" s="739"/>
      <c r="O32" s="739"/>
      <c r="P32" s="739"/>
      <c r="Q32" s="739"/>
      <c r="R32" s="739"/>
      <c r="S32" s="739"/>
      <c r="T32" s="739"/>
      <c r="U32" s="739"/>
      <c r="V32" s="739"/>
      <c r="W32" s="739"/>
      <c r="X32" s="739"/>
      <c r="Y32" s="1074" t="s">
        <v>144</v>
      </c>
      <c r="Z32" s="1066">
        <v>0</v>
      </c>
      <c r="AA32" s="662" t="s">
        <v>1084</v>
      </c>
      <c r="AB32" s="1520"/>
      <c r="AC32" s="1519"/>
      <c r="AD32" s="1520"/>
      <c r="AE32" s="1519"/>
      <c r="AF32" s="1519"/>
      <c r="AG32" s="1519"/>
      <c r="AH32" s="1522"/>
      <c r="AI32" s="1521"/>
      <c r="AJ32" s="1521"/>
      <c r="AK32" s="1521"/>
    </row>
    <row r="33" spans="1:37" s="655" customFormat="1" ht="13.5" thickBot="1">
      <c r="A33" s="1666" t="s">
        <v>125</v>
      </c>
      <c r="B33" s="1666"/>
      <c r="C33" s="1666"/>
      <c r="D33" s="1666"/>
      <c r="E33" s="660"/>
      <c r="F33" s="660"/>
      <c r="G33" s="660"/>
      <c r="H33" s="679"/>
      <c r="I33" s="1075">
        <f>+SUM(I27:I32)</f>
        <v>1.0000000000000002</v>
      </c>
      <c r="J33" s="660"/>
      <c r="K33" s="660"/>
      <c r="L33" s="660"/>
      <c r="M33" s="660"/>
      <c r="N33" s="660"/>
      <c r="O33" s="660"/>
      <c r="P33" s="660"/>
      <c r="Q33" s="660"/>
      <c r="R33" s="660"/>
      <c r="S33" s="660"/>
      <c r="T33" s="660"/>
      <c r="U33" s="660"/>
      <c r="V33" s="660"/>
      <c r="W33" s="660"/>
      <c r="X33" s="660"/>
      <c r="Y33" s="677"/>
      <c r="Z33" s="676">
        <f>SUM(Z27:Z32)</f>
        <v>0</v>
      </c>
      <c r="AA33" s="658"/>
      <c r="AB33" s="657"/>
      <c r="AC33" s="1403"/>
      <c r="AD33" s="657"/>
      <c r="AE33" s="1402"/>
      <c r="AF33" s="657"/>
      <c r="AG33" s="1402"/>
      <c r="AH33" s="657"/>
      <c r="AI33" s="657"/>
      <c r="AJ33" s="657"/>
      <c r="AK33" s="657"/>
    </row>
    <row r="34" spans="1:37" s="655" customFormat="1" ht="13.5" thickBot="1">
      <c r="A34" s="1879" t="s">
        <v>285</v>
      </c>
      <c r="B34" s="1879"/>
      <c r="C34" s="1879"/>
      <c r="D34" s="1879"/>
      <c r="E34" s="1076"/>
      <c r="F34" s="1076"/>
      <c r="G34" s="1076"/>
      <c r="H34" s="1077"/>
      <c r="I34" s="1078">
        <f>AVERAGE(I33,I26,I24)</f>
        <v>1</v>
      </c>
      <c r="J34" s="1077"/>
      <c r="K34" s="1077"/>
      <c r="L34" s="1077"/>
      <c r="M34" s="1077"/>
      <c r="N34" s="1077"/>
      <c r="O34" s="1077"/>
      <c r="P34" s="1077"/>
      <c r="Q34" s="1077"/>
      <c r="R34" s="1077"/>
      <c r="S34" s="1077"/>
      <c r="T34" s="1077"/>
      <c r="U34" s="1077"/>
      <c r="V34" s="1077"/>
      <c r="W34" s="1077"/>
      <c r="X34" s="1077"/>
      <c r="Y34" s="1079"/>
      <c r="Z34" s="1080">
        <v>0</v>
      </c>
      <c r="AA34" s="1081"/>
      <c r="AB34" s="1408"/>
      <c r="AC34" s="1409"/>
      <c r="AD34" s="1408"/>
      <c r="AE34" s="1410"/>
      <c r="AF34" s="1408"/>
      <c r="AG34" s="1410"/>
      <c r="AH34" s="656"/>
      <c r="AI34" s="656"/>
      <c r="AJ34" s="656"/>
      <c r="AK34" s="656"/>
    </row>
    <row r="35" spans="1:37" s="646" customFormat="1" ht="18.75" thickBot="1">
      <c r="A35" s="654"/>
      <c r="B35" s="653"/>
      <c r="C35" s="648"/>
      <c r="D35" s="648"/>
      <c r="E35" s="648"/>
      <c r="F35" s="1082"/>
      <c r="G35" s="648"/>
      <c r="H35" s="648"/>
      <c r="I35" s="651">
        <f>AVERAGE(I34)</f>
        <v>1</v>
      </c>
      <c r="J35" s="648"/>
      <c r="K35" s="650"/>
      <c r="L35" s="650"/>
      <c r="M35" s="648"/>
      <c r="N35" s="648"/>
      <c r="O35" s="648"/>
      <c r="P35" s="648"/>
      <c r="Q35" s="648"/>
      <c r="R35" s="648"/>
      <c r="S35" s="648"/>
      <c r="T35" s="648"/>
      <c r="U35" s="648"/>
      <c r="V35" s="648"/>
      <c r="W35" s="648"/>
      <c r="X35" s="648"/>
      <c r="Y35" s="1083"/>
      <c r="Z35" s="1084">
        <v>0</v>
      </c>
      <c r="AA35" s="648"/>
      <c r="AB35" s="1411"/>
      <c r="AC35" s="1094"/>
      <c r="AD35" s="1085"/>
      <c r="AE35" s="1634"/>
      <c r="AF35" s="1085"/>
      <c r="AG35" s="1634"/>
      <c r="AH35" s="1411"/>
      <c r="AI35" s="647"/>
      <c r="AJ35" s="647"/>
      <c r="AK35" s="647"/>
    </row>
  </sheetData>
  <mergeCells count="26">
    <mergeCell ref="A24:D24"/>
    <mergeCell ref="A16:A23"/>
    <mergeCell ref="B16:B23"/>
    <mergeCell ref="C16:C22"/>
    <mergeCell ref="A34:D34"/>
    <mergeCell ref="A26:D26"/>
    <mergeCell ref="A27:A32"/>
    <mergeCell ref="B27:B32"/>
    <mergeCell ref="C27:C28"/>
    <mergeCell ref="C29:C32"/>
    <mergeCell ref="A33:D33"/>
    <mergeCell ref="AB5:AK9"/>
    <mergeCell ref="AB11:AK11"/>
    <mergeCell ref="AB13:AK13"/>
    <mergeCell ref="A1:C4"/>
    <mergeCell ref="D1:AA2"/>
    <mergeCell ref="D3:AA4"/>
    <mergeCell ref="A6:AA6"/>
    <mergeCell ref="A7:AA7"/>
    <mergeCell ref="A5:AA5"/>
    <mergeCell ref="A8:AA8"/>
    <mergeCell ref="A9:AA9"/>
    <mergeCell ref="A13:D13"/>
    <mergeCell ref="E13:AA13"/>
    <mergeCell ref="A11:D11"/>
    <mergeCell ref="E11:AA1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Canal</dc:creator>
  <cp:keywords/>
  <dc:description/>
  <cp:lastModifiedBy>Ana Maria Canal</cp:lastModifiedBy>
  <dcterms:created xsi:type="dcterms:W3CDTF">2015-01-29T01:23:05Z</dcterms:created>
  <dcterms:modified xsi:type="dcterms:W3CDTF">2015-10-20T21:55:15Z</dcterms:modified>
  <cp:category/>
  <cp:version/>
  <cp:contentType/>
  <cp:contentStatus/>
</cp:coreProperties>
</file>