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6.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8.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9.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10.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1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7035" tabRatio="946" firstSheet="1" activeTab="1"/>
  </bookViews>
  <sheets>
    <sheet name="SEGUIMIENTO" sheetId="1" state="hidden" r:id="rId1"/>
    <sheet name="1.SDG" sheetId="2" r:id="rId2"/>
    <sheet name="2.SCR" sheetId="3" r:id="rId3"/>
    <sheet name="3.SRR" sheetId="4" r:id="rId4"/>
    <sheet name="4. SMD" sheetId="5" r:id="rId5"/>
    <sheet name="5. C. INTERNACIONAL" sheetId="6" r:id="rId6"/>
    <sheet name="6. G. CONTRATACIÓN" sheetId="7" r:id="rId7"/>
    <sheet name="7. GAA" sheetId="8" r:id="rId8"/>
    <sheet name="8. FINANCIERA" sheetId="9" r:id="rId9"/>
    <sheet name="9.TALENTO HUMANO 2018 " sheetId="10" r:id="rId10"/>
    <sheet name="10. JURIDICA" sheetId="11" r:id="rId11"/>
    <sheet name="11. COMUNICACIONES " sheetId="12" r:id="rId12"/>
    <sheet name="12. PLANEACIÓN" sheetId="13" r:id="rId13"/>
    <sheet name="13. SEC GRAL " sheetId="14" r:id="rId14"/>
    <sheet name="14. OCI" sheetId="15" r:id="rId15"/>
    <sheet name="15. SAN ANDRES" sheetId="16" r:id="rId16"/>
    <sheet name="16. PTSP" sheetId="17" r:id="rId17"/>
  </sheets>
  <externalReferences>
    <externalReference r:id="rId20"/>
  </externalReferences>
  <definedNames>
    <definedName name="__xlnm._FilterDatabase_1" localSheetId="1">#REF!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15">#REF!</definedName>
    <definedName name="__xlnm._FilterDatabase_1" localSheetId="2">#REF!</definedName>
    <definedName name="__xlnm._FilterDatabase_1" localSheetId="3">#REF!</definedName>
    <definedName name="__xlnm._FilterDatabase_1" localSheetId="4">#REF!</definedName>
    <definedName name="__xlnm._FilterDatabase_1" localSheetId="5">#REF!</definedName>
    <definedName name="__xlnm._FilterDatabase_1" localSheetId="6">#REF!</definedName>
    <definedName name="__xlnm._FilterDatabase_1" localSheetId="8">#REF!</definedName>
    <definedName name="__xlnm._FilterDatabase_1" localSheetId="0">#REF!</definedName>
    <definedName name="__xlnm._FilterDatabase_1">#REF!</definedName>
    <definedName name="_xlnm._FilterDatabase" localSheetId="7" hidden="1">'7. GAA'!$A$15:$CK$65</definedName>
    <definedName name="_xlnm._FilterDatabase" localSheetId="0" hidden="1">'SEGUIMIENTO'!$B$60:$D$60</definedName>
    <definedName name="a" localSheetId="1">#REF!</definedName>
    <definedName name="a" localSheetId="12">#REF!</definedName>
    <definedName name="a" localSheetId="15">#REF!</definedName>
    <definedName name="a" localSheetId="2">#REF!</definedName>
    <definedName name="a" localSheetId="3">'3.SRR'!$C$15</definedName>
    <definedName name="a" localSheetId="0">#REF!</definedName>
    <definedName name="a">#REF!</definedName>
    <definedName name="_xlnm.Print_Area" localSheetId="1">'1.SDG'!$A$1:$AQ$51</definedName>
    <definedName name="_xlnm.Print_Area" localSheetId="10">'10. JURIDICA'!$A$1:$AM$41</definedName>
    <definedName name="_xlnm.Print_Area" localSheetId="11">'11. COMUNICACIONES '!$A$1:$AU$52</definedName>
    <definedName name="_xlnm.Print_Area" localSheetId="12">'12. PLANEACIÓN'!$A$1:$AQ$94</definedName>
    <definedName name="_xlnm.Print_Area" localSheetId="13">'13. SEC GRAL '!$A$1:$AX$37</definedName>
    <definedName name="_xlnm.Print_Area" localSheetId="15">'15. SAN ANDRES'!$A$1:$AW$25</definedName>
    <definedName name="_xlnm.Print_Area" localSheetId="2">'2.SCR'!$A$1:$AP$80</definedName>
    <definedName name="_xlnm.Print_Area" localSheetId="3">'3.SRR'!$A$1:$AS$75</definedName>
    <definedName name="_xlnm.Print_Area" localSheetId="4">'4. SMD'!$K$25</definedName>
    <definedName name="_xlnm.Print_Area" localSheetId="5">'5. C. INTERNACIONAL'!$A$1:$AQ$40</definedName>
    <definedName name="_xlnm.Print_Area" localSheetId="6">'6. G. CONTRATACIÓN'!$A$1:$AJ$31</definedName>
    <definedName name="_xlnm.Print_Area" localSheetId="8">'8. FINANCIERA'!$A$1:$AM$53</definedName>
    <definedName name="Componentes">'[1]EJEC. X COMPONENTE'!$C$24:$C$34</definedName>
  </definedNames>
  <calcPr fullCalcOnLoad="1"/>
</workbook>
</file>

<file path=xl/comments11.xml><?xml version="1.0" encoding="utf-8"?>
<comments xmlns="http://schemas.openxmlformats.org/spreadsheetml/2006/main">
  <authors>
    <author>Miguel Angel Angulo</author>
  </authors>
  <commentList>
    <comment ref="Q3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2.xml><?xml version="1.0" encoding="utf-8"?>
<comments xmlns="http://schemas.openxmlformats.org/spreadsheetml/2006/main">
  <authors>
    <author>Miguel Angel Angulo</author>
  </authors>
  <commentList>
    <comment ref="U45"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3.xml><?xml version="1.0" encoding="utf-8"?>
<comments xmlns="http://schemas.openxmlformats.org/spreadsheetml/2006/main">
  <authors>
    <author>Hellen Rojas</author>
  </authors>
  <commentList>
    <comment ref="J43" authorId="0">
      <text>
        <r>
          <rPr>
            <b/>
            <sz val="9"/>
            <rFont val="Tahoma"/>
            <family val="2"/>
          </rPr>
          <t>Hellen Rojas:</t>
        </r>
        <r>
          <rPr>
            <sz val="9"/>
            <rFont val="Tahoma"/>
            <family val="2"/>
          </rPr>
          <t xml:space="preserve">
ajustar año en sharepont 2016</t>
        </r>
      </text>
    </comment>
    <comment ref="J69" authorId="0">
      <text>
        <r>
          <rPr>
            <b/>
            <sz val="9"/>
            <rFont val="Tahoma"/>
            <family val="2"/>
          </rPr>
          <t>Hellen Rojas:</t>
        </r>
        <r>
          <rPr>
            <sz val="9"/>
            <rFont val="Tahoma"/>
            <family val="2"/>
          </rPr>
          <t xml:space="preserve">
revisar redacción en sharepoint </t>
        </r>
      </text>
    </comment>
  </commentList>
</comments>
</file>

<file path=xl/comments14.xml><?xml version="1.0" encoding="utf-8"?>
<comments xmlns="http://schemas.openxmlformats.org/spreadsheetml/2006/main">
  <authors>
    <author>Miguel Angel Angulo</author>
  </authors>
  <commentList>
    <comment ref="O33"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5.xml><?xml version="1.0" encoding="utf-8"?>
<comments xmlns="http://schemas.openxmlformats.org/spreadsheetml/2006/main">
  <authors>
    <author>Miguel Angel Angulo</author>
  </authors>
  <commentList>
    <comment ref="N19"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6.xml><?xml version="1.0" encoding="utf-8"?>
<comments xmlns="http://schemas.openxmlformats.org/spreadsheetml/2006/main">
  <authors>
    <author>Miguel Angel Angulo</author>
  </authors>
  <commentList>
    <comment ref="N21"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7.xml><?xml version="1.0" encoding="utf-8"?>
<comments xmlns="http://schemas.openxmlformats.org/spreadsheetml/2006/main">
  <authors>
    <author>Miguel Angel Angulo</author>
  </authors>
  <commentList>
    <comment ref="N23"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2.xml><?xml version="1.0" encoding="utf-8"?>
<comments xmlns="http://schemas.openxmlformats.org/spreadsheetml/2006/main">
  <authors>
    <author>CTS</author>
    <author>Miguel Angel Angulo</author>
  </authors>
  <commentList>
    <comment ref="AF18" authorId="0">
      <text>
        <r>
          <rPr>
            <b/>
            <sz val="9"/>
            <rFont val="Tahoma"/>
            <family val="2"/>
          </rPr>
          <t>CTS:</t>
        </r>
        <r>
          <rPr>
            <sz val="9"/>
            <rFont val="Tahoma"/>
            <family val="2"/>
          </rPr>
          <t xml:space="preserve">
Datos cadena de valos según Priyecto de inversion</t>
        </r>
      </text>
    </comment>
    <comment ref="AG18" authorId="0">
      <text>
        <r>
          <rPr>
            <b/>
            <sz val="9"/>
            <rFont val="Tahoma"/>
            <family val="2"/>
          </rPr>
          <t>CTS:</t>
        </r>
        <r>
          <rPr>
            <sz val="9"/>
            <rFont val="Tahoma"/>
            <family val="2"/>
          </rPr>
          <t xml:space="preserve">
Datos cadena de valos según Priyecto de inversion</t>
        </r>
      </text>
    </comment>
    <comment ref="U41" authorId="1">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3.xml><?xml version="1.0" encoding="utf-8"?>
<comments xmlns="http://schemas.openxmlformats.org/spreadsheetml/2006/main">
  <authors>
    <author>Diana Alvarado</author>
    <author>Cristian  Camilo Fernandez</author>
    <author>Miguel Angel Angulo</author>
  </authors>
  <commentList>
    <comment ref="AF25" authorId="0">
      <text>
        <r>
          <rPr>
            <b/>
            <sz val="9"/>
            <rFont val="Tahoma"/>
            <family val="2"/>
          </rPr>
          <t>Diana Alvarado:</t>
        </r>
        <r>
          <rPr>
            <sz val="9"/>
            <rFont val="Tahoma"/>
            <family val="2"/>
          </rPr>
          <t xml:space="preserve">
Fuerón aprobados bajo CDP con valor de $57.352.000</t>
        </r>
      </text>
    </comment>
    <comment ref="V37" authorId="0">
      <text>
        <r>
          <rPr>
            <b/>
            <sz val="9"/>
            <rFont val="Tahoma"/>
            <family val="2"/>
          </rPr>
          <t>Diana Alvarado:</t>
        </r>
        <r>
          <rPr>
            <sz val="9"/>
            <rFont val="Tahoma"/>
            <family val="2"/>
          </rPr>
          <t xml:space="preserve">
Estaba para entrega en Junio queda para el mes de Mayo</t>
        </r>
      </text>
    </comment>
    <comment ref="N45" authorId="0">
      <text>
        <r>
          <rPr>
            <b/>
            <sz val="9"/>
            <rFont val="Tahoma"/>
            <family val="2"/>
          </rPr>
          <t>Diana Alvarado:</t>
        </r>
        <r>
          <rPr>
            <sz val="9"/>
            <rFont val="Tahoma"/>
            <family val="2"/>
          </rPr>
          <t xml:space="preserve">
Cambia de Responsable a Hector Perez</t>
        </r>
      </text>
    </comment>
    <comment ref="F48" authorId="1">
      <text>
        <r>
          <rPr>
            <b/>
            <sz val="9"/>
            <rFont val="Tahoma"/>
            <family val="2"/>
          </rPr>
          <t>Cristian  Camilo Fernandez:</t>
        </r>
        <r>
          <rPr>
            <sz val="9"/>
            <rFont val="Tahoma"/>
            <family val="2"/>
          </rPr>
          <t xml:space="preserve">
Danso alcance a la acción del PND "Avanzará en el diseño de lineamientos técnicos para la implementación de directrices y recomendaciones de la OCDE frente a accidentes químicos, en el marco de la Comisión Nacional de Riesgo Tecnológico."</t>
        </r>
      </text>
    </comment>
    <comment ref="V49" authorId="0">
      <text>
        <r>
          <rPr>
            <b/>
            <sz val="9"/>
            <rFont val="Tahoma"/>
            <family val="2"/>
          </rPr>
          <t>Diana Alvarado:</t>
        </r>
        <r>
          <rPr>
            <sz val="9"/>
            <rFont val="Tahoma"/>
            <family val="2"/>
          </rPr>
          <t xml:space="preserve">
Cambia mes de Reporte</t>
        </r>
      </text>
    </comment>
    <comment ref="U51" authorId="0">
      <text>
        <r>
          <rPr>
            <b/>
            <sz val="9"/>
            <rFont val="Tahoma"/>
            <family val="2"/>
          </rPr>
          <t>Diana Alvarado:</t>
        </r>
        <r>
          <rPr>
            <sz val="9"/>
            <rFont val="Tahoma"/>
            <family val="2"/>
          </rPr>
          <t xml:space="preserve">
Cambia para entrega en Abril</t>
        </r>
      </text>
    </comment>
    <comment ref="V55" authorId="0">
      <text>
        <r>
          <rPr>
            <b/>
            <sz val="9"/>
            <rFont val="Tahoma"/>
            <family val="2"/>
          </rPr>
          <t>Diana Alvarado:</t>
        </r>
        <r>
          <rPr>
            <sz val="9"/>
            <rFont val="Tahoma"/>
            <family val="2"/>
          </rPr>
          <t xml:space="preserve">
se incluye mes a reportar</t>
        </r>
      </text>
    </comment>
    <comment ref="AF63" authorId="0">
      <text>
        <r>
          <rPr>
            <b/>
            <sz val="9"/>
            <rFont val="Tahoma"/>
            <family val="2"/>
          </rPr>
          <t>Diana Alvarado:</t>
        </r>
        <r>
          <rPr>
            <sz val="9"/>
            <rFont val="Tahoma"/>
            <family val="2"/>
          </rPr>
          <t xml:space="preserve">
Cambia valor aprobado</t>
        </r>
      </text>
    </comment>
    <comment ref="T72" authorId="2">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4.xml><?xml version="1.0" encoding="utf-8"?>
<comments xmlns="http://schemas.openxmlformats.org/spreadsheetml/2006/main">
  <authors>
    <author>Miguel Angel Angulo</author>
  </authors>
  <commentList>
    <comment ref="W6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5.xml><?xml version="1.0" encoding="utf-8"?>
<comments xmlns="http://schemas.openxmlformats.org/spreadsheetml/2006/main">
  <authors>
    <author>Andres Arias Mendez</author>
    <author>Graciela Ustariz</author>
    <author>Miguel Angel Angulo</author>
  </authors>
  <commentList>
    <comment ref="E42" authorId="0">
      <text>
        <r>
          <rPr>
            <b/>
            <sz val="9"/>
            <rFont val="Tahoma"/>
            <family val="2"/>
          </rPr>
          <t xml:space="preserve">Los recursos fueron distribuidos en actividades que se priorizaron, se programa para el 2018
</t>
        </r>
      </text>
    </comment>
    <comment ref="Q42" authorId="1">
      <text>
        <r>
          <rPr>
            <b/>
            <sz val="9"/>
            <rFont val="Tahoma"/>
            <family val="2"/>
          </rPr>
          <t>Graciela Ustariz:</t>
        </r>
        <r>
          <rPr>
            <sz val="9"/>
            <rFont val="Tahoma"/>
            <family val="2"/>
          </rPr>
          <t xml:space="preserve">
tener material antes de junio</t>
        </r>
      </text>
    </comment>
    <comment ref="U65" authorId="2">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6.xml><?xml version="1.0" encoding="utf-8"?>
<comments xmlns="http://schemas.openxmlformats.org/spreadsheetml/2006/main">
  <authors>
    <author>Miguel Angel Angulo</author>
  </authors>
  <commentList>
    <comment ref="U36"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7.xml><?xml version="1.0" encoding="utf-8"?>
<comments xmlns="http://schemas.openxmlformats.org/spreadsheetml/2006/main">
  <authors>
    <author>Miguel Angel Angulo</author>
  </authors>
  <commentList>
    <comment ref="N2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8.xml><?xml version="1.0" encoding="utf-8"?>
<comments xmlns="http://schemas.openxmlformats.org/spreadsheetml/2006/main">
  <authors>
    <author>Patricia Arenas Vera</author>
    <author>Miguel Angel Angulo</author>
  </authors>
  <commentList>
    <comment ref="D37" authorId="0">
      <text>
        <r>
          <rPr>
            <b/>
            <sz val="9"/>
            <rFont val="Tahoma"/>
            <family val="2"/>
          </rPr>
          <t>Patricia Arenas Vera:</t>
        </r>
        <r>
          <rPr>
            <sz val="9"/>
            <rFont val="Tahoma"/>
            <family val="2"/>
          </rPr>
          <t xml:space="preserve">
Revisar que es lo que se pretende con esta actividad.</t>
        </r>
      </text>
    </comment>
    <comment ref="D36" authorId="0">
      <text>
        <r>
          <rPr>
            <b/>
            <sz val="9"/>
            <rFont val="Tahoma"/>
            <family val="2"/>
          </rPr>
          <t>Patricia Arenas Vera:</t>
        </r>
        <r>
          <rPr>
            <sz val="9"/>
            <rFont val="Tahoma"/>
            <family val="2"/>
          </rPr>
          <t xml:space="preserve">
Revisar ai esta actividad se puede unificar en una sola. Adicionalmente, revisar las responsabilidades frentes al cumplimiento GEL y Seguridad de la Información.</t>
        </r>
      </text>
    </comment>
    <comment ref="N61" authorId="1">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9.xml><?xml version="1.0" encoding="utf-8"?>
<comments xmlns="http://schemas.openxmlformats.org/spreadsheetml/2006/main">
  <authors>
    <author>Miguel Angel Angulo</author>
  </authors>
  <commentList>
    <comment ref="Q49"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sharedStrings.xml><?xml version="1.0" encoding="utf-8"?>
<sst xmlns="http://schemas.openxmlformats.org/spreadsheetml/2006/main" count="5051" uniqueCount="2112">
  <si>
    <t>FORMATO PLAN DE ACCIÓN</t>
  </si>
  <si>
    <t>PLANEACIÓN ESTRATÉGICA</t>
  </si>
  <si>
    <t>UNIDAD NACIONAL PARA LA GESTIÓN DEL RIESGO DE DESASTRES - UNGRD-</t>
  </si>
  <si>
    <t>UNIDAD NACIONAL PARA LA GESTIÓN DEL RIESGO DE DESASTRES - UNGRD- SEGUIMIENTO CUARTO BIMESTRE DE 2015</t>
  </si>
  <si>
    <t>UNIDAD NACIONAL PARA LA GESTIÓN DEL RIESGO DE DESASTRES - UNGRD- SEGUIMIENTO QUINTO BIMESTRE DE 2015</t>
  </si>
  <si>
    <t>PRESIDENCIA DE LA REPÚBLICA</t>
  </si>
  <si>
    <t>PLAN DE ACCIÓN - PROGRAMACIÓN ACTIVIDADES</t>
  </si>
  <si>
    <t>DEPENDENCIA / ÁREA</t>
  </si>
  <si>
    <t>EJE</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</si>
  <si>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</si>
  <si>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</si>
  <si>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</si>
  <si>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</si>
  <si>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</si>
  <si>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</si>
  <si>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</si>
  <si>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</si>
  <si>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</si>
  <si>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</si>
  <si>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</si>
  <si>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</si>
  <si>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</si>
  <si>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</si>
  <si>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</si>
  <si>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</si>
  <si>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</si>
  <si>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</si>
  <si>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</si>
  <si>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</si>
  <si>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</si>
  <si>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</si>
  <si>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</si>
  <si>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</si>
  <si>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</si>
  <si>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</si>
  <si>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</si>
  <si>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META ACUMULADA A FEBRERO</t>
  </si>
  <si>
    <t>% META ACUMULADA BIMESTRE</t>
  </si>
  <si>
    <t>LOGRO A FEBRERO</t>
  </si>
  <si>
    <t>% DEL LOGRO A FEBRERO</t>
  </si>
  <si>
    <t>% DEL LOGRO OBTENIDO DEL PLAN</t>
  </si>
  <si>
    <t>% DEL LOGRO</t>
  </si>
  <si>
    <t>PRESUPUESTO EJECUTADO</t>
  </si>
  <si>
    <t>% PRESUPUESTO EJECUTADO</t>
  </si>
  <si>
    <t>AVANCES</t>
  </si>
  <si>
    <t>DIFICULTADES O RETRASOS</t>
  </si>
  <si>
    <t>META ACUMULADA A ABRIL</t>
  </si>
  <si>
    <t>LOGRO A ABRIL</t>
  </si>
  <si>
    <t>META ACUMULADA A JUNIO</t>
  </si>
  <si>
    <t>LOGRO A JUNIO</t>
  </si>
  <si>
    <t>% DEL LOGRO A JUNIO</t>
  </si>
  <si>
    <t>LOGRO A AGOSTO</t>
  </si>
  <si>
    <t>% DEL LOGRO A AGOSTO</t>
  </si>
  <si>
    <t>META ACUMULADA A OCTUBRE</t>
  </si>
  <si>
    <t>LOGRO A OCTUBRE</t>
  </si>
  <si>
    <t>% DEL LOGRO A OCTUBRE</t>
  </si>
  <si>
    <t>TOTAL LÍNEA DE ACCIÓN</t>
  </si>
  <si>
    <t>TOTAL EJE</t>
  </si>
  <si>
    <t>META ACUMULADA A AGOSTO</t>
  </si>
  <si>
    <t>Versión 3</t>
  </si>
  <si>
    <t>CÓDIGO:
FR-1300-PE-01</t>
  </si>
  <si>
    <t>GRUPO DE APOYO ADMINISTRATIVO</t>
  </si>
  <si>
    <t>EFICIENCIA EN LA EJECUCIÓN FINANCIERA</t>
  </si>
  <si>
    <t>1. Programación y Seguimiento al Plan Anual de Adquisiciones</t>
  </si>
  <si>
    <t>3. Realizar seguimiento a la Contratación de Bienes y Servicios de la Unidad a cargo del Grupo de Apoyo Administrativo.</t>
  </si>
  <si>
    <t>Número</t>
  </si>
  <si>
    <t>Página web de la UNGRD y Colombia Compra Eficiente</t>
  </si>
  <si>
    <t>Vivian Casallas</t>
  </si>
  <si>
    <t>Documento de Seguimientos actualizados</t>
  </si>
  <si>
    <t>Porcentaje</t>
  </si>
  <si>
    <t xml:space="preserve">Matriz de Seguimiento Actualizada </t>
  </si>
  <si>
    <t xml:space="preserve">1. Desagregar  por rubros presupuestales las cuentas de Caja Menor de Gastos Generales que cubran las necesidades de orden prioritario. </t>
  </si>
  <si>
    <t>Documento</t>
  </si>
  <si>
    <t>Luz Marina Centeno</t>
  </si>
  <si>
    <t>Documento de programación PAC mensualizado de caja remitido a la Oficina Asesora de Planeación y el Grupo de Apoyo Financiero y Contable</t>
  </si>
  <si>
    <t>2. Elaborar Resolución de la Constitución y apertura de Caja Menor de Gastos Generales</t>
  </si>
  <si>
    <t xml:space="preserve">Resolución </t>
  </si>
  <si>
    <t xml:space="preserve">Resolución de Constitución de Caja Menor de Gastos Generales. </t>
  </si>
  <si>
    <t>3. Efectuar reembolsos de Caja Menor de Gastos Generales</t>
  </si>
  <si>
    <t xml:space="preserve">Resoluciones </t>
  </si>
  <si>
    <t xml:space="preserve">Resolución de reembolso de Caja Menor de Gastos Generales. </t>
  </si>
  <si>
    <t xml:space="preserve">Resolución de cierre definitivo de Caja Menor de Gastos Generales. </t>
  </si>
  <si>
    <t>PAC Elaborado</t>
  </si>
  <si>
    <t>PAC elaborado</t>
  </si>
  <si>
    <t>2. Elaboración del Programa Anualizado de Caja - PAC</t>
  </si>
  <si>
    <t>FORTALECIMIENTO INSTITUCIONAL DE LA UNGRD</t>
  </si>
  <si>
    <t>Registro de asistentes.</t>
  </si>
  <si>
    <t>ASISTENCIA A LA GESTIÓN INSTITUCIONAL</t>
  </si>
  <si>
    <t>3. Gestión documental.</t>
  </si>
  <si>
    <t>5. Sistema Integrado de Planeación y Gestión</t>
  </si>
  <si>
    <t>GESTIÓN ESTRATEGICA</t>
  </si>
  <si>
    <t>Informe Supervisión</t>
  </si>
  <si>
    <t>Luis Javier Barrera</t>
  </si>
  <si>
    <t>Informe Realizado/Informe Requerido</t>
  </si>
  <si>
    <t>Proyecto</t>
  </si>
  <si>
    <t>Contrato perfeccionado - Informe de supervisión del contrato</t>
  </si>
  <si>
    <t>Software Implementación</t>
  </si>
  <si>
    <t xml:space="preserve">Documento de Entrega de Actualizaciones de software.  </t>
  </si>
  <si>
    <t>Reporte mensualizado de Registro de soporte a usuarios</t>
  </si>
  <si>
    <t>Plan</t>
  </si>
  <si>
    <t xml:space="preserve">Documento planificación de pruebas de continuidad </t>
  </si>
  <si>
    <t>Marlon Camargo
Diego Villarraga</t>
  </si>
  <si>
    <t xml:space="preserve">Cronograma e Inventario puestos de trabajo y elementos exportado del software de inventarios por cada funcionario. </t>
  </si>
  <si>
    <t>Documento físico FR-1603-GBI-15, Actas de Verificaciones.</t>
  </si>
  <si>
    <t>Reporte</t>
  </si>
  <si>
    <t>Adriana Rodríguez
OCI, OAPI</t>
  </si>
  <si>
    <t>Adriana Rodríguez</t>
  </si>
  <si>
    <t>Seguimientos trimestrales al Plan Anticorrupción</t>
  </si>
  <si>
    <t xml:space="preserve">Actividad de socialización </t>
  </si>
  <si>
    <t>Versiones actualizadas de Protocolos</t>
  </si>
  <si>
    <t>Informes Trimestrales Publicados</t>
  </si>
  <si>
    <t xml:space="preserve">Informes publicados en la pag web </t>
  </si>
  <si>
    <t>Información de interés para el ciudadano actualizada</t>
  </si>
  <si>
    <t xml:space="preserve">Jhoan Cubillos
</t>
  </si>
  <si>
    <t>UNIDAD NACIONAL PARA LA GESTIÓN DEL RIESGO DE DESASTRES - UNGRD- SEGUIMIENTO TERCER BIMESTRE DE 2018</t>
  </si>
  <si>
    <t>% DEL LOGRO A ABRIL</t>
  </si>
  <si>
    <t>UNIDAD NACIONAL PARA LA GESTIÓN DEL RIESGO DE DESASTRES - UNGRD- SEGUIMIENTO SEXTO BIMESTRE DE 2015</t>
  </si>
  <si>
    <t>UNIDAD NACIONAL PARA LA GESTIÓN DEL RIESGO DE DESASTRES - UNGRD- SEGUIMIENTO SEGUNDO BIMESTRE DE 2018</t>
  </si>
  <si>
    <t>UNIDAD NACIONAL PARA LA GESTIÓN DEL RIESGO DE DESASTRES - UNGRD- SEGUIMIENTO PRIMER BIMESTRE DE 2018</t>
  </si>
  <si>
    <t>META ACUMULADA A DICIEMBRE</t>
  </si>
  <si>
    <t>LOGRO A DICIEMRE</t>
  </si>
  <si>
    <t>% DEL LOGRO A DICIEMBRE</t>
  </si>
  <si>
    <t>%CUMPLIMIENTO PLAN A OCTUBRE</t>
  </si>
  <si>
    <t>%CUMPLIMIENTO PLAN A DICIEMBRE</t>
  </si>
  <si>
    <t>%CUMPLIMIENTO PLAN A AGOSTO</t>
  </si>
  <si>
    <t>%CUMPLIMIENTO PLAN A JUNIO</t>
  </si>
  <si>
    <t>%CUMPLIMIENTO PLAN A ABRIL</t>
  </si>
  <si>
    <t xml:space="preserve">%CUMPLIMIENTO PLAN A FEBRERO </t>
  </si>
  <si>
    <t>Ángela Calderón</t>
  </si>
  <si>
    <t xml:space="preserve">Formato de Transferencias, Formato Único de Inventario Documental (FUID) y Cronograma. </t>
  </si>
  <si>
    <t>No. de verificaciones física de inventarios</t>
  </si>
  <si>
    <t>No de reportes entregados/número total de reportes programados</t>
  </si>
  <si>
    <t>Marlon Camargo
Nelson Botello
Diego Villarraga 
Yoad Pérez</t>
  </si>
  <si>
    <t>Ficha Técnica AMP; Documento fisico (Contrato); buzón de correo para funcionarios y contratistas; informe de supervisión</t>
  </si>
  <si>
    <t>Mantenimiento</t>
  </si>
  <si>
    <t>Modulo</t>
  </si>
  <si>
    <t>Luis Javier Barrera
Llliana Ramirez</t>
  </si>
  <si>
    <t>Acceso a la URL implementda</t>
  </si>
  <si>
    <t>Reportes</t>
  </si>
  <si>
    <t>Luis Javier Barrera
Javier Soto</t>
  </si>
  <si>
    <t>Reporte mensualizado funcionmaiento e incidencia en servidores</t>
  </si>
  <si>
    <t xml:space="preserve">
Llliana Ramirez</t>
  </si>
  <si>
    <t>Javier Soto</t>
  </si>
  <si>
    <t>10. Actualizar y dar soporte a las licencias del aplicativo PC-Secure para manejo de seguridad de estaciones cliente</t>
  </si>
  <si>
    <t>31/02/2018</t>
  </si>
  <si>
    <t>Zuly Arias Ruiz</t>
  </si>
  <si>
    <t>Capacitaciones y/o socializaciones</t>
  </si>
  <si>
    <t>Acta de reunión,  registro de asistencia y/o comunicación interna.</t>
  </si>
  <si>
    <t>Registro de asistencia y/o correo electronico</t>
  </si>
  <si>
    <t>Actividades de fortalecimiento</t>
  </si>
  <si>
    <t>Informe seguimiento</t>
  </si>
  <si>
    <t xml:space="preserve"># de Seguimientos 
</t>
  </si>
  <si>
    <t>2. Apoyar la Formulación del Plan Anticorrupción y de Atención al Ciudadano 2018</t>
  </si>
  <si>
    <t>7. Actualizar los Protocolos de Atención de Segundo Nivel</t>
  </si>
  <si>
    <t>9. Actualizar la información de interés en la sección de Atención al Ciudadano de la página Web de la UNGRD  y sección de transparencia e información de la página WEB.</t>
  </si>
  <si>
    <t>Boletin, Mailing, Redes sociales, actualizaciòn de informaciòn y capacitaciòn del equipo Call Center.</t>
  </si>
  <si>
    <t>Documentos relacionados con atención al ciudadano actualizados y publicados en la página web de la UNGRD y/o los medios de comunicaciòn disponibles</t>
  </si>
  <si>
    <t># Protocolos Actualizados / # protocolos que requieren actualización</t>
  </si>
  <si>
    <t>Documento Elaborado</t>
  </si>
  <si>
    <t>Documento elaborado</t>
  </si>
  <si>
    <t># de planes de adquisiciones publicados</t>
  </si>
  <si>
    <t>No. seguimientos publicados</t>
  </si>
  <si>
    <t xml:space="preserve">No. Seguimientos a Contratos suscritos </t>
  </si>
  <si>
    <t>No. De documentos elaborados (desagregación caja  menor)</t>
  </si>
  <si>
    <t>No. De resoluciones elaboradas</t>
  </si>
  <si>
    <t>N° de PAC elaborado</t>
  </si>
  <si>
    <t>1. Realizar espacios de formación y socialización a funcionarios y contratistas de la entidad en temas de Gestión Documental (Socialización de Tablas de Retención Documental, gestión de Correspondencia, transferencia de archivos de Gestión al archivo central).</t>
  </si>
  <si>
    <t># de reportes realizados</t>
  </si>
  <si>
    <t>1. Actualizar el inventario de bienes por dependencias e individual</t>
  </si>
  <si>
    <t>Actualización de inventario</t>
  </si>
  <si>
    <t># de actualiezaciones de inventario de bienes</t>
  </si>
  <si>
    <t>No de reportes</t>
  </si>
  <si>
    <t>1. Liderar la formulación del Plan de participación ciudadana (con el apoyo del equipo interno de participación de ciudadana).</t>
  </si>
  <si>
    <t>Plan de Participación Ciudadana</t>
  </si>
  <si>
    <t xml:space="preserve">Plan de Participación Ciudadana formulado </t>
  </si>
  <si>
    <t>Plan de Particpación Ciudadana</t>
  </si>
  <si>
    <t>3. Ejecutar las actividades a cargo del Subproceso de Atención al ciudadano establecidas en el Plan Anticorrupción y de Atención al Ciudadano 2018</t>
  </si>
  <si>
    <t>Actividades ejecutadas</t>
  </si>
  <si>
    <t>4. Realizar la identificación de nuevas OPAS y/o trámites de servicios de la entidad</t>
  </si>
  <si>
    <t># Documentos Elaborados</t>
  </si>
  <si>
    <t>5. Socializar a funcionarios y contratistas los OPAS de la entidad (por demanda- depende de la actividad)</t>
  </si>
  <si>
    <t>6. Realizar actividades para el fortalecimiento de los canales de atención al ciudadano</t>
  </si>
  <si>
    <t xml:space="preserve"># de actividades realizadas </t>
  </si>
  <si>
    <t>% de Protocolos actualizados</t>
  </si>
  <si>
    <t>8. Realizar informes trimestrales de Atención al Ciudadano y su respectiva publicación en Página Web</t>
  </si>
  <si>
    <t>5. Realizar las transferencias primarias documentales  al Archivo Central conforme a los tiempos de retención.</t>
  </si>
  <si>
    <t>% de avance en la documentación transferida</t>
  </si>
  <si>
    <t>#areas con documentación transferida / Total de áreas de la UNGRD</t>
  </si>
  <si>
    <t>Metros lineales</t>
  </si>
  <si>
    <t>6. Actualizar el Programa de Gestión Documental, de acuerdo a las nuevas políticas del Modelo Integrado de Planeación y Gestión</t>
  </si>
  <si>
    <t>Número de documentos actualizados</t>
  </si>
  <si>
    <t>Programa de Gestión documental actualizado</t>
  </si>
  <si>
    <t>Documento actualizado en Neogestión</t>
  </si>
  <si>
    <t>Caracterización de usuarios actualizada</t>
  </si>
  <si>
    <t>Página Web</t>
  </si>
  <si>
    <t>1. Formular y Publicar el Plan Anual de Adquisiciones</t>
  </si>
  <si>
    <t>4. Administración de bienes y servicios</t>
  </si>
  <si>
    <t>8. Fortalecimiento de la estrategia de participación ciudadana</t>
  </si>
  <si>
    <t>Transparencia y Participación Ciudadana</t>
  </si>
  <si>
    <t>10. Realizar la actualización de la caracterización de usuarios de la entidad.</t>
  </si>
  <si>
    <t>No. De caracterización de usuarios</t>
  </si>
  <si>
    <t># Informes Publicados</t>
  </si>
  <si>
    <t># De actividades ejecutadas</t>
  </si>
  <si>
    <t>2. Realizar estudio de ethical Hacking  a la infraestructura tecnológica.</t>
  </si>
  <si>
    <t xml:space="preserve">Reporte del software
Informe de consumos </t>
  </si>
  <si>
    <t>1. Realizar seguimiento a los AMP para el alquiler de equipos, Google Apps, Canales de Internet en todas las sedes de la UNGRD.</t>
  </si>
  <si>
    <t>3. SEGURIDAD PERIMETRAL (firewall sede ppal y sede blog y reportes, firewall aplicaciones, sandbox) RED INALAMBRICA. Soporte y actulizaciones por 3 años</t>
  </si>
  <si>
    <t>4. Actualización y ampliación de capacidad de la SAN de respaldo</t>
  </si>
  <si>
    <t>5. Adquisición Infraestructura Computo - Sistema alta disponibilidad</t>
  </si>
  <si>
    <t xml:space="preserve">6. Renovación y actualización de Switch para comunicación en red.
</t>
  </si>
  <si>
    <t>7. Adquisición plataforma para la Seguridad de Información y Administrador de eventos</t>
  </si>
  <si>
    <t>11. Realizar el seguimiento a la operación y funcionamiento de servidores.</t>
  </si>
  <si>
    <t>12. Soporte a usuarios</t>
  </si>
  <si>
    <t xml:space="preserve">13. Planificación de las pruebas de continuidad </t>
  </si>
  <si>
    <t>2. Realizar el seguimiento a las comunicaciones oficiales pendientes por gestión y/o respuesta en el aplicativo SIGOB.</t>
  </si>
  <si>
    <t xml:space="preserve">3. Verificar el cumpliento de la organización de los documentos del archivo de gestion por parte de cada área dando cumplimiento a la implementación de las tablas de retención documental 
</t>
  </si>
  <si>
    <t># de seguimientos realizados / # seguimientos programados</t>
  </si>
  <si>
    <t>Informes de seguimiento y registro de asistencia</t>
  </si>
  <si>
    <t>% de avance de las jornadas de inspección</t>
  </si>
  <si>
    <t xml:space="preserve">4. Organizar el fondo documental de la UNGRD dando cumplimiento a la aplicacion de las tablas de retención documental </t>
  </si>
  <si>
    <t>Metros lineales organizados / Total de metros lineales objeto de organización</t>
  </si>
  <si>
    <t>Informes de seguimiento e inventario documental</t>
  </si>
  <si>
    <t>4. Elaborar Resolución de cierre definitivo de Caja Menor de Gastos Generales</t>
  </si>
  <si>
    <t>No de socializaciones realizadas</t>
  </si>
  <si>
    <t xml:space="preserve">Proyecto elaborado </t>
  </si>
  <si>
    <t># de Informes de Supervisión de Contrato realizados</t>
  </si>
  <si>
    <t>Proyecto elaborado</t>
  </si>
  <si>
    <t>Mantenimiento Realizado</t>
  </si>
  <si>
    <t xml:space="preserve">Modulo Implementado </t>
  </si>
  <si>
    <t>Actualización y Licenciamiento Realizados</t>
  </si>
  <si>
    <t>Nro Reporte Seguimiento elaborados</t>
  </si>
  <si>
    <t>Reportes de seguimiento soporte a usuarios realizados</t>
  </si>
  <si>
    <t>Planificación Número de pruebas de continuidad</t>
  </si>
  <si>
    <t>N° de actualizaciones realizadas</t>
  </si>
  <si>
    <t>8. Realizar los mantenimientos preventivo y correctivo  del centro de datos, equipos de computo y comunicaciones para la sede principal, sede b y centro nacional logistico</t>
  </si>
  <si>
    <t>9. Implementar el Modulo mesa de ayuda GLPI</t>
  </si>
  <si>
    <t>2. Realizar el seguimiento a la ejecución del Plan Anual de Adquisiciones</t>
  </si>
  <si>
    <t>5. Elaborar el Programa Anualizado de Caja -Pac</t>
  </si>
  <si>
    <t>2. Verificar en sitio, los bienes en las sedes (principal, Sede B, CNL, Bodega Álamos)</t>
  </si>
  <si>
    <t xml:space="preserve">3. Verificar los elementos de consumo de acuerdo al reporte generado por el software y actualización en kardex físico. </t>
  </si>
  <si>
    <t>PLANEACIÓN ESTRATEGICA</t>
  </si>
  <si>
    <t>GRUPO DE CONTRATACIÓN</t>
  </si>
  <si>
    <t>E. FORTALECIMIENTO INSTITUCIONAL DE LA UNGRD</t>
  </si>
  <si>
    <t>ACTIVIDADES 2017</t>
  </si>
  <si>
    <t>PRESUPUESTO APROBADO</t>
  </si>
  <si>
    <t>Fortalecimiento de la gestión precontractual y contractual</t>
  </si>
  <si>
    <t>Fortalecimiento de la estructuración de la etapa precontractual.</t>
  </si>
  <si>
    <t>Mantener actualizados los procedimientos acorde a la legislacion vigente</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</si>
  <si>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</si>
  <si>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</si>
  <si>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</si>
  <si>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</si>
  <si>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</si>
  <si>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</si>
  <si>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Contratos elaborados</t>
  </si>
  <si>
    <t>01/012018</t>
  </si>
  <si>
    <t>Pubicar en el SECOP II los documentos y Actos administrativos del Proceso contractual</t>
  </si>
  <si>
    <t>No de contratos publicados/ N° de contratos perfeccionados 
(Salvedad: Contratos que cuentan con recursos de la UNGRD y el FNGRD, supeditados al perfeccionamiento del contrato)</t>
  </si>
  <si>
    <t>Abogados de Gestión Contractual</t>
  </si>
  <si>
    <t>Documento firmado</t>
  </si>
  <si>
    <t>01/012017</t>
  </si>
  <si>
    <r>
      <t xml:space="preserve"> 
</t>
    </r>
    <r>
      <rPr>
        <b/>
        <sz val="12"/>
        <rFont val="Arial Narrow"/>
        <family val="2"/>
      </rPr>
      <t xml:space="preserve"> </t>
    </r>
    <r>
      <rPr>
        <sz val="12"/>
        <rFont val="Arial Narrow"/>
        <family val="2"/>
      </rPr>
      <t>Elaborar informe semestral de la gestión realizada</t>
    </r>
  </si>
  <si>
    <t>No de informes realizados/No de informes programados</t>
  </si>
  <si>
    <t xml:space="preserve">Oscar Ferro, Zulay Marcela Daza. </t>
  </si>
  <si>
    <t>Documento físico</t>
  </si>
  <si>
    <t>Elaborar actas de liquidación,  suspensión, terminación anticipada y cesión.</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</si>
  <si>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</si>
  <si>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</si>
  <si>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</si>
  <si>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 xml:space="preserve">Presentar informes a las entidades externas </t>
  </si>
  <si>
    <t>No de informes presentados/No de informes requeridos</t>
  </si>
  <si>
    <t>Pedro Felipe Lopez Ortiz, Oscar Ferro</t>
  </si>
  <si>
    <t>Fortalecimiento del ejercicio de la supervisión contractual.</t>
  </si>
  <si>
    <t xml:space="preserve"> 
Realizar un proceso de Sensibilización con los funcionarios y contratistas de la entidad en:
1. Elaboraciòn de documentos previos para la contratación
2. Responsabilidades y obligaciones  de supervisores de contratos o convenios
</t>
  </si>
  <si>
    <t>Capacitaciones</t>
  </si>
  <si>
    <t>No. De Capacitaciones y/o reinducciones realizadas/No. De Capacitaciones y/o reinducciones programadas</t>
  </si>
  <si>
    <t>Pedro Felipe Lopez</t>
  </si>
  <si>
    <t>Listados de Asistencia</t>
  </si>
  <si>
    <t>Buen Gobierno</t>
  </si>
  <si>
    <t>Plan anticorrupción y de atención al ciudadano.</t>
  </si>
  <si>
    <t xml:space="preserve">Actualizaciones </t>
  </si>
  <si>
    <t>Mapa de riesgos de corrupción y de procesos</t>
  </si>
  <si>
    <t>Gestión estratégica</t>
  </si>
  <si>
    <t>Planes de mejoramiento de la entidad.</t>
  </si>
  <si>
    <t>Documentos de plan de mejoramiento de acuerdo a hallazgos u observaciones realizados por parte de los entes de control</t>
  </si>
  <si>
    <t>Efectuar seguimiento a las actividades propuestas en los Planes de Mejoramiento establecidos</t>
  </si>
  <si>
    <t>Sistema Integrado de Planeación y Gestión</t>
  </si>
  <si>
    <t>Asistir a las reuniones bimestrales que programe del equipo del líderes SIPLAG</t>
  </si>
  <si>
    <t xml:space="preserve">Seguimiento a mapa de riesgos por procesos y de corrupción. </t>
  </si>
  <si>
    <t>N/A</t>
  </si>
  <si>
    <t>Kelly Gomez</t>
  </si>
  <si>
    <t>Seguimientos</t>
  </si>
  <si>
    <t>Efectuar la actualización del mapa de riesgos de corrupción y por procesos.</t>
  </si>
  <si>
    <t>Plan anticorrupción</t>
  </si>
  <si>
    <t>Productos resultado de la implementación del MIPG</t>
  </si>
  <si>
    <t>Liderar el cargue en la plataforma Neogestión de la medición de los indicadores de gestión de cada uno de los procesos establecidos por la oficina, de acuerdo a la periodicidad definida en las fichas de indicadores.</t>
  </si>
  <si>
    <t>Reuniones</t>
  </si>
  <si>
    <t>Realizar reuniones de retroalimentación al interior de cada una de las dependecias frente a los avances de la implementación del SIPLAG.</t>
  </si>
  <si>
    <t>Asistir a las reuniones mensuales del equipo del líderes SIPLAG.</t>
  </si>
  <si>
    <t>No. De acciones de mejoramiento/ No. De hallazgos</t>
  </si>
  <si>
    <t>Matriz: Tutelas
Ruta:Jurídica/Cuadros de control/Tutelas - SNIGRD - eKOGUI</t>
  </si>
  <si>
    <t>Juan Manuel Castillo
Gisela Daza
Diego Manjarrez
Luis Arturo Marquez
Victor Eduardo Torres
Katherine Quintero Aragon
Paola Andrea Arismendi</t>
  </si>
  <si>
    <t xml:space="preserve">No de acciones judiciales atendidas por la OAJ dentro del término oportuno /  No de acciones judiciales recibidas por la OAJ </t>
  </si>
  <si>
    <t xml:space="preserve">Acciones Judiciales </t>
  </si>
  <si>
    <t>Atender oportunamente las acciones judiciales (promovidos por la UNGRD o en contra de ella).</t>
  </si>
  <si>
    <t>Matriz: Cuadro de correspondencia
Ruta:Jurídica/Cuadros de control/Correspondencia</t>
  </si>
  <si>
    <t xml:space="preserve">No de consultas atendidas por la OAJ con oportunidad/ No de consultas recibidas por la OAJ </t>
  </si>
  <si>
    <t>Respuestas a peticiones y consultas</t>
  </si>
  <si>
    <t>Atender las peticiones y consultas efectuadas ante la Oficina Asesora Jurídica en los términos legales establecidos.</t>
  </si>
  <si>
    <t xml:space="preserve">Defensa judicial eficiente. </t>
  </si>
  <si>
    <t>Informe, Carpeta Política de prevención del daño antijurídico</t>
  </si>
  <si>
    <t>Luis Arturo Marquez</t>
  </si>
  <si>
    <t>Informe de seguimiento a la política de prevención de daño antijurídico Realizado / Informe de seguimiento a la política de prevención de daño antijurídico Programado</t>
  </si>
  <si>
    <t>Informe Seguimiento</t>
  </si>
  <si>
    <t>Seguimiento a la politica de prevención de daño antijuridico presentada.</t>
  </si>
  <si>
    <t>Políticas de prevención de daño antijurídico.</t>
  </si>
  <si>
    <t>No de conceptos jurídicos atendidos por la OAJ / No de  conceptos jurídicos solicitados</t>
  </si>
  <si>
    <t>Conceptos jurídicos</t>
  </si>
  <si>
    <t>Elaboración de conceptos jurídicos requeridos tanto internamente como externamente.</t>
  </si>
  <si>
    <t>Elaboración de estudios y conceptos jurídicos de proyectos de Ley o actos administrativos.</t>
  </si>
  <si>
    <t>Consecutivos OAJ 2018</t>
  </si>
  <si>
    <t>No de documentos de contenido juridico atendidas por la OAJ / No de documentos de contenido jurídico solicitados</t>
  </si>
  <si>
    <t>Documentos de contenido jurídico</t>
  </si>
  <si>
    <t>Participar en la elaboración, preparar y revisar documentos de contenido jurídico, proyectos de reglamento, manuales, actos adminsitrativos y de ley,  y en general, trabajos especificados que sean asignados por la Dirección General.</t>
  </si>
  <si>
    <t>Asesoramiento jurídico eficiente a la Dirección y sus dependencias.</t>
  </si>
  <si>
    <t>Apoyo jurídico eficiente</t>
  </si>
  <si>
    <t>ACTIVIDAD 2018</t>
  </si>
  <si>
    <t>ACTIVIDAD 2017</t>
  </si>
  <si>
    <t>CUMPLIDO AL 100%
SI    NO</t>
  </si>
  <si>
    <t>Decreto de reglamentación</t>
  </si>
  <si>
    <t>Diego Germán Manjarrez Sanchez</t>
  </si>
  <si>
    <t>Decreto para la reducción del riesgo tecnológico reglamentado / Decreto para la reducción del riesgo tecnológico requerido</t>
  </si>
  <si>
    <t>Decreto</t>
  </si>
  <si>
    <t>Apoyo y seguimiento jurídico al trámite de expedición del decreto por parte de la Presidencia de la República, para la reglamentación del proceso para la reducción de riesgo tecnológico con base en los análisis de riesgo que deben cumplir los generadores de riesgo tecnológico. (Art. 42 Ley 1523 de 2012, el SGRL, el SINA y el SSPS)</t>
  </si>
  <si>
    <t>Reglamentación del proceso para la Reducción del Riesgo Tecnológico</t>
  </si>
  <si>
    <t>Decreto de la reglamentación del Art. 42 de la Ley 1523 de 2012 definido / Decreto de la reglamentación del Art. 42 de la Ley 1523 de 2012 requerido</t>
  </si>
  <si>
    <t>Apoyo y seguimiento jurídico al tramite de expedición del decreto por parte de la Presidencia de la República, que define los requisitos mínimos que deben cumplir los generadores de riesgo tecnológico para sus análisis del riesgo conforme al Art. 42 de la Ley 1523 de 2012, el SGRL, el SINA y el SSPS)</t>
  </si>
  <si>
    <t>Reglamentar el artículo 42 de la Ley 1523 de 2013</t>
  </si>
  <si>
    <t>Establecimiento del marco de control del conocimiento de riesgo tecnológico Art. 42 Ley 1523 de 2012</t>
  </si>
  <si>
    <t>Decreto de reglamentación del Fondo aprobado por Presidencia / Decreto de FNGRD Entregado</t>
  </si>
  <si>
    <t>Realizar el seguimiento al tramite frente al Ministerio de Hacienda y la Presidencia de la República del Decreto de Reglamentación del Fondo</t>
  </si>
  <si>
    <t>Realizar el tramite frente a la presidencia de la República del Decreto de Reglamentación del Fondo.</t>
  </si>
  <si>
    <t>Reglamentación del Fondo Nacional de Gestión del Riesgo de Desastres - FNGRD /  Reglamentación de la Ley 1523 de 2012</t>
  </si>
  <si>
    <t>Fortalecimiento de la implementacion de la Política Nacional para la Gestión del Riesgo de Desastres</t>
  </si>
  <si>
    <t>A. FORTALECIMIENTO DE LA GOBERNABILIDAD Y EL DESARROLLO DEL SNGRD</t>
  </si>
  <si>
    <t>OFICINA ASESORA JURÍDICA</t>
  </si>
  <si>
    <t xml:space="preserve">FORMATO PLAN DE ACCIÓN </t>
  </si>
  <si>
    <t>TOTAL PRESUPUESTO</t>
  </si>
  <si>
    <t>Stephanie Salamanca</t>
  </si>
  <si>
    <t>Realizar seguimiento, reporte y análisis de los indicadores en el aplicativo de Neogestion, de acuerdo a la peridiocidad definida en cada indicador</t>
  </si>
  <si>
    <t>Realizar reuniones de retroalimentación al interior de cada una de las dependecias frente a los avances de la implementación del SIPLAG</t>
  </si>
  <si>
    <t>Asistir a las reuniones mensuales del equipo del líderes SIPLAG</t>
  </si>
  <si>
    <t>Elaboración de Planes de Mejoramiento de acuerdo a las observaciones realizadas por los entes de control y la Oficina de Control Interno</t>
  </si>
  <si>
    <t>ACTIVIDADES 2018</t>
  </si>
  <si>
    <t xml:space="preserve">plazo
C-M-L </t>
  </si>
  <si>
    <t>PROYECTOS PNGRD
codigo y nombre</t>
  </si>
  <si>
    <t xml:space="preserve">E. FORTALECIMIENTO INSTITUCIONAL DE LA UNGRD </t>
  </si>
  <si>
    <t>Registro Fotográfico/Formato de Asistencia</t>
  </si>
  <si>
    <t>No de Visitas de intercambio de  Experiencias realizadas / No de Visitas de intercambio de Experiencias programadas</t>
  </si>
  <si>
    <t>Gestionar sesiones de Intercambio de Experiencias en temas relevantes del SNGRD con socios estratégicos de la cooperación internacional</t>
  </si>
  <si>
    <t>Identificar y sistematizar buenas prácticas en GRD en lo local de acuerdo con el formato  de Cooperación Internacional</t>
  </si>
  <si>
    <t>Registro Fotográfico/Comunicaciones internas y externas/listas de asistencia</t>
  </si>
  <si>
    <t>Adolfo Ramírez</t>
  </si>
  <si>
    <t xml:space="preserve">Participación en No. De procesos de clasificación/No. De procesos de clasificación programados </t>
  </si>
  <si>
    <t>Apoyo en el componente de enlace en el proceso de clasificación externa de INSARAG</t>
  </si>
  <si>
    <t>Fortalecimiento de la Cooperación Sur-Sur y Cooperación Triangular</t>
  </si>
  <si>
    <t>Antonio José López</t>
  </si>
  <si>
    <t>No. De eventos apoyados/No. De eventos programados</t>
  </si>
  <si>
    <t>Apoyo en la realización de la Octava Plataforma Regional en Reducción del Riesgo de Desastres</t>
  </si>
  <si>
    <t>Desarrollo de eventos (talleres, foros, encuentros) con socios de la cooperación Internacional</t>
  </si>
  <si>
    <t>Listas de asistencia/Registro Fotográfico</t>
  </si>
  <si>
    <t>Lina Paola Martínez</t>
  </si>
  <si>
    <t>No.de eventos realizados con socios de la cooperación internacional / No.de eventos programados con socios de la cooperación internacional</t>
  </si>
  <si>
    <t>Desarrollo de eventos liderados por la UNGRD (talleres, foros, encuentros) con socios de la cooperación Internacional</t>
  </si>
  <si>
    <t xml:space="preserve">Participación de la UNGRD y el SNGRD en eventos y plataformas regionales e internacionales de Gestión del Riesgo de Desastres. </t>
  </si>
  <si>
    <t xml:space="preserve">Listas de asistencia/Registro Fotográfico </t>
  </si>
  <si>
    <t>No. De Eventos y plataformas internacionales en los que se participa desde la UNGRD o SNGRD /  No. De Eventos y plataformas internacionales programados por participar desde la UNGRD o SNGRD Programados</t>
  </si>
  <si>
    <t>Evento de alto nivel con los directivos de la Comisión Técnica Asesora IDRL con el fin de avanzar en la formalización bilateral de la relación inter-institucional</t>
  </si>
  <si>
    <t>Informe de evento</t>
  </si>
  <si>
    <t>Fabricio López</t>
  </si>
  <si>
    <t>No. De eventos de capacitación realizados / No. De eventos de capacitación programados</t>
  </si>
  <si>
    <t xml:space="preserve">Evento de fortalecimiento de capacidades y capacitación de las entidades de la comisión IDRL </t>
  </si>
  <si>
    <t>Apoyar a las Entidades que conforman el comité en la revisión y actualización de sus respectivos procedimientos internos de revisión y de aprobación de los protocolos de cooperación en caso de desastres.</t>
  </si>
  <si>
    <t>Documentos Actualizados</t>
  </si>
  <si>
    <t>No. De documentos de facilitación revisados y actualizados/No. De documentos revisados y actualizados programados</t>
  </si>
  <si>
    <t>Gestionar convocatorias ordinariasde la Comisión Técnica Asesora IDRL</t>
  </si>
  <si>
    <t>31/06/2018</t>
  </si>
  <si>
    <t>Actas de reuniones, agendas, registro fotográfico, listas de asistencia</t>
  </si>
  <si>
    <t>No. De convocatorias realizadas/No. De convocatorias  programadas</t>
  </si>
  <si>
    <t>Funcionarios del SNGRD capacitados en GRD con el apoyo de cooperación internacional.</t>
  </si>
  <si>
    <t>Comisiones, informes y certíficados</t>
  </si>
  <si>
    <t>Luis Ignacio Muñoz</t>
  </si>
  <si>
    <t>No. De miembros del SNGRD Capacitados /  No. De miembros del SNGRD Programados por capacitarse.</t>
  </si>
  <si>
    <t>Apoyo y acompañamiento  en la formulación de nuevos Proyectos a ser financiados por la cooperación internacional.</t>
  </si>
  <si>
    <t xml:space="preserve">Proyectos Formulados y Actas de Entrega </t>
  </si>
  <si>
    <t>No. De Proyectos  de Cooperación formulados / No. De Proyectos  de Cooperación Programados</t>
  </si>
  <si>
    <t>Formalización de Alianzas Estratégicas con nuevos socios de la cooperación internacional.</t>
  </si>
  <si>
    <t>Documentos Firmados</t>
  </si>
  <si>
    <r>
      <t>No de Convenios/acuerdos/cartas de entendimiento firmados</t>
    </r>
    <r>
      <rPr>
        <b/>
        <sz val="10"/>
        <rFont val="Arial"/>
        <family val="2"/>
      </rPr>
      <t xml:space="preserve"> / </t>
    </r>
    <r>
      <rPr>
        <sz val="10"/>
        <rFont val="Arial"/>
        <family val="2"/>
      </rPr>
      <t>No de Convenios/acuerdos/cartas de entendimiento Programados</t>
    </r>
  </si>
  <si>
    <t>Traducción del Plan Estratégico de Cooperación Internacional en Gestión del Riesgo de Desastres</t>
  </si>
  <si>
    <t>Correo de Confirmación de Transferencia</t>
  </si>
  <si>
    <t xml:space="preserve">Transferencias consignadas / Transferencias Programadas </t>
  </si>
  <si>
    <t>Aportes a cuenta de misión UNDAC del país.</t>
  </si>
  <si>
    <t>Herramienta Actualizada</t>
  </si>
  <si>
    <t>No. de actualizaciones de red de Cooperantes realizadas / No. De actualizaciones de red de Cooperantes programadas</t>
  </si>
  <si>
    <t xml:space="preserve">Actualización de Red de Cooperantes con información de donaciones, convenios, capacitaciones y asistencia técnica. </t>
  </si>
  <si>
    <t xml:space="preserve">Red de Cooperantes actualizada con información de donaciones, convenios, capacitaciones y asistencia técnica. </t>
  </si>
  <si>
    <t>Fortalecimiento de alianzas e intercambios con socios estratégicos para el Fortalecimiento del Sistema Nacional de Gestión del Riesgo de Desastres en Colombia y en el Exterior</t>
  </si>
  <si>
    <t>COOPERACIÓN PARA LA GESTIÓN DEL RIESGO DE DESASTRES</t>
  </si>
  <si>
    <t>CANTIDAD</t>
  </si>
  <si>
    <t>UNIDAD DE MEDIDA</t>
  </si>
  <si>
    <t>GRUPO DE COOPERACIÓN INTERNACIONAL</t>
  </si>
  <si>
    <t>Incorporación de los sectores en los Comités Nacionales para la Gestión del Riesgo.</t>
  </si>
  <si>
    <t>Fomento de la responsabilidad sectorial y territorial en los procesos de la gestión del riesgo</t>
  </si>
  <si>
    <t xml:space="preserve">FUENTES DE FINANCIACIÓN </t>
  </si>
  <si>
    <t>X</t>
  </si>
  <si>
    <t>Actualizaciones</t>
  </si>
  <si>
    <t>Informes</t>
  </si>
  <si>
    <t xml:space="preserve"> </t>
  </si>
  <si>
    <t>Informe</t>
  </si>
  <si>
    <t>L</t>
  </si>
  <si>
    <t>Reportes de seguimientos efectuados al sector</t>
  </si>
  <si>
    <t>Seguimiento</t>
  </si>
  <si>
    <t>Avance en el componente GEL -Seguridad y privacidad de la Información  (Plan Sectorial)</t>
  </si>
  <si>
    <t>Avance en el componente GEL - TIC para la Gestión  (Plan Sectorial)</t>
  </si>
  <si>
    <t xml:space="preserve">Reporte de avance y cumplimienTo del Indicador de acuerdo a la meta del DAPRE. </t>
  </si>
  <si>
    <t>Reportes Realizados / sobre reportes Programados</t>
  </si>
  <si>
    <t>Avance en el componente GEL - TIC para el Gobierno abierto  (Plan Sectorial)</t>
  </si>
  <si>
    <t>Avance en el componente GEL - TIC para servicios (Plan Sectorial)</t>
  </si>
  <si>
    <t>Apoyar y realizar seguimiiento a la implementación del SGSI</t>
  </si>
  <si>
    <t>Seguimiento y fortalecimiento a la implementación de la estrategia de gobierno en línea.</t>
  </si>
  <si>
    <t>Registro en el SUIT</t>
  </si>
  <si>
    <t>Italo Prieto</t>
  </si>
  <si>
    <t>No. De actualizaciones realizadas/ No. De actualizaciones requeridas/necesarias</t>
  </si>
  <si>
    <t>Actualizar en el SUIT en caso que se identifique nuevos OPAS o Tramites en la Entidad</t>
  </si>
  <si>
    <t>Página web de la Entidad</t>
  </si>
  <si>
    <t>Mapa de riesgos de corrupción consolidado y publicado en página web de la UNGRD</t>
  </si>
  <si>
    <t>Mapa de riesgos de corrupción consolidado</t>
  </si>
  <si>
    <t>Elaborar el Mapa de Riesgos de Corrupción Consolidado de la Entidad y publicarlo en página web Vigencia 2018</t>
  </si>
  <si>
    <t>Elaborar el Mapa de Riesgos de Corrupción Consolidado de la Entidad y publicarlo en página web Vigencia 2016</t>
  </si>
  <si>
    <t>Informe elaborado</t>
  </si>
  <si>
    <t>Elaborar el Informe de ejecución del Plan Anticorrupción del año y cargarlo en página web de la Entidad</t>
  </si>
  <si>
    <t>Yanizza Lozano</t>
  </si>
  <si>
    <t>Correos electronicos de seguimiento y reporte de indicadores del PAAC en SIGEPRE.
Evidencias de actividades de la OAPI ejecutadas</t>
  </si>
  <si>
    <t xml:space="preserve">Seguimientos  realizados / Seguimientos Programados </t>
  </si>
  <si>
    <t>Seguimientos al PAAC</t>
  </si>
  <si>
    <t>Realizar Seguimiento a la ejecución del Plan Anticorrupción y Atención al Ciudadano y gestionar las actividades a cargo de la OAPI</t>
  </si>
  <si>
    <t>Realizar seguimiento al plan anticorrupción de las actividades a cargo de la OAPI.</t>
  </si>
  <si>
    <t>Documento Plan Anticorrupción y de Atención al Ciudadano 2016 publicado en página web</t>
  </si>
  <si>
    <t>No. De documentos elaborados / No. De documentos requeridos</t>
  </si>
  <si>
    <t>Liderar la formulación Plan Anticorrupción y Atención al Ciudadano 2018 y gestionar su publicación en página web de la Entidad</t>
  </si>
  <si>
    <t>Liderar la Formulación del Plan Anticorrupción y de Atención al Ciudadano 2018</t>
  </si>
  <si>
    <t>Matriz consolidada de documentos de respuesta elaborados (Oficios, Informes)</t>
  </si>
  <si>
    <t>Elena Pabon
Lorena Chavez</t>
  </si>
  <si>
    <t>Documentos</t>
  </si>
  <si>
    <t>Consolidar información y dar respuesta a los requerimientos de las entidades externas referentes a las competencias de la OAPI.</t>
  </si>
  <si>
    <t>Página web y Lista de chequeo implementación de la Ley  1712 de 2014</t>
  </si>
  <si>
    <t>Ana Milena Alvarez/ Yanizza Lozano</t>
  </si>
  <si>
    <t xml:space="preserve">Seguimientos al cumplimiento realizados / Seguimientos al cumplimiento Programados </t>
  </si>
  <si>
    <t>Seguimiento al cumplimiento de la lista de chequeo Ley  1712 de 2014</t>
  </si>
  <si>
    <t>Liderar la elaboración del informe final de la ejecución de la estrategia y el Plan de Acción de Rendición de Cuentas de la vigencia 2018.</t>
  </si>
  <si>
    <t>Liderar la elaboración del informe final de la ejecución de la estrategia y el plan de Acción de Rendición de Cuentas de la vigencia 2016.</t>
  </si>
  <si>
    <t xml:space="preserve">Plan de Acción de RC con seguimientos trimestrales </t>
  </si>
  <si>
    <t>Número de seguimientos realizados/ Número de seguimientos programados</t>
  </si>
  <si>
    <t>Hacer seguimiento a la ejecución del Plan de Acción de Rendición de Cuentas 2018</t>
  </si>
  <si>
    <t>Hacer seguimiento a la ejecución del Plan de Acción de Rendición de Cuentas 2017</t>
  </si>
  <si>
    <t xml:space="preserve"> Estrategia Rendición de Cuentas 2017.
Plan de Acción para la ejecución de la estrategia de rendición de cuentas.</t>
  </si>
  <si>
    <t>No. De documentos elaborados y aprobados / No. De documentos requeridos</t>
  </si>
  <si>
    <t>Formular la Estrategia y el Plan de Acción de Rendición de Cuentas para la vigencia 2018</t>
  </si>
  <si>
    <t>Formular la Estrategia y el Plan de Acción de Rendición de Cuentas para la vigencia 2017</t>
  </si>
  <si>
    <t xml:space="preserve"> Fortalecimiento de la estrategia de rendición de cuentas.</t>
  </si>
  <si>
    <t xml:space="preserve">Contratos </t>
  </si>
  <si>
    <t xml:space="preserve">Contratación y desarrollos de aplicativos en sharepoint. </t>
  </si>
  <si>
    <t>Plan estrategico de TI actualizado</t>
  </si>
  <si>
    <t>No. documentos de actualización de PETI realizados / No. documentos de actualización de PETI requeridos</t>
  </si>
  <si>
    <t>Actualización del Plan Estrategico de Tecnologías de Información - PETI de la UNGRD</t>
  </si>
  <si>
    <t>Cantidad de licencias adquiridas / Cantidad de licencias requeridas</t>
  </si>
  <si>
    <t>Proceso de Adquisición</t>
  </si>
  <si>
    <t>Gestionar el proceso adquisicion de Licencias de software para apoyo a las actividades Misionales.</t>
  </si>
  <si>
    <t>Numero de reportes diligenciados</t>
  </si>
  <si>
    <t>Numero de reportes diligenciados / Numero de reportes requeridos</t>
  </si>
  <si>
    <t>Reporte FURAG diligenciado a DAFP</t>
  </si>
  <si>
    <t>Reportar el  estado FURAG de la UNGRD</t>
  </si>
  <si>
    <t>Documento en el que se decribirá el Inventario de necesidades de TI - UNGRD</t>
  </si>
  <si>
    <t>Número de inventarios realizados / Número de inventarios requeridos</t>
  </si>
  <si>
    <t>Inventarios</t>
  </si>
  <si>
    <t>Actualizar inventario de necesidades y proyectos de tecnologías de información para la vigencia 2017</t>
  </si>
  <si>
    <t>Gestión tecnologías de la información.</t>
  </si>
  <si>
    <t>Apoyo tecnológico para la gestión institucional</t>
  </si>
  <si>
    <t>Actividades Ejecutadas</t>
  </si>
  <si>
    <t>Mapa de Riesgos y Oportunidades de la UNGRD</t>
  </si>
  <si>
    <t>Revisión de los mapas de riesgos por procesos y de corrupción de SIPLAG</t>
  </si>
  <si>
    <t>Comunicar y verificar el cargue en la plataforma Neogestión de la medición de los indicadores de gestión de cada uno de los procesos establecidos por la oficina, de acuerdo a la periodicidad definida en la fichas de indicadores</t>
  </si>
  <si>
    <t>Acta de reunión realizada y listados de asistencia</t>
  </si>
  <si>
    <t>Cronograma de actividades</t>
  </si>
  <si>
    <t>Milena Alvarez</t>
  </si>
  <si>
    <t>Actividades realizadas/ Actividades planificadas</t>
  </si>
  <si>
    <t>Porcentaje de cumplimiento</t>
  </si>
  <si>
    <t>Ejecución de las actividades del plan de trabajo del Sistema de Gestión Ambiental</t>
  </si>
  <si>
    <t>Yanizza Lozano
Milena Alvarez
Italo Prieto</t>
  </si>
  <si>
    <t>Mapa de Riesgos y Oportunidades de  todos los procesos de la UNGRD Actualizado</t>
  </si>
  <si>
    <t>Actualizacion de Riesgos</t>
  </si>
  <si>
    <t>Acompañamiento en actualización a los Riesgos y Oportunidades identificados en los procesos</t>
  </si>
  <si>
    <t>Planillas de Asistencia a la reunión, 
registro fotográfico</t>
  </si>
  <si>
    <t>N° Actividades desarrolladas / N° Actividades requeridas</t>
  </si>
  <si>
    <t>Actividad Anual</t>
  </si>
  <si>
    <t>Desarrollar una actividad anual del SIPLAG  con participación de todos los servidores de la Entidad para interiorización del Sistema</t>
  </si>
  <si>
    <t>Desarrollar una actividad anual del SIPLAG  con participación de todos los servidores de la Entidad de interiorización del Sistema</t>
  </si>
  <si>
    <t>Presentaciones utilizadas, listados de asistencia, evaluación de las jornadas</t>
  </si>
  <si>
    <t>Número de actividades realizadas / Número de actividades Programadas</t>
  </si>
  <si>
    <t>Actividades de Sensibilización y Refuerzo realizadas</t>
  </si>
  <si>
    <t>Realizar actividades de sensibilización y refuerzo en temas del SIPLAG a los funcionarios de la entidad</t>
  </si>
  <si>
    <t>Actas de Reunión, listados de asistencia</t>
  </si>
  <si>
    <t>No.  Reuniones realizadas con el Equipo SIPLAG / No.  Reuniones Programadas</t>
  </si>
  <si>
    <t>Llevar a cabo reuniones bimestrales del Equipo SIPLAG y ECOSIPLAG</t>
  </si>
  <si>
    <t>Llevar a cabo reuniones bimestrales del Equipo SIPLAG</t>
  </si>
  <si>
    <t xml:space="preserve"> Plan de Auditoria - Informe de Auditoria - Formulación de Acciones sobre resultados</t>
  </si>
  <si>
    <t>Actividades de las Auditorias ejecutadas / Actividades de auditoria planificadas</t>
  </si>
  <si>
    <t>Gestionar la contratación y ejecución de las Auditorias de Seguimiento II y Transición versiones 2015 del SIPLAG</t>
  </si>
  <si>
    <t>Plan de Trabajo Implementación Transición Versiones 2015</t>
  </si>
  <si>
    <t>Milena Alvarez
Yanizza Lozano
Italo Prieto</t>
  </si>
  <si>
    <t>No. Actividades ejecutadas / No. Actividades Planificadas</t>
  </si>
  <si>
    <t>Ejecución Plan de Transición a nuevas versiones 2015 de las normas de calidad y ambiental</t>
  </si>
  <si>
    <t>Plan de Trabajo Implementación MIPG</t>
  </si>
  <si>
    <t>Cerrar Acciones de Planes de Mejoramiento del SIPLAG - (Auditoria de Seguimiento)</t>
  </si>
  <si>
    <t>Sistema Integrado de Planeación y Gestión.</t>
  </si>
  <si>
    <t>Patricia Arenas</t>
  </si>
  <si>
    <t>Elaborar Planes de Mejoramiento de acuerdo a las observaciones realizadas por los entes de control y la Oficina de Control Interno</t>
  </si>
  <si>
    <t>Formatos de seguimiento a los proyectos de inversión (FR-1300-PE-04 FORMATO DE SEGUIMIENTO A PROYECTOS DE INVERSIÓN) y aplicativo SPI</t>
  </si>
  <si>
    <t>No. De seguimientos realizados por proyecto/ No. Proyectos inscritos</t>
  </si>
  <si>
    <t xml:space="preserve">Realizar seguimiento a los proyectos de inversión de la UNGRD en el SPI </t>
  </si>
  <si>
    <t xml:space="preserve">Seguimiento a los proyectos de inversión de la UNGRD realizado con base en la información registrada en el SPI </t>
  </si>
  <si>
    <t>Documento perfil actualizado del respectivo proyecto de inversión y ficha EBI</t>
  </si>
  <si>
    <t>No. De proyectos formulados e inscritos/ No. De proyectos requeridos por las áreas</t>
  </si>
  <si>
    <t>Formular e inscribir proyectos de inversión</t>
  </si>
  <si>
    <t>Formulación e inscripción de proyectos de inversión a ejecutar durante la vigencia actual</t>
  </si>
  <si>
    <t>Documentos de proyectos de inversión magnéticos y físicos. Cargue de los mismos en el SUIFP</t>
  </si>
  <si>
    <t>Actualizar la información de proyectos de Inversión en el SUIFP</t>
  </si>
  <si>
    <t>Documentos perfil de proyectos de inversión inscritos en el SUIFP</t>
  </si>
  <si>
    <t>No. De proyectos de inversión aprobados / No. De proyectos inscritos</t>
  </si>
  <si>
    <t>Inscribir los proyectos de inversión para la vigencia 2019</t>
  </si>
  <si>
    <t>Inscribir  los proyectos de inversión para la vigencia 2018</t>
  </si>
  <si>
    <t>Formulación y seguimiento de los proyectos de inversión.</t>
  </si>
  <si>
    <t>Documento, Informes trimestral de Gestión.</t>
  </si>
  <si>
    <t>No. De informes elaborados / No. De informes requeridos</t>
  </si>
  <si>
    <t xml:space="preserve">Elaboración y consolidación de Informes de Gestión de la Oficina Asesora de Planeación. </t>
  </si>
  <si>
    <t>FORMATO PLAN DE ACCIÓN (FR-1300-PE-01) cargado en la página web de la entidad, en el cual se debe reportar seguimiento bimensual</t>
  </si>
  <si>
    <t>Patricia Arenas
Miguel Angulo</t>
  </si>
  <si>
    <t>Asesorar la formulación y consolidar del Plan de Acción de la entidad para la vigencia 2019</t>
  </si>
  <si>
    <t>Asesorar la formulación y consolidar del Plan de Acción de la entidad para la vigencia 2018</t>
  </si>
  <si>
    <t>FORMATO PLAN DE ACCIÓN (FR-1300-PE-01) cargado en la página web de la entidad
Informes de seguimeinto</t>
  </si>
  <si>
    <t>Juan Mafia
Miguel Angulo</t>
  </si>
  <si>
    <t>Seguimeintos</t>
  </si>
  <si>
    <t>Realizar seguimiento bimestral al Plan de Acción de la UNGRD y hacer documento de cierre</t>
  </si>
  <si>
    <t>Efectuar el último seguimiento al Plan de Acción de la Entidad de la vigencia 2016 y hacer documento de cierre</t>
  </si>
  <si>
    <t>FORMATO PLAN DE ACCIÓN (FR-1300-PE-01) cargado en la página web de la entidad y documento de informe de cierre</t>
  </si>
  <si>
    <t>Seguimiento Plan Estratégico 2014-2018, con corte al 2017</t>
  </si>
  <si>
    <t>Informe de seguimiento al Plan Estratégico</t>
  </si>
  <si>
    <t>No. De documentos elaborados/No. De documentos requeridos</t>
  </si>
  <si>
    <t xml:space="preserve">Revisar el Plan Estratégico de la Entidad de la vigencia 2014 -2018  y definir si da lugar a alguna modificación </t>
  </si>
  <si>
    <t>C-M</t>
  </si>
  <si>
    <t>1.3.6 Instalaciones peligrosas con análisis y evaluación de riesgos químicos.</t>
  </si>
  <si>
    <t>Planeación estratégica.</t>
  </si>
  <si>
    <t xml:space="preserve">Matriz de seguimiento </t>
  </si>
  <si>
    <t>Juan Mafla</t>
  </si>
  <si>
    <t>No. De seguimientos realizados/No. De seguimientos programados</t>
  </si>
  <si>
    <t>Realizar el seguimiento al Plan Anual de Adquisiciones de la vigencia 2018</t>
  </si>
  <si>
    <t>Apoyar el desarrollo del seguimiento al Plan Anual de Adquisiciones de la vigencia 2017</t>
  </si>
  <si>
    <t>Paola Cubides</t>
  </si>
  <si>
    <t>Programación y seguimiento del Plan Anual de Adquisiciones.</t>
  </si>
  <si>
    <t xml:space="preserve"> FR-1605-GF-35 Formato de solicitud  mensial de PAC</t>
  </si>
  <si>
    <t>No. De solicitudes  de PAC efectuadas / No. Solicitudes de PAC programadas</t>
  </si>
  <si>
    <t xml:space="preserve">Elaboración de solicitud de PAC de la vigencia 2017, es decir la mensualización de los montos a pagar en ese año fiscal. </t>
  </si>
  <si>
    <t>Formato Único de Distribución PAC para la vigencia 2018 entregado al Grupo de Apoyo Financiero.</t>
  </si>
  <si>
    <t>Matriz de consolidación programación PAC elaborados / Matriz de consolidación programación PAC requeridos</t>
  </si>
  <si>
    <t>Solicitud y desagregación PAC 2018</t>
  </si>
  <si>
    <t>Elaboración del Programa Anual Mensualizado de Caja - PAC.</t>
  </si>
  <si>
    <t>Oficios radicados ante Ministerio de Hacienda, así como las justificacioes presentadas por cada una de las áreas</t>
  </si>
  <si>
    <t>Juan Mafla
Miguel Angulo</t>
  </si>
  <si>
    <t>No. Solicitudes aprobadas/No. Solicitudes tramitadas</t>
  </si>
  <si>
    <t>solicitudes</t>
  </si>
  <si>
    <t>Adelantar los tramites necesarios de solicitud de vigencias futuras, conforme a los requerimientos del Grupo de Apoyo Administrativo y el Grupo de Talento Humano</t>
  </si>
  <si>
    <t>Oficios  de solicitud de recursos radicados en el Ministerio de Hacienda y respuesta del Ministerio frente a la misma</t>
  </si>
  <si>
    <t>No. Solicitudes tramitadas / No. Solicitudes requeridas</t>
  </si>
  <si>
    <t>Solicitar los recursos necesarios para la implementación de la Política Pública de Gestión del Riesgo de Desastres al MHCP</t>
  </si>
  <si>
    <t>Solicitud de recursos para la implementación de la Política Pública de Gestión del Riesgo de Desastres al MHCP</t>
  </si>
  <si>
    <t>Acuerdos aprobados, oficios de Ministerio de Hacienda con aprobación de modificación presupuestal (Adiciones, traslados, reducciones)</t>
  </si>
  <si>
    <t>No. de modificaciones presupuestales tramitadas / No de modificaciones presupuestales requeridas</t>
  </si>
  <si>
    <t>Tramitar la viabilidad de las modificaciones presupuestales a nivel de decreto ante las instancias competentes</t>
  </si>
  <si>
    <t>No. De documentos elaborados / No. De documentos solicitados</t>
  </si>
  <si>
    <t>documento</t>
  </si>
  <si>
    <t>Desarrollar informe final de la ejecución presupuestal de la UNGRD</t>
  </si>
  <si>
    <t xml:space="preserve">Informes DAPRE - Contraloria. </t>
  </si>
  <si>
    <t>No. de informes de seguimientos elaborados / No. de informes de seguimientos solicitados</t>
  </si>
  <si>
    <t>Desarrollar informe para DAPRE - Contraloria con ejecución presupuestal mensual y justificación de variaciones</t>
  </si>
  <si>
    <t>Matriz de seguimiento presupuestal, de acuerdo al documento requerido por el Ministerio de Hacienda y Crédito Público</t>
  </si>
  <si>
    <t>No. de reportes de ejecución elaborados / No. de reportes solicitados</t>
  </si>
  <si>
    <t>Presentar reportes de ejecución presupuestal al MHCP, desagregando compromisos y obligaciones de manera mensual</t>
  </si>
  <si>
    <t>Presentación de seguimiento al acuerdo de desempeño del sector</t>
  </si>
  <si>
    <t>No. De reportes de seguimiento realizados / No. De reportes solicitados</t>
  </si>
  <si>
    <t>Realizar seguimiento a las metas del acuerdo de desempeño  de ejecución presupuestal de la UNGRD para ser entregado al DAPRE</t>
  </si>
  <si>
    <t>Seguimiento a las metas del acuerdo de desempeño  de ejecución presupuestal de la UNGRD para ser entregado al DAPRE</t>
  </si>
  <si>
    <t>Ficha de reporte al seguimiento de la ejecución presupuestal</t>
  </si>
  <si>
    <t xml:space="preserve">Documento reporte </t>
  </si>
  <si>
    <t>Desarrollar los reportes de ejecución presupuestal de la UNGRD para ser reportados a la Dirección General</t>
  </si>
  <si>
    <t>Matriz de proyección de metas presupuestales de la vigencia 2016</t>
  </si>
  <si>
    <t>No. De matrices elaboradas / No. De matrices solicitadas</t>
  </si>
  <si>
    <t>Matriz</t>
  </si>
  <si>
    <t>Elaborar la proyección de metas de ejecución presupuestal anual de la UNGRD  como soporte a la formulación del acuerdo de desempeño del sector</t>
  </si>
  <si>
    <t>Documento físico y magnético de anteproyecto de presupuesto, oficio de radicación ante Ministerio de Hacienda y Crédito Público  y cargue del mismo en el SIIF.</t>
  </si>
  <si>
    <t>No. De documentos de anteproyecto de presupuesto elaborados / No. De documentos de anteproyecto Solicitados</t>
  </si>
  <si>
    <t xml:space="preserve">Documento </t>
  </si>
  <si>
    <t>Elaborar el anteproyecto de presupuesto de la UNGRD</t>
  </si>
  <si>
    <t>Ejecución y Seguimiento a la ejecución y planificación presupuestal.</t>
  </si>
  <si>
    <t>Eficiencia en la ejecución financiera</t>
  </si>
  <si>
    <t>PRESUPUESTO SOLICITADO</t>
  </si>
  <si>
    <t>seguimiento documentos</t>
  </si>
  <si>
    <t>Herramienta tecnologica</t>
  </si>
  <si>
    <t>Matriz de seguimiento y reporte de sisconpes DNP.</t>
  </si>
  <si>
    <t>Realizar seguimiento a los avances de las acciones de la UNGRD, en cumplimiento de lo estipulado en los documentos Conpes</t>
  </si>
  <si>
    <t>Reportes de seguimiento enviados al DAPRE mes vencido.</t>
  </si>
  <si>
    <t>No. De reportes de seguimiento consolidados enviados al DAPRE y cargados en SINERGIA /No. De reportes de seguimiento Solicitados</t>
  </si>
  <si>
    <t xml:space="preserve"> Realizar seguimiento a los indicadores de meta y producto del  Plan Nacional de Desarrollo a cargo de la UNGRD  en la plataforma Sinergia</t>
  </si>
  <si>
    <t>Acuerdo firmado con entidades del SNGRD</t>
  </si>
  <si>
    <t>N° de acuerdos realizados / N° de acuerdos planeados</t>
  </si>
  <si>
    <t>2 Acuerdos</t>
  </si>
  <si>
    <t>Realizar acuerdos de información con entidades del SNGRD para su articulación con el Sistema Nacional de Información de Gestión del Riesgo de Desastres - SNIGRD</t>
  </si>
  <si>
    <t>C-M-L</t>
  </si>
  <si>
    <t xml:space="preserve">1.6.2 Articulación de los sistemas de información sectoriales existentes  con el SINGRD 
5.5.3. 1 estrategia para el intercambio de información y conocimiento sobre gestión del riesgo generada e implementada </t>
  </si>
  <si>
    <t>Herramientas tecnologicas de apoyo a simulacros nacionales</t>
  </si>
  <si>
    <t>N°solicitadas/N° de veces entregadas</t>
  </si>
  <si>
    <t>Desarrollar mejoras y ajustes a  herramienta para la recopilacion de informacion en el marco de la ejecucion de simulacros a nivel nacional.</t>
  </si>
  <si>
    <t xml:space="preserve">1.6.1 Sistema de Información Nacional para la Gestión del Riesgo de Desastres (SINGRD) </t>
  </si>
  <si>
    <t>Fortalecer el Sistema Nacional de Información de Gestión del Riesgo de Desastres - SNIGRD.</t>
  </si>
  <si>
    <t>OFICINA ASESORA DE PLANEACIÓN</t>
  </si>
  <si>
    <t>OFICINA ASESORA DE PLANEACION</t>
  </si>
  <si>
    <t>FORMATO DE PLAN DE ACCIÓN</t>
  </si>
  <si>
    <t>CODIGO:
FR-1300-PE-01</t>
  </si>
  <si>
    <t>Versión 03</t>
  </si>
  <si>
    <t>UNIDAD NACIONAL PARA LA GESTIÓN DEL RIESGO DE DESASTRES - UNGRD
SEGUIMIENTO BIMESTRE</t>
  </si>
  <si>
    <t>SECRETARÍA GENERAL</t>
  </si>
  <si>
    <t>META BIMESTRE</t>
  </si>
  <si>
    <t>META ANUAL</t>
  </si>
  <si>
    <t>% META ANUAL</t>
  </si>
  <si>
    <t>RESULTADO BIMESTRE</t>
  </si>
  <si>
    <t>META ACUMULADA BIMESTRE</t>
  </si>
  <si>
    <t>PRESUPUESTO EJECUTADO BIMESTRE</t>
  </si>
  <si>
    <t>PRESUPUESTO ACUMULADO BIMESTRES (AÑO)</t>
  </si>
  <si>
    <t>PRESUPUESTO  % ACUMULADO BIMESTRES (AÑO)</t>
  </si>
  <si>
    <t>DIFICULTADES O RETRAZOS</t>
  </si>
  <si>
    <t>INDICADOR CUMPLIMIENTO</t>
  </si>
  <si>
    <t>F. FORTALECIMIENTO INSTITUCIONAL DE LA UNGRD</t>
  </si>
  <si>
    <t>Seguimiento a la Programación Presupuestal FNGRD</t>
  </si>
  <si>
    <t>Reuniones realizadas / Reuniones programadas</t>
  </si>
  <si>
    <t>Iván Fajardo</t>
  </si>
  <si>
    <t>Actas de reunión o listados de asistencia</t>
  </si>
  <si>
    <t>Seguimiento a la Programación Presupuestal UNGRD</t>
  </si>
  <si>
    <t>Seguimiento a la asignación de recursos UNGRD y FNGRD</t>
  </si>
  <si>
    <t xml:space="preserve">Programación y Seguimiento al Plan Anual de Adquisiciones </t>
  </si>
  <si>
    <t>Aprobación de la programación del Plan Anual de Adquisiciones</t>
  </si>
  <si>
    <t>Comité de adquisiciones</t>
  </si>
  <si>
    <t>Acta de comité</t>
  </si>
  <si>
    <t>Carolina Baquero</t>
  </si>
  <si>
    <t>Seguimiento al Plan Anual de Adquisiciones</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</si>
  <si>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</si>
  <si>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</si>
  <si>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</si>
  <si>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</si>
  <si>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</si>
  <si>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</si>
  <si>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al Plan de Capacitación</t>
  </si>
  <si>
    <t>Seguimiento al Plan de Bienestar e Incentivos</t>
  </si>
  <si>
    <t>Seguimiento al Programa de Salud y Seguridad en el Trabajo</t>
  </si>
  <si>
    <t>Control de asignación de recursos de acuerdo con el Plan de Contratación</t>
  </si>
  <si>
    <t>Solicitudes de contratación</t>
  </si>
  <si>
    <t>Solicitudes de contratación revisadas / Total de solicitudes recibidas</t>
  </si>
  <si>
    <t>Formatos de solicitud de expedición o modificación de CDP</t>
  </si>
  <si>
    <t>Adelantar los procesos disciplinarios a los funcionarios de la UNGRD</t>
  </si>
  <si>
    <t>Procesos disciplinarios</t>
  </si>
  <si>
    <t>Procesos atendidos/Procesos recibidos</t>
  </si>
  <si>
    <t>Gustavo Paz</t>
  </si>
  <si>
    <t>Expedientes de los procesos adelantados</t>
  </si>
  <si>
    <t>Aprobación de la Estrategia y Plan de Participación Ciudadana para la vigencia 2018</t>
  </si>
  <si>
    <t xml:space="preserve">Estrategia y Plan de Participación Ciudadana </t>
  </si>
  <si>
    <t>Acta de aprobación</t>
  </si>
  <si>
    <t>Fortalecimiento de la estrategia de rendición de cuentas</t>
  </si>
  <si>
    <t>Apoyo en el desarrollo de la Rendición de Cuentas de la vigencia 2018.</t>
  </si>
  <si>
    <t>Evento Rendición de Cuentas</t>
  </si>
  <si>
    <t>No. De Actividades de apoyo desarrolladas/No. De Actividades de apoyo programadas</t>
  </si>
  <si>
    <t>Evidencia según las actividades realizadas, listas de asistencia e Informe Final.</t>
  </si>
  <si>
    <t>Ejercer la Secretaría Técnica del comité interinstitucional de accidentes graves</t>
  </si>
  <si>
    <t>No. Seciones realizadas</t>
  </si>
  <si>
    <t>Actas, listados de asistencia, Correos de citación</t>
  </si>
  <si>
    <t>No. de seguimientos efectuados en SISCONPES/ No. seguimientos programados SISCONPES</t>
  </si>
  <si>
    <t xml:space="preserve"> PAC de la vigencia 2017, es decir la mensualización de los montos a pagar en ese año fiscal. </t>
  </si>
  <si>
    <t>Realizar el Seguimiento Plan Estratégico 2014-2018, con corte al 2018</t>
  </si>
  <si>
    <t xml:space="preserve">Elaborar y consolidar informes de Gestión de la UNGRD. </t>
  </si>
  <si>
    <t xml:space="preserve">Elena Pabon </t>
  </si>
  <si>
    <t>Patricia Arenas
Carmen Lorena</t>
  </si>
  <si>
    <t>Ejecutar Plan de Trabajo Implementación Modelo Integrado de Planeación y Gestión MIPG</t>
  </si>
  <si>
    <t xml:space="preserve">Dar cumplimiento al Programa Anual de Auditoría de Gestión Independiente PAAGI-2018 </t>
  </si>
  <si>
    <t>Oficina de Control Interno</t>
  </si>
  <si>
    <t>Programa Anual de Auditoria de Gestión Independiente Vigencia 2018 
PAAGI-2018</t>
  </si>
  <si>
    <t xml:space="preserve">Implementación del SNIGRD como parte de la arquitectura empresarial de la UNGRD </t>
  </si>
  <si>
    <t>Proceso(s) Contractual(es)</t>
  </si>
  <si>
    <t>Actualización y seguimiento al Plan Estrategico de Tecnologías de Información - PETI de la UNGRD</t>
  </si>
  <si>
    <t>Planear y gestionar los componentes de información de la UNGRD</t>
  </si>
  <si>
    <t>Documentos Elaborados</t>
  </si>
  <si>
    <t>Documentos elaborados</t>
  </si>
  <si>
    <t>Suscripción del contrato de soporte y mantenimiento de la plataforma tecnológica Sharepoint, y aplicativos desarrollados sobre esta</t>
  </si>
  <si>
    <t>Contratos suscrito</t>
  </si>
  <si>
    <t>Contrato de soporte y mantenimiento en ejecución.</t>
  </si>
  <si>
    <t>Hacer seguimiento a la ejecución del Plan de Mantenimiento de Servicios Tecnológicos</t>
  </si>
  <si>
    <t>No. de Seguimientos presentados</t>
  </si>
  <si>
    <t>Ejecutar el Plan de Tratamiento de Riesgos</t>
  </si>
  <si>
    <t>Contrato</t>
  </si>
  <si>
    <t>Gestionar la implementación del Sistema de Gestión de Seguridad de la Información en la entidad</t>
  </si>
  <si>
    <t>Contrato de consultoría formalizado y en ejecución</t>
  </si>
  <si>
    <t>Seguimiento contrato implementación del SGSI</t>
  </si>
  <si>
    <t>OFICINA ASESORA DE COMUNICACIONES</t>
  </si>
  <si>
    <t xml:space="preserve">PRESUPUESTO APROBADO </t>
  </si>
  <si>
    <t>Estrategia de comunicaciones interna, externa y digital en gestión del riesgo de desastres.</t>
  </si>
  <si>
    <t>Carteleras institucionales físicas, las cuales se nutrirán de la información generada por los boletines institucionales y además donde se podrán consultar las diferentes acciones de la UNGRD.</t>
  </si>
  <si>
    <t>Actualizar carteleras institucionales físicas, las cuales se nutrirán de la información generada por los boletines institucionales y además donde se podrán consultar las diferentes acciones de la UNGRD.</t>
  </si>
  <si>
    <t xml:space="preserve">No. De actualiaciones </t>
  </si>
  <si>
    <t># Documento Publicados/ Documentos programados</t>
  </si>
  <si>
    <t>Fotografía de actualizaciones realizadas a la cartelera</t>
  </si>
  <si>
    <t xml:space="preserve">Encuestas de percepción dirigida a los públicos internos y externos de la entidad. </t>
  </si>
  <si>
    <t>Documentos digitales</t>
  </si>
  <si>
    <t># Encuestas realizadas/ # Ecuestas programados</t>
  </si>
  <si>
    <t>Aplicación de encuenstas e informe y analisis de estadistícas</t>
  </si>
  <si>
    <t>5.5.2
Información, educación y comunicación (IEC) para conocer el riesgo y reducirlo.</t>
  </si>
  <si>
    <t>x</t>
  </si>
  <si>
    <t>Videos institucionales de carácter interno y externo que resalten las labores y acciones de la UNGRD y el SNGRD.</t>
  </si>
  <si>
    <t>Videos</t>
  </si>
  <si>
    <t># videos realizados y publicados / # Videos requeridos</t>
  </si>
  <si>
    <t xml:space="preserve">Daniel González
</t>
  </si>
  <si>
    <t>Elaboración de infografías dirigidas para su publicación en medios de comunicación</t>
  </si>
  <si>
    <t>Elaboracion de rotafolios informativos de la UNGRD</t>
  </si>
  <si>
    <t>Rotafolios</t>
  </si>
  <si>
    <t># rotafolios realizados y publicados / # rotafolios requeridos</t>
  </si>
  <si>
    <t>Daniel González</t>
  </si>
  <si>
    <t>Videos y rotafolio final.</t>
  </si>
  <si>
    <t>Rediseño de piezas para pendones, afiches y material pop de la UNGRD</t>
  </si>
  <si>
    <t>Infografias</t>
  </si>
  <si>
    <t># infografias realizadas/ # infografias programadas</t>
  </si>
  <si>
    <t>Juan Carlos López</t>
  </si>
  <si>
    <t xml:space="preserve">Infografias </t>
  </si>
  <si>
    <t xml:space="preserve">Producto audiovisual que condense las actividades  mensuales de la UNGRD </t>
  </si>
  <si>
    <t>Diseño de material gráfico y piezas institucionales de la UNGRD</t>
  </si>
  <si>
    <t>Material gráfico y piezas diseñadas</t>
  </si>
  <si>
    <t>Material gráfico y piezas  realizadas / Material gráfico y piezas requeridas</t>
  </si>
  <si>
    <t>Piezas Artefinalizadas</t>
  </si>
  <si>
    <t>Boletínes informativos y comunicados de prensa.</t>
  </si>
  <si>
    <t># videos realizados y publicados / # Videos programados</t>
  </si>
  <si>
    <t>Video mes en imágenes</t>
  </si>
  <si>
    <t>Boletines externos de información con el SNGRD.</t>
  </si>
  <si>
    <t>Boletínes informativos y/o comunicados de prensa.</t>
  </si>
  <si>
    <t>Documento digital</t>
  </si>
  <si>
    <t xml:space="preserve"># Boletines Informativos y/o Comunicados Prensa realizados/ # de Boletines Informativos y/o Comunicados de Prensa requeridos </t>
  </si>
  <si>
    <t xml:space="preserve">Boletines Informativos y/i comunicados de prensa </t>
  </si>
  <si>
    <t>Boletines institucionales internos de comunicación, que reflejen el día a día de la entidad y el trabajo de cada funcionario de la UNGRD.</t>
  </si>
  <si>
    <t xml:space="preserve">No. Boletines  Externos realizados </t>
  </si>
  <si>
    <t>Samuel Lancheros
Stephany Salgado</t>
  </si>
  <si>
    <t>Boletin Externo</t>
  </si>
  <si>
    <t>Encuentro de comunicadores del SNGRD. Para conseguir sinergia en la labor conseguida.</t>
  </si>
  <si>
    <t>No. Boletines Internos realizados / Boletines Internos requeridos</t>
  </si>
  <si>
    <t>Boletin Interno</t>
  </si>
  <si>
    <t>Actualización y/o reimpresión de material pedagógico de la UNGRD para ser distribuidos interno y externo. (material promocional. Pendones, backing, etc)</t>
  </si>
  <si>
    <t>Evento</t>
  </si>
  <si>
    <t xml:space="preserve"># eventos realizados </t>
  </si>
  <si>
    <t>Evento, lista de asistencia, memorias, fotografias</t>
  </si>
  <si>
    <t>Diseño de micrositios y contenidos para temporadas, eventos relevantes y planes especiales.</t>
  </si>
  <si>
    <t>Micro-sitio</t>
  </si>
  <si>
    <t># Diseño de Micro-sitios realizados / # Diseño de Micro-sitios requeridos</t>
  </si>
  <si>
    <t xml:space="preserve">Monitoreo de medios. </t>
  </si>
  <si>
    <t>Correos electrónicos</t>
  </si>
  <si>
    <t xml:space="preserve"># monitoreos realizados </t>
  </si>
  <si>
    <t>Johana Rojas 
Erika Bedoya</t>
  </si>
  <si>
    <t>Documento pdf de cada monitoreo.</t>
  </si>
  <si>
    <t>Mantener actualizado el banco de imágenes de la UNGRD</t>
  </si>
  <si>
    <t xml:space="preserve">No. de actualizaciones realizadas al Banco de Imagenes </t>
  </si>
  <si>
    <t># de actualizaciones realizadas</t>
  </si>
  <si>
    <t xml:space="preserve">Registro de carpetas actualizadas </t>
  </si>
  <si>
    <t>Campañas en redes sociales acordes a las temáticas de la Gestión del Riesgo</t>
  </si>
  <si>
    <t>Piezas desarrolladas para cada campaña</t>
  </si>
  <si>
    <t># de campañas realizadas</t>
  </si>
  <si>
    <t>Piezas diseñadas para cada campaña e informes mensuales de la OAC</t>
  </si>
  <si>
    <t>Convenio con RTVC para pauta comercial que nos permita difundir videos institucionales en momentos coyunturales (temporada de lluvias, menos lluvias, fin de año, mes de la reducción del riesgo), promovidos a través de Código Cívico.</t>
  </si>
  <si>
    <t>Diseño e implementación de campaña de comunicaciones de la VI Plataforma Regional de Reducción del Riesgo (Piezas audivisuales, piezas impresas y digitales)</t>
  </si>
  <si>
    <t>Creación de campaña</t>
  </si>
  <si>
    <t>Campaña ejecutada</t>
  </si>
  <si>
    <t>Samuel Lancheros
Juan Carlos López</t>
  </si>
  <si>
    <t xml:space="preserve">Documentos contractuales de convenio y Campañas realizadas. </t>
  </si>
  <si>
    <t>Fortalecimiento de la comunicacion en emergencias.</t>
  </si>
  <si>
    <t>Taller ABC de la gestión del riesgo para periodistas de medios de comunicación que cubren la temática de gestión del riesgo de desastres.</t>
  </si>
  <si>
    <t>Centro de documentación en Gestión del Riesgo de Desastres.</t>
  </si>
  <si>
    <t>Recopilación de información para disponer en el repositorio digital con las entidades integrantes de la Comisión técnica de Conocimiento</t>
  </si>
  <si>
    <t xml:space="preserve">Generar acuerdos con las entidades del SNGRD para intercambio de información </t>
  </si>
  <si>
    <t>Entidades con intercambio de información</t>
  </si>
  <si>
    <t># de acuerdos de intercambio de información/ # entidades para desarrollar intercambio de información (6)</t>
  </si>
  <si>
    <t>Acuerdo de cooperación</t>
  </si>
  <si>
    <t>Recopilación de información jurídica (resoluciones)para disponer en el repositorio digital con los Consejos departamentales de GRD</t>
  </si>
  <si>
    <t>Disponer información en materia de gestión del riesgo de desastres, generada por la UNGRD en el repositorio institucional</t>
  </si>
  <si>
    <t>Documentos publicados</t>
  </si>
  <si>
    <t>100</t>
  </si>
  <si>
    <t xml:space="preserve"> # de documentospublicados / # de documentos que requieren publicación</t>
  </si>
  <si>
    <t>Johana Rojas</t>
  </si>
  <si>
    <t>Publicación en repositorio institucional</t>
  </si>
  <si>
    <t>Soporte y mantenimiento del software Dspace- biblioteca digital.</t>
  </si>
  <si>
    <t>Renovación de Soporte y mantenimiento del software Dspace- biblioteca digital</t>
  </si>
  <si>
    <t>Elaboración del estudio previo para contratación</t>
  </si>
  <si>
    <t>Elaboración de estudios previos /Documentos solicitados</t>
  </si>
  <si>
    <t xml:space="preserve">Johana Rojas
Jeisson Roncancio </t>
  </si>
  <si>
    <t>Radicación de documentos en Oficina de contratación</t>
  </si>
  <si>
    <t xml:space="preserve">Renovación herramientas para manejo de información:
2 licencias para compresión de material digital (crear, modificar, reducir peso) 
Acrobat pro. </t>
  </si>
  <si>
    <t xml:space="preserve">Renovación herramientas para manejo de información:
2 licencias para compresión de material digital (crear, modificar, reducir peso) 
Acrobat pro. 
</t>
  </si>
  <si>
    <t xml:space="preserve"> Jeisson Roncancio</t>
  </si>
  <si>
    <t>Realizar boletín mensual del Centro de Documentación</t>
  </si>
  <si>
    <t xml:space="preserve">Renovación licencias de correos masivos
</t>
  </si>
  <si>
    <t>Realizar boletín trimestral del Centro de Documentación</t>
  </si>
  <si>
    <t>Boletin del Centro de Documentación</t>
  </si>
  <si>
    <t># de Boletines del Centro Documentación realizados / # de Boletines del Centro de Documentación programados</t>
  </si>
  <si>
    <t>Publicación del Boletín digital</t>
  </si>
  <si>
    <t>Renovación de Soporte y mantenimiento del software Koha</t>
  </si>
  <si>
    <t>Producción de material Institucional y de identidad para Centro de Documentación</t>
  </si>
  <si>
    <t>Piezas desarrolladas</t>
  </si>
  <si>
    <t># Piezas desarrolladas /# de piezas solicitdas</t>
  </si>
  <si>
    <t>Jeisson Roncancio</t>
  </si>
  <si>
    <t>Piezas producidas</t>
  </si>
  <si>
    <t>Implementar estructura de hemeroteca en materia de gestión del riesgo de desastres</t>
  </si>
  <si>
    <t>publicación de material hemerográfico</t>
  </si>
  <si>
    <t>#de publicaciones/# de documentos requeridos</t>
  </si>
  <si>
    <t>Johana Rojas
Jeisson Roncancio</t>
  </si>
  <si>
    <t>Software en funcionamiento con registros indexados</t>
  </si>
  <si>
    <t>Gestión estrategica</t>
  </si>
  <si>
    <t>Asistencia a las reuniones líderes SIPLAG.</t>
  </si>
  <si>
    <t>Actas de asistencia</t>
  </si>
  <si>
    <t>Fortalecimiento de la estrategia de rendición de cuentas.</t>
  </si>
  <si>
    <t>Articulación en la formulación de la Estrategia y el Plan de Acción de Rendición de Cuentas para la Vigencia 2016.</t>
  </si>
  <si>
    <t>Apoyo en la formulación de la Estrategia y el Plan de Acción de Rendición de Cuentas para la Vigencia 2017.</t>
  </si>
  <si>
    <t>Documentos elaborados y aprobados</t>
  </si>
  <si>
    <t># Documentos elaborados y aprobados</t>
  </si>
  <si>
    <t>Nathaly Lurduy</t>
  </si>
  <si>
    <t xml:space="preserve">Actualizaciones realizadas / Actualizaciones Programadas </t>
  </si>
  <si>
    <t>Actualizar y/o monitorear los Mapas de Riesgos y Oportunidades del proceso</t>
  </si>
  <si>
    <t>Actualización o monitoreo de Mapas de Riesgos y Oportunidades</t>
  </si>
  <si>
    <t>(Actividades Ejecutadas/
Actividades Programadas)</t>
  </si>
  <si>
    <t>Asistir a las reuniones bimestrales en calidad de líder SIPLAG y ECOSIPLAG  y realizar reunión de socialización.</t>
  </si>
  <si>
    <t># De reuniones realizadas / # De reuniones programadas (12)</t>
  </si>
  <si>
    <t># Mapas de riesgos y oportunidades actualizados o monitoreado /# Mapas de riesgos actualizados o monitoreados (4)</t>
  </si>
  <si>
    <t>Adelantar las actividades relacionadas con la implementación de las Políticas para el cumplimiento de los nuevos requisitos del Modelo Integrado de Planeación y Gestión, en acompañamiento de la OAPI</t>
  </si>
  <si>
    <t># Mapas de riesgos y oportunidades actualizados o monitoreado /# Mapas de riesgos actualizados o monitoreados</t>
  </si>
  <si>
    <t>Adriana Rodriguez
Aldo Robayo</t>
  </si>
  <si>
    <t>Zulay Daza</t>
  </si>
  <si>
    <t>Zulay Daza
Oscar Ferro</t>
  </si>
  <si>
    <t>PRESUPUESTO
APROBADO</t>
  </si>
  <si>
    <t>UNIDAD NACIONAL PARA LA GESTIÓN DEL RIESGO DE DESASTRES - UNGRD</t>
  </si>
  <si>
    <t>SUBDIRECCIÓN GENERAL</t>
  </si>
  <si>
    <t>FUENTE DE VERIFICACIÓN POR PRODUCTO</t>
  </si>
  <si>
    <t>Fortalecimiento de las políticas del SNGRD</t>
  </si>
  <si>
    <t>Reportar el avance de ejecución física, financiera y de gestión del Proyecto de Fortalecimiento de políticas e instrumentos financiero del SNGRD.</t>
  </si>
  <si>
    <t>Informe de ejecución del proyecto</t>
  </si>
  <si>
    <t># De informe realizado SPI / # Informes meta (12)</t>
  </si>
  <si>
    <t>Sandra Castelblanco</t>
  </si>
  <si>
    <t>Ficha seguimeinto e información arrojada por el SPI</t>
  </si>
  <si>
    <t>Actualizar el documento perfil del Proyecto de Fortalecimiento de políticas e instrumentos financiero del SNGRD.</t>
  </si>
  <si>
    <t>Documento actualizado</t>
  </si>
  <si>
    <t># De documentos actualizados / # documentos meta (1)</t>
  </si>
  <si>
    <t>Elsa Sánchez</t>
  </si>
  <si>
    <t>Documento perfil actualizado.</t>
  </si>
  <si>
    <t xml:space="preserve">Agendas Estrátegicas Sectoriales </t>
  </si>
  <si>
    <t>Efectuar el seguimiento y evaluación de las agendas sectoriales</t>
  </si>
  <si>
    <t>Informe de seguimiento</t>
  </si>
  <si>
    <t>Documento de seguimiento y listados de asistencia</t>
  </si>
  <si>
    <t>Inversión</t>
  </si>
  <si>
    <t>Programa de acompañamiento sectorial para la implementación del componente programático del PNGRD</t>
  </si>
  <si>
    <t>Implementar el programa de acompañamiento con la participación de los sectores que participaron en la concertación del PNGRD.</t>
  </si>
  <si>
    <t>Implementar el programa de acompañamiento dentro del marco del PNGRD con la participación de los sectores definidos para la vigencia</t>
  </si>
  <si>
    <t>Acompañamiento</t>
  </si>
  <si>
    <t># De sectores con acompañamiento / # De sectores Meta (7)</t>
  </si>
  <si>
    <t>Sandra Castelblanco y Elsa Sánchez</t>
  </si>
  <si>
    <t>Documento con las memorias del acompañamiento y listas de asistencia.</t>
  </si>
  <si>
    <t>31/09/2018</t>
  </si>
  <si>
    <t>Modelo de Seguimiento y evaluación al PNGRD</t>
  </si>
  <si>
    <t>Socializar y ajustar el documento de modelo de seguimiento y evaluación del PNGRD para la vigencia.</t>
  </si>
  <si>
    <t xml:space="preserve"> Ajustar y socializar el documento de modelo de seguimiento y evaluación del PNGRD para la vigencia.</t>
  </si>
  <si>
    <t>Socializaciones</t>
  </si>
  <si>
    <t># De socializaciones / # Socializaciones meta (1)</t>
  </si>
  <si>
    <t>Soportes de socialización.</t>
  </si>
  <si>
    <t>Adelantar el monitoreo de información reportada que será insumo del documento semestral de seguimiento del PNGRD.</t>
  </si>
  <si>
    <t>Adelantar el monitoreo de información reportada, que será insumo del documento semestral de seguimiento del PNGRD.</t>
  </si>
  <si>
    <t># de documentos elaborados / # de documentos meta (2)</t>
  </si>
  <si>
    <t>Documento consolidado de la información reportada.</t>
  </si>
  <si>
    <t>Elaborar el informe de seguimiento y evaluación al PNGRD</t>
  </si>
  <si>
    <t>Informe de segumiento al PNGRD</t>
  </si>
  <si>
    <t>Socializar el  documento de seguimiento y evaluación al PNGRD con actores del SNGRD.</t>
  </si>
  <si>
    <t># de socializaciones de acuerdo al Decreto 308 de 2016 / # de socializaciones meta (2)</t>
  </si>
  <si>
    <t xml:space="preserve">Actas de reunion y copia de documento de socializacion </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</si>
  <si>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</si>
  <si>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</si>
  <si>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</si>
  <si>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</si>
  <si>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</si>
  <si>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</si>
  <si>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C. REDUCCION DEL RIESGO</t>
  </si>
  <si>
    <t>Intervencion correctiva</t>
  </si>
  <si>
    <t>Acciones de intervención correctiva de las condiciones de riesgo existente.</t>
  </si>
  <si>
    <t>Realizar seguimiento a los proyectos de intervención correctiva obras civiles(mitigación/recuperación)</t>
  </si>
  <si>
    <t xml:space="preserve">Proyectos ejecutados </t>
  </si>
  <si>
    <t># de proyectos ejecutados/ # de proyectos programados para ejecutar (20)</t>
  </si>
  <si>
    <t>Oscar Javier Salamanca</t>
  </si>
  <si>
    <t>Matriz de Seguimiento</t>
  </si>
  <si>
    <t>Asistir a las reuniones del equipo del líderes SIPLAG</t>
  </si>
  <si>
    <t>Omar Bustos Triana</t>
  </si>
  <si>
    <t>SUBDIRECCIÓN PARA LA REDUCCIÓN DEL RIESGO DE DESASTRES</t>
  </si>
  <si>
    <t>LÍNEA DE ACCIÓN
PLAN ESTRATEGICO</t>
  </si>
  <si>
    <t>ESTRATEGIA PLAN ESTRATEGICO</t>
  </si>
  <si>
    <t>PROYECTOS PNGRD
código y nombre</t>
  </si>
  <si>
    <t>CONPES</t>
  </si>
  <si>
    <t>PND</t>
  </si>
  <si>
    <t xml:space="preserve">Meta PNGRD </t>
  </si>
  <si>
    <t>Actividad 2018</t>
  </si>
  <si>
    <t>Programa de acompañamiento a los sectores con el fin de asesorar y orientar el desarrollo de las acciones concertadas en las agendas sectoriales.</t>
  </si>
  <si>
    <t>Apoyar la estrategia de acompañamiento Sectorial para promover en los sectores el  cumplimiento de las metas del PNGRD en lo relacionado con el proceso de Reducción del Riesgo.</t>
  </si>
  <si>
    <t xml:space="preserve">Reuniones realizadas </t>
  </si>
  <si>
    <t>(# de reuniones desarrolladas/ # de reuniones convocadas)</t>
  </si>
  <si>
    <t xml:space="preserve">Alberto Granes </t>
  </si>
  <si>
    <t>Actas y trazabilidad de la S General</t>
  </si>
  <si>
    <t>Desarrollar reuniones ordinarias del CNRR de acuerdo con el reglamento interno.</t>
  </si>
  <si>
    <t>(# de reuniones desarrolladas/ # de reuniones convocadas)*100</t>
  </si>
  <si>
    <t>Nelson Hernández</t>
  </si>
  <si>
    <t>Actas de reunión del CNRRD</t>
  </si>
  <si>
    <r>
      <t xml:space="preserve">
Desarrolar reuniones ordinarias de la Comisiones para la Reducción del Riesgo </t>
    </r>
    <r>
      <rPr>
        <b/>
        <sz val="10"/>
        <rFont val="Arial"/>
        <family val="2"/>
      </rPr>
      <t xml:space="preserve">
</t>
    </r>
  </si>
  <si>
    <t>Alberto Granes/Nelson Hernández</t>
  </si>
  <si>
    <t>Informes (Documentos Escritos)</t>
  </si>
  <si>
    <t>Fortalecimiento de la implementación de la Política Nacional para la Gestión del Riesgo de Desastres</t>
  </si>
  <si>
    <t>Elaborar el documento con los requisitos mínimos para la incorporación de los accidentes mayores en las Estrategias Municipales de Respuesta a Emergencias (EMRE)</t>
  </si>
  <si>
    <t xml:space="preserve">(#documentos desarrollados/#documentos proyectados) </t>
  </si>
  <si>
    <t>Fortalecimiento de las entidades nacionales, departamentales y municipales del Sistema Nacional de Gestión del Riesgo de Desastres SNGRD.</t>
  </si>
  <si>
    <t xml:space="preserve">4.1.7  Entrenamiento interinstitucional para la Respuesta Nacional a Emergencias </t>
  </si>
  <si>
    <t>corto</t>
  </si>
  <si>
    <t>Entidades nacionales actualizadas para participar en operaciones de respuesta a emergencias</t>
  </si>
  <si>
    <t xml:space="preserve">Promover la realización de ejercicios de preparación y respuesta ante los desastres </t>
  </si>
  <si>
    <t xml:space="preserve">Ejercicios implementados </t>
  </si>
  <si>
    <t xml:space="preserve">(#de ejercicios implementados/# de ejercicios programados) </t>
  </si>
  <si>
    <t>Listados de asistencia, registro fotográfico, informes, circulares</t>
  </si>
  <si>
    <t>4.2.2 Asistencia técnica a entidades territoriales en el proceso de manejo de desastres.</t>
  </si>
  <si>
    <t>CDGRD y CMGRD capacitadas para el proceso de manejo de desastres.</t>
  </si>
  <si>
    <t>Brindar asistencia técnica a entidades territoriales en el subproceso de preparación para la respuesta.</t>
  </si>
  <si>
    <t>Consejos Departamentales</t>
  </si>
  <si>
    <t>(# CDGRD asistidos técnicamente / # CDGRD propuestos)</t>
  </si>
  <si>
    <t>Registros fotográficos, Informes de Comisión, Convocatorias, etc.</t>
  </si>
  <si>
    <t xml:space="preserve">4.3.1 Formulación e implementación de Protocolos Nacionales para la Respuesta frente a Temporadas de Fenómenos Climáticos </t>
  </si>
  <si>
    <t xml:space="preserve">Mediano </t>
  </si>
  <si>
    <t xml:space="preserve">100% de los departamentos ubicados en zonas de influencia de fenómenos climáticos por temporada con protocolos implementados </t>
  </si>
  <si>
    <t>Formular documento borrador de Protocolos Nacionales para la Respuesta frente a temporadas de fenómenos climáticos</t>
  </si>
  <si>
    <t xml:space="preserve">Protocolos </t>
  </si>
  <si>
    <t xml:space="preserve">(# Protocolos Nacionales formulados/# Protocolos Nacionales programados) </t>
  </si>
  <si>
    <t>Documentos borrador , comunicación interna de entrega a la SMD</t>
  </si>
  <si>
    <t>4.3.9 Lineqamientos operativos para la respuesta a emergencias por afluencia de publico
1.5.1 Metodologias para el análisis de riesgo por aglomeraciones del público</t>
  </si>
  <si>
    <r>
      <rPr>
        <b/>
        <sz val="10"/>
        <rFont val="Arial"/>
        <family val="2"/>
      </rPr>
      <t xml:space="preserve"> 
</t>
    </r>
    <r>
      <rPr>
        <sz val="10"/>
        <rFont val="Arial"/>
        <family val="2"/>
      </rPr>
      <t>Realizar un Programa de Socialización de la 'Guía Técnica para la Reglamentación de Aglomeraciones de Público'</t>
    </r>
  </si>
  <si>
    <t>Programa de Socialización</t>
  </si>
  <si>
    <t>(# de actividades desarrollados / # de actividades programadas)</t>
  </si>
  <si>
    <t xml:space="preserve">Registros de asistencia, Informes de Comisión, notas de prensa, capacitaciones </t>
  </si>
  <si>
    <t xml:space="preserve">4.3.2 Elaboración y actualización de Protocolos Nacionales para la Respuesta por Fenómenos Volcánicos </t>
  </si>
  <si>
    <t xml:space="preserve">100% de los departamentos ubicados en zona de influencia de afectación de los volcanes activos implementados </t>
  </si>
  <si>
    <t xml:space="preserve">Formular documento borrador del Protocolo Nacional de Respuesta por Erupción del Volcán Nevado del Huila </t>
  </si>
  <si>
    <t>Documento borrador del Protocolo</t>
  </si>
  <si>
    <t>(#de protocolos proyectados/#protocolos formulados)</t>
  </si>
  <si>
    <t>Documento borrador, comunicación interna de entrega a la SMD</t>
  </si>
  <si>
    <t xml:space="preserve">4.3.5 Elaboración y actualización de protocolos de respuesta frente a sismo de impacto nacional </t>
  </si>
  <si>
    <t xml:space="preserve">corto </t>
  </si>
  <si>
    <t>100% de los departamentos ubicados en zona de amenaza sísmica alta  con protocolo implementado</t>
  </si>
  <si>
    <t xml:space="preserve">Formular documento borrador del Protocolo Nacional de Respuesta  frente a un sismo de impacto nacional </t>
  </si>
  <si>
    <t>4.3.4 Elaboración y actualización de protocolos nacionales para respuesta frente a Tsunamis en el Pacifico
4.3.4 Elaboración y actualización de protocolos de respuesta frente a Huracanes en el Caribe</t>
  </si>
  <si>
    <t>100% de los departamentos ubicados en zona de influencia de tsunamis con protocolos implementados
100% de los departamentos ubicados en zona de influencia de huracanes con  con protocolos implementados</t>
  </si>
  <si>
    <t>Consolidar  las propuestas de los protocolos por tsunami y huracanes para su gestión en el proceso de Manejo de Desastres</t>
  </si>
  <si>
    <t xml:space="preserve">Documento de Consolidación </t>
  </si>
  <si>
    <t>(# de propuestas de Protocolos Formulados / # de propuestas de Protocolos programados)*100</t>
  </si>
  <si>
    <t xml:space="preserve">5.2.1 Capacitación para la formulación de Estrategias municipales de respuesta, planes de contingencia y protocolos </t>
  </si>
  <si>
    <t xml:space="preserve">Entidades territoriales capacitadas en formulación de las estrategias de respuesta, planes de contingencia y protocolos formulados </t>
  </si>
  <si>
    <r>
      <t xml:space="preserve"> </t>
    </r>
    <r>
      <rPr>
        <b/>
        <sz val="10"/>
        <rFont val="Arial"/>
        <family val="2"/>
      </rPr>
      <t xml:space="preserve">
</t>
    </r>
    <r>
      <rPr>
        <sz val="10"/>
        <rFont val="Arial"/>
        <family val="2"/>
      </rPr>
      <t>Desarrollar Talleres de Capacitación a Entidades Territoriales para la formulación de instrumentos locales para la respuesta (Estrategias, Planes de Contingencia y Protocolos)</t>
    </r>
  </si>
  <si>
    <t>Talleres</t>
  </si>
  <si>
    <t xml:space="preserve">
8</t>
  </si>
  <si>
    <t>(#de talleres proyectados/#de talleres implementados)</t>
  </si>
  <si>
    <t xml:space="preserve">Listados de asistencia, registros fotográficos, </t>
  </si>
  <si>
    <t>C. REDUCCIÓN DEL RIESGO</t>
  </si>
  <si>
    <t>RESÓNSABLE</t>
  </si>
  <si>
    <t>Intervención correctiva</t>
  </si>
  <si>
    <t>Política de intervención para el reasentamiento de población localizada en zonas de riesgo no mitigable, desde la intervención prospectiva y correctiva del riesgo.</t>
  </si>
  <si>
    <t>Adelantar las gestiones necesarias para que las entidades territoriales asuman la implementación del plan de gestión del riesgo volcánico formulado mediante la sentencia T. 269 de 2015</t>
  </si>
  <si>
    <t>(#Reuniones realizadas / #Reuniones Programadas)*100</t>
  </si>
  <si>
    <t>Elsy Melo</t>
  </si>
  <si>
    <t>documentos, listados de asistencia, actas</t>
  </si>
  <si>
    <t>Adelantar acciones y gestión de acompañamiento psicosocial, económico - productivo y jurídico, hacia los habitantes de la ZAVA del Galeras de los municipios de Pasto, Nariño y La Florida, que propenden por el reasentamiento de los mismos, en sitios seguros.</t>
  </si>
  <si>
    <t>Porcentaje familias expuestas con acompañamiento psicosocial</t>
  </si>
  <si>
    <t>(# de familias de la ZAVA con acompañamiento psicosocial / # total de las familias que solicitan acompañamiento psicosocial) *100</t>
  </si>
  <si>
    <t>SIG Galeras</t>
  </si>
  <si>
    <t>Adelantar las acciones responsabilidad de  la UNGRD en el marco del cumplimiento de la sentencia T-269 de 2015</t>
  </si>
  <si>
    <t>Implementaciones</t>
  </si>
  <si>
    <t>(#acciones  realizadas/# acciones requeridas)*100</t>
  </si>
  <si>
    <t>Procedimiento de seguimiento a los proyectos y convenios de intervención correctiva.</t>
  </si>
  <si>
    <t>3.1.1 Banco de proyectos de reducción del riesgo de desastres de cobertura e impacto nacional implementado</t>
  </si>
  <si>
    <t xml:space="preserve">largo </t>
  </si>
  <si>
    <t xml:space="preserve">Banco de proyectos de reducción del riesgo de desastres de cobertura e impacto nacional implementado </t>
  </si>
  <si>
    <t>Realizar la evaluación técnica de los proyectos de intervención correctiva radicados en la UNGRD</t>
  </si>
  <si>
    <t>Solicitudes tramitadas</t>
  </si>
  <si>
    <t>(# solicitudes tramitadas / # solicitudes recibidas)*100</t>
  </si>
  <si>
    <t>Jorge Buelvas</t>
  </si>
  <si>
    <t>SIGOB, comunicaciones oficiales</t>
  </si>
  <si>
    <t>Intervención Prospectiva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</si>
  <si>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</si>
  <si>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</si>
  <si>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Porcentaje de Solicitudes gestionadas </t>
  </si>
  <si>
    <t>(# de solicitudes gestionadas/
# de solicitudes recibidas)*100</t>
  </si>
  <si>
    <t>Juan Pablo Jojoa</t>
  </si>
  <si>
    <t>Documentos técnicos, matrices diligenciadas, ayudas de memoria, listados de Asistencia, presentaciones, correos electrónicos</t>
  </si>
  <si>
    <t>2.1.6 68 Municipios con documento de lineamientos para incorporar la gestión del riesgo de desastres en la revisión y ajuste del POT, articulado al plan de inversiones para los municipios</t>
  </si>
  <si>
    <t>Elaborar Documentos Municipales de Lineamientos para la integración de la gestión del riesgo en la revisión y ajuste de POT articulados al plan de inversiones municipal (21 Documentos de Lineamientos)</t>
  </si>
  <si>
    <t xml:space="preserve">Documentos de lineamientos </t>
  </si>
  <si>
    <t># de Documentos de Lineamientos elaborados / #de Documentos de Lineamientos  programados para elaborar</t>
  </si>
  <si>
    <t>Documentos técnicos, formatos y matrices diligenciados, ayudas de memoria, listados de Asistencia, presentaciones, correos electrónicos</t>
  </si>
  <si>
    <t xml:space="preserve">2.1.5 Seguimiento y control a suelos de protección </t>
  </si>
  <si>
    <t>C</t>
  </si>
  <si>
    <t xml:space="preserve">Desarrollar documento de lineamientos y recomendaciones para formular un sistema de control y seguimiento para minimizar la ocupación por desarrollos urbanísticos y/o asentamientos humanos en suelos clasificados como de protección por riesgo de desastres </t>
  </si>
  <si>
    <t>(#de documentos proyectados/#de documentos realizados)</t>
  </si>
  <si>
    <t>FNGRD</t>
  </si>
  <si>
    <t>Acompañar a los municipios y departamentos en la implementación de los procesos de la Gestión del Riesgo y los componentes del SNGRD</t>
  </si>
  <si>
    <t xml:space="preserve">5.2.3 Fortalecimiento a nivel territorial para el desarrollo de la gestión del riesgo de desastres 
5.2.2 Formación en Gestión del riesgo de desastres para coordinadores territoriales y funcionarios públicos. </t>
  </si>
  <si>
    <t>Programas de formación en Gestión del Riesgo de desastres desarrollados</t>
  </si>
  <si>
    <t xml:space="preserve">Desarrollar talleres de formación en la formulación de planes departamentales de gestión del riesgo </t>
  </si>
  <si>
    <t>Territorios Asistidos</t>
  </si>
  <si>
    <t>(# Consejos Territoriales Asistidos técnicamente / # Consejos territoriales planificados) *100</t>
  </si>
  <si>
    <t>Oswaldo Amado</t>
  </si>
  <si>
    <t>Capacitar a los integrantes de los CMGRD en la integración de la gestión del riesgo en los diferentes instrumentos de planificación e inversión pública</t>
  </si>
  <si>
    <t>5.2.5 Formación a entidades del SNGRD para el diseño e implementación y evaluación de estrategias de gestión del riesgo con enfoque diferencial, de diversidad cultural y de género.</t>
  </si>
  <si>
    <t xml:space="preserve">Construcción de la estrategia  de gestión del riesgo con enfoque diferencial, de diversidad cultural y de género. </t>
  </si>
  <si>
    <t xml:space="preserve">Construir un documento que plantee una estrategia de gestión del riesgo con enfoque diferencial, de diversidad cultural y de género </t>
  </si>
  <si>
    <t xml:space="preserve">Documentos </t>
  </si>
  <si>
    <t>5.2.6 Fortalecimiento en Gestión del Riesgo de desastres a los integrantes del SINA</t>
  </si>
  <si>
    <t xml:space="preserve">Desarrollar una estrategia de capacitación e información a los integrantes del SINA </t>
  </si>
  <si>
    <t>Realizar talleres de asistencia técnica para fortalecer la estrategia de capacitación e información a los integrantes del SINA</t>
  </si>
  <si>
    <t xml:space="preserve">Talleres realizados  </t>
  </si>
  <si>
    <t>(#de reuniones realizadas /#de reuniones proyectadas)</t>
  </si>
  <si>
    <t xml:space="preserve">Oscar Lozano </t>
  </si>
  <si>
    <t xml:space="preserve">Actas y listados de asistencia </t>
  </si>
  <si>
    <t xml:space="preserve">5.3.1 Lineamientos para la incorporación del enfoque diferencial en la gestión del riesgo de desastres </t>
  </si>
  <si>
    <t>Medio</t>
  </si>
  <si>
    <t>Lineamientos para la gestión del riesgo de desastres con grupos poblacionales específicos diseñados y socializados</t>
  </si>
  <si>
    <t xml:space="preserve">Construir documento de lineamientos para la gestión del riesgo de desastres  con un grupo poblacional específico.  </t>
  </si>
  <si>
    <t>documento elaborado</t>
  </si>
  <si>
    <t>(# de documentos proyectados/#de documentos elaborados)</t>
  </si>
  <si>
    <t xml:space="preserve">Documento elaborado </t>
  </si>
  <si>
    <t>PND
Proyectos formulados por parte de las entidades territoriales con acompañamiento por parte de la UNGRD</t>
  </si>
  <si>
    <t>META PND</t>
  </si>
  <si>
    <t>Apoyar mediante acompañamiento por parte de la UNGRD, la formulación de proyectos de inversión por parte de las entidades territoriales.</t>
  </si>
  <si>
    <t>Municipios Asistidos</t>
  </si>
  <si>
    <t>(# de municipios con proyecto de inversión formulados / # de municipios con proyectos de inversión a formular)</t>
  </si>
  <si>
    <t>Yinna Rodriguez</t>
  </si>
  <si>
    <t>PND
Estudio de evaluación elaborado</t>
  </si>
  <si>
    <t>Elaborar documento final de evaluación del Proyecto de Asistencia Técnica en Gestión Local del Riesgo a nivel Municipal y Departamental y al proyecto de  fortalecimiento de políticas e instrumentos financieros del SNGRD de Colombia para la vigencia 2016-2018</t>
  </si>
  <si>
    <t>Luis Carlos Martinez</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</si>
  <si>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</si>
  <si>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Apoyar  técnicamente,  
emitir conceptos técnicos y/o asesorar a  entidades nacionales y/o territoriales y otras áreas de la UNGRD, para el  fortalecimiento y articulación de la reducción del riesgo de desastres a nivel del sector ambiental y con contextos de  Variabilidad y Cambio  Climático.</t>
  </si>
  <si>
    <t xml:space="preserve">Comunicados y respuestas </t>
  </si>
  <si>
    <t>(#solicitudes atendidas /#solicitudes allegadas)*100</t>
  </si>
  <si>
    <t xml:space="preserve">Respuestas y comunicaciones </t>
  </si>
  <si>
    <t xml:space="preserve">Articulación del ámbito social y comunitario en el proceso de reducción del riesgo.
</t>
  </si>
  <si>
    <t xml:space="preserve">5.3.5  Participación social y comunitaria para la toma de decisiones en gestión del riesgo de desastres 
5.3.2 Poblaciones gestionando el Riesgo </t>
  </si>
  <si>
    <t>Acciones de promoción y seguimiento a la participación social y comunitaria implementadas</t>
  </si>
  <si>
    <t>Apoyar y hacer seguimiento a los proyectos DIPECHO, proyectos institucionales y académicos relacionados con temas de educación y  enfoque de participación social.</t>
  </si>
  <si>
    <t>(# de reuniones requeridas/#de reuniones desarrolladas)*100</t>
  </si>
  <si>
    <t xml:space="preserve">Listados de asisitencia,actas  </t>
  </si>
  <si>
    <t>Mediano</t>
  </si>
  <si>
    <t xml:space="preserve">
Brindar Asistencia Técnica a Entidades Territoriales para la implementación del Programa 'Comunidades Preparadas, Comunidades Resilientes'</t>
  </si>
  <si>
    <t>Actividades</t>
  </si>
  <si>
    <t>(# de actividades realizadas/#de actividades solicitadas)*100</t>
  </si>
  <si>
    <t>Comunicados, Listados de Asistencia, Registros, etc.</t>
  </si>
  <si>
    <t>Desarrollar Actividades de promoción de la Reducción del Riesgo (VII Simulacro nacional de respuesta a emergencias); y apoyar el fortalecimeinto de capacidades para la implementación de EMRE y PMGRD, en territorios vulnerables.</t>
  </si>
  <si>
    <t xml:space="preserve">Actividades realizadas </t>
  </si>
  <si>
    <t>(#Actividad realizada/#Actividad programada)</t>
  </si>
  <si>
    <t xml:space="preserve">Propuesta de la  actividad </t>
  </si>
  <si>
    <t>Protección Financiera</t>
  </si>
  <si>
    <t>Gestión Financiera y Aseguramiento ante el Riesgo de Desastres</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</si>
  <si>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</si>
  <si>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Coordinar las sesiones de la Mesa Interinstitucional del trabajo en Protección Financiera</t>
  </si>
  <si>
    <t>(# de sesiones realizadas/#de sesiones programadas)</t>
  </si>
  <si>
    <t xml:space="preserve">Beatriz Parra </t>
  </si>
  <si>
    <t>Actas y listados de asistencia</t>
  </si>
  <si>
    <t>Realizar el documento que oriente el diseño del proceso  de activación financiera ante desastres.</t>
  </si>
  <si>
    <t>(# de documentos realizados/#de documentos proyectados)</t>
  </si>
  <si>
    <t xml:space="preserve">Documento que consolide los avances y acuerdos del proceso de activación financiera ante desastres </t>
  </si>
  <si>
    <t xml:space="preserve">Elaborar el Documento de lineamientos para la incorporación de la línea de protección financiera frente a desastres y diseño de mecanismos complementarios como apoyo al nivel territorial en el próximo PND 2018 - 2022. </t>
  </si>
  <si>
    <t>(#de documentos realizados/#de documentos proyectados)</t>
  </si>
  <si>
    <t xml:space="preserve">Documento actividades a incorporar en el PND 2018 -2022 en materia de protección financiera
</t>
  </si>
  <si>
    <t>Lineamientos y guías para aseguramiento de los bienes públicos.</t>
  </si>
  <si>
    <t xml:space="preserve">5.2.2 Programas de formación en gestión del riesgo de desastres desarrollados </t>
  </si>
  <si>
    <t>Definir el modelo de asistencia técnica a nivel territorial en materia de protección financiera</t>
  </si>
  <si>
    <t>(# Documentos realizados / # Documentos planteados)</t>
  </si>
  <si>
    <t>Adelantar Sesiones de Educación Financiera con énfasis en aseguramiento de Activos Públicos</t>
  </si>
  <si>
    <t xml:space="preserve">Asistencias técnicas </t>
  </si>
  <si>
    <t>(#de asistencias realizadas/#de asistencias programadas)</t>
  </si>
  <si>
    <t xml:space="preserve">Documentos con compromisos, listados de asistencias. </t>
  </si>
  <si>
    <t>Diana Alvarado</t>
  </si>
  <si>
    <t>FORMATO PLAN DE ACCION</t>
  </si>
  <si>
    <t>SUBDIRECCIÓN PARA EL CONOCIMIENTO DEL RIESGO</t>
  </si>
  <si>
    <t>Fomento
de la identificación y caracterización de escenarios de riesgo.</t>
  </si>
  <si>
    <t>Convocar como invitados a los Sectores al Comité Nacional de Conocimiento del Riesgo</t>
  </si>
  <si>
    <t>Sectores convocados</t>
  </si>
  <si>
    <t xml:space="preserve"># de informes realizados sobre la participacion de los sectores en el Comite /# de informes planeados </t>
  </si>
  <si>
    <t>Cristian C. Fernandez</t>
  </si>
  <si>
    <t>Informe de seguimieto</t>
  </si>
  <si>
    <t>Incremento del nivel de cofinanciación por parte de los sectores y entes territoriales</t>
  </si>
  <si>
    <r>
      <rPr>
        <b/>
        <sz val="10"/>
        <rFont val="Arial"/>
        <family val="2"/>
      </rPr>
      <t>ACCIÓN PND:</t>
    </r>
    <r>
      <rPr>
        <sz val="10"/>
        <rFont val="Arial"/>
        <family val="2"/>
      </rPr>
      <t xml:space="preserve">
Identificar y gestionar fuentes complementarias de recursos para el conocimiento del riesgo con recursos de regalías, ya sea a través del Sistema Nacional de Ciencia y Tecnología y de los Órganos Colegiados de Administración y Decisión u otras fuentes de financiación</t>
    </r>
  </si>
  <si>
    <t>Fortalecer la gestión de recursos para el conocimiento del riesgo con recursos de regalías,  a través del Sistema Nacional de Ciencia y Tecnología</t>
  </si>
  <si>
    <t>Informes de seguimiento</t>
  </si>
  <si>
    <t># de seguimientos entregados / # de seguimientos programados</t>
  </si>
  <si>
    <t>Informes de seguimieto</t>
  </si>
  <si>
    <t>Coordinación  de los Comités Nacionales de Gestión del Riesgo de Desastres.</t>
  </si>
  <si>
    <t>Realizar convocatoria y seguimiento al Comité Nacional de Conocimiento del Riesgo en el diseño y elaboración de insumos técnicos</t>
  </si>
  <si>
    <t>Insumo técnico</t>
  </si>
  <si>
    <t># de insumos tecnicos realizados/ # de insumos tecnico programados</t>
  </si>
  <si>
    <t>Insumo Técnico</t>
  </si>
  <si>
    <t xml:space="preserve">Realizar convocatoria y seguimiento a la Comisión Nacional Técnica Asesora de Conocimiento del Riesgo </t>
  </si>
  <si>
    <t>Realizar convocatoria y seguimiento a la Comisión Nacional de Investigación en Gestión del Riesgo</t>
  </si>
  <si>
    <t>5.2.3 Fortalecimiento a nivel territorial para el desarrollo de la gestión del riesgo de desastres</t>
  </si>
  <si>
    <t>Apoyar a la estrategica de acompañamiento sectoral para promover en los sectores el cumplimiento de las metas del PNGRD en lo relacionado Al Conocimiento del Riesgo</t>
  </si>
  <si>
    <t>Formulación de metodologías para incorporar el análisis de riesgo de desastre en los proyectos sectoriales y territoriales de inversión pública.</t>
  </si>
  <si>
    <t>Aplicar el instrumento diseñado como caso pionero y piloto con un Entidad interesada</t>
  </si>
  <si>
    <t># de documento entregados / # de documentos programado</t>
  </si>
  <si>
    <t>Maria Teresa Martinez</t>
  </si>
  <si>
    <t xml:space="preserve">Documentos técnicos para la estrategia de fortalecimiento institucional </t>
  </si>
  <si>
    <t>Realizar un estudio técnico sobre los impactos de los fenómenos recurrentes y sus causas</t>
  </si>
  <si>
    <t xml:space="preserve">David de Leon </t>
  </si>
  <si>
    <t>Construir el Atlas de Riesgo de Colombia.</t>
  </si>
  <si>
    <t>Lina Dorado</t>
  </si>
  <si>
    <t>Cooperación para la gestión del riesgo de desastres.</t>
  </si>
  <si>
    <t>Fortalecimiento de alianzas e intercambios con socios estratégicos para el fortalecimiento del Sistema Nacional de Gestión de Riesgo de Desastres en Colombia y en el exterior.</t>
  </si>
  <si>
    <t>Apoyar técnicamente al grupo de investigación de tsunamis en el marco del proyecto SATREPS</t>
  </si>
  <si>
    <t>Reuniones asistidas</t>
  </si>
  <si>
    <t>(# de acompañamientos realizados/ # acompañamientos solicitados)*100</t>
  </si>
  <si>
    <t>Nathalia Contreras</t>
  </si>
  <si>
    <t>listados de asistencia y presentación</t>
  </si>
  <si>
    <t>31/012/2018</t>
  </si>
  <si>
    <t>Apoyar técnicamente a la Oficina de Cooperación Internacional en proyectos de Gestión del Riesgo. Proyecto de Inundaciones JICA</t>
  </si>
  <si>
    <t>listados de asistencia, informes de avance, documentos tecnicos y presentación</t>
  </si>
  <si>
    <t>B. CONOCIMIENTO DEL RIESGO</t>
  </si>
  <si>
    <t>Fomento de la identificación y caracterización de escenarios de riesgo</t>
  </si>
  <si>
    <t>Identificación de impactos y amenazas.</t>
  </si>
  <si>
    <t>1.2.3 Realizar estudios de evaluación de riesgo por inundación lenta y rápida en los municipios previamente priorizados por las autoridades competentes</t>
  </si>
  <si>
    <t>Asistir y socializar información técnica al Comité Nacional para el estudio del fenómeno ENSO (ERFEN)</t>
  </si>
  <si>
    <t>N° de Comunicados</t>
  </si>
  <si>
    <t># de comunicados realizados / # de comunicados requeridos</t>
  </si>
  <si>
    <t>Joana Pérez</t>
  </si>
  <si>
    <t>Comunicados</t>
  </si>
  <si>
    <t>Elaboración de documentos de caracterización de escenarios y eventos amenazantes.</t>
  </si>
  <si>
    <t>Socializar documentos de caracterización de escenarios de riesgo volcánico, y riesgo por tsunami.</t>
  </si>
  <si>
    <t># de socializaciones realizadas/ # de socializaciones programadas</t>
  </si>
  <si>
    <t>Listado de Asistencia, Presentación</t>
  </si>
  <si>
    <t>Realizar la Evaluación Probabilística del Riesgo por Inundación en los Municipios de Mompox, Magangue, Montelibano y San Marcos</t>
  </si>
  <si>
    <t># de documento realizado / # de documento  programado</t>
  </si>
  <si>
    <t>Juan Olaya</t>
  </si>
  <si>
    <t>Elaborar los lineamientos para la Evaluación Probabilística del Riesgo por Inundación lenta y rápida</t>
  </si>
  <si>
    <t>Realizar la Evaluación y diagnostico de vulnerabilidad social para los Municipios de  Mompox, Magangue, Montelibano y San Marcos</t>
  </si>
  <si>
    <t>Paula Villegas</t>
  </si>
  <si>
    <t>Realizar la Evaluación de vulnerabilidad física como insumo para la Evaluación Probabilística del Resigo por Inundación para los Municipios de  Mompox, Magangue, Montelibano y San Marcos</t>
  </si>
  <si>
    <t>Juan Forero</t>
  </si>
  <si>
    <t xml:space="preserve">Elaborar los modelos de exposición de edificaciones en los Municipios de  Mompox, Magangue, Montelibano y San Marcos </t>
  </si>
  <si>
    <t>Jairo Valcárcel</t>
  </si>
  <si>
    <t>Realizar seguimiento al Convenio del IDEAM No. 9677-PPAL001-577-2017 para impulsar el Conocimiento del Riesgo mediante la evaluación de la amenaza por Inundación como insumo para la Evaluación Probabilística del Resigo por Inundación para los Municipios de  Mompox, Magangue, Montelibano y San Marcos</t>
  </si>
  <si>
    <t>1.2.6 Realización de estudios de riesgo por movimiento en masa, que apoyen la toma de decisiones locales</t>
  </si>
  <si>
    <t xml:space="preserve">Elaborar Lineamientos para la realización de estudios de avenidas torrenciales y priorización de municipios que tienen exposicion a avenidas torrenciales </t>
  </si>
  <si>
    <t>Informes de Seguimiento</t>
  </si>
  <si>
    <t>Miguel Mora</t>
  </si>
  <si>
    <t xml:space="preserve"> Impulsar el conocimiento del riesgo sísmico, mediante el apoyo en la elaboración del alcance  para la actualización del Reglamento Colombiano de Construcciones Sismo Resistentes – NSR-10</t>
  </si>
  <si>
    <t># de informes realizado / # de informes programado</t>
  </si>
  <si>
    <t>Elaborar los lineamientos para estudios de microzoificación sísmica y evaluación de riesgo sísmico</t>
  </si>
  <si>
    <t># de documento elaborado / # de documento programado</t>
  </si>
  <si>
    <t>Generación de insumos
técnicos para la evaluación y análisis del riesgo.</t>
  </si>
  <si>
    <t>Definición de lineamientos de identificación de amenaza, vulnerabilidad y riesgo.</t>
  </si>
  <si>
    <t>Socializar  la Cartilla de Riesgo Tecnológico por Pérdida de Contención de Sustancias Peligrosas</t>
  </si>
  <si>
    <t xml:space="preserve">Socialización </t>
  </si>
  <si>
    <t>Sandra Pérez</t>
  </si>
  <si>
    <t>Registo de Asistencia</t>
  </si>
  <si>
    <t>1.3.1
Lineamientos para la elaboración de estudios de riesgos tecnológicos
APLICA PARA COMPES 2.6 
2.6 Hito 1: Documento con los requisitos mínimos para la elaboración del plan de emergencias para que incluya la prevención de accidentes mayores, dirigida a los industriales y articulado con el proceso de reglamentación del Artículo 42 de la Ley 1523 de 2012 y con el Decreto 1072 de 2015 de MinTrabajo=50%.</t>
  </si>
  <si>
    <r>
      <t>Definir los l</t>
    </r>
    <r>
      <rPr>
        <sz val="10"/>
        <color indexed="8"/>
        <rFont val="Arial"/>
        <family val="2"/>
      </rPr>
      <t xml:space="preserve">ineamientos para la elaboración de estudios de riesgo tecnológico como insumos para ser incorporados en los instrumentos de planificación territorial y del desarrollo </t>
    </r>
  </si>
  <si>
    <t>Documento de Lineamientos</t>
  </si>
  <si>
    <t>N° de documento elaborado / N° de documento programado</t>
  </si>
  <si>
    <t>Sandra Estupiñan</t>
  </si>
  <si>
    <t xml:space="preserve">Documento de lineamientos para la elaboración de estudios de riesgo tecnológico y </t>
  </si>
  <si>
    <t xml:space="preserve">Socializar los  lineamientos para la elaboración de estudios de riesgo tecnológico como insumos para ser incorporados en los instrumentos de planificación territorial y del desarrollo </t>
  </si>
  <si>
    <r>
      <rPr>
        <b/>
        <sz val="10"/>
        <rFont val="Arial"/>
        <family val="2"/>
      </rPr>
      <t>ACCIÓN PND:</t>
    </r>
    <r>
      <rPr>
        <sz val="10"/>
        <rFont val="Arial"/>
        <family val="2"/>
      </rPr>
      <t xml:space="preserve">
Avanzará en el diseño de lineamientos técnicos para la implementación de directrices y recomendaciones de la OCDE frente a accidentes químicos, en el marco del Comisión Nacional de Riesgo Tecnológico.
</t>
    </r>
    <r>
      <rPr>
        <b/>
        <sz val="10"/>
        <rFont val="Arial"/>
        <family val="2"/>
      </rPr>
      <t xml:space="preserve">1.3.6 </t>
    </r>
    <r>
      <rPr>
        <sz val="10"/>
        <rFont val="Arial"/>
        <family val="2"/>
      </rPr>
      <t>Instalaciones peligrosas con análisis y evaluación de riesgos quimicos realizados siguiendo las directices de la OCDE</t>
    </r>
  </si>
  <si>
    <t xml:space="preserve">Apoyar el diseño de lineamientos técnicos para la implementación de directrices y recomendaciones de la OCDE frente a accidentes químicos </t>
  </si>
  <si>
    <t xml:space="preserve">Sandra Pérez </t>
  </si>
  <si>
    <t>Seguimientos al apoyo brindado en el marco de la CENARIT
listados de asistencia, actas, soporte de avances</t>
  </si>
  <si>
    <t>1.7.16
ERON con mayor vulnerabilidad respecto a amenazas de orígen natural, socionatural y antrópicas (sismos, inundaciones, incendios)</t>
  </si>
  <si>
    <t>Identificar los ERON con mayor vulnerabilidad de acuerdo a las amenazas de origen natural, socionatural y antrópicas.</t>
  </si>
  <si>
    <t># de documentos elaborados / # de documentos programados</t>
  </si>
  <si>
    <t>Cristian Fernandez</t>
  </si>
  <si>
    <t>Seguimientos del desarrollo del proyecto</t>
  </si>
  <si>
    <t xml:space="preserve">Elaborar informes de seguimiento al "estudio estadístico y propuesta del valor máximo de riesgo individual"
</t>
  </si>
  <si>
    <t># de informes elaborados / # de informes programados</t>
  </si>
  <si>
    <t>Realizar talleres de concertación de la propuesta de valor de riesgo máximo individual a nivel industrial"</t>
  </si>
  <si>
    <t># de talleres realizadas/ # de talleres programadas</t>
  </si>
  <si>
    <t xml:space="preserve">Realizar talleres de socialización de la propuesta de valor de riesgo máximo individual a nivel industrial" </t>
  </si>
  <si>
    <t>Elaborar documento con lineamientos para la investigación de accidentes mayores dirigidos a la industria y a las autoridades competentes y recomendaciones para la adopción de un único mecanismo de reporte de accidentes mayores</t>
  </si>
  <si>
    <t xml:space="preserve">1.1.8 Estudio de la amenaza, vulnerabilidad y riesgo por tsunami </t>
  </si>
  <si>
    <t>Socializar estudio de caracterización de exposición, vulnerabilidades y riesgo por tsunamis y sismos en poblaciones costeras de Cauca y Nariño</t>
  </si>
  <si>
    <t>Socialización</t>
  </si>
  <si>
    <t># de socialización realizado/ # de socialización programada</t>
  </si>
  <si>
    <t>Documento técnico</t>
  </si>
  <si>
    <t>1.1.7 Análisis del riesgo de desastres en infraestructura prioritaria de transporte</t>
  </si>
  <si>
    <t>Realizar seguimiento al Otro si del proyecto "análisis de vulnerabilidad por amenaza de movimientos en masa en la infraestructura vial de los corredores viales Popayán - Patico - Rio Mazamorras Ruta 20 y Cano -  Mojarras Ruta 25. Etapa 2: 2017"</t>
  </si>
  <si>
    <t># de documento realizado/ # de documento requerido</t>
  </si>
  <si>
    <t>Informe de avance del proyecto según lo programado en el Convenio No. 9677-PPAL001-452-2016</t>
  </si>
  <si>
    <t>Fortalecer el funcionamiento del monitoreo por Tsunami</t>
  </si>
  <si>
    <t>Documento Convenio</t>
  </si>
  <si>
    <t># Convenios (otro si) realizado/ # Convenio (otro si) programado)</t>
  </si>
  <si>
    <t>Convenio - Otro Si</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</si>
  <si>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</si>
  <si>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</si>
  <si>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
'5.2.6 Implementar estrategias de capacitación e información a los integrantes del SINA
'1.7.9 Diseñar ,  implementar y socializar la Red de centros de docuemtación y consulta para la Gestión del Riesgo de Desastres</t>
  </si>
  <si>
    <t>Socializar la Estrategia Nacional de comunicación del riesgo volcánico</t>
  </si>
  <si>
    <t>Documento aprobado</t>
  </si>
  <si>
    <t>Realizar contenido técnico relacionado con inundaciones para el desarrollo de material audiovisual y de divulgación enfocado a las comunidades</t>
  </si>
  <si>
    <t># de documento realizado/ # de documento programado</t>
  </si>
  <si>
    <t xml:space="preserve">Apoyar lo referente a la comunicación del Riesgo, diagramación de documentos y talleres </t>
  </si>
  <si>
    <t>(# de documento realizado/ # de documento programado) *100%</t>
  </si>
  <si>
    <t>5.2.2 Programas de formación en gestión del riesgo de desastres desarrollados</t>
  </si>
  <si>
    <t>Realizar el curso de formación en gestión de riesgo de desastres dirigido a coordinadores y funcionarios</t>
  </si>
  <si>
    <t xml:space="preserve">Programa de Formación </t>
  </si>
  <si>
    <t># de actividades realizados/# de actividades requeridos</t>
  </si>
  <si>
    <t>SUBDIRECCIÓN PARA EL MANEJO DE DESASTRES</t>
  </si>
  <si>
    <t>1.1 Coordinación  de los Comités Nacionales de Gestión del Riesgo de Desastres.</t>
  </si>
  <si>
    <t>4.3.3 - Elaboración y actualización de protocolos nacionales para la respuesta frente a tsunamis en el Pacífico
4.3.4 - Elaboración y actualización de protocolos nacionales para la respuesta frente a huracanes en el Caribe
4.3.5 - Elaboración y actualización de protocolos de respuesta frente un sismo de impacto nacional 
4.3.6 - Actualización del Plan Nacional de Contingencia contra derrames de hidrocarburos establecido mediante el Decreto 321 de 1999</t>
  </si>
  <si>
    <t>Convocar y realizar las reuniones del Comité Nacional para el Manejo de Desastres</t>
  </si>
  <si>
    <t>Realizar las reuniones del Comité Nacional para el Manejo de Desastres convocada por el Director o el Segundo en su Jerarquía.
*(Agendar en las reuniones del CNMD la presentación de los protocolos que la SRR vaya elaborando y/o actualizando y los demás documentos que se generen y requieran socialización).</t>
  </si>
  <si>
    <t>Actas</t>
  </si>
  <si>
    <t>(# Reuniones Realizadas 
/ # Reuniones programadas)</t>
  </si>
  <si>
    <t>Actas de reuniones del Comité Nacional para el Manejo de Desastres</t>
  </si>
  <si>
    <t>1.1 - Fomento de la responsabilidad sectorial y territorial en los procesos de la gestión del riesgo.</t>
  </si>
  <si>
    <t>Convocar y realizar reuniones de la Comisión Técnica Nacional Asesora para el Manejo de Desastres</t>
  </si>
  <si>
    <t>Realizar reuniones de la Comisión Técnica Nacional Asesora para el Manejo de Desastres convocada por el Director o el Segundo en su Jerarquía o e Subdirector de la SMD.</t>
  </si>
  <si>
    <t>(# Reuniones Realizadas 
/ # Reuniones Programadas)</t>
  </si>
  <si>
    <t>Actas de reuniones de la Comisión Técnica Nacional Asesora para el Manejo de Desastres</t>
  </si>
  <si>
    <t>1.2 Programa de acompañamiento a los sectores con el fin de asesorar y orientar el desarrollo de las acciones concertadas en las agendas sectoriales.</t>
  </si>
  <si>
    <t>Elaborar e Implementar plan de trabajo para impulsar a los sectores el cumplimiento de las metas del PNGRD en lo  relacionado a Manejo del Riesgo y apoyar en el seguimiento.</t>
  </si>
  <si>
    <t>Apoyar la estrategia de acompañamiento Sectorial para promover en los sectores el  cumplimiento de las metas del PNGRD en lo relacionado con el proceso de Manejo de Desastre.</t>
  </si>
  <si>
    <t>Carlos Segura
(Linea de Planeación)</t>
  </si>
  <si>
    <t>Actas de las reuniones sostenidas o Trazabilidad de la Subdirección General como lider del seguimiento al PNGRD</t>
  </si>
  <si>
    <t>Formulación de los Instrumentos de Planificación</t>
  </si>
  <si>
    <t>2.1 Formulación y Articulación de la Estrategia Nacional de Respuesta.</t>
  </si>
  <si>
    <t>4.1.1 - Implementación de protocolos y diseño de insumos técnicos de las Funciones Operativas de Respuesta de la  Estrategia Nacional para la Respuesta a Emergencias
4.1.2 - Implementación de protocolos y diseño de insumos técnicos de los Servicios Básicos de Respuesta de la  Estrategia Nacional para la Respuesta a Emergencias</t>
  </si>
  <si>
    <t>Adopción por Decreto de la Estrategia Nacional de Respuesta a Emergencias - ENRE</t>
  </si>
  <si>
    <t xml:space="preserve">Presentar ante el consejo de ministros la ENRE </t>
  </si>
  <si>
    <t>Presentación</t>
  </si>
  <si>
    <t># de presentaciónes realizadas/ # de presentaciones programadas (1)</t>
  </si>
  <si>
    <t>Tc. (R ) Luis Fernando Piñeros</t>
  </si>
  <si>
    <t>Listados de asistencia</t>
  </si>
  <si>
    <t>Implementar la Estrategia Nacional para la Respuesta a Emergencias</t>
  </si>
  <si>
    <t>(# de Servicios Básicos Activados por Emergencia / # de Servicios Básicos Demandados)*101</t>
  </si>
  <si>
    <t>Karen Avila
Angel Sanchez
Eduw Idarraga
Karol Moreno 
(Equipo Sala de Crisis) 
o 
Enlace en Campo</t>
  </si>
  <si>
    <t>Reportes del enlace en terreno o Reporte de Sala de Analisis Estrategico (Sala de Crisis)</t>
  </si>
  <si>
    <t>4.1.11 - Estrategia nacional para el manejo de eventos recurrentes diseñada e implementada</t>
  </si>
  <si>
    <t>Establecer Estrategia Nacional ante Eventos Recurrentes</t>
  </si>
  <si>
    <t>Diseñar la Estrategia Nacional para el manejo de eventos recurrentes</t>
  </si>
  <si>
    <t># de Estrategias aprobadas</t>
  </si>
  <si>
    <t>Miguel Luengas
(Linea Tecnica AHE)</t>
  </si>
  <si>
    <t>Estrategia Nacional ante Eventos Recurrentes</t>
  </si>
  <si>
    <t>Implementar la Estrategia Nacional para el manejo de eventos recurrentes</t>
  </si>
  <si>
    <t>(# de Servicios Básicos Activados por eventos recurrentes/ # de Servicios Básicos Demandados)*100</t>
  </si>
  <si>
    <t xml:space="preserve">
Reportes del enlace en terreno o Reporte de Sala de Analisis Estrategico (Sala de Crisis)</t>
  </si>
  <si>
    <t>2.2 Formulación y articulación de la Estrategia de Reconstrucción Pos Desastre.</t>
  </si>
  <si>
    <t>4.4.1 - Estrategia nacional para la recuperación ante desastre nacional</t>
  </si>
  <si>
    <t>M</t>
  </si>
  <si>
    <t>Aprobación de la Estrategia de Recuperación de  Desastres</t>
  </si>
  <si>
    <t xml:space="preserve">Diseñar la Estrategia Nacional para la Recuperación ante Desastre Nacional </t>
  </si>
  <si>
    <t xml:space="preserve">Estrategia Nacional para la Recuperación ante Desastre Nacional </t>
  </si>
  <si>
    <t xml:space="preserve">Implementar la Estrategia Nacional para la Recuperación ante Desastre Nacional </t>
  </si>
  <si>
    <t>(# de Asistencias técnicas desarrolladas / # de Asistencias técnicas requeridas)*100</t>
  </si>
  <si>
    <t>Reportes del Enlace en terreno o Responsable de la Linea de Recuperacion</t>
  </si>
  <si>
    <t>3.1 Procesos de Estandarización y Acreditación en Búsqueda y Rescate</t>
  </si>
  <si>
    <t>4.1 - Fortalecimiento de la capacidad institucional de los actores del Sistema Nacional de Gestión del Riesgo de Desastres -SNGRD</t>
  </si>
  <si>
    <t>Proyecto de Fortalecimiento de la Línea de Búsqueda y Rescate Urbano -USAR</t>
  </si>
  <si>
    <t>Elaborar Manual de Protocolos para la Respuesta Nacional USAR</t>
  </si>
  <si>
    <t>Manual</t>
  </si>
  <si>
    <t># de manuales elaborados</t>
  </si>
  <si>
    <t>Jose Perdomo
Silbia Ballen
Diana Corrales
Daniel Rincon
Marlen Robayo
(Equipo USAR)</t>
  </si>
  <si>
    <t>Apoyo en la Clasificación  Externa de INSARAG para el Equipo USAR del SNGRD</t>
  </si>
  <si>
    <t>Participar y Apoyar al  Equipo de Búsqueda y Rescate Colombia - USAR del SNGRD en la Clasificación Externa de INSARAG.</t>
  </si>
  <si>
    <t>Clasificación</t>
  </si>
  <si>
    <t># de clasificaciones</t>
  </si>
  <si>
    <t>Clasificación externa INSARAG</t>
  </si>
  <si>
    <t>Adelantar las acciones necesarias para garantizar el sostenimiento de la clasificación externa de INSARAG</t>
  </si>
  <si>
    <t>Plan de trabajo</t>
  </si>
  <si>
    <t># de planes elaborados</t>
  </si>
  <si>
    <t>Programa de Formacion y Capacitación para el proceso de Acreditación del Equipo de Busqueda y Rescate</t>
  </si>
  <si>
    <t>Elaborar la Guía Metodológica de Formación y Capacitación para los Equipos de Búsqueda y Rescate USAR</t>
  </si>
  <si>
    <t>Guía</t>
  </si>
  <si>
    <t># de Guías Elaboradas</t>
  </si>
  <si>
    <t>Guia Metodologica de Formacion y Capacitación para los Equipos de Busqueda y Rescate</t>
  </si>
  <si>
    <t>Diseño de pagina Web USAR</t>
  </si>
  <si>
    <t>Actualizar la pagina Web diseñada para los temas USAR (http://portal.gestiondelriesgo.gov.co/subsitio)</t>
  </si>
  <si>
    <t>#  de Actualizaciones realizadas</t>
  </si>
  <si>
    <t>Reporte sobre las actualizaciones</t>
  </si>
  <si>
    <t>3.2 Centro Nacional Logístico con capacidad para responder ante desastres a nivel nacional y apoyar intervenciones a nivel internacional fortalecido.</t>
  </si>
  <si>
    <t>4.1.4 - Fortalecer el Centro Nacional Logistico de Colombia con capacidad para responder a una situacion de desastre nacional y apoyar la respuesta internacional que realice la Nacion.</t>
  </si>
  <si>
    <t xml:space="preserve">Fortalecimiento del centro nacional logístico de Gestión del riesgo de desastres de colombia. </t>
  </si>
  <si>
    <t>Fortalecer el Centro Nacional Logístico de Colombia, para que cuente con la capacidad de respuesta ante situación de desastre o de emergencia nacional  y apoyar la respuesta internacional que realice la Nación.</t>
  </si>
  <si>
    <t>Procesos contractuales</t>
  </si>
  <si>
    <t># de procesos contractuales suscritos</t>
  </si>
  <si>
    <t>Procesos contractuales o contratos suscritos</t>
  </si>
  <si>
    <t>Operación y seguimiento del funcionamiento del CNL</t>
  </si>
  <si>
    <t>Realizar seguimiento y control sobre el funcionamiento del CNL y los CLH</t>
  </si>
  <si>
    <t>informe</t>
  </si>
  <si>
    <t>(# de informes elaborados / # de Informes programados)*100</t>
  </si>
  <si>
    <t>No Programada</t>
  </si>
  <si>
    <t>Actualizar la matriz de capacidades del SNGRD</t>
  </si>
  <si>
    <t>(# de reportes elaborados / # de reportes programados)*100</t>
  </si>
  <si>
    <t>Matriz de Capacidades SNGRD</t>
  </si>
  <si>
    <t>D. MANEJO DE DESASTRES</t>
  </si>
  <si>
    <t>Potencializar la preparación  en la respuesta y la recuperación para el manejo de desastres</t>
  </si>
  <si>
    <t>4.1 Generación de insumos técnicos para el Manejo de Desastres por parte del SNGRD</t>
  </si>
  <si>
    <t>5.5 - Potencializar la preparación en la respuesta y la recuperación del manejo de desastres</t>
  </si>
  <si>
    <t>Elaboración Insumos Tecnicos para alimentación de caja de Herramientas</t>
  </si>
  <si>
    <t>Actualizar y/o elaborar Insumos Técnicos de la Caja de Herramientas para el Manejo de Desastres.</t>
  </si>
  <si>
    <t>Insumos Técnicos</t>
  </si>
  <si>
    <t>(# de Insumos Técnicos Actualizados o Nuevos / # de Insumos Técnicos Desactualizados o Requeridos)*100</t>
  </si>
  <si>
    <t>Ultima Version Caja de Herramienta para el Manejo de Desastres</t>
  </si>
  <si>
    <t>Diseño, diagramación e impresión 3a edición Caja de Herramientas</t>
  </si>
  <si>
    <t>Gestionar el proceso de diseño, diagramación e impresión de la versión actualizada de la caja de herramientas</t>
  </si>
  <si>
    <t>Impresiones</t>
  </si>
  <si>
    <t>(# de impresiones / # de impresiones Programadas)*100</t>
  </si>
  <si>
    <t>Carlos Segura
Cindy Calanche
(Linea de Planeación)</t>
  </si>
  <si>
    <t>Proceso de Impresión de la Caja de Herramienta para el Manejo de Desastres o Contrato Suscrito</t>
  </si>
  <si>
    <t>4.1.8 - Red de centros de entrenamiento
en operación</t>
  </si>
  <si>
    <t xml:space="preserve">Establecer inventarios de los centros de entrenamiento pertenecientes al SNGRD que funcionan en le pais </t>
  </si>
  <si>
    <t xml:space="preserve">Brindar asistencia técnica a La Dirección Nacional de Bomberos de Colombia y a la Defensa Civil para la implementación del proyecto Red Nacional de entrenamiento  en operación. </t>
  </si>
  <si>
    <t>Asistencia técnica</t>
  </si>
  <si>
    <t>(# convocatorias realizadas
/ # de convocatorias programadas)*100</t>
  </si>
  <si>
    <t>Grupo USAR</t>
  </si>
  <si>
    <t>Actas de Reuniones o Registro de Asistencia</t>
  </si>
  <si>
    <t>4.2 Asistencia técnica para el fortalecimiento de las capacidades locales para la recuperación.</t>
  </si>
  <si>
    <t>4.4.2 - CDGRD y CMGRD capacitadas para el proceso de
manejo de desastres</t>
  </si>
  <si>
    <t>Asistencia técnica a entidades territoriales en el proceso de manejo de desastres</t>
  </si>
  <si>
    <t>Capacitar a los CDGRD y CMGRD para el proceso de
manejo de desastres a través de la asistencia técnica en respuesta y/o recuperación</t>
  </si>
  <si>
    <t>Informes Asistencias Técnicas</t>
  </si>
  <si>
    <t>(# de Asistencias Técnicas realizadas / # de Asistencias Requeridas Bajo Declaratoria de Calamidad Pública)*100</t>
  </si>
  <si>
    <t>Daniel Rolando Ortiz
Diego Felipe Pedreros
Jesus Sergei Duran Abella
Otto Nietzen
Vitalino Panesso
(Grupo Operativo)
Cristian Cifuentes
(Telecomunicaciones - SAT)
Cindy Calanche 
(Transversal Administrativo - Cargue)</t>
  </si>
  <si>
    <t>Asistencia Tecnica en Sistema de Alerta Temprana - SAT o Asesorias a las Entidades Territoriales para la Declaratoria o
Asesorias a los CDGRD en el uso y actualizacion del RUD o
Asesoria para la preparacion para la Respuesta o
Asesoras para la preparacion de la Recuperacion o
Asesora en la Elaboracion del PAE.</t>
  </si>
  <si>
    <t>4.1.6 - 32 departamentos y 32 ciudades del país con salas de crisis y sala de radios dotadas y en funcionamiento.</t>
  </si>
  <si>
    <t>Definir lineamientos minimos de Salas de Crisis Territoriales</t>
  </si>
  <si>
    <t>Actualizar los lineamientos de las Salas de Crisis Departamentales, incluyendo los lineamientos mínimos en cuanto a la infraestructura.</t>
  </si>
  <si>
    <t>Guía actualizada</t>
  </si>
  <si>
    <t># de Guías actualizadas</t>
  </si>
  <si>
    <t>Guia actualizada</t>
  </si>
  <si>
    <t>4.3.10 - Guía para la formulación de planes básicos de
emergencia y contingencia en los ERON actualizada e implementada</t>
  </si>
  <si>
    <t>Actualizar los planes de emergencia y contingencia de los ERON (bajo el concepto y marco de la GRD)</t>
  </si>
  <si>
    <t>Brindar asistencia técnica a MINJUSTICIA e INPEC en el proceso de actualización e implementación de la Guía para la formulación de planes básicos de emergencia y contingencia en los ERON</t>
  </si>
  <si>
    <t>4.3.11 - Manual Plan de Emergencia y Contingencia MNPE
010-10-VV01 actualizado (bajo el concepto y marco de la GRD)</t>
  </si>
  <si>
    <t xml:space="preserve">Actualización de Planes básicos de emergencia y contingencia en los ERON y el INPEC. </t>
  </si>
  <si>
    <t>Brindar asistencia técnica a MINJUSTICIA,  INPEC y USPEC para actualizar el Manual Plan de Emergencia y Contingencia MNPE
010-10-VV01 (bajo el concepto y marco de la GRD)</t>
  </si>
  <si>
    <t>4.1.7 - Entidades nacionales actualizadas para participar
en operaciones de respuesta a emergencias</t>
  </si>
  <si>
    <t>Capacitar a las Entidades Nacionales para participar en operaciones de respuesta a emergencias
(**Capacitaciones para el Manejo de Desastres o Encuentro de Coordinadores o Simulacros o Simulaciones en el proceso de manejo de desastres)</t>
  </si>
  <si>
    <t>(# de capacitaciones o encuentros o simulaciones o simulacros realizados / # de capacitaciones o encuentros o simulaciones o simulacros programados)*100</t>
  </si>
  <si>
    <t>Jose Perdomo (Equipo USAR)
Otto Nietzen (Linea Operativa)
Karen Avila (Sala de Crisis)</t>
  </si>
  <si>
    <t>Registro de Asistencia</t>
  </si>
  <si>
    <t>4.3 Instalación  de sistemas de alertas tempranas por eventos hidrológicos extremos</t>
  </si>
  <si>
    <t xml:space="preserve">1.2.4 - 78 Redes de monitoreo para sistemas de alerta instaladas por eventos hidrologicos extremos
4.2.3 - Sistemas de alerta implementados en su componente organizacional para los escenarios de riesgo contundentes a nivel regional y local </t>
  </si>
  <si>
    <t>Realizar Informe sobre la instalación e implementación de SAT-UNGRD</t>
  </si>
  <si>
    <t># de Informes Emitidos</t>
  </si>
  <si>
    <t>Jorge Neira
Cristian Cifuentes
(Telecomunicaciones)</t>
  </si>
  <si>
    <t>Informe sobre la instalacion e implementacion de SAT</t>
  </si>
  <si>
    <t>4.4 Ejecución de simulacros de actuación.</t>
  </si>
  <si>
    <t>5.2 - Potencializar la preparación en la respuesta y la recuperación del manejo de desastres</t>
  </si>
  <si>
    <t>Prestar apoyo a través de la Sala de Crisis para la ejecución de los simulacros de actuación.</t>
  </si>
  <si>
    <t>(# de Simulacros Ejecutados / # de Simulacros requeridos)*100</t>
  </si>
  <si>
    <t>Informes de cierre o listas de asistencias</t>
  </si>
  <si>
    <t>Ejecución de la respuesta</t>
  </si>
  <si>
    <t>5.1 Atención de la población afectada.</t>
  </si>
  <si>
    <t>6.1 - Ejecución de la respuesta</t>
  </si>
  <si>
    <t>Convocar y Activar la sala de crisis Nacional</t>
  </si>
  <si>
    <t>Convocar y activar la Sala de Crisis Nacional</t>
  </si>
  <si>
    <t>Activaciones</t>
  </si>
  <si>
    <t>(# de activaciones realizadas / # de activaciones  requeridas)*100</t>
  </si>
  <si>
    <t>Convocatorias realizadas a través de correos electrónicos u oficios</t>
  </si>
  <si>
    <t xml:space="preserve">Registro Único de Damnificados-RUD </t>
  </si>
  <si>
    <t>Habilitar el Sistema de RUD (Registro Único de Damnificados), para las emergencias presentadas.</t>
  </si>
  <si>
    <t># de informes realizados</t>
  </si>
  <si>
    <t>Mauricio Sanabria
Javier Cañon
(RUD)</t>
  </si>
  <si>
    <t>Reporte del Equipo RUD</t>
  </si>
  <si>
    <t>Monitoreo permanente a los entes territoriales</t>
  </si>
  <si>
    <t>Monitorear permanentemente a los Entes Territoriales</t>
  </si>
  <si>
    <t>Reportes de monitoreo</t>
  </si>
  <si>
    <t># de monitoreo realizados</t>
  </si>
  <si>
    <t>Diana Martinez
Diana Valencia
Fernando Piña
Daniel Suarez
(CITEL)</t>
  </si>
  <si>
    <t>Reportes CITEL</t>
  </si>
  <si>
    <t>5.2 Restitución de los servicios esenciales afectados.</t>
  </si>
  <si>
    <t xml:space="preserve">
6.1 - Ejecución de la respuesta</t>
  </si>
  <si>
    <t>Prestar los Servicios básicos de Respuesta a Emergencias</t>
  </si>
  <si>
    <t>Municipios Atendidos</t>
  </si>
  <si>
    <t>(# de Municipios atendidos / # Solicitudes Municipales Priorizadas)*100</t>
  </si>
  <si>
    <t>Jorge Zamudio 
(AHE - "Visor")</t>
  </si>
  <si>
    <t>Reporte del "Visor" de emergencias UNGRD</t>
  </si>
  <si>
    <t>Ejecución de la recuperación mediante la rehabilitación y reconstrucción</t>
  </si>
  <si>
    <t>6.1 Ejecución de la recuperación mediante la rehabilitación y reconstrucción</t>
  </si>
  <si>
    <t>7.1  y 7.2 - Ejecución de la recuperación mediante la rehabilitación y reconstrucción</t>
  </si>
  <si>
    <t>Ejecución de la rehabilitación (materiales de construcción y otros) en Declaratorias de Calamidad públicas Priorizadas</t>
  </si>
  <si>
    <t>Ejecutar acciones de rehabilitación (materiales de construcción y otros) en Declaratorias de Calamidad Públicas Priorizadas</t>
  </si>
  <si>
    <t>(# de Municipios atendidos / # de Solicitudes Municipales Priorizadas)*100</t>
  </si>
  <si>
    <t>Jorge Zamudio 
(AHE - "Visor")
Mauricio Sanabria
Javier Cañon
(RUD)</t>
  </si>
  <si>
    <t>Reporte del "Visor" de emergencias UNGRD 
y
Reporte del Equipo RUD</t>
  </si>
  <si>
    <t>7.2 y 7.3 - Ejecución de la recuperación mediante la rehabilitación y reconstrucción</t>
  </si>
  <si>
    <t>Ejecución de actividades para la recuperación post desastres</t>
  </si>
  <si>
    <t>Ejecutar acciones para la recuperación post - desastres</t>
  </si>
  <si>
    <t>Contratos o Convenios</t>
  </si>
  <si>
    <t>(# de contratos suscritos / # de contratos requeridos)*100</t>
  </si>
  <si>
    <t>Elkin Jerez
Julio Gonzalez
Letzaida Millan 
Mario Lemus
Martin Mazo
(Linea Obra)
Dayan Lizeth Parra
Diego Sarmiento
Yudith Diaz
Luisa Cadena
Karen Galvis
(Linea AYSB)</t>
  </si>
  <si>
    <t>Matriz de Seguimiento de Contratos y/o Convenios</t>
  </si>
  <si>
    <t>Carlos Segura</t>
  </si>
  <si>
    <t>******las ajusta directamente la OAPI</t>
  </si>
  <si>
    <t>DEPENDENCIA</t>
  </si>
  <si>
    <t>GRUPO DE TALENTO HUMANO</t>
  </si>
  <si>
    <t>EJE 1</t>
  </si>
  <si>
    <t>LINEA DE ACCIÓN</t>
  </si>
  <si>
    <t>OBSERVACIÓN PRESUPUESTO</t>
  </si>
  <si>
    <t>Fortalecimiento del Talento Humano</t>
  </si>
  <si>
    <t>Gestión de Talento Humano</t>
  </si>
  <si>
    <t>Provisión del Talento Humano</t>
  </si>
  <si>
    <t xml:space="preserve">Reunión Comisión de Personal </t>
  </si>
  <si>
    <t xml:space="preserve">Comisión de Personal </t>
  </si>
  <si>
    <t>No de comisiones efectuadas / No de comisiones programadas(12)</t>
  </si>
  <si>
    <t>Karen Andrea Villarreal</t>
  </si>
  <si>
    <t>Listados de asistencia a las reuniones (12 reuniones mensuales)</t>
  </si>
  <si>
    <t>Reporte Comisión de Personal ante la CNSC</t>
  </si>
  <si>
    <t>Reporte Comisión (Trimestral - 4 veces al año)</t>
  </si>
  <si>
    <t xml:space="preserve">Elaborar el Plan Anual de Vacantes </t>
  </si>
  <si>
    <t xml:space="preserve">Plan Anual de Vacantes </t>
  </si>
  <si>
    <t xml:space="preserve">No. de Planes elaborados </t>
  </si>
  <si>
    <t>Plan Anual</t>
  </si>
  <si>
    <t>UNGRD</t>
  </si>
  <si>
    <t>Contrato renovación licencia pruebas psicotécnicas</t>
  </si>
  <si>
    <t>Administración de Nómina</t>
  </si>
  <si>
    <t>Preparar y elaborar el proyecto anual de presupuesto para amparar los gastos por servicios personales asociados a nómina</t>
  </si>
  <si>
    <t xml:space="preserve">Proyecto Anual de Presupuesto </t>
  </si>
  <si>
    <t>No. Justificaciones de Anteproyecto de presupuesto elaboradas</t>
  </si>
  <si>
    <t>Stella Toro</t>
  </si>
  <si>
    <t>- Justificación de anteproyecto de  Presupuesto elaborada.
- Comunicación interna dirigida a Planeación</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</si>
  <si>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</si>
  <si>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</si>
  <si>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</si>
  <si>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</si>
  <si>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Contrato Software de nómina  hasta 31 de diciembre de 2018</t>
  </si>
  <si>
    <t>Realizar el control mensual a las novedades que afecten el presupuesto de la Unidad (licencias, incapacidades, vacaciones y libranzas)</t>
  </si>
  <si>
    <t>Soporte de Novedades</t>
  </si>
  <si>
    <t xml:space="preserve">No.de controles de novedades realizados </t>
  </si>
  <si>
    <t>Control realizado</t>
  </si>
  <si>
    <t>Elaborar Circular de programación vacaciones de funcionarios de la entidad vigencia 2019</t>
  </si>
  <si>
    <t>Circular</t>
  </si>
  <si>
    <t>Circular Vacaciones Elaborada</t>
  </si>
  <si>
    <t>Registrar el Ausentismo en la base de datos diseñada</t>
  </si>
  <si>
    <t xml:space="preserve">Reporte de ausentismo </t>
  </si>
  <si>
    <t xml:space="preserve">Total de reportes mensuales de ausentismo realizados </t>
  </si>
  <si>
    <t>Leidy Ocampo</t>
  </si>
  <si>
    <t>Reporte de ausentismos conforme a permisos radicados e incapacidades</t>
  </si>
  <si>
    <t>Realizar afiliación de contratistas y funcionarios de la UNGRD a la ARL conforme a la necesidad</t>
  </si>
  <si>
    <t>Porcentaje de afiliación</t>
  </si>
  <si>
    <t xml:space="preserve">Numero de afiliaciones realizadas/numero de vinculaciones- contratos suscritos </t>
  </si>
  <si>
    <t>Maritza Herrera
Isabel Vélez</t>
  </si>
  <si>
    <t>Realizar la verificación del nivel de riesgo de funcionarios y contratistas de la UNGRD conforme a los apoyos efectuados en emergencias de gran magnitud</t>
  </si>
  <si>
    <t>Reporte de verificación</t>
  </si>
  <si>
    <t>Número de verificaciones efectuadas</t>
  </si>
  <si>
    <t>Reporte de verificación y revisión en nómina</t>
  </si>
  <si>
    <t>Reporte mensual de cobros</t>
  </si>
  <si>
    <t>Diana Bolaños
Stella Toro</t>
  </si>
  <si>
    <t>Sigep</t>
  </si>
  <si>
    <t>Actualización SIGEP</t>
  </si>
  <si>
    <t>Reporte bimestre modificaciones y actualizaciones usuarios SIGEP</t>
  </si>
  <si>
    <t>No de hojas de vida actualizadas, modificadas y devinculadas/Total de personal inscrito por la UNGRD, en el Sigep en la vigencia</t>
  </si>
  <si>
    <t>Gestión Administrativa</t>
  </si>
  <si>
    <t>Actualizar documentación en el archivo de hojas de vida de los funcionarios activos/inactivos de la UNGRD</t>
  </si>
  <si>
    <t xml:space="preserve">Reporte mensual </t>
  </si>
  <si>
    <t>No de hojas de vida actualizadas / No de funcionarios - ex funcionarios</t>
  </si>
  <si>
    <t>Yeniset Bayona</t>
  </si>
  <si>
    <t>Incluir la información de las historias laborales al software dispuesto para tal fin</t>
  </si>
  <si>
    <t>Reporte de plataforma</t>
  </si>
  <si>
    <t>Historias laborales cargadas/total de historias laborales a cargar</t>
  </si>
  <si>
    <t>Yeniset Bayona
Diana Bolaños
Stella toro</t>
  </si>
  <si>
    <t>Expedir las certificaciones laborales de funcionarios y exfuncionarios</t>
  </si>
  <si>
    <t>No de certificaciones laborales expedidas / No de certificaciones laborales Requeridas</t>
  </si>
  <si>
    <t>Leidy Ocampo
Yeniset Bayona</t>
  </si>
  <si>
    <t>Proyectar certificaciones de insuficiencia o inexistencia  de personal en planta, para efectos de la contratación de prestación de servicios cuando se requiera.</t>
  </si>
  <si>
    <t>No de certificaciones de insuficiencia o inexistencia  proyectadas/ No certificaciones requeridas</t>
  </si>
  <si>
    <t>Emitir los reportes de control de horario del personal de planta por dependencia</t>
  </si>
  <si>
    <t xml:space="preserve"> Reporte  de dias Laborales Bimestre del personal en planta por área.</t>
  </si>
  <si>
    <t>No de  Reporte  de dias Laborales Bimestre del personal en planta por área.</t>
  </si>
  <si>
    <t>Leny Moreno</t>
  </si>
  <si>
    <t>Reporte (Análisis Total dias laborales ausentes bimestre por area del personal en planta/ Total horas laborales bimestre por area del personal en planta  * 100 )</t>
  </si>
  <si>
    <t>Realizar reuniones de seguimiento mensual del GTH</t>
  </si>
  <si>
    <t>No de Reuniones realizadas / No de Reuniones programadas</t>
  </si>
  <si>
    <t>Listados de asistencia a las reuniones</t>
  </si>
  <si>
    <t>Entregar dotación a los funcionarios conforme a lo estipulado en la Ley</t>
  </si>
  <si>
    <t>Dotaciones entregadas</t>
  </si>
  <si>
    <t>Cartas de firma de recibido</t>
  </si>
  <si>
    <t>Dotación de Ley (Vestuario y calzado) para el personal que aplica</t>
  </si>
  <si>
    <t>Viáticos y Gastos de Viaje</t>
  </si>
  <si>
    <t>Maritza Herrera</t>
  </si>
  <si>
    <t>Reporte de comisiones
Actos administrativos elaborados</t>
  </si>
  <si>
    <t>Realizar los reembolsos para la Caja Menor de viáticos y gastos de viaje conforme a lo establecido en el Decreto 1068 de 2015</t>
  </si>
  <si>
    <t xml:space="preserve">Reembolsos </t>
  </si>
  <si>
    <t xml:space="preserve">No. de Resolucion de Reembolso elaboradas </t>
  </si>
  <si>
    <t>Resolución</t>
  </si>
  <si>
    <t>- Apertura caja menor Viáticos al interior $90.000.000
- CDP tiquetes al exterior $30.000.000</t>
  </si>
  <si>
    <t>Realizar  la constitucion y cierre presupuestal la Caja Menor de viáticos y gastos de viaje conforme a lo establecido en el Decreto 1068 de 2015</t>
  </si>
  <si>
    <t>Aperetura y Cierre de caja</t>
  </si>
  <si>
    <t>Resolución de  Apertura y Resolucion de cierre de caja menor elaboradas</t>
  </si>
  <si>
    <t>Tiquetes</t>
  </si>
  <si>
    <t>Realizar los trámites para la emisión de tiquete solicitados por los funcionarios y contratistas de la UNGRD y FNGRD</t>
  </si>
  <si>
    <t>Jennifer Diaz</t>
  </si>
  <si>
    <t xml:space="preserve">Realizar el seguimiento a la ejecución presupuestal de los contratos para tiquetes </t>
  </si>
  <si>
    <t>Seguridad y Salud en el Trabajo</t>
  </si>
  <si>
    <t>Elaboración del Plan de SST</t>
  </si>
  <si>
    <t>Cronograma</t>
  </si>
  <si>
    <t>Cronograma elaborado</t>
  </si>
  <si>
    <t>Cronograma realizado</t>
  </si>
  <si>
    <t>Elaborar el Plan Anual de trabajo con ARL</t>
  </si>
  <si>
    <t>Plan de Trabajo</t>
  </si>
  <si>
    <t>Actividades Ejecutadas/Actividades Programadas</t>
  </si>
  <si>
    <t>Plan realizado</t>
  </si>
  <si>
    <t>Actividad</t>
  </si>
  <si>
    <t>Actividades Realizadas/Actividades Programadas</t>
  </si>
  <si>
    <t>Registro de la actividad</t>
  </si>
  <si>
    <t>Informe de evaluación de exámenes</t>
  </si>
  <si>
    <t>Informe realizado / Informe Programado</t>
  </si>
  <si>
    <t>Evaluación de la gestión de los servidores públicos e incentivos</t>
  </si>
  <si>
    <t>Evaluación de desempeño</t>
  </si>
  <si>
    <t>Seguimiento a las evaluaciones de desempeño y de rendimiento laboral de la UNGRD</t>
  </si>
  <si>
    <t>Bibiana Calderón Sierra</t>
  </si>
  <si>
    <t>Seguimiento a la suscripción y cumplimiento de los acuerdos de gestión</t>
  </si>
  <si>
    <t xml:space="preserve">Acuerdos de Gestión firmados </t>
  </si>
  <si>
    <t>No. de seguimientos/concertación a/de acuerdos de gestiónrealizados</t>
  </si>
  <si>
    <t>Acuerdos de Gestión firmados. Seguimiento de acuerdo de gestión (Marzo) Seguimiento Acuerdos de gestión (Agosto)</t>
  </si>
  <si>
    <t>Definición de planes de mejora conforme a la evaluación de desempeño laboral</t>
  </si>
  <si>
    <t>Plan de mejoramiento formulados</t>
  </si>
  <si>
    <t>No. de planes de mejoramiento formulados/ No de funcionarios con calificación inferior a sobresaliente</t>
  </si>
  <si>
    <t>Planes de mejoramiento formulados (marzo)
Seguimiento planes de mejoramiento (Septiembre)</t>
  </si>
  <si>
    <t>Promover las capacidades de los servidores a través de programas de bienestar y capacitación</t>
  </si>
  <si>
    <t>Sistema de Estímulos:
Bienestar Social Laboral
Incentivos</t>
  </si>
  <si>
    <t xml:space="preserve"> Diagnóstico Bienestar social laboral</t>
  </si>
  <si>
    <t>Documento de ejecución realizado</t>
  </si>
  <si>
    <t>Nohemy Gómez</t>
  </si>
  <si>
    <t>Diagnóstico</t>
  </si>
  <si>
    <t>Plan de Bienestar Social</t>
  </si>
  <si>
    <t>Plan de Bienestar</t>
  </si>
  <si>
    <t xml:space="preserve">Implementar el Plan de bienestar Social de la UNGRD </t>
  </si>
  <si>
    <t xml:space="preserve">Reporte de cumplimiento actividades plan de bienestar </t>
  </si>
  <si>
    <t xml:space="preserve">Actividades ejecutadas / Actividades programadas en el plan de bienestar </t>
  </si>
  <si>
    <t>Reportes por actividad</t>
  </si>
  <si>
    <t xml:space="preserve">Seguimiento presupuestal del Contrato de Bienestar </t>
  </si>
  <si>
    <t xml:space="preserve">Reporte mensual de encuestas aplicadas </t>
  </si>
  <si>
    <t>Implementación del código de integridad del servidor público</t>
  </si>
  <si>
    <t>No de actividades ejecutadas/No de actividades programadas</t>
  </si>
  <si>
    <t>Informe se seguimiento.
Evidencias de actividades</t>
  </si>
  <si>
    <t>Capacitación</t>
  </si>
  <si>
    <t>Elaborar el diagnóstico de Capacitación</t>
  </si>
  <si>
    <t>Consolidado diagnóstico de necesidades</t>
  </si>
  <si>
    <t>No. De reportes de necesidades de capacitación por proceso</t>
  </si>
  <si>
    <t>Diagnóstico realizado</t>
  </si>
  <si>
    <t>Elaborar el Plan Institucional de Capacitación</t>
  </si>
  <si>
    <t>Documento PIC y Resolución de adopción</t>
  </si>
  <si>
    <t>Entrega de documento PIC y Resolución de adopción</t>
  </si>
  <si>
    <t>Seguimiento al cumplimiento del PIC</t>
  </si>
  <si>
    <t>Total de Seguimientos de realizados/ Total de seguimientos programados</t>
  </si>
  <si>
    <t>Elaborar el informe de ejecución  del Plan Institucional de Capacitación</t>
  </si>
  <si>
    <t>Informe de ejecución realizado / Informe de ejecución programado</t>
  </si>
  <si>
    <t>Informe Realizado</t>
  </si>
  <si>
    <t>TOTAL LINEA DE ACCIÓN</t>
  </si>
  <si>
    <t>Asistir a las reuniones del equipo del líderes SIPLAG y socializar el resultado al interior del grupo</t>
  </si>
  <si>
    <t>Registrar indicadores de gestión en la herramienta de neo-gestión</t>
  </si>
  <si>
    <t xml:space="preserve">GRAN TOTAL EJES DE ACCION </t>
  </si>
  <si>
    <t>Contrato de Implementación de componentes del SNIGRD</t>
  </si>
  <si>
    <t>Asistir a las reuniones bimestrales en calidad de líder SIPLAG y ECOSIPLAG  y realizar reunión de socialización y gestión de actividades del SIPLAG al interior de la OAPI</t>
  </si>
  <si>
    <t>No. De reuniones realizadas / No. De reuniones programadas</t>
  </si>
  <si>
    <t>Comunicar y verificar el cargue en Neogestión de la medición de indicadores de gestión de los procesos que integran la OAPI,  de acuerdo a la periodicidad definida en la fichas de indicadores</t>
  </si>
  <si>
    <t>Indicadores</t>
  </si>
  <si>
    <t>Indicadores cargados en la herramienta Neogestion</t>
  </si>
  <si>
    <t>Correos electrónicos de Seguimiento y cargue de los indicadores en la plataforma de Neogestión</t>
  </si>
  <si>
    <t>Actualización a los Mapas de Riesgos y Oportunidades de la OAPI (Planeación Estratégica, SIPLAG y Sistemas de Información)</t>
  </si>
  <si>
    <t>Actualización de Mapas de Riesgos y Oportunidades</t>
  </si>
  <si>
    <t>No. Mapas de riesgos y oportunidades actualizados /No. Mapas de riesgos y oportunidades existentes en la OAPI</t>
  </si>
  <si>
    <t>Monitoreo a los Mapas de Riesgos y Oportunidades de la OAPI (Planeación Estratégica, SIPLAG y Sistemas de Información)</t>
  </si>
  <si>
    <t>Monitoreos a Mapas de Riesgos y Oportunidades</t>
  </si>
  <si>
    <t>No. Mapas de riesgos y oportunidades monitoreados /No. Mapas de riesgos y oportunidades existentes en la OAPI</t>
  </si>
  <si>
    <t>Liderar con los responsables las actividades relacionadas de la implementación del Plan de transición a nuevas versiones de las normas de calidad y ambiental (Versiones 2015).</t>
  </si>
  <si>
    <t>Actividades Ejecutadas / Actividades Planificadas</t>
  </si>
  <si>
    <t>Productos resultado de la transición a las nuevas versiones</t>
  </si>
  <si>
    <t>Desarrollo de actividades relacionadas con la implementación de las Políticas para el cumplimiento de los nuevos requisitos del Modelo Integrado de Planeación y Gestión.</t>
  </si>
  <si>
    <t>Gestionar el proceso adquisicion y actualización de Licencias de software para apoyo a las actividades Misionales.</t>
  </si>
  <si>
    <t>GRUPO DE APOYO FINANCIERO Y CONTABLE</t>
  </si>
  <si>
    <t>Administración eficiente del Fondo Nacional de Gestión del Riesgo</t>
  </si>
  <si>
    <t>Elaborar reportes, informes o tableros de control presupuestal de las subcuentas del FNGRD</t>
  </si>
  <si>
    <t>No. de reportes realizados/ No. de reportes Programados</t>
  </si>
  <si>
    <t>Diana Orbes  / David Moreno</t>
  </si>
  <si>
    <t>Documento físico y magnético de los Reportes e Informes</t>
  </si>
  <si>
    <t>Elaborar las estadísticas de los pagos del FNGRD</t>
  </si>
  <si>
    <t>Manuel Medina</t>
  </si>
  <si>
    <t>Informe comportamiento pagos en la fiduciaria</t>
  </si>
  <si>
    <t xml:space="preserve">Seguimiento y cruce rendimientos financieros vs comisión fiduciaria </t>
  </si>
  <si>
    <t>N° de informes presentados/N° de informes programados</t>
  </si>
  <si>
    <t>Diana Orbes/David Moreno</t>
  </si>
  <si>
    <t>Documento físico y magnético Informe de cruce</t>
  </si>
  <si>
    <t>Seguimiento y control operaciones presupuestales y de tesorería del FNGRD</t>
  </si>
  <si>
    <t>Diana Orbes/David Moreno/Valery Marroquin/Luz Marina Centeno</t>
  </si>
  <si>
    <t>Revisión y actualización de la documentación de gestión operacional del FNGRD</t>
  </si>
  <si>
    <t>No. De documentos Actualizados / No. De documentos programados por actualizar</t>
  </si>
  <si>
    <t>Lorena Sanchez</t>
  </si>
  <si>
    <t>Actualizaciones de procedimientos, Caracterización, Formatos y Matriz de indicadores.</t>
  </si>
  <si>
    <t>Elaborar informes de ejecución presupuestal</t>
  </si>
  <si>
    <t>Maricel Sánchez</t>
  </si>
  <si>
    <t>Informe escrito</t>
  </si>
  <si>
    <t>Realizar seguimiento a conciliaciones entre CDP's y compromisos.</t>
  </si>
  <si>
    <t>No. De conciliaciones realizadas/No. De conciliaciones Programadas</t>
  </si>
  <si>
    <t>Informe de conciliación</t>
  </si>
  <si>
    <t>Realizar seguimiento a conciliaciones entre compromisos vs obligaciones</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</si>
  <si>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</si>
  <si>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</si>
  <si>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</si>
  <si>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</si>
  <si>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</si>
  <si>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</si>
  <si>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</si>
  <si>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</si>
  <si>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</si>
  <si>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</si>
  <si>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</si>
  <si>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</si>
  <si>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</si>
  <si>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</si>
  <si>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</si>
  <si>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</si>
  <si>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Patricia Gallego</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</si>
  <si>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</si>
  <si>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</si>
  <si>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</si>
  <si>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</si>
  <si>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</si>
  <si>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Ejecutar actividades de implementación relacionada con lo indicado en el manual de prácticas y políticas contables  NICSP</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</si>
  <si>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</si>
  <si>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</si>
  <si>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</si>
  <si>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</si>
  <si>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</si>
  <si>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</si>
  <si>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</si>
  <si>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</si>
  <si>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 xml:space="preserve">Lorena sanchez </t>
  </si>
  <si>
    <t>Informe de actualización</t>
  </si>
  <si>
    <t>Direccionamiento de procedimientos de la cadena presupuestal.</t>
  </si>
  <si>
    <t>Realizar jornadas de actualización en tematicas financieras</t>
  </si>
  <si>
    <t>No. de jornadas realizadas / No. De jornadas programadas</t>
  </si>
  <si>
    <t>Informes de jornadas de actualización</t>
  </si>
  <si>
    <t>Aumentar la cobertura de soluciones de vivienda rural integral para personas en situación de vulnerabilidad, mediante la construcción de 266 casas en el Archipiélago de San Andrés, Providencia y Santa Catalina.</t>
  </si>
  <si>
    <t>Disminuir los factores de vulnerabilidad del Municipio de Providencia y Santa Catalina respecto a las situaciones de abastecimiento y distribución del recurso hídrico, mediante la entrega de un banco de maquinaria amarilla que permita atender las necesidades propias de la comunidad de la isla.</t>
  </si>
  <si>
    <t>Disminuir las afectaciones locativas y pérdidas humanas en el Archipiélago de San Andrés, Providencia y Santa Catalina por ocurrencia de fenómenos naturales, mediante la implementación de un sistema de alerta temprana.</t>
  </si>
  <si>
    <t>Paula Contreras
Francisco Pulido</t>
  </si>
  <si>
    <t>Carolina Baquero
Juan Mafla</t>
  </si>
  <si>
    <t>Levantamiento de Riesgos y Oportunidades de todos los procesos</t>
  </si>
  <si>
    <t>Elena Pabón</t>
  </si>
  <si>
    <t>Adelantar operaciones de busqueda y rescate internacionales</t>
  </si>
  <si>
    <t>Porcetaje</t>
  </si>
  <si>
    <t>(No de operaciones desarrolladas/ No de operaciones solicitadas)*100</t>
  </si>
  <si>
    <t>UNGRD/FNGRD</t>
  </si>
  <si>
    <t>Actualización del Plan Nacional de Contingencia contra derrames de hidrocarburos, derivados y otras sustancias nocivas en aguas marinas.</t>
  </si>
  <si>
    <t>Intervención Correctiva</t>
  </si>
  <si>
    <t xml:space="preserve"> Acciones de intervención correctiva de las condiciones de riesgo existente.</t>
  </si>
  <si>
    <t>Realizar seguimiento a la ejecución de los proyectos asociados al plan estrategico para San Andres, Providencia y Santa Catalina.</t>
  </si>
  <si>
    <t>Alexander Venegas</t>
  </si>
  <si>
    <t>Proeceso contractuales</t>
  </si>
  <si>
    <t xml:space="preserve"> Adelantar Procesos licitatorios de Interventorias Integrales - Seleccion Basada en Calidad y Costo - SBCC</t>
  </si>
  <si>
    <t>Realizar Procesos licitatorios públicos  de obras en Agua y Saneamiento Básico incluidas adiciones a interventoría</t>
  </si>
  <si>
    <t>Realizar la contratación de Consultorías.</t>
  </si>
  <si>
    <t>Suscribir contratos para proyectos en zonas no interconectadas</t>
  </si>
  <si>
    <t>Suscribir contratos con operadores de red  en zonas interconectadas</t>
  </si>
  <si>
    <t>Adelantar Comités Técnicos Agua/Energía y Conectividad, Juntas administradoras e Informes</t>
  </si>
  <si>
    <t># de procesos adelantados</t>
  </si>
  <si>
    <t># comites técnicos ejecutados</t>
  </si>
  <si>
    <t>Luz Amanda Pulido</t>
  </si>
  <si>
    <t>Matriz de seguimiento</t>
  </si>
  <si>
    <t>Acta de comite y/o listados de asistencia</t>
  </si>
  <si>
    <t>PROYECTO DE INVERSIÓN 
UNGRD</t>
  </si>
  <si>
    <t>Ajustar la pagina web de la UNGRD, en cumplimeinto de la meta de Gobierno en linea</t>
  </si>
  <si>
    <t>Ajuste pagina WEB</t>
  </si>
  <si>
    <t># de ajustes en la pagina web</t>
  </si>
  <si>
    <t>Jefe OAC</t>
  </si>
  <si>
    <t>Proceso contractual, pagina web</t>
  </si>
  <si>
    <t>Samuel Lancheros</t>
  </si>
  <si>
    <t>Anamaría Escobar
Samuel Lancheros
Nathaly Lurduy</t>
  </si>
  <si>
    <t>Anamaria Escobar
Samuel Lancheros</t>
  </si>
  <si>
    <t>Johana Rojas
Samuel Lancheros</t>
  </si>
  <si>
    <t>Transparencia y participación ciudadana</t>
  </si>
  <si>
    <t>Ejecución y Seguimiento a la ejecución y planificación presupuestal</t>
  </si>
  <si>
    <t>Gestión del Talento Humano</t>
  </si>
  <si>
    <t>SUBCUENTA SAN ANDRES</t>
  </si>
  <si>
    <t>OFICINA DE CONTROL INTERNO</t>
  </si>
  <si>
    <t>PLAN TODOS SOMO PAZCIFICO</t>
  </si>
  <si>
    <t># de seguimientos realizados/ # de seguimientos programados (12)</t>
  </si>
  <si>
    <r>
      <t>Actualización de los mapas de riesgos por procesos y  corrupción de gestión de</t>
    </r>
    <r>
      <rPr>
        <b/>
        <sz val="12"/>
        <rFont val="Arial"/>
        <family val="2"/>
      </rPr>
      <t xml:space="preserve"> </t>
    </r>
    <r>
      <rPr>
        <sz val="12"/>
        <rFont val="Arial"/>
        <family val="2"/>
      </rPr>
      <t>sistemas de información</t>
    </r>
  </si>
  <si>
    <t>William Reatiga</t>
  </si>
  <si>
    <t># de Maquinas entregadas/#maquinaa amarillas a entregar</t>
  </si>
  <si>
    <t># de Viviendas entregadas/ # de viviendas a entregar</t>
  </si>
  <si>
    <t># de sistemas de alerta temprano entregados</t>
  </si>
  <si>
    <t>Rafael Vaca</t>
  </si>
  <si>
    <t>Informes, registro fotografico, contratos, y/o actas.</t>
  </si>
  <si>
    <t>Paula Rios</t>
  </si>
  <si>
    <t>Carlos Segura
Cindy Calanche
(Linea de Planeacion)
Fernando Ortiz
(Sala de Crisis)</t>
  </si>
  <si>
    <t>Pedro Segura
Bernardo Pantoja
(Equipo CNL)</t>
  </si>
  <si>
    <t>Miguel Luengas (Linea AHE)
Dayan Parra (Linea AYSB)
Martin Mazo (Linea Obra)
Otto Nietzen (Linea Operativa)
Mauricio Sanabria (RUD)
Fernando Ortiz(Sala de Crisis)
Andrea Moreno (Linea Juridica)
Carlos Segura (Linea de Planeación)</t>
  </si>
  <si>
    <t>Fernando Ortiz
(Sala de Crisis)
Jorge Neira
Cristian Cifuentes
(Telecomunicaciones)</t>
  </si>
  <si>
    <t>Fernado Ortiz                            Karen Avila                                                Angel Sanchez                                             Edwin Idarraga                                             David Ricardo de Leon Perez (Sala de Crisis)</t>
  </si>
  <si>
    <t xml:space="preserve">Fortalecer el  Conocimiento del Riesgo a nivel territorial  </t>
  </si>
  <si>
    <t xml:space="preserve">(# entidades Territoriales Asistidos / # entidades territoriales planificados) </t>
  </si>
  <si>
    <t>Ayudas de memoria, listados de Asistencia, presentaciones, correos electrónicos</t>
  </si>
  <si>
    <t>SEGUIMIENTO PRIMER BIMESTRE DE 2018</t>
  </si>
  <si>
    <t>% CUMPLIMIENTO DEL BIMESTRE</t>
  </si>
  <si>
    <t xml:space="preserve">% CUMPLIMIENTO DEL TOTAL DE PA A FEBRERO </t>
  </si>
  <si>
    <t>2018- V2 - Actualizado 01/03/2018</t>
  </si>
  <si>
    <t>Versión 4</t>
  </si>
  <si>
    <t>UNIDAD NACIONAL PARA LA GESTIÓN DEL RIESGO DE DESASTRES - UNGRD-
2018- V2 - Actualizado 01/03/2018</t>
  </si>
  <si>
    <t>PRESUPUESTO APROBADO POR PLAN DE ADQUISICIONES
UNGRD</t>
  </si>
  <si>
    <t>No. De reportes realizados / No. De reportes programados</t>
  </si>
  <si>
    <t>Stella Toro
Diana Bolaños</t>
  </si>
  <si>
    <t>Isabel Vélez
Luisa Cadena
Diana Bolaños</t>
  </si>
  <si>
    <t>Realizar trámite de radicación de de incapacidades ante las EPS y ARL</t>
  </si>
  <si>
    <t>Número de incapacidades presentadas a GTH/Número de incapacidades radicadas ante las EPS y ARL</t>
  </si>
  <si>
    <t>Informe de seguimiento de incapacidades radicadas en talento humano, versus radicadas en la EPS y verificación de las pagadas</t>
  </si>
  <si>
    <t>Diana Bolaños /Maritza Herrera</t>
  </si>
  <si>
    <t>Verificación reporte plataforma y listado de validación</t>
  </si>
  <si>
    <t>Reporte de certificaciones- Base de datos</t>
  </si>
  <si>
    <t>Reporte de Certificaciones</t>
  </si>
  <si>
    <t xml:space="preserve">No. de dotaciones entregadas cuatrimestralmente /No de dotaciones programadas </t>
  </si>
  <si>
    <t>Tramitar las comisiones y desplazamientos de funcionarios y contratistas</t>
  </si>
  <si>
    <t>No. de actos administrativos realizados/No de solicitudes de comisiones y desplazamientos radicados al GTH</t>
  </si>
  <si>
    <t>No de tiquetes emitidos/ No tiquetes solicitados previa aprobación</t>
  </si>
  <si>
    <t>Contrato tiquetes 
- $120.000.000 Interior
-$10.000.000 Exterior</t>
  </si>
  <si>
    <t>Reporte de Seguimiento presupuestal</t>
  </si>
  <si>
    <t>Reporte de ejecución presupuestal de los contratos de tiquetes/ No de reportes programados</t>
  </si>
  <si>
    <t>Luisa Cadena
Isabel Vélez</t>
  </si>
  <si>
    <t xml:space="preserve">Implementación plan de trabajo SST </t>
  </si>
  <si>
    <t>Luisa Cadena
Isabel Vélez
Liliana Mendoza</t>
  </si>
  <si>
    <t>Plan de trabajo de SST</t>
  </si>
  <si>
    <t>Cronograma SST</t>
  </si>
  <si>
    <t>Reportes de Seguimiento y mantenimiento de la estructura del SG SST</t>
  </si>
  <si>
    <t>No de reportes entregados y socializados</t>
  </si>
  <si>
    <t>Reporte bimestral elaborados</t>
  </si>
  <si>
    <t>Desarrollar la Semana de la Seguridad</t>
  </si>
  <si>
    <t>Programar y ejecutar exámenes médicos ocupacionales periódicos para el personal de planta</t>
  </si>
  <si>
    <t>No de exámenes efectuados/ No exámenes programados</t>
  </si>
  <si>
    <t>Contrato de exámenes médicos</t>
  </si>
  <si>
    <t>Seguimiento a la ejecución del plan de trabajo con la ARL positiva</t>
  </si>
  <si>
    <t>No de informes de seguimiento</t>
  </si>
  <si>
    <t>Informe de seguimiento cumplimiento de actividades</t>
  </si>
  <si>
    <t>Informe final de ejecución del estado del SGSST</t>
  </si>
  <si>
    <t>Seguimiento precontractual, contractual y poscontractual de los contratos de SST  y examenes médicos</t>
  </si>
  <si>
    <t>Reporte de seguimiento ejecución del contrato</t>
  </si>
  <si>
    <t xml:space="preserve">Matriz de seguimiento EDL </t>
  </si>
  <si>
    <t>No. de seguimientos/concertación compromisos realizados EDL</t>
  </si>
  <si>
    <t>Matriz consolidación de seguimiento 2017.
Compromisos concertados vigencia 2018 (Febrero)
Seguimiento de Compromisos (Agosto)</t>
  </si>
  <si>
    <t>Evaluar y concertar (conforme al manual de funciones) los nuevos compromisos ante los procesos de reubicación de funcionarios</t>
  </si>
  <si>
    <t>Evaluaciones de desempeño</t>
  </si>
  <si>
    <t>(No. de evaluaciones realizadas y compromisos concertados)/ No de reubicaciones efectuadas</t>
  </si>
  <si>
    <t>Matriz seguimiento evaluación de desempeño
EDL efectuadas
Compromisos concertados</t>
  </si>
  <si>
    <t>Elaborar el diagnóstico de Bienestar Social Laboral e incentivos</t>
  </si>
  <si>
    <t>Documento de diagnóstico realizado</t>
  </si>
  <si>
    <t>Elaborar el Plan de Bienestar Social e incentivos para los funcionarios</t>
  </si>
  <si>
    <t>Contrato de Bienestar Social y recursos destinados para incentivos</t>
  </si>
  <si>
    <t>Realizar el seguimiento precontractual, contractual y poscontractual al contrato suscrito para proveer el Plan de Bienestar social e incentivos</t>
  </si>
  <si>
    <t>Seguimientos Realizados /seguimientos programados</t>
  </si>
  <si>
    <t xml:space="preserve">Aplicar las encuestas de satisfaccion a la actividades ejecutadas del Plan de Bienestar Social de la UNGRD </t>
  </si>
  <si>
    <t>No de actividades evaluadas/No actividades realizadas</t>
  </si>
  <si>
    <t>Elaborar informe anual de ejecución y cumplimiento del Plan de Bienestar Social e Incentivos</t>
  </si>
  <si>
    <t>Efectuar la medición de clima organizacional</t>
  </si>
  <si>
    <t>mediciones efectuadas/mediciones programadas</t>
  </si>
  <si>
    <t>Informe de medición de clima laboral</t>
  </si>
  <si>
    <t>Implementar, hacer seguimiento, actualizar y evaluar el Plan Institucional de Capacitación</t>
  </si>
  <si>
    <t>Seguimiento al PIC 
Cronograma 
Indicadores Neogestión</t>
  </si>
  <si>
    <t>Contrato capacitación</t>
  </si>
  <si>
    <t>Adelantar los trámites precontractuales, contractuales y poscontractuales de los proceso de contratación requeridos para la implementación del PIC</t>
  </si>
  <si>
    <t>No de contratos con revisión precontractual, contractual y poscontractual/  No de contratos suscritos</t>
  </si>
  <si>
    <t>capacitación realizada</t>
  </si>
  <si>
    <t xml:space="preserve">Capacitación realizada / Capacitación Programada </t>
  </si>
  <si>
    <t>Seguimiento al Mapa de Riesgos Operacionales</t>
  </si>
  <si>
    <t>Mapas de riesgo de corrupción y de proceso</t>
  </si>
  <si>
    <t>Mapas de riesgo de corrupción y del proceso)</t>
  </si>
  <si>
    <t>No. De reuniones a las que asiste / No. De reuniones Programadas</t>
  </si>
  <si>
    <t>Informe y planilla de asistencia</t>
  </si>
  <si>
    <t>Acta y Planilla de asistencia</t>
  </si>
  <si>
    <t>Indicadores de gestión</t>
  </si>
  <si>
    <t>No. de Actualizaciones de Indicadores realizadas / No. de Actualizaciones de Indicadores  por actualizar</t>
  </si>
  <si>
    <t>Bibiana Calderón Sierra
Luisa Cadena
Isabel Vélez
Nohemy Gómez
Karen Villarreal</t>
  </si>
  <si>
    <t>Reporte neo-gestión de acuerdo a periodicidad</t>
  </si>
  <si>
    <t>Revisión y actualización procedimientos, caracterización e indicadores de gestión</t>
  </si>
  <si>
    <t>Seguimientos realizados</t>
  </si>
  <si>
    <t>Herramienta ACPM</t>
  </si>
  <si>
    <t>N/A para el bimestre base del presente reporte</t>
  </si>
  <si>
    <t>Esta actividad esta programada para el 3 tercer Bimestre (mes junio)</t>
  </si>
  <si>
    <t>Esta actividad esta programada para el  Segundo Bimestre (mes marzo)</t>
  </si>
  <si>
    <t>Se apoyó la estrategia de acompañamiento Sectorial para promover en los sectores el  cumplimiento de las metas del PNGRD en lo relacionado con el proceso de Manejo de Desastre. (Ver soportes)</t>
  </si>
  <si>
    <t>Esta actividad esta sujeta a la Aprobación de la ENRE y esta programada a partir del 4 Bimestre (Apartir de julio)</t>
  </si>
  <si>
    <t>Durante el primer Bimestre se implementó la Estrategia Nacional para el manejo de eventos recurrentes a traves de las lineas de accion de la SMD (Ver soportes para el detalle)</t>
  </si>
  <si>
    <t>Durante el primer Bimestre se implementó la Estrategia Nacional para la Recuperación ante Desastre Nacional  (Ver soportes para el detalle)</t>
  </si>
  <si>
    <t>El Equipo de Búsqueda y Rescate Colombia - USAR del SNGRD llevo a cabo la Clasificación Externa de INSARAG con total éxito. (Ver soportes para el detalle)</t>
  </si>
  <si>
    <t>Esta actividad esta programada para el 4 Bimestre (mes agosto)</t>
  </si>
  <si>
    <t>Se elaboro y se entrego bajo documento de diseño y desarrollo el manual de pozos aplicable para la linea de agua y saneamiento basico</t>
  </si>
  <si>
    <t>Esta actividad esta programada para el 2 (mes marzo) y 3 (mes junio) Bimestre</t>
  </si>
  <si>
    <t>Se realizó capacitación en el Encuentro de Coordinadores realizado en el Centro de Entrenamientos de Tacurrumbí en Circasia Quindio (Ver soportes para detalle)</t>
  </si>
  <si>
    <t>La Sala de Crisis prestó el apoyo requerido para los simulacros programados para la Clasificación Externa de INSARAG (Ver soportes para detalle)</t>
  </si>
  <si>
    <t>Durante este Bimestre no fue requerida la activaciónd e la Sala de Crisis, sin embargo el equipo estuvo atento a las instrucciones de la Dirección General.  (Ver soportes para detalle)</t>
  </si>
  <si>
    <t>La Sala de Crisis prestó el apoyo requerido para los simulacros programados para la Clasificación Externa de INSARAG. (Ver soportes para detalle)</t>
  </si>
  <si>
    <t>Durante este Bimestre se realizó el Monitoreo  programado a los Entes Territoriales. (Ver soportes para detalle)</t>
  </si>
  <si>
    <t>Los servicios basicos de respuesta como lo es AHE, Agua y Saneamiento Basico, Obras de Emergencia, RUD, etc; fueron prestados conforme a lo establecido.(Ver soportes para detalle)</t>
  </si>
  <si>
    <t>Durante este Bimestre se ejecutaron las acciones de rehabilitación (materiales de construcción y otros) en Declaratorias de Calamidad Públicas Priorizadas. (Ver soportes para detalle)</t>
  </si>
  <si>
    <t>Durante este Bimestre se ejecutaron las acciones para la recuperación post - desastres. (Ver soportes para detalle)</t>
  </si>
  <si>
    <t>La SMD asistió a las reunión bimestral en calidad de líder SIPLAG y ECOSIPLAG y realizó la socialización de la misma. (Ver soportes para detalle)</t>
  </si>
  <si>
    <t>Se adelantaron las actividades relacionadas con la implementación de las Políticas para el cumplimiento de los nuevos requisitos del Modelo Integrado de Planeación y Gestión, en acompañamiento de la OAPI. (Ver soportes)</t>
  </si>
  <si>
    <t xml:space="preserve">Se realizaron los dos reportes de avance físico, financiero y de gestión, correspondientes a los meses de Enero y Febrero de 2018, en el SPI; llegando a los siguientes resultados:
Avance financiero 8.53%
Avance de Gestión 29%
Avance Físico 30%
</t>
  </si>
  <si>
    <t>Se realizó la actualización del documento perfil del proyecto de fortalecimiento de políticas e instrumentos financieros del SNGRD, para la vigencia 2018.</t>
  </si>
  <si>
    <t xml:space="preserve"># De agendas sectoriales evaluadas / # De agendas Meta (3) </t>
  </si>
  <si>
    <t>Durante el mes de febrero se firmó la agenda estratégica del sector vivienda y se notificó al sector transporte para identificar el estado del trámite de firma por parte del ministro debido a que el contenido de la agenda ya se encuentra concertado.</t>
  </si>
  <si>
    <t>Se realizó acompañamiento a los sectores de Educación (18 de Enero y 8 de Febrero) y  con el sector Justicia (9 de Febrero).  
Adicionalmente se llevó a cabo un taller el 13 de febrero con los sectores reponsables del objetivo 1 del PNGRD, a dicho taller asistieron delegados de 14 entidades adcritas a los sectores de Vivienda, Ambiente, Justicia, Transporte, Minas, Defensa, Tecnologías de la Información y las comunicaciones.</t>
  </si>
  <si>
    <t>Para este periodo se realizó el monitoreo y análisis de la información que sirvió de insumo para la construcción del IV informe de seguimiento y evaluación del PNGRD, publicado el 24 de febrero.  Para ellos se monitoreó información de reportes de avance de 30 sectores con sus entidades adscritas, y en cuanto a  entidades territoriales  se contó con el reporte de  los 32 departamentos, 643 Municipios, de los cuales  20 corresponden a  ciudades capitales,  indicando las inversiones en proyectos para los diferentes niveles.</t>
  </si>
  <si>
    <t>Se elaboró el IV informe de seguimiento al PNGRD, con reporte de avance en los proyectos  tanto sectoriales como de las entidades territoriales, donde se evidencia ejecución y avance en 121 proyectos de los   181 que integran el Plan, es decir el 67%.</t>
  </si>
  <si>
    <t xml:space="preserve">Se realizaron los dos reportes de avance físico, financiero y de gestión, correspondientes a los meses de Enero y Febrero de 2018, en el SPI; llegando a los siguientes resultados:
Avance financiero 10.87%
Avance de Gestión 28%
Avance Físico 16%
</t>
  </si>
  <si>
    <t>En el primer bimestre de 2018, se finalizaron los siguientes proyectos: 
1. MOCOA (CANCHA DE FÚTBOL) - PUTUMAYO
2. TÁDO (VIVIENDAS) - CHOCÓ
3. CÓRDOBA (ATENCION A LA RED VIAL TERCIARIA) - QUINDIO</t>
  </si>
  <si>
    <t>Se asistió a la primera reunión de líderes Siplag, realizada el 19 de enero de 2018, los resultados fueron socializados con el grupo de la SDG en las jornadas de refuerzo  para la auditoria interna realizadas los días 21 y 22 de febrero de 2018.</t>
  </si>
  <si>
    <t>Durante el mes de febrero de 2018,  se realizaron los ajustes al mapa de riesgos y oportunidades del proceso de Gestion Gerencial, en el cual se creo un riesgo asociado al PNGRD.</t>
  </si>
  <si>
    <t>Durante el mes de febrero de 2018, se adelantaron las actividades encaminadas al cumplimiento de los requisitos del  MIPG, entre las cuales se realizaron los ajustes al mapa de riesgos y oportunidades, procedimiento de diseño y desarrollo, caracterización del proceso de gestión gerencial y matriz de indicadores.</t>
  </si>
  <si>
    <t>No se ha convocado a Comité en la presente vigencia</t>
  </si>
  <si>
    <t>Ninguno</t>
  </si>
  <si>
    <t>Se sostuvo reunión en Colciencias el dia 6 de Febrero de 2018 para revisar el tema de convocatorias, regalias, etc.</t>
  </si>
  <si>
    <t>Se realizo la actualización del Directorio de los delegados acorde a la ley 1523</t>
  </si>
  <si>
    <t>Se cita a la primera sesión del año el dia 7 de Febrero de 2018</t>
  </si>
  <si>
    <t>Se continua revisando el Decreto que modificará los participartes de la Comisión Nacional de Investigación en Gestión del Riesgo</t>
  </si>
  <si>
    <t>Se sostuvo reunión de taller el dia 13 de Febrero de 2018 con el objetivo de promover a los sectores el cumplimiento de las metas del PNGRD</t>
  </si>
  <si>
    <t>No se ha avanzado en esta actividad en el periodo.</t>
  </si>
  <si>
    <t>* Se elaboro tabla comparativa entre las estaciones de la Red publica y privada para identificar vacios.
* Y se está trabajando en la metodologá del Taller propuesto para el 13 de Marzo de 2018</t>
  </si>
  <si>
    <t xml:space="preserve">* Analisis de la metodología a utilizar para categorizacion de municipios de acuerdo a la afectación los eventos recurrentes
* Procedimiento de análisis de información para los respectivos reportes de eventos.
</t>
  </si>
  <si>
    <t>* Se elaboro tabla de Contenido y se realizo la revisión del tema de Riesgo Sismico, Inundación, Sequia y Movimiento en masa. 
* Reunión de concenso IDEAM, CIOH, DIMAR 26 de febrero 2018 sobre la elaboración del mapa de amenaza por ciclones tropicales
*Documento Propuesta metodología para elaborar el mapa de amenaza por ciclones tropicales para Colombia.</t>
  </si>
  <si>
    <t>Se han revisado dos guias metologicas apra hacer planes de rio</t>
  </si>
  <si>
    <t xml:space="preserve">Se emitierón 2 comunicados, correspondientes a los meses de Enero y Febrero </t>
  </si>
  <si>
    <t>Planteamiento de metodología a utilizar para el cálculo. Avances en rutinas de cálculo</t>
  </si>
  <si>
    <t xml:space="preserve">Demoras en contratación de amenaza por inundación. Fecha de Entrega de mallas de amenaza modificada por este motivo con respecto al cronograma inicial del proyecto.  A la fecha no hay avances en la generación de resultados de riesgo, dado que no hay productos finales de amenaza, vulnerabilidad física y modelo de exposición. </t>
  </si>
  <si>
    <t>Planteamiento de metodología a utilizar para el cálculo. Y avances en la información de contexto de inundación a nivel nacional y local</t>
  </si>
  <si>
    <t>*Documento técnico. *Talleres y encuestas de vulnerabilidad social.</t>
  </si>
  <si>
    <t>Ha surgido más información del trabajo de campo que ha tenido que ser procesada y analizada.</t>
  </si>
  <si>
    <t>Documento tecnico, Funciones de vulnerabilidad para contenidos, Formatos encuestas,</t>
  </si>
  <si>
    <t>Identificación en campo condiciones de vulnerabilidad no previstas que generan incremento en el número de funciones de vulnerabilidad a evaluar.</t>
  </si>
  <si>
    <t>Clasificación de edificios en tipologías estructurales en los municipios de Mompox, Montelíbano y San Marcos. Identificación de valores de contenidos.  
Avances en la descripción de objetivos y metodología. 
Documento: informe de avance modelo exposicion 16022018</t>
  </si>
  <si>
    <t>Ajustes a la metodología de clasificación de edificios según información recopilada en campo e información catastral disponible</t>
  </si>
  <si>
    <t xml:space="preserve">Primer mes y medio de avance del convenio. </t>
  </si>
  <si>
    <t xml:space="preserve">Demoras en contratación de amenaza por inundación. Fecha de Entrega de mallas de amenaza modificada por este motivo con respecto al cronograma inicial del proyecto. </t>
  </si>
  <si>
    <t xml:space="preserve">
* Concertación con las diferentes areas del IDEAM para identificar criterios e información disponible para priorizar. 
*Realización del primer taller sobre priorización de cuencas para estudio por avenida torrencial el dia 20 de Febrero de 2018.
*Gestiones para la transferencia de información.
*Estructura de documentos</t>
  </si>
  <si>
    <t>*Retraso en el proceso de convocatoria (Fiduprevisora debe migrar a plataforma SECOP2).</t>
  </si>
  <si>
    <t>Avance en Etapa I: Introducción y conceptos básicos y estudios geotécnicos</t>
  </si>
  <si>
    <t>Análisis de los contenidos relacionados con riesgo tecnológico incorporados en los instrumentos de planificación territorial y del desarrollo (PDD, PMD, POTs, PDGRD y PMGRD), de una muestra de 60 municipios y 23 departamentos.
Estrategia definición de lineamientos para incorporarlos en la planificación del territorio</t>
  </si>
  <si>
    <t>Gran volumen de información
Dificultad en la consecución de los documentos</t>
  </si>
  <si>
    <t>Presentación del proyecto Lineamientos para la incorporación del riesgo tecnológico en los instrumentos de planificación territorial en la reunión de la CNARIT del 22 de febrero de 2018 con el objetivo de generar el compromiso de retroalimentación del documento por parte de esta comisión</t>
  </si>
  <si>
    <t>En el periodo se realizaron 3 reuniones de Comité de Accidente Mayor en las cuales se definió el plan de trabajo, se revisó el formulario de registro de instalaciones y la resolución correspondiente</t>
  </si>
  <si>
    <t>En el periodo se avanzado en la revisión bibliográfica relacionada con el tema</t>
  </si>
  <si>
    <t xml:space="preserve">Se recibierón fotografias aéreas en medio físico y digital y se definió el lugar del taller de socialización en Cali </t>
  </si>
  <si>
    <t xml:space="preserve">Se participó en el CTAF de seguimiento y se encuentra la contratación suspendida por la plataforma SECOP II que no esta habilitada para la Unidad </t>
  </si>
  <si>
    <t>Enviada la minuta y desigando el supervisor del convenio y acta de inicio</t>
  </si>
  <si>
    <t>Se encuentra en proceso de revisión y aprobación de piezas de radio e identificación de recursos didácticos para el desarrollo del objeto virtual de aprendizaje.</t>
  </si>
  <si>
    <t xml:space="preserve">Se remitio a la OAC LA Cartilla de Riesgo Tecnologica para su respectiva diagramación </t>
  </si>
  <si>
    <t>*Se realizó la estructuración de los contenidos de los módulos del curso, acorde al marco de acción de Sendai y Ley 1523 de 2012. 
*Se está estructurando un curso virtual titulado "Gestión del riesgo y  territorio" en el marco del convenio firmado por Cruz Roja Colombiana, Universidad de Antioquia, Universidad de Los Andes, UNGRD y CENIT (empresa encargada del transporte de hidrocarburos)</t>
  </si>
  <si>
    <t xml:space="preserve">Se asiste a reunión SIPLAG y se realiza la respectiva socialización a la Subdirección para la Reducción del Riesgo el dia 21 de Febrero de 2018. </t>
  </si>
  <si>
    <t xml:space="preserve">Ninguno </t>
  </si>
  <si>
    <t>No aplica para este bimestre</t>
  </si>
  <si>
    <t>Se realizo acompañamiento con la OAPI en la revisión de matriz de partes interesadas y la matriz de riesgos y oportunidades del Proceso para validadarla con el Suddirector</t>
  </si>
  <si>
    <t>-</t>
  </si>
  <si>
    <t>Apoyo y acompañamiento al Ministerio de Educación Nacional para el desarrollo de sus proyectos del PNGRD</t>
  </si>
  <si>
    <t>Sesión del CNRR realizada, el 23/01/2018.</t>
  </si>
  <si>
    <t>Para el bimetres se adelantaron dos sesiones 
1.Sesión de la CTARRD realizada el 14/02/2018; 
2. sesión de la CNARIT realizada el 22/02/2018.</t>
  </si>
  <si>
    <t>Inicio de elaboración de plan de trabajo y cronograma de actividades</t>
  </si>
  <si>
    <t>*Reunión con el Juez Promiscuo Municipal de La Florida – seguimiento al incidente de desacato de a Sentencia T-269 de 2015, interpuesto por la Sra. Libia Castellanos en contra de la Gobernación de Nariño, para efectos de lograr la adopción del Plan de Gestión Integral del Riesgo emitido en cumplimiento de la Sentencia T-269 de 2015.. 
*Reunión con la Alcaldía de Pasto, con el fin de establecer las actuaciones adelantadas por el ente territorial, frente a las nuevas construcciones en ZAVA y sobre los predios invadidos que se encuentran bajo su custodia.
Reunión con la Subsecretaría de Control Físico de la Alcaldía de Pasto, para analizar el informe técnico entregado sobre las visitas de inspección ocular a presunta invasión de predios en ZAVA.</t>
  </si>
  <si>
    <t>*El Plan de Gestión Integral del Riesgo, aún no se encuentra adoptado por parte de la Gobernación de Nariño. Se encuentra pendiente el pronunciamiento del Juzgado Promiscuuo Municipal de La Florida, respecto del incidente de desacato, interpuesto por usuarios afectados.</t>
  </si>
  <si>
    <t xml:space="preserve">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Durante el mes de enero y frebrero se realizaron los siguiente acompañamientos:  44 atenciones en oficina de manera personalizada, incluidas las relacionadas con temas jurídicos; 14 visitas a hogar; 6 restituciones de derecho (Sonia Vallejo, Diana Ernríquez, Lizet Pejendino, Natalia Figueroa y Luis Carlos Pejendino), 2 asesorías jurídicas a usuarios ZAVA, para establecer la viabilidad de  compra de los  predios - 150157 y 030082 ubicados en Mapachico y La Florida, respectivamente, con base en los documentos aportados por los mismos;  Notificación y pago  de 1 compensación económica a favor de la usuaria ZAVA Julia Elvira Enríquez. </t>
  </si>
  <si>
    <t>Se continúa adelantando el seguimiento al Incidente de Desacato interpuesto contra la Gobernación de Nariño; así mismo con el seguimiento  a los diferentes procesos ya instaurados por el PGIRVN.</t>
  </si>
  <si>
    <t>Se realizo la evaluación técnica de los proyectos de intervención correctiva radicados en la UNGRD atravez de 35 solicitudes tramitadas</t>
  </si>
  <si>
    <r>
      <rPr>
        <u val="single"/>
        <sz val="9"/>
        <color indexed="9"/>
        <rFont val="Arial"/>
        <family val="2"/>
      </rPr>
      <t>Para el mes de ENERO se realizaron las siguientes actividades:</t>
    </r>
    <r>
      <rPr>
        <sz val="9"/>
        <color indexed="9"/>
        <rFont val="Arial"/>
        <family val="2"/>
      </rPr>
      <t xml:space="preserve">
• Invitación al Comité Técnico Nacional de Gestión Integral del Territorio – CTN-GIT
• Seguimiento a la consultoría de la evaluación de la Política de gestión del riesgo de desastres -  DNP
• Avances en actividades de preparación de la Plataforma Regional RRD 2018
• Atención de la solicitud de recursos para reubicar viviendas en gacheta Cundinamarca.
• Atención de la solicitud por emergencia en La Esperanza, Montería.
• Atención de la solicitud valoración de estructuras en Riofrío, Valle del Cauca.
• Atención de la solicitud de concepto de riesgo para predios en la zona urbana de Popayán.
• Atención de la solicitud de intervención por riesgos en la vía Timaná - Altamira.
• Atención de la solicitud apoyo caso edificios El Lago, Rionegro, Antioquia.
</t>
    </r>
    <r>
      <rPr>
        <u val="single"/>
        <sz val="9"/>
        <color indexed="9"/>
        <rFont val="Arial"/>
        <family val="2"/>
      </rPr>
      <t>Para el mes de FEBRERO se realizaron las siguientes actividades:</t>
    </r>
    <r>
      <rPr>
        <sz val="9"/>
        <color indexed="9"/>
        <rFont val="Arial"/>
        <family val="2"/>
      </rPr>
      <t xml:space="preserve">
• Participación en el evento del Plan Maestro de Erosión Costera Córdoba.
•Avances en la construcción de un sistema para el control de las ocupaciones en suelos de protección.
• Concepto técnico demolición de puente en Carmen de Apicalá Tolima.
• Atención de la solicitud de El Dovio, Valle del Cauca sobre afectaciones.
• Atención de la solicitud para la presentación de proyectos.
• Atención de la solicitud apoyo frente a vía intermunicipal
• Atención de la solicitud de orientaciones e información sobre ordenamiento territorial
• Acompañamiento en la preparación de la 6° plataforma regional para la reducción del riesgo de desastres
</t>
    </r>
  </si>
  <si>
    <r>
      <rPr>
        <u val="single"/>
        <sz val="9"/>
        <color indexed="9"/>
        <rFont val="Arial"/>
        <family val="2"/>
      </rPr>
      <t>Avances de ENERO:</t>
    </r>
    <r>
      <rPr>
        <sz val="9"/>
        <color indexed="9"/>
        <rFont val="Arial"/>
        <family val="2"/>
      </rPr>
      <t xml:space="preserve">
• Finalización de revisión y actualización de documentos de Línea Base en Restrepo (Meta), Palmar de Varela  (Atlántico) Guacarí (Valle del Cauca) y Soracá (Boyacá).
• Finalización de documentos de Lineamientos en Cerrito y Guacarí (Valle del Cauca), Cumaral, Guamal y Restrepo (Meta), Soracá (Boyacá).
• Talleres de socialización de Línea Base en Cerrito y Guacarí (Valle del Cauca), Santo Tomás y Palmar de Varela (Atlántico), Guachucal, Ipiales, Túquerres y Sapuyes (Nariño), Paipa y Tuta (Boyacá), Polonuevo (Atlántico), Ciénaga y Pueblo Viejo (Magdalena)
</t>
    </r>
    <r>
      <rPr>
        <u val="single"/>
        <sz val="9"/>
        <color indexed="9"/>
        <rFont val="Arial"/>
        <family val="2"/>
      </rPr>
      <t xml:space="preserve">
Avances de FEBRERO:</t>
    </r>
    <r>
      <rPr>
        <sz val="9"/>
        <color indexed="9"/>
        <rFont val="Arial"/>
        <family val="2"/>
      </rPr>
      <t xml:space="preserve">
• Finalización de revisión de documentos de Línea Base en Tuta (Boyacá),  Ciénaga y Pueblo Viejo (Magdalena)  y Polonuevo (Atlántico).
• Talleres de socialización de Línea Base en Cerrito y Guacarí (Valle del Cauca), Santo Tomás y Palmar de Varela (Atlántico), Guachucal, Ipiales, Túquerres y Sapuyes (Nariño), Paipa y Tuta (Boyacá), Polonuevo (Atlántico), Ciénaga y Pueblo Viejo (Magdalena)
• Finalización de documentos de Lineamientos de  los municipios de  Santo Tomás y Palmar de Varela (Atlántico).
</t>
    </r>
  </si>
  <si>
    <r>
      <t xml:space="preserve">
</t>
    </r>
    <r>
      <rPr>
        <u val="single"/>
        <sz val="9"/>
        <color indexed="9"/>
        <rFont val="Arial"/>
        <family val="2"/>
      </rPr>
      <t>Avances de ENERO y FEBRERO:</t>
    </r>
    <r>
      <rPr>
        <sz val="9"/>
        <color indexed="9"/>
        <rFont val="Arial"/>
        <family val="2"/>
      </rPr>
      <t xml:space="preserve">
• Se elaboró el plan de trabajo para la elaboración del Documento de Lineamientos 
• Se elaboró el primer entregable, establecido en el plan de trabajo, el cual se refiere al "marco conceptual" del documento. 
*  Elaboración y entrega del  informe 1 “Marco Conceptual”, según cronograma propuesto
</t>
    </r>
  </si>
  <si>
    <t>Se adelanto acompañamiento  en talleres de formación en la formulación de planes departamentales de gestión del riesgo en los Departamentos de: Vaupes, Guaviare, Risaralda y Guainia</t>
  </si>
  <si>
    <t>Se cuenta con un plan de acción para el desarrollo del documento,  una caracterización inicial de actores y una revisión de información secundaria</t>
  </si>
  <si>
    <t xml:space="preserve">Esta acción corresponde al proyecto 2.1.11 del PNGRD y se prevé la realización del primer taller en el mes de Mayo.
Para este bimestre se elaboró propuesta preliminar respecto a los ejes temáticos que servirían para definir los tópicos y las exposiciones a presentar en el evento, las cuales, conjuntamente con el Plan de Trabajo del desarrollo de la capácitación (en proceso), servirán  para concertar con MinAmbiente, la agenda final de capacitación y la participación del Ministerio en la misma.   </t>
  </si>
  <si>
    <t>Se llevó a cabo una reunión con el ICBF para orientar lineamientos de gestión del riesgo con enfoque de infancia</t>
  </si>
  <si>
    <t xml:space="preserve">
Se han venido desarrollando Talleres Municipales con los CMGRD:
Corinto y El Tambo - Cauca 
* Cicuco y Montecristo (Bolivar)
 * Fresno y Rovira (Tolima)
* Gigante y Pitalito (Huila)
Cicuco - Montecristo (Bolivar)
*Quibdo-Tado-Atrato- Itsmina (Choco)
*Bosconia y el Paso (Cesar)
* Nunchía y Sabanalarga – Casanare
*Castillo y Granada – Meta
</t>
  </si>
  <si>
    <t>*Determinación de los avances en las capacidades generadas en la institucionalidad del SNGRD desde los procesos de Gestión del Riesgo de Desastres
 * Realización de análisis basados en criterios como: pertinencia, sostenibilidad, impacto, efectividad de cada uno de los productos existentes una propuesta de hoja de ruta para la continuidad de los procesos con la inclusión de las lesiones aprendidas y nuevas necesidades.</t>
  </si>
  <si>
    <t>a) En relación al SISCLIMA, se elaboró concepto y solicitud respecto a la modificación del decreto 298 de 2016 con ocasión de la sesión ordinaria de la Comisión Intersectorial de Cambio Climático, concepto enviado al MADS.   
b) Se participa en el Comité de Gestión del proyecto IPACC-II Colombia, adelantando acciones de aprobación Plan de Acción 2018; revisión y aprobación de los términos de referencia para contratar la elaboración de la Guía npara el formulador de proyectos, la gúia para los evaluadores y la propuesta de ajuste reglamentario requerido;  análisis de proyectos del Fondo de Regalias para seleccionar los pilotajes de referencia de aplicabilidad de las directrices y criterios definidos. 
 c) Participación en la mesa de trabajo citada por MinAgricultura para la formulación de su Plan Sectorial de adapatación y mitigación, y al Ministrerio de Vivienda, quien inicia el proceso de formulación de su respectivo Plan de Adapatación.  
 d) Se viene ejerciendo la interventoría del proyecto PUESTA EN FUNCIONAMIENTO DE UN SISTEMA DE ALERTAS HIDROCLIMATOLÓGICAS TEMPRANAS-SATC  ANTE EVENTOS DE CLIMÁTICOS DE INUNDACIÓN Y SEQUÍA EN LAS CUENCAS DE LOS RÍOS ZULIA, PAMPLONITA, TÁCHIRA, CHITAGÁ, ALGODONAL Y TIBÚ, contándose con acta de inicio, plan de trabajo, y propuesta preliminar de modulod para desarrollar un diplomado.</t>
  </si>
  <si>
    <t xml:space="preserve">Se llevaron a cabo cuatro (4) reuniones en el marco de los proyectos DIPECHO:  1) Reunión Cruz Roja Española para conocer resultados de sistematización de Caja de Herramientas. 2) Reunión Federación Lutherana Mundial  3) Reunión Organización Mundial de la Salud 4) Reunión conjunta entre socios DIPECH0, UNGRD y ECHO para conocer  resultados y proyecciones para el año 2018  </t>
  </si>
  <si>
    <t xml:space="preserve">Reuniones (presenciales/virtuales) de socialización del programa, previa aceptación de solicitudes firmadas por los alcaldes de: Cartagena (Bol), Páez (Cau), Jamundí (Val) y Vijes (Val).
Adicionalmente se desarrolló  una reunión para dar a conocer el proyecto Comunidades Preparadas, Comunidades Resilientes" en el muncipio de Yopal, con organizaciónes privadas, Consejo Departamental de Gestión del Riesgo de Casanare y representantes de la alcaldía local. </t>
  </si>
  <si>
    <t xml:space="preserve">Para el VII Simulacro Nacional, se inició la coordinación para la participación de sectores </t>
  </si>
  <si>
    <t>Documento propuesta técnica para la activación del CAT DDO II</t>
  </si>
  <si>
    <t>Propuesta de trabajo para abordar etapas de diagnóstico formulació del  PND 2018 - 2022. Esta propuesta fue socializada en Comité Técnico Nacional de Reduccion del Riesgo de Desastres.</t>
  </si>
  <si>
    <t>Revisión bibliográfica de experiencias internacionales en Asistencia Técnica y procesos de protección financiera ante desasters</t>
  </si>
  <si>
    <t>Ministerio de Hacienda y Crédito Público no ha cumplido con el cronograma previsto para asistencia técnica y al desfasar esta actividad no ha sido posible iniciar el trabajo previsto con dicha entidad y Colombia Compra Eficiente; se gestiona participar con la asistencia de Bogotá para el diseño de un plan replicable para otras entidades</t>
  </si>
  <si>
    <t xml:space="preserve">Se asiste a reunión SIPLAG y se realiza la respectiva socialización a la Subdirección para la Reducción del Riesgo el dia 22 de Febrero de 2018. </t>
  </si>
  <si>
    <t xml:space="preserve">AREA </t>
  </si>
  <si>
    <t>CUMPLIMIENTO DEL BIMESTRE</t>
  </si>
  <si>
    <t>AVANCES PLAN DE ACCIÓN ANUAL</t>
  </si>
  <si>
    <t>Subdirección General</t>
  </si>
  <si>
    <t>Subdirección Conocimiento</t>
  </si>
  <si>
    <t>Subdirección Reducción</t>
  </si>
  <si>
    <t>Subdirección Manejo</t>
  </si>
  <si>
    <t>$ EJECUTADO</t>
  </si>
  <si>
    <t>% EJECUCIÓN</t>
  </si>
  <si>
    <t>PRESUPUESTO 2018</t>
  </si>
  <si>
    <t>Cooperación Internacional</t>
  </si>
  <si>
    <t>Contratación</t>
  </si>
  <si>
    <t>Administrativa</t>
  </si>
  <si>
    <t>Financiera</t>
  </si>
  <si>
    <t>Talento Humano</t>
  </si>
  <si>
    <t>Juridica</t>
  </si>
  <si>
    <t>Comunicaciones</t>
  </si>
  <si>
    <t>Planeación</t>
  </si>
  <si>
    <t>Secretaria General</t>
  </si>
  <si>
    <t>Control interno</t>
  </si>
  <si>
    <t>San Andrés</t>
  </si>
  <si>
    <t>Plan Pazcifico</t>
  </si>
  <si>
    <t xml:space="preserve">Esta actividad tiene corte a junio de 2018, por consiguiente no se llevó a cabo avance. </t>
  </si>
  <si>
    <t>NINGUNA</t>
  </si>
  <si>
    <t xml:space="preserve">Actividad con cumplimiento en abril, aun no se cuenta con avances. </t>
  </si>
  <si>
    <t>Se han adelantado conversaciones con Fundación ANDI, Telefónica y Pavimentos de Colombia S.A.S</t>
  </si>
  <si>
    <t>Se apoyó la formulación de cinco proyectos para la programación del DIPECHO XII</t>
  </si>
  <si>
    <t xml:space="preserve">Capacitación de funcionaria en UNDAC - INSARAG en la semana de alianzas y redes humanitarias. </t>
  </si>
  <si>
    <t xml:space="preserve">Según instrucción de la dirección general, se solicitó realizar solo una reunión de IDRL en el año. Está programada para Mayo. </t>
  </si>
  <si>
    <t>Por temas prioritarios de proceso IEC se solicita la modificación de la actividad.</t>
  </si>
  <si>
    <t xml:space="preserve">No se han realizado modificaciones a los documentos. </t>
  </si>
  <si>
    <t>Actividad programada para junio.</t>
  </si>
  <si>
    <t xml:space="preserve">Participación del Doctor carlos Iván Márquez en la   semana de alianzas y redes humanitarias. </t>
  </si>
  <si>
    <t>Se llevó a cabo evento de seguimiento de proyectos DIPECHO X y XI</t>
  </si>
  <si>
    <t xml:space="preserve">Se ha participado en la definición de contenidos de la PR'  18, en la decalración Ministerial, El Plan de Acción Regional y la sesión paralela Fortaleciendo Mecanismos de CI para la reducción del riesgo y respuesta a emergencias.  </t>
  </si>
  <si>
    <t>No se han solicitado operaciones</t>
  </si>
  <si>
    <t>Se han adelantados todos los procedimientos logísticos y atividades de oficial de Enlace, así como directrices IDRL para el IEC</t>
  </si>
  <si>
    <t>Se llevaron a cabo los Gabinetes Binacionales con Ecuador y Perú</t>
  </si>
  <si>
    <t>Se asistió a la reuión bimestral Enero-Febrero y se hizo la socialización de la reunión</t>
  </si>
  <si>
    <t>Se realizó la actualización de los mapas de riesgo y oportunidades del GCI, ajustados a la transición de la norma ISO 9001 - 2015 con el apoyo del proceso SIPLAG</t>
  </si>
  <si>
    <t>Se adelantaron las  actividades relacionadas con la implementación de las Políticas para el cumplimiento de los nuevos requisitos del Modelo Integrado de Planeación y Gestión, en acompañamiento de la OAPI</t>
  </si>
  <si>
    <t xml:space="preserve">Se realizó la actualización del nomograma, el cual se encuentra evidenciado en la plataforma de NeoGestión y la carpeta compartida. </t>
  </si>
  <si>
    <t>Se realizó el acompañamiento a las áreas que los solicitaron, igualmente se realizó la revisión de los documentos previos para la contratación de bienes y servicios de la UNGRD.
En el bimestre ingresaron cuarenta y ocho (48) solicitudes para la realización de contrato, de las cuales fueron tramitadas en su totalidad.</t>
  </si>
  <si>
    <t>En los meses de noviembre  se realizaron cuarenta y ocho (48) publicaciones en el SECOP II,  de los cuales fueron publicados oportunamente en su totalidad.</t>
  </si>
  <si>
    <t>Esta actividad, al ser un informe semestral, será presentada con corte a Junio y Diciembre del año 2018.</t>
  </si>
  <si>
    <t>Se radicaron diez (10) actas de liquidación y una (1) suspensión en el periodo de enero y febrero de 2018, las cuales fueron tramitadas en su totalidad.</t>
  </si>
  <si>
    <t>En el periodo de enero y febrero del año 2018, se solicitaron dos (2) elaboraciones de otrosí, quedando perfeccionadas en su totalidad.</t>
  </si>
  <si>
    <t>Se realiza informe a la Cámara de Comercio en el mes de enero de la vigencia de 2018</t>
  </si>
  <si>
    <t>Conforme a las actividades previstas, se realizará esta sensibilización en el mes de marzo.</t>
  </si>
  <si>
    <t>Se asistió a las reuniones de líderes SIPLAG correspondiendo a al bimestre de enero - febrero de la vigencia 2018</t>
  </si>
  <si>
    <t>De acuerdo a las actividades previstas, se realizará monitoreo en el mes de marzo.</t>
  </si>
  <si>
    <t>·         Se socializa al interior del Grupo de Gestión Contractual los diferentes temas presentados en el primer bimestre de la vigencia 2018 con respecto a las actividades realizadas y próximas a realizar al interior del grupo, así como retroalimentación y refuerzo en temas transversales de los sistemas de gestión de Calidad (ISO9001:2015, NTCGP1000:2009), Gestión Ambiental (NTCISO14001:2015) y Gestión de Seguridad y Salud en el trabajo (NTCOHSAS18001:2007).</t>
  </si>
  <si>
    <t>Mediante sesión ordinaria del comité de adquisiciones, celebrada el 30 de enero de 2018, se aprobó el Plan Anual de Adquisiciones para la vigencia 2018, el cual contempla en total 73 adquisiciones, por un valor total de $4.519.816.915</t>
  </si>
  <si>
    <t xml:space="preserve">Durante los meses de diciembre y noviembre de 2017, se ejecutaron cinco adquisiciones programadas, por un total de $187.133.171, que representa el  4.4% del total de ejecuciones efectivas de la vigencia 2018 </t>
  </si>
  <si>
    <t>Se realiza el seguimiento de las contrataciones que estan a cargo del grupo de apoyo administrativo para los meses de enero y febrero en las etapas  pre contratuales, contractuales y post contractuales.</t>
  </si>
  <si>
    <t xml:space="preserve">Se realizo mesa de trabajo con la Coordinadora del Grupo de apoyo administativo para elaborar el plan anualizado de la caja menor y se distribuye el presupuesto para los 14 rubros que constituyen la caja menor de Gastos Generales de la UNGRD
</t>
  </si>
  <si>
    <t>Se constituyó la Caja menor de Gastos Generales de la UNGRD, mediante la Resolución No. 086 del 24 de enero de 2018, por un valor de Veinte Millones de Pesos  M/cte ($ 20,000,000.00), para la vigencia fiscal 2018.</t>
  </si>
  <si>
    <t>Se realizó el primer reembolso de la Caja Menor de Gastos Generales de la UNGRD, mediante la Resolución No. 200 del 26 de febrero de 2018, por valor de Dos Millones Setecientos Dos Mil Cuatrocientos Ocho Pesos M/cte (2.702.408.00.00)</t>
  </si>
  <si>
    <t>Se firmó documento donde se proyecta el plan anualizado de la Caja menor para la vigencia fiscal 2018</t>
  </si>
  <si>
    <t>Se inicio la implementación del seguimiento iniciando con la OAJ, se generan dos reportes de comunicaciones ofciales externas enviadas de la Oficina Asesora Juridica, de la vigencia  2018, en el que se identifican los pendientes por cargar en el aplicativo SIGOB correspondientes a los documentos firmados, para su posterior consulta. 
Para el siguiente mes se generará un reporte por áreas.</t>
  </si>
  <si>
    <t xml:space="preserve">El inventario de los bienes se encuentra actualizado conforme a la revisión qu ese ha adelantado desde el grupo de apoyo administrativo. Se adjunta como evidencia as de la entidad se ha realizo conforme a </t>
  </si>
  <si>
    <t>Conforme a las actividades programadas se realizó la verificación de bienes en los formatos establecidos y se elaboró el acta resapectiva. Se aclara que la información que se presenta es la correspondiente al segundo semestre de 2017.</t>
  </si>
  <si>
    <t>Se realizó la verificación de elementos de consumo disponbles de acuerdo a la información crazada con las entregas que se realizaron en el bimestre, 22 entregas de elementos de oficina y papelería.</t>
  </si>
  <si>
    <t xml:space="preserve">Alquiler Equipos Computo: En el primer bimestre se han realizado todas las entregas de equipos solicitados en los tiempos estipulados y se han realizado los respectivos soportes correctivos solicitados por parte de la UNGRD. Con lo anterior se garantizo la continua labor de todos los funcinarios y contratistas de la entidad
Plataforma Correo Electrónico: Al finalizar este primer bimestre se tienen configuradas 519 cuentas de correo las cuales se encuentran activas y se tiene 38 cuentas SUSPENDIDAS que corresponden a igual numero de funcionarios que ya no se encuentran laborando en nuestra institución.
Canales Internet: En el primer bimestre del año y de acuerdo a los informes y matriz de incidentes no se presento ninguna caida en la prestación de servicio de internet por parte del proveedor IFX.
</t>
  </si>
  <si>
    <t>Este proyecto No tiene avances</t>
  </si>
  <si>
    <t>Este proyecto se dividio en dos fases. En la primera fase  se adquiriran 2 firewall para la sede principal con el objeto de actualizar y mejorar la seguridad interna y externa de la informacioón y 8 puntos de acceso inalambrico.
Se entregó toda la documentación al área de contratación para su respectiva publicación. esta primer fase se realizará con recursos del FNGRD.</t>
  </si>
  <si>
    <t>Se realizo evaluación mediante la utilización de un producto de DELL/EMC con el cual se recolecto información  en los sistemas Unity principal y alterno y determinar el rendimiento y posible actualización de este hardware. Con lo anterior se podrá realizar una ficha técnica que cumpla con los requerimientos actuales y futuros en cuanto a desempeño de los mismos. El archivo se subio al siguiente enlace https://ftp.emc.com/action/login?domain=ftp.emc.com&amp;username=8z1t7y9WG&amp;password=3ii3999iAB para que sea revisado por el grupo de soporte de DELL.</t>
  </si>
  <si>
    <t xml:space="preserve">Se realizo ficha tecnica preliminar sobre los servicios que se pretenden adquirir con los cuales se busca tener un producto que apoye a la infraestructura tecnologica para tenerr un sistema de respuesta a incidentes basado  permitiendo tener una solución escalable a Nivel de Centros de Operación de Seguridad (SOC) y/o Centro de Operaciones de Red (NOC) </t>
  </si>
  <si>
    <t>Se realizo ficha tecnica preliminar para el mantenimiento preventivo y correctivo teniendo en cuenta equipos de USAR, los equipos de pasto y equipos que se encuentran en en centro de datos de medellin. esta ficha será la base para realizar el estudio de mercado.</t>
  </si>
  <si>
    <t>En el mes de enero se realizo la actualización de la consola PCADMIN, a través de la cual se emiten todos los comandos generales para aplicacin de politicas de seguridad y accesos remotos a equipos.</t>
  </si>
  <si>
    <t>En el mes de enero se presento afectación de servicios por un total de 35 horas, las cuales en su gran mayoria se debieron a una falla en la sede B las cual explicamos a continuación. 
Sede B. El 29 de enero se presento una caida de corriente general en el edificio de la sedeB, la UPS deberia entrar a funcionar pero por un bloqueo que se presento en la misma no hubo funcionamiento correcto y los equipos servidores y switches se apagarón. Una vez se prenden los equipos se observa que no hay acceo a internet debido a que los switches prinicpales que dan conectividad a internet y vpn para telefonia se desconfiguraron. Se realiza llamada a IFX para que tecnicamente revisen y se realizan varias pruebas para poder dar con el inconveniente. Se reinician totalmente los switches de conectividad y se realiza nueva configuración con lo que el acceso a internet y red se pudo restablecer el 30 de enero a las 4:30 am y la telefonia se restabece a las 12:30 del mismo 30 de enero.
En el mes de febrero sufrimos unas leves interrupciones en la sede prinipal las cuales contabilizaron 47 minutos y básicamente se produjeron por parches de actualizacion que se tienen que realizar en los servidores de la UNGRD.</t>
  </si>
  <si>
    <t xml:space="preserve">De los 249 casos que se presentaron, se dio respuesta a igual numero, esto es se respondieron el 100% de solicitudes. El total de casos de la sede principal fue de 217 y los casos presentados por la sede B y CNL fueron 32 </t>
  </si>
  <si>
    <t>Se realizarán dos pruebas a mitad y final de año. En el momento no se tiene avance de esta actividad.</t>
  </si>
  <si>
    <t xml:space="preserve">Se realizó una mesa de trabajo en la que se definieron
los aspectos generales para el Plan 2018 y los eventos
que ya son confirmados. (Se solicitó a la OAC  la publicación de un
Plan preliminar que incluye los 4 eventos que ya se encuentran
confirmados).
Así mismo se acordó consultar con las áreas (Previa
socialización con los directivos de la entidad) sobre qué 
actividades de las que van a desarrollar se ajustan a
los lineamientos para escoger entre éstas las que 
van a complementar el Cronograma.   </t>
  </si>
  <si>
    <t>El Plan anticorrupción se encuentra publicado en la 
Página Web en el link
http://portal.gestiondelriesgo.gov.co/Paginas/Plan-Anticorrupcion.aspx</t>
  </si>
  <si>
    <t>Se publicó el cuarto Informe Trimestral correspondiente a la vigencia
2017 en el Link de Transparencia y Acceso a la Información:
http://portal.gestiondelriesgo.gov.co/Paginas/Transparencia-Acceso-Informacion.aspx</t>
  </si>
  <si>
    <t>El Grupo de apoyo administrativo participó en la socialización de lideres SIPLAG, a su vez se realizo la retro alimentación al Grupo transmitiendo la información necesaria como integrantes del Sistema</t>
  </si>
  <si>
    <t>De acuerdo a la implementación del nuevo modelo, se han realizado los ajustes necesarios a los documentos, así como la revisión de la matriz de riesgos y oportunidades para la implementación de acciones y controles que mitiguen los riesgos identificados.</t>
  </si>
  <si>
    <t>Se realizó tableros diarios de saldos y requerimientos de áreas misionales  para toma de decisiones en asignación de recursos. Enero- Febrero.</t>
  </si>
  <si>
    <t>Se realizó publicación diaria de pagos para consulta de contratistas (4 pdf) . Siendo el último el del 06/03/2018.</t>
  </si>
  <si>
    <t>Teniedo en cuenta que las evidencias se presentan mes vencido se reportó cuadro control de rendimientos y comisiones Diciembre 2017 y Enero 2018.</t>
  </si>
  <si>
    <t>Con base en la proyección diaria de los pagos que se generan en Financiera se validó la disponibilidad de saldos en los fondos de inversión colectiva de la Fiduprevisora. 
Se realizó revisión presupuestal y ejecución financiera en los fondos de inversión colectiva de los convenios 400 de 2016 Minvivienda y 798 de 2008 Incoder.
Se realizó tableros diarios de saldos y requerimientos de áreas misionales con destino a la Secretaría General para toma de decisiones en asignación de recursos. 
Se cotejó la información suministrada por la Fiduprevisora respecto a los saldos exigibles de contratos a cargo del FNGRD con corte al 31 de enero de 2018.
Se realizó seguimiento a las legalizaciones de los recursos entregados a entes territoriales en el marco del artículo 80 de la Ley 1523 de 2012 con corte al 31 de enero de 2018</t>
  </si>
  <si>
    <t xml:space="preserve">Se realizó en el mes de febrero actualización en neogestión de los siguientes formatos;
FR-1605-GF-46-1 FNGRD Lista de Chequeo  para obligaciones.
FR-1605-GF-55-1 Declaración Juramentada para efectos de Retención en  la Fuente.
</t>
  </si>
  <si>
    <t>Se realizó seguimiento a conciliaciones entre CDP´s y compromisos, para identificar saldos a liberar. Enero - Febrero.</t>
  </si>
  <si>
    <t>Se realizó seguimiento a conciliaciones entre compromisos vs obligaciones para identificar saldos a liberar. Enero - Febrero</t>
  </si>
  <si>
    <t>Se realizó  la programación del PAC Mensual, para cubrir pagos de las diferentes dependencias. Enero - Febrero.</t>
  </si>
  <si>
    <t>Se realizó seguimiento a la ejecución de pac con anterioridad al cierre de mes, para cubrir pagos de las diferentes dependencias. Enero - Febrero.</t>
  </si>
  <si>
    <t>Se informó a las dependencias que solicitaron recursos el resultado de la ejecución de pac.</t>
  </si>
  <si>
    <t>Se asistió a las reuniones de líderes y se socializó con el grupo de apoyo financiero y contable.</t>
  </si>
  <si>
    <t xml:space="preserve">Se trabajo en conjunto con la OAPI en el diligenciamiento de la lista de chequeo y la Matriz de Partes Interesadas. </t>
  </si>
  <si>
    <t>Niguno</t>
  </si>
  <si>
    <t>Se recibieron los comentarios del Ministerio de Hacienda al proyecto de decreto, y el día 07 de Marzo de 2018 se llevo a cabo reunión con la Fiduprevisora en la que se revisaron los comentarios del Ministerio y de Fiduprevisora, y se inicio el proceso de ajuste del texto del proyecto de Decreto. 
Así mismo el día 12 de Marzo de 2018 se realizará la segunda reunión de ajuste del documento.</t>
  </si>
  <si>
    <t>No aplica.</t>
  </si>
  <si>
    <t>El 20 de diciembre de 2017 se expide el decreto No. 2157 por medio del cual se adoptan directrices generales para la elaboración del Plan de Gestión del Riesgo de Desastres de las entidades públicas y privadas en el marco del artículo 42 de la ley 1523 de 2012.</t>
  </si>
  <si>
    <t>Durante este bimestre se participó en la revisión y/o elaboración de las circulares No.: 002, 003, Participación en política de los empleados públicos de la UNGRD; Funciones y Responsabilidades en el marco de la Ley 1523 de 2012. Y de las resoluciones No. 027, 028, 099 y 184.</t>
  </si>
  <si>
    <t>Para este bimestre se recibieron 10 solicitudes de conceptos jurídicos los cuales fueron atendidos oportunamente.</t>
  </si>
  <si>
    <t>Para este bimestre se recibieron 5 derechos de petición los cuales fueron atendidos oportunamente.</t>
  </si>
  <si>
    <t xml:space="preserve">Durante este bimestre la UNGRD ha recibido un total de 14 procesos judiciales, 1 Conciliación extrajudicial, 5 desacatos y 23 acciones de tutela, teniendo un total de 43 acciones judiciales las cuales han sido atendidas oportunamente. </t>
  </si>
  <si>
    <t>Se asistió a la reunión de líderes SIPLAG el día 19 de Enero de 2018 y se realizó reunión de socialización al equipo de la Oficina Asesora Jurídica el día 05 de Febrero de 2018 mediante acta No. 001.</t>
  </si>
  <si>
    <t>Se inicio con el autodiagnóstico de defensa jurídica de la entidad, para lo cual se lleva un total de 37 preguntas respondidas.</t>
  </si>
  <si>
    <t>No se ha continuado con la revisión del autodiagnóstico con el equipo SIPLAG, ya que las actividades de las auditorías impidieron realizarlo en el primer bimestre.</t>
  </si>
  <si>
    <t>Carteleras con: información de bienestar y TH. Informes financieros, último boletin interno de 2017.</t>
  </si>
  <si>
    <t>Videos de: actualización y reducción video frontera; acreditación USAR ponalsar y video tutorial VI Plataforma.</t>
  </si>
  <si>
    <t>Rotafolios para televisores internos, mes en imágenes</t>
  </si>
  <si>
    <t>Infografia de Temporada seca</t>
  </si>
  <si>
    <t xml:space="preserve">Cuarto Informe de Seguimiento al PNGRD
Carne USAR
Salvapantallas Auditoria interna SIPLAG
Diseño boletín Unidad Express
Material pop Pazcífico (agenda, bolígrafo, usb, carpetas, pendón)
</t>
  </si>
  <si>
    <t>Videos de mes en imágenes enero y febrero.</t>
  </si>
  <si>
    <t>34 boletines de prensa emitidos durante enero y febrero.</t>
  </si>
  <si>
    <t>Actualizaciones realizadas durante enero y febrero a la carpeta 2018.</t>
  </si>
  <si>
    <t>Campañas de vacaciones, temporada seca y museo del saber.</t>
  </si>
  <si>
    <t>Montaje de estrategia de comunicaciones, plataforma, página web y estrategia digital.</t>
  </si>
  <si>
    <t>Renovación de Soporte y mantenimiento del software Koha, para lo cual se elaboraron los estudios previos, matriz de riesgos y el estudio de mercado. El estudio de mercado fue enviado a Comunicaciones [27 de febrero] para solicitud de CDP. En el momento se encuentra en espera de adjudicación de CDP.</t>
  </si>
  <si>
    <t>Actualización del mapa de riesgo realizada en reunión con el equipo de planeación el día 7 de febrero.</t>
  </si>
  <si>
    <t>A 28 de febrero se presenta un cumplimiento del 91.15% sobre las actividades programadas para el corte del 28 de febrero de 2018.</t>
  </si>
  <si>
    <t>Se presentaron dificultades relacionadas con el informe de evaluación de gestión por dependencias toda vez que el informe definitivo del Plan de Acción de la Oficina Asesora de Planeación fue entretgado el mismo día en el que la Oficina de Control Interno debía entregar y publicar el informe respectivo.</t>
  </si>
  <si>
    <t>el líder SIPLAG y ECOSIPLAG asistió a las reuniones programadas y se socializó los resultados de dicha reunión con los funcionarios de la OCI</t>
  </si>
  <si>
    <t>No se tenían actividades previstas para este bimestre</t>
  </si>
  <si>
    <t>NA</t>
  </si>
  <si>
    <t>Se suscribieron los contratos de obra para i. Construcción de Tanques de Loma Alta/Btura; ii. Alcantarillado Fase I Quibdó.</t>
  </si>
  <si>
    <t>Se suscribieron los contratos de  i. consultoría para la formulación del plan de restauranción urbana de Guapi, Cauca y ii. Consultoría para la elaboración de diseños de obras de acueducto Tumaco, Nariño.</t>
  </si>
  <si>
    <t>i. Línea base de calidad de agua: el proceso precontractual se inició en dic/2017 y se cerró en enero/2018; sin embargo no se recibieron propuestas. Por eso se adelanta la reformulación de términos de referencia y  se realizará una nueva solicitud de propuestas en marzo/2018.
ii. Auditoría de los préstamos: al cierre del bimestre, se ha recibido la propuesta de la firma KPMG (revisora fiscal de la Fiduprevisora). Se presentaron retrasos en el proceso en tanto el BID y el BM concertaron y aprobaron los términos de referencia.</t>
  </si>
  <si>
    <t>Se suscribió i.contrato interadministrativo con CEO para la construcción de estructuras eléctricas de media y baja tensión y montaje de subestaciones de distribución en Suárez, Cauca; ii. Contrato para elaboración de estudios y diseños para la interconexión de la PTAP Escalerete/Btura (previsto inicialmente para el mes de abril/2018)</t>
  </si>
  <si>
    <t>Se realizaron: 1 comité de agua, 1 comité de energía, 1 junta administradora, 2 informes semestrales de seguimiento (BID y BM).</t>
  </si>
  <si>
    <t>Se asistió a las reuniones previstas durante el bimestre de reporte.</t>
  </si>
  <si>
    <t>Para este periodo no se tiene mapa de riesgos asociado. Para el siguiente periodo la OAPI implementará los mapas de riesgos para el FTSP.</t>
  </si>
  <si>
    <t>Para el periodo no se requirió adelantar actividades asociadas a esta gestión</t>
  </si>
  <si>
    <t>El reporte se realiza en el segundo bimestre del año</t>
  </si>
  <si>
    <t>Ninguna</t>
  </si>
  <si>
    <t>Se  adelantan las gestiones necesarias para recolectar las necesidades a contemplarse en el anteproyecto de presupuesto.</t>
  </si>
  <si>
    <t>No se cuentan con los topes presupuestales</t>
  </si>
  <si>
    <t>Se elaboró y presentó al DAPRE la proyección de metas para la vigencia.</t>
  </si>
  <si>
    <t>Se elaboran mensualmente los informes de ejecución presupuestal, los cuales son de conocimeinto de la Jefe OAPI, quien a su vez en comites directivos presenta los avances respectivos</t>
  </si>
  <si>
    <t>Se realiza el segumiento mensual y se presenta al DAPRE</t>
  </si>
  <si>
    <t>Se elaboraron y remitieron los respectivos informes mensualmente.</t>
  </si>
  <si>
    <t>Documento de informe final de la ejecución presupuestal de la UNGRD</t>
  </si>
  <si>
    <t>Se elaboró el informe final de la ejecución presupuestal para la vigencia 2017, con un cumplimiento optimo del  99.86%</t>
  </si>
  <si>
    <t>Se tramitaron solicitudes de recursos para apoyar las gestión en Mocoa y Gramalote.</t>
  </si>
  <si>
    <t>No se adelantaron gestiones al respecto.</t>
  </si>
  <si>
    <t>No se requirio adelantar ningun tramite asociado al respecto.</t>
  </si>
  <si>
    <t>El seguimeinto esta programado para el siguiente periodo.</t>
  </si>
  <si>
    <t>Se realizó la adjudicacion de los contratos por subasta inversa de la retroexcavadora anfibia y la pajarita; así mismo, se esta adelantó el proceso de pruebas de los vehiculos de carrotanque y volqueta.</t>
  </si>
  <si>
    <t>El proceso inicial de licitación fue declarado desierto y se tuvo que reestructurar el proceso mediante un proceso de selección abreviada.</t>
  </si>
  <si>
    <t>Laura Salgado</t>
  </si>
  <si>
    <t>Se hace la consolidacion de la información dada por los supervisores en el tablero de control , el cual tiene una actualización semanal.</t>
  </si>
  <si>
    <t>No se cuenta con la mano de obra suficiente para la ejecución del proyecto.</t>
  </si>
  <si>
    <t>Se han  entregado 30 viviendas en San Andres y 68 en Providencia.</t>
  </si>
  <si>
    <t>No aplica para este periodo se contempla para el siguiente periodo</t>
  </si>
  <si>
    <t>Se elaboró el documento de cierre al plan de acción 2017, el cual se encuntra publicado en la pagina web</t>
  </si>
  <si>
    <t>Esta actividad se realiza en el ultimo bimestre del año</t>
  </si>
  <si>
    <t>Para la vigencia 2017 se inició el proceso de formulación de proyecto de inversión: "Asistencia técnica" e Implementación del PNGRD"</t>
  </si>
  <si>
    <t>Se actualizaron los datos en la regionalización de los proyectos en ejecución.</t>
  </si>
  <si>
    <t>La implementación del MIPG se retomó una vez culminadas las auditorias interna y de seguimiento al SIPLAG  mismas que se hicieron en febrero y marzo 2018</t>
  </si>
  <si>
    <t>El 19 de Enero de 2018 se radicó ante el Grupo de Contratación la solicitud de contratación de la Auditoria de Seguimiento con COTECNA, la cual quedó formalizada el 26 de Enero de 2018 teniendo como fechas de ejecución de la auditoria los días 22,23,26 y 27 de Marzo de 2018</t>
  </si>
  <si>
    <t>La reunión de líderes SIPLAG y ECOSIPLAG del bimestre Enero-Febrero se llevó a cabo el 19 de Enero de 2018 en la cual se hizo a través de la Jefe OAPI la entrega de los Premios a la Excelencia SIPLAG 2017 y se presentaron de manera general los resultados de la gestión  2017 y retos 2018</t>
  </si>
  <si>
    <t>Al corte del mes de febrero se tenía un avance de cumplimiento del 90% al  Plan formulado para llevar a cabo la Transición del SIPLAG a las normas versión 2015 del Sistema de Gestión de Calidad y de Gestión Ambiental</t>
  </si>
  <si>
    <t>Al corte del mes de febrero se logró un 80% de actualización y ajuste de Mapas de Riesgos de Procesos acorde a la nueva metodología de Riesgos y Oportunidades, atendiendo a lo establecido en la transición a las normas de Gestión de Calidad y Gestión Ambiental versiones 2015.</t>
  </si>
  <si>
    <t>El 29 y 30 de Enero se hizo revisión  y solicitud a la Oficina Asesora de Comunicaciones de actualización de documentos y productos en el Micrositio de Transparencia de la página web de la UNGRD.</t>
  </si>
  <si>
    <t>En el mes de Enero de 2018 se lideró la formulación del Plan Anticorrupción y Atención al Ciudadano 2018 de manera participativa con los servidores de la UNGRD y los responsables de cada componente. El Plan se socializó en los espacios de inducción y reinducción y se publicó el 30 de Enero de 2018 en la página web de la UNGRD:  http://portal.gestiondelriesgo.gov.co/Paginas/Plan-Anticorrupcion.aspx</t>
  </si>
  <si>
    <t>Se elaboró el Informe de Ejecución del Plan Anticorrupción y Atención al Ciudadano 2018 el cual fue publicado en la página web de la UNGRD el día 26 de Enero de 2018 en el enlace: http://portal.gestiondelriesgo.gov.co/Paginas/Plan-Anticorrupcion.aspx y http://portal.gestiondelriesgo.gov.co/Paginas/Consolidado-Riesgos-Corrupcion.aspx</t>
  </si>
  <si>
    <t>Se consolidó el Mapa de Riesgos de Corrupción de la UNGRD y se publicó en la página web de la Entidad el 26 de Enero de 2018.
http://portal.gestiondelriesgo.gov.co/Paginas/Plan-Anticorrupcion.aspx y http://portal.gestiondelriesgo.gov.co/Paginas/Consolidado-Riesgos-Corrupcion.aspx</t>
  </si>
  <si>
    <t>Durante el bimestre Enero-Febrero 2018 no se presentaron cambios en los OPAS que tiene la  UNGRD que ameritaran cambios en la herramienta SUIT</t>
  </si>
  <si>
    <t>Para el bimestre Enero-Febrero 2018 se ejecutaron las actividades programadas como son: Medición de Indicadores, Actualización de Matriz Aspectos e Impactos Ambientales, Actualización de Programas y capacitaciones</t>
  </si>
  <si>
    <t>Se hizo la presentación del MIPG a los líders SIPLAG, ECOSIPLAG y Auditores Internos y en las jornadas de Inducción y Reinducción del mes de Febrero. Elaboración Acto Administrativo del Comité de Gestión y Desempelo del MIPG. Inicio de elaboración de Autodiagnósticos (20%)</t>
  </si>
  <si>
    <t>Reducción de presupuesto inicial solicitado.</t>
  </si>
  <si>
    <t>Se realizó el reporte a través de la plataforma para el Seguimiento a los Indicadores Sectoriales - SIGEPRE, de los resultados obtenidos para cada indicador a cierre de 2017</t>
  </si>
  <si>
    <t xml:space="preserve">No se tiene meta proyectada para este mes, aún así se informa que, debido a temas presupuestales, se realizó ajuste en las necesidades y nuevo estudio de mercado. Se ajustaron los documentos precontractuales. </t>
  </si>
  <si>
    <t>No se tiene meta proyectada para este mes.</t>
  </si>
  <si>
    <t>No se tiene meta proyectada para este mes.
Se elaboró el estudio de mercado y los documentos precontractuales.</t>
  </si>
  <si>
    <t>No se presentaron requerimientos de licenciamiento de software en el mes de febrero.</t>
  </si>
  <si>
    <t>No se tiene meta proyectada para este periodo.
Se realizaron reuniones con el IGAC y el Instutito Von Humboldt, donde se presentó el requerimiento y necesidad de formalizar Acuerdo de Intercambio de Información. Se revisaron de forma rápida la posible informacióna intercambiar.</t>
  </si>
  <si>
    <t>No se tiene meta proyectada para este periodo. 
No se han recibido requerimientos en relación a esta herramienta.</t>
  </si>
  <si>
    <t>No se tiene meta proyectada para este periodo.
El contrato para la Implementación del SNIGRD se encuentra en elaboración de documentos precontracturales.</t>
  </si>
  <si>
    <t>El reporte se realizará con corte a primer cuatrimestre del año</t>
  </si>
  <si>
    <t>Se realizó la revisión del Plan Estratégico Institucional, realizando informe de seguimientop el cual se encuentra en lapágina web de la UNGRD.
http://portal.gestiondelriesgo.gov.co/Paginas/Plan-Estrategico.aspx</t>
  </si>
  <si>
    <t>Se realizó la revisión del Plan Estratégico Institucional, realizando i, donde se identificá la necesidad de actualizar la misión de la UNGRD.</t>
  </si>
  <si>
    <t>El reporte se realizará  par a corte primer trimestre 2018. Sin embargo los avances de los informes se estan realizando acorde a lo previsto, con la novedad que el informe 2011- 2017, se realizará a corte junio 2018. Por lo anterior el informe deberá dar alcance a esta nueva fecah.</t>
  </si>
  <si>
    <t>indicador por demanda,  a la fecha no se ha requerido la formulación de planes de mejoramiento por entes de control.</t>
  </si>
  <si>
    <t>Se realizó la estrategia de rendición de cuentas para la vigencia 2018, así como el Plan de Acción para su ejecución. Los archivos se encuentran en página Web.
http://portal.gestiondelriesgo.gov.co/Paginas/Audiencia-Publica-2018.aspx</t>
  </si>
  <si>
    <t>Sel seguimiento 1 se realizará con corte a primer trimestre de 2018.</t>
  </si>
  <si>
    <t>Ninuguna</t>
  </si>
  <si>
    <t>Documento de informe final de la ejecución de la estrategia y el plan de Plan de Acción de Rendición de Cuentas de la vigencia 2017 y consolidación de las evidencias del mismo.</t>
  </si>
  <si>
    <t>Se realizó el informe de resultados de la ejecución de la estrategia de rendición de cuentas de  la vigencia 2017, documento cargado desde enero en la página de la Entidad.
http://portal.gestiondelriesgo.gov.co/Paginas/Audiencia-Publica-2017.aspx</t>
  </si>
  <si>
    <t>Mensualmente se remiten los avances reportados por cada uno de los responsables al interior de la entidad.</t>
  </si>
  <si>
    <t>Solicitar y desagregación PAC 2019</t>
  </si>
  <si>
    <t>Se adelantaron las solicitudes respectivas para el siguiente periodo</t>
  </si>
  <si>
    <t>Mensualmente se verifica el cargue de la información por cada uno de los gerentes de proyecto.</t>
  </si>
  <si>
    <t>Se estan analizando propuestas para el desarrollo de la actividad</t>
  </si>
  <si>
    <t>Se dio respuesta a los requerimientos  allegados a la UNGRD.</t>
  </si>
  <si>
    <t>Demoras en  el tramite de respuestas y recolección de firmas. Esto debido a la gran carga laboral y a las agendas de los directivos que firman los documentos.</t>
  </si>
  <si>
    <t>No se requirio ninguna gestión.</t>
  </si>
  <si>
    <t>Se participó en la Reunión del Bimestre enero - febrero de 2018, la cual fue socializada con el equipo de la OAPI</t>
  </si>
  <si>
    <t>Se reliza la comunicación y verificación a los indicadores de los tres proces de la OAPI.</t>
  </si>
  <si>
    <t>No aplica para este perido</t>
  </si>
  <si>
    <t>Se adelantaron las gestiones respectivas como parte del proceso preparatorio para la auditoria externa de seguimiento a la certificación.</t>
  </si>
  <si>
    <t>Se ha socializado con los integrantes de la OAPI.</t>
  </si>
  <si>
    <t>La plataforma para el cargue no fue habilitada</t>
  </si>
  <si>
    <t>No se abrio la plataforma para el cargue de la información</t>
  </si>
  <si>
    <t>Teniendo en cuenta que la actualización de protocolos de atención de segundo nivel se llevó a cabo a finales del semestre pasado no requiere actualización en el primer bimestre de 2018, sin embargo,  se inicio la etapa de planificación y cronograma para las mesas de trabajo de socialización y actualización de protocolos con las áreas, dichas mesas de trabajo inician en el mes de Mayo.</t>
  </si>
  <si>
    <t>Se empezó la implementación del módulo GLPI, donde se reconfiguro modulo  para poder trabajar la recepción de solicitudes de servicios y apoyo tecnológico a través de un correo de ayuda. de acuerdo a las pruebas que se realizaron la configuración no permitio una interacción a través del aplicativo y el correo electrónico, motivo por el cual se pidió asesoria a una empresa en el montaje de este tipo de módulos. Nos dieron algunas sugerencias pero por ser un software libre y de acuerdo a la literatura se han hecho modificaciones pero el sistema aún presenta algunas falencias. En este sentido se solicitó cotización sobre el valor que tendriá la configuración de este módulo y se encuentra en revisión y evaluación.</t>
  </si>
  <si>
    <t>Se adelantó el respectivo seguimiento a la ejecución del Plan de Mantenimiento de Servicios Tecnológicos</t>
  </si>
  <si>
    <t>Se inició el proceso de implmentación del Plan de Tratamiento de Riesgos</t>
  </si>
  <si>
    <t>AVANCE PROGRAMADO</t>
  </si>
  <si>
    <t>Se realizó la socialización de la reunión de lideres SIPLAG enero febrero.</t>
  </si>
  <si>
    <t>Seguimiento y control operaciones presupuestales y de tesoreria FNGRD</t>
  </si>
  <si>
    <t>Documento físico y magnético Informe de cruce/ matrices, tablas, reportes excel, correos electrónicos, actas de mesas de trabajo, etc</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</si>
</sst>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dd/mm/yyyy;@"/>
    <numFmt numFmtId="166" formatCode="_(* #,##0.00_);_(* \(#,##0.00\);_(* \-??_);_(@_)"/>
    <numFmt numFmtId="167" formatCode="_(&quot;$ &quot;* #,##0.00_);_(&quot;$ &quot;* \(#,##0.00\);_(&quot;$ &quot;* \-??_);_(@_)"/>
    <numFmt numFmtId="168" formatCode="&quot;$ &quot;#,##0"/>
    <numFmt numFmtId="169" formatCode="_(* #,##0_);_(* \(#,##0\);_(* &quot;-&quot;??_);_(@_)"/>
    <numFmt numFmtId="170" formatCode="_(&quot;$&quot;\ * #,##0_);_(&quot;$&quot;\ * \(#,##0\);_(&quot;$&quot;\ * &quot;-&quot;??_);_(@_)"/>
    <numFmt numFmtId="171" formatCode="&quot;$ &quot;#,##0.00"/>
    <numFmt numFmtId="172" formatCode="&quot;$&quot;\ #,##0.00"/>
    <numFmt numFmtId="173" formatCode="0.000%"/>
    <numFmt numFmtId="174" formatCode="_-* #,##0_-;\-* #,##0_-;_-* &quot;-&quot;_-;_-@_-"/>
    <numFmt numFmtId="175" formatCode="_-* #,##0.00_-;\-* #,##0.00_-;_-* &quot;-&quot;??_-;_-@_-"/>
    <numFmt numFmtId="176" formatCode="0.0%"/>
  </numFmts>
  <fonts count="107">
    <font>
      <sz val="11"/>
      <color indexed="8"/>
      <name val="Calibri"/>
      <family val="2"/>
    </font>
    <font>
      <sz val="11"/>
      <color indexed="9"/>
      <name val="Calibri"/>
      <family val="2"/>
    </font>
    <font>
      <b/>
      <sz val="14"/>
      <color indexed="8"/>
      <name val="Calibri"/>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name val="Arial"/>
      <family val="2"/>
    </font>
    <font>
      <sz val="10"/>
      <name val="Arial"/>
      <family val="2"/>
    </font>
    <font>
      <b/>
      <sz val="10"/>
      <color indexed="9"/>
      <name val="Arial"/>
      <family val="2"/>
    </font>
    <font>
      <b/>
      <sz val="10"/>
      <color indexed="8"/>
      <name val="Arial"/>
      <family val="2"/>
    </font>
    <font>
      <b/>
      <sz val="10"/>
      <name val="Arial"/>
      <family val="2"/>
    </font>
    <font>
      <sz val="10"/>
      <color indexed="8"/>
      <name val="Arial"/>
      <family val="2"/>
    </font>
    <font>
      <sz val="7"/>
      <name val="Arial"/>
      <family val="2"/>
    </font>
    <font>
      <sz val="7"/>
      <color indexed="9"/>
      <name val="Arial"/>
      <family val="2"/>
    </font>
    <font>
      <sz val="11"/>
      <color indexed="9"/>
      <name val="Arial"/>
      <family val="2"/>
    </font>
    <font>
      <b/>
      <sz val="9"/>
      <color indexed="9"/>
      <name val="Arial"/>
      <family val="2"/>
    </font>
    <font>
      <b/>
      <sz val="9"/>
      <name val="Arial"/>
      <family val="2"/>
    </font>
    <font>
      <b/>
      <sz val="11"/>
      <color indexed="9"/>
      <name val="Arial Narrow"/>
      <family val="2"/>
    </font>
    <font>
      <b/>
      <sz val="14"/>
      <name val="Arial Narrow"/>
      <family val="2"/>
    </font>
    <font>
      <sz val="10"/>
      <name val="ArialTM"/>
      <family val="0"/>
    </font>
    <font>
      <sz val="10"/>
      <color indexed="8"/>
      <name val="ArialTM"/>
      <family val="0"/>
    </font>
    <font>
      <b/>
      <sz val="8"/>
      <color indexed="9"/>
      <name val="Arial"/>
      <family val="2"/>
    </font>
    <font>
      <b/>
      <sz val="8"/>
      <color indexed="8"/>
      <name val="Arial"/>
      <family val="2"/>
    </font>
    <font>
      <sz val="9"/>
      <name val="ArialTM"/>
      <family val="0"/>
    </font>
    <font>
      <sz val="9"/>
      <name val="Tahoma"/>
      <family val="2"/>
    </font>
    <font>
      <b/>
      <sz val="9"/>
      <name val="Tahoma"/>
      <family val="2"/>
    </font>
    <font>
      <sz val="11"/>
      <color indexed="8"/>
      <name val="Arial Narrow"/>
      <family val="2"/>
    </font>
    <font>
      <b/>
      <sz val="16"/>
      <color indexed="9"/>
      <name val="Arial Narrow"/>
      <family val="2"/>
    </font>
    <font>
      <b/>
      <sz val="12"/>
      <color indexed="9"/>
      <name val="Arial Narrow"/>
      <family val="2"/>
    </font>
    <font>
      <b/>
      <sz val="11"/>
      <color indexed="8"/>
      <name val="Arial Narrow"/>
      <family val="2"/>
    </font>
    <font>
      <b/>
      <sz val="12"/>
      <color indexed="8"/>
      <name val="Arial Narrow"/>
      <family val="2"/>
    </font>
    <font>
      <b/>
      <sz val="12"/>
      <name val="Arial Narrow"/>
      <family val="2"/>
    </font>
    <font>
      <b/>
      <sz val="10"/>
      <color indexed="9"/>
      <name val="Arial Narrow"/>
      <family val="2"/>
    </font>
    <font>
      <b/>
      <sz val="10"/>
      <name val="Arial Narrow"/>
      <family val="2"/>
    </font>
    <font>
      <sz val="12"/>
      <name val="Arial Narrow"/>
      <family val="2"/>
    </font>
    <font>
      <sz val="10"/>
      <name val="Arial Narrow"/>
      <family val="2"/>
    </font>
    <font>
      <sz val="14"/>
      <name val="Arial Narrow"/>
      <family val="2"/>
    </font>
    <font>
      <sz val="10"/>
      <name val="ArialMT"/>
      <family val="0"/>
    </font>
    <font>
      <sz val="12"/>
      <name val="ArialMT"/>
      <family val="0"/>
    </font>
    <font>
      <b/>
      <sz val="10"/>
      <name val="ArialMT"/>
      <family val="0"/>
    </font>
    <font>
      <b/>
      <sz val="12"/>
      <name val="Arial"/>
      <family val="2"/>
    </font>
    <font>
      <b/>
      <sz val="12"/>
      <color indexed="8"/>
      <name val="Arial"/>
      <family val="2"/>
    </font>
    <font>
      <sz val="11"/>
      <color indexed="8"/>
      <name val="ArialMT"/>
      <family val="0"/>
    </font>
    <font>
      <b/>
      <sz val="11"/>
      <color indexed="8"/>
      <name val="ArialMT"/>
      <family val="0"/>
    </font>
    <font>
      <b/>
      <sz val="10"/>
      <color indexed="9"/>
      <name val="ArialMT"/>
      <family val="0"/>
    </font>
    <font>
      <b/>
      <sz val="10"/>
      <color indexed="8"/>
      <name val="ArialMT"/>
      <family val="0"/>
    </font>
    <font>
      <sz val="10"/>
      <color indexed="8"/>
      <name val="ArialMT"/>
      <family val="0"/>
    </font>
    <font>
      <sz val="11"/>
      <name val="ArialMT"/>
      <family val="0"/>
    </font>
    <font>
      <b/>
      <sz val="12"/>
      <name val="ArialMT"/>
      <family val="0"/>
    </font>
    <font>
      <b/>
      <sz val="14"/>
      <name val="ArialMT"/>
      <family val="0"/>
    </font>
    <font>
      <b/>
      <sz val="14"/>
      <color indexed="8"/>
      <name val="ArialMT"/>
      <family val="0"/>
    </font>
    <font>
      <b/>
      <sz val="11"/>
      <color indexed="8"/>
      <name val="Calibri"/>
      <family val="2"/>
    </font>
    <font>
      <sz val="12"/>
      <color indexed="8"/>
      <name val="Arial"/>
      <family val="2"/>
    </font>
    <font>
      <b/>
      <sz val="14"/>
      <color indexed="8"/>
      <name val="Arial"/>
      <family val="2"/>
    </font>
    <font>
      <sz val="7"/>
      <color indexed="8"/>
      <name val="Arial"/>
      <family val="2"/>
    </font>
    <font>
      <b/>
      <sz val="7"/>
      <color indexed="8"/>
      <name val="Arial"/>
      <family val="2"/>
    </font>
    <font>
      <sz val="10"/>
      <color indexed="10"/>
      <name val="Arial"/>
      <family val="2"/>
    </font>
    <font>
      <sz val="8"/>
      <color indexed="10"/>
      <name val="Arial"/>
      <family val="2"/>
    </font>
    <font>
      <sz val="8"/>
      <name val="Arial"/>
      <family val="2"/>
    </font>
    <font>
      <b/>
      <sz val="16"/>
      <color indexed="9"/>
      <name val="ArialMT"/>
      <family val="0"/>
    </font>
    <font>
      <b/>
      <sz val="12"/>
      <color indexed="8"/>
      <name val="ArialMT"/>
      <family val="0"/>
    </font>
    <font>
      <b/>
      <sz val="11"/>
      <name val="ArialMT"/>
      <family val="0"/>
    </font>
    <font>
      <sz val="11"/>
      <color indexed="10"/>
      <name val="ArialMT"/>
      <family val="0"/>
    </font>
    <font>
      <b/>
      <sz val="9"/>
      <color indexed="8"/>
      <name val="ArialMT"/>
      <family val="0"/>
    </font>
    <font>
      <sz val="9"/>
      <color indexed="8"/>
      <name val="ArialMT"/>
      <family val="0"/>
    </font>
    <font>
      <sz val="10"/>
      <color indexed="8"/>
      <name val="Calibri"/>
      <family val="2"/>
    </font>
    <font>
      <sz val="11"/>
      <name val="Arial"/>
      <family val="2"/>
    </font>
    <font>
      <sz val="12"/>
      <color indexed="9"/>
      <name val="Arial"/>
      <family val="2"/>
    </font>
    <font>
      <sz val="12"/>
      <name val="Arial"/>
      <family val="2"/>
    </font>
    <font>
      <sz val="12"/>
      <color indexed="17"/>
      <name val="Arial"/>
      <family val="2"/>
    </font>
    <font>
      <sz val="12"/>
      <color indexed="30"/>
      <name val="Arial"/>
      <family val="2"/>
    </font>
    <font>
      <sz val="12"/>
      <color indexed="10"/>
      <name val="Arial"/>
      <family val="2"/>
    </font>
    <font>
      <sz val="12"/>
      <color indexed="12"/>
      <name val="Arial"/>
      <family val="2"/>
    </font>
    <font>
      <b/>
      <sz val="11"/>
      <color indexed="9"/>
      <name val="Arial"/>
      <family val="2"/>
    </font>
    <font>
      <b/>
      <sz val="11"/>
      <color indexed="9"/>
      <name val="ArialMT"/>
      <family val="0"/>
    </font>
    <font>
      <sz val="10"/>
      <color indexed="9"/>
      <name val="Arial"/>
      <family val="2"/>
    </font>
    <font>
      <b/>
      <sz val="11"/>
      <color indexed="9"/>
      <name val="Calibri"/>
      <family val="2"/>
    </font>
    <font>
      <sz val="8"/>
      <color indexed="9"/>
      <name val="Arial"/>
      <family val="2"/>
    </font>
    <font>
      <sz val="11"/>
      <color indexed="9"/>
      <name val="ArialMT"/>
      <family val="0"/>
    </font>
    <font>
      <sz val="9"/>
      <color indexed="9"/>
      <name val="Arial"/>
      <family val="2"/>
    </font>
    <font>
      <b/>
      <sz val="9"/>
      <color indexed="8"/>
      <name val="Arial"/>
      <family val="2"/>
    </font>
    <font>
      <sz val="9"/>
      <color indexed="8"/>
      <name val="Arial"/>
      <family val="2"/>
    </font>
    <font>
      <u val="single"/>
      <sz val="9"/>
      <color indexed="9"/>
      <name val="Arial"/>
      <family val="2"/>
    </font>
    <font>
      <b/>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0.5"/>
      <color indexed="8"/>
      <name val="Arial Narrow"/>
      <family val="0"/>
    </font>
    <font>
      <b/>
      <sz val="10"/>
      <color indexed="8"/>
      <name val="Arial Narrow"/>
      <family val="0"/>
    </font>
    <font>
      <b/>
      <sz val="16"/>
      <color indexed="8"/>
      <name val="Calibri"/>
      <family val="0"/>
    </font>
    <font>
      <b/>
      <sz val="18"/>
      <color indexed="8"/>
      <name val="Calibri"/>
      <family val="0"/>
    </font>
    <font>
      <b/>
      <sz val="10"/>
      <color indexed="8"/>
      <name val="Calibri"/>
      <family val="0"/>
    </font>
    <font>
      <b/>
      <sz val="9"/>
      <color indexed="8"/>
      <name val="Calibri"/>
      <family val="0"/>
    </font>
    <font>
      <b/>
      <sz val="9"/>
      <color indexed="8"/>
      <name val="Arial Narrow"/>
      <family val="0"/>
    </font>
    <font>
      <sz val="8"/>
      <name val="Tahoma"/>
      <family val="2"/>
    </font>
    <font>
      <b/>
      <sz val="8"/>
      <name val="Calibri"/>
      <family val="2"/>
    </font>
  </fonts>
  <fills count="7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17"/>
        <bgColor indexed="64"/>
      </patternFill>
    </fill>
    <fill>
      <patternFill patternType="solid">
        <fgColor indexed="9"/>
        <bgColor indexed="64"/>
      </patternFill>
    </fill>
    <fill>
      <patternFill patternType="solid">
        <fgColor indexed="1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56"/>
        <bgColor indexed="64"/>
      </patternFill>
    </fill>
    <fill>
      <patternFill patternType="solid">
        <fgColor indexed="56"/>
        <bgColor indexed="64"/>
      </patternFill>
    </fill>
    <fill>
      <patternFill patternType="solid">
        <fgColor indexed="55"/>
        <bgColor indexed="64"/>
      </patternFill>
    </fill>
    <fill>
      <patternFill patternType="solid">
        <fgColor indexed="11"/>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56"/>
        <bgColor indexed="64"/>
      </patternFill>
    </fill>
    <fill>
      <patternFill patternType="solid">
        <fgColor indexed="27"/>
        <bgColor indexed="64"/>
      </patternFill>
    </fill>
    <fill>
      <patternFill patternType="solid">
        <fgColor indexed="27"/>
        <bgColor indexed="64"/>
      </patternFill>
    </fill>
    <fill>
      <patternFill patternType="solid">
        <fgColor indexed="19"/>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57"/>
        <bgColor indexed="64"/>
      </patternFill>
    </fill>
    <fill>
      <patternFill patternType="solid">
        <fgColor indexed="50"/>
        <bgColor indexed="64"/>
      </patternFill>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s>
  <borders count="1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top style="medium"/>
      <bottom style="medium"/>
    </border>
    <border>
      <left style="hair">
        <color indexed="18"/>
      </left>
      <right style="medium"/>
      <top/>
      <bottom style="medium"/>
    </border>
    <border>
      <left style="medium"/>
      <right/>
      <top/>
      <bottom style="medium"/>
    </border>
    <border>
      <left/>
      <right/>
      <top/>
      <bottom style="medium"/>
    </border>
    <border>
      <left style="medium"/>
      <right/>
      <top style="medium"/>
      <bottom style="medium"/>
    </border>
    <border>
      <left style="medium"/>
      <right style="medium"/>
      <top style="medium"/>
      <bottom/>
    </border>
    <border>
      <left style="thin"/>
      <right style="thin"/>
      <top style="thin"/>
      <bottom style="thin"/>
    </border>
    <border>
      <left style="medium">
        <color indexed="8"/>
      </left>
      <right style="medium">
        <color indexed="8"/>
      </right>
      <top style="medium">
        <color indexed="8"/>
      </top>
      <bottom style="medium">
        <color indexed="8"/>
      </bottom>
    </border>
    <border>
      <left/>
      <right style="medium"/>
      <top style="medium"/>
      <bottom style="medium"/>
    </border>
    <border>
      <left style="medium"/>
      <right/>
      <top/>
      <bottom/>
    </border>
    <border>
      <left/>
      <right style="medium"/>
      <top/>
      <bottom/>
    </border>
    <border>
      <left/>
      <right/>
      <top style="medium">
        <color indexed="8"/>
      </top>
      <bottom style="medium">
        <color indexed="8"/>
      </bottom>
    </border>
    <border>
      <left/>
      <right style="thin"/>
      <top style="thin"/>
      <bottom style="thin"/>
    </border>
    <border>
      <left style="thin"/>
      <right/>
      <top style="thin"/>
      <bottom style="thin"/>
    </border>
    <border>
      <left style="medium"/>
      <right/>
      <top style="medium"/>
      <bottom/>
    </border>
    <border>
      <left style="medium"/>
      <right style="medium"/>
      <top/>
      <bottom/>
    </border>
    <border>
      <left style="medium"/>
      <right style="medium"/>
      <top/>
      <bottom style="medium"/>
    </border>
    <border>
      <left style="thin"/>
      <right style="thin"/>
      <top/>
      <bottom style="thin"/>
    </border>
    <border>
      <left/>
      <right style="medium"/>
      <top/>
      <bottom style="medium"/>
    </border>
    <border>
      <left/>
      <right style="medium"/>
      <top style="medium"/>
      <bottom/>
    </border>
    <border>
      <left style="thin"/>
      <right/>
      <top/>
      <bottom style="thin"/>
    </border>
    <border>
      <left/>
      <right style="thin"/>
      <top/>
      <bottom style="thin"/>
    </border>
    <border>
      <left style="hair">
        <color indexed="18"/>
      </left>
      <right style="hair">
        <color indexed="18"/>
      </right>
      <top style="medium"/>
      <bottom style="medium"/>
    </border>
    <border>
      <left style="medium"/>
      <right style="thin"/>
      <top/>
      <bottom/>
    </border>
    <border>
      <left style="thin"/>
      <right style="thin"/>
      <top/>
      <bottom/>
    </border>
    <border>
      <left style="thin"/>
      <right style="medium"/>
      <top/>
      <bottom style="thin"/>
    </border>
    <border>
      <left style="medium"/>
      <right style="hair">
        <color indexed="18"/>
      </right>
      <top style="medium"/>
      <bottom/>
    </border>
    <border>
      <left style="hair">
        <color indexed="18"/>
      </left>
      <right/>
      <top style="medium"/>
      <bottom/>
    </border>
    <border>
      <left style="thin"/>
      <right style="thin"/>
      <top style="medium"/>
      <bottom style="thin"/>
    </border>
    <border>
      <left/>
      <right style="thin"/>
      <top style="medium"/>
      <bottom style="thin"/>
    </border>
    <border>
      <left style="thin"/>
      <right style="thin"/>
      <top style="medium"/>
      <bottom/>
    </border>
    <border>
      <left/>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medium"/>
      <right style="medium">
        <color indexed="8"/>
      </right>
      <top style="medium"/>
      <bottom style="medium"/>
    </border>
    <border>
      <left style="medium">
        <color indexed="8"/>
      </left>
      <right/>
      <top style="medium"/>
      <bottom style="medium"/>
    </border>
    <border>
      <left/>
      <right style="medium">
        <color indexed="8"/>
      </right>
      <top style="medium"/>
      <bottom style="medium"/>
    </border>
    <border>
      <left style="hair">
        <color indexed="62"/>
      </left>
      <right style="medium">
        <color indexed="8"/>
      </right>
      <top style="medium"/>
      <bottom style="medium"/>
    </border>
    <border>
      <left style="hair">
        <color indexed="62"/>
      </left>
      <right style="medium"/>
      <top style="medium"/>
      <bottom style="medium"/>
    </border>
    <border>
      <left style="medium"/>
      <right/>
      <top/>
      <bottom style="thin"/>
    </border>
    <border>
      <left style="medium"/>
      <right/>
      <top style="thin"/>
      <bottom style="thin"/>
    </border>
    <border>
      <left style="medium"/>
      <right style="medium"/>
      <top style="medium">
        <color indexed="8"/>
      </top>
      <bottom/>
    </border>
    <border>
      <left style="medium"/>
      <right/>
      <top style="thin"/>
      <bottom/>
    </border>
    <border>
      <left style="medium"/>
      <right style="thin"/>
      <top style="thin"/>
      <bottom/>
    </border>
    <border>
      <left/>
      <right style="thin"/>
      <top style="thin"/>
      <bottom/>
    </border>
    <border>
      <left style="hair">
        <color indexed="8"/>
      </left>
      <right style="hair">
        <color indexed="8"/>
      </right>
      <top style="medium"/>
      <bottom style="medium"/>
    </border>
    <border>
      <left/>
      <right style="hair">
        <color indexed="62"/>
      </right>
      <top style="medium"/>
      <bottom style="medium"/>
    </border>
    <border>
      <left style="medium"/>
      <right/>
      <top/>
      <bottom style="medium">
        <color indexed="8"/>
      </bottom>
    </border>
    <border>
      <left/>
      <right/>
      <top/>
      <bottom style="medium">
        <color indexed="8"/>
      </bottom>
    </border>
    <border>
      <left/>
      <right style="medium"/>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style="medium"/>
      <right style="medium">
        <color indexed="8"/>
      </right>
      <top style="medium">
        <color indexed="8"/>
      </top>
      <bottom/>
    </border>
    <border>
      <left/>
      <right/>
      <top style="medium">
        <color indexed="8"/>
      </top>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top style="medium">
        <color indexed="8"/>
      </top>
      <bottom/>
    </border>
    <border>
      <left style="medium"/>
      <right/>
      <top style="medium">
        <color indexed="8"/>
      </top>
      <bottom/>
    </border>
    <border>
      <left/>
      <right style="medium"/>
      <top style="medium">
        <color indexed="8"/>
      </top>
      <bottom/>
    </border>
    <border>
      <left style="hair">
        <color indexed="62"/>
      </left>
      <right/>
      <top style="medium"/>
      <bottom style="medium"/>
    </border>
    <border>
      <left style="hair">
        <color indexed="8"/>
      </left>
      <right style="medium"/>
      <top style="medium"/>
      <bottom style="medium"/>
    </border>
    <border>
      <left style="hair">
        <color indexed="8"/>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
      <left style="medium"/>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medium"/>
      <bottom style="thin"/>
    </border>
    <border>
      <left style="medium"/>
      <right style="thin"/>
      <top/>
      <bottom style="thin"/>
    </border>
    <border>
      <left style="medium"/>
      <right style="hair"/>
      <top style="medium"/>
      <bottom/>
    </border>
    <border>
      <left/>
      <right style="hair"/>
      <top style="medium"/>
      <bottom/>
    </border>
    <border>
      <left style="hair"/>
      <right style="hair"/>
      <top style="medium"/>
      <bottom/>
    </border>
    <border>
      <left/>
      <right/>
      <top style="thin"/>
      <bottom style="thin"/>
    </border>
    <border>
      <left style="medium"/>
      <right style="medium"/>
      <top style="thin"/>
      <bottom style="thin"/>
    </border>
    <border>
      <left/>
      <right/>
      <top/>
      <bottom style="thin"/>
    </border>
    <border>
      <left/>
      <right/>
      <top style="thin"/>
      <bottom/>
    </border>
    <border>
      <left style="thin"/>
      <right/>
      <top style="thin"/>
      <bottom/>
    </border>
    <border>
      <left style="thin"/>
      <right style="thin"/>
      <top/>
      <bottom style="medium"/>
    </border>
    <border>
      <left style="thin"/>
      <right/>
      <top style="medium"/>
      <bottom style="medium"/>
    </border>
    <border>
      <left/>
      <right style="thin"/>
      <top style="medium"/>
      <bottom/>
    </border>
    <border>
      <left style="thin"/>
      <right/>
      <top style="medium"/>
      <bottom/>
    </border>
    <border>
      <left style="thin"/>
      <right/>
      <top/>
      <bottom/>
    </border>
    <border>
      <left/>
      <right style="thin"/>
      <top/>
      <bottom/>
    </border>
    <border>
      <left style="thin"/>
      <right/>
      <top style="medium"/>
      <bottom style="thin"/>
    </border>
    <border>
      <left style="thin"/>
      <right/>
      <top style="thin"/>
      <bottom style="medium"/>
    </border>
    <border>
      <left style="thin"/>
      <right style="medium"/>
      <top style="thin"/>
      <bottom/>
    </border>
    <border>
      <left/>
      <right style="thin"/>
      <top style="medium"/>
      <bottom style="medium"/>
    </border>
    <border>
      <left style="thin"/>
      <right style="medium"/>
      <top style="medium"/>
      <bottom/>
    </border>
    <border>
      <left/>
      <right style="thin"/>
      <top/>
      <bottom style="medium"/>
    </border>
    <border>
      <left style="thin"/>
      <right/>
      <top/>
      <bottom style="medium"/>
    </border>
    <border>
      <left style="hair"/>
      <right style="medium"/>
      <top style="medium"/>
      <bottom style="medium"/>
    </border>
    <border>
      <left/>
      <right/>
      <top style="medium"/>
      <bottom style="thin"/>
    </border>
    <border>
      <left/>
      <right style="hair">
        <color indexed="8"/>
      </right>
      <top style="medium"/>
      <bottom style="medium"/>
    </border>
    <border>
      <left/>
      <right style="hair">
        <color indexed="18"/>
      </right>
      <top style="medium"/>
      <bottom style="medium"/>
    </border>
    <border>
      <left/>
      <right style="hair"/>
      <top/>
      <bottom style="medium"/>
    </border>
    <border>
      <left style="medium"/>
      <right style="thin"/>
      <top/>
      <bottom style="medium"/>
    </border>
    <border>
      <left style="thin"/>
      <right style="medium"/>
      <top/>
      <bottom style="medium"/>
    </border>
    <border>
      <left/>
      <right style="hair">
        <color indexed="18"/>
      </right>
      <top/>
      <bottom style="medium"/>
    </border>
    <border>
      <left/>
      <right style="hair"/>
      <top/>
      <bottom/>
    </border>
    <border>
      <left style="medium"/>
      <right style="medium"/>
      <top style="medium"/>
      <bottom style="thin"/>
    </border>
    <border>
      <left style="medium">
        <color indexed="8"/>
      </left>
      <right style="medium">
        <color indexed="8"/>
      </right>
      <top style="medium">
        <color indexed="8"/>
      </top>
      <bottom/>
    </border>
    <border>
      <left style="hair">
        <color indexed="8"/>
      </left>
      <right style="medium"/>
      <top/>
      <bottom style="medium"/>
    </border>
    <border>
      <left style="hair"/>
      <right/>
      <top/>
      <bottom style="medium"/>
    </border>
    <border>
      <left style="medium"/>
      <right style="thin"/>
      <top style="medium"/>
      <bottom/>
    </border>
    <border>
      <left style="hair">
        <color indexed="18"/>
      </left>
      <right/>
      <top/>
      <bottom style="medium"/>
    </border>
    <border>
      <left style="hair">
        <color indexed="8"/>
      </left>
      <right/>
      <top style="medium"/>
      <bottom style="medium"/>
    </border>
    <border>
      <left style="medium">
        <color indexed="8"/>
      </left>
      <right style="medium">
        <color indexed="8"/>
      </right>
      <top style="medium"/>
      <bottom style="medium"/>
    </border>
    <border>
      <left style="hair">
        <color indexed="62"/>
      </left>
      <right style="medium"/>
      <top/>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hair"/>
      <right style="medium"/>
      <top/>
      <bottom style="medium"/>
    </border>
    <border>
      <left style="medium"/>
      <right style="medium">
        <color indexed="8"/>
      </right>
      <top/>
      <bottom/>
    </border>
    <border>
      <left style="medium">
        <color indexed="8"/>
      </left>
      <right style="medium">
        <color indexed="8"/>
      </right>
      <top/>
      <bottom/>
    </border>
    <border>
      <left style="medium">
        <color indexed="8"/>
      </left>
      <right/>
      <top/>
      <bottom/>
    </border>
    <border>
      <left style="medium">
        <color indexed="8"/>
      </left>
      <right style="medium"/>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bottom style="medium">
        <color indexed="8"/>
      </bottom>
    </border>
    <border>
      <left style="medium">
        <color indexed="8"/>
      </left>
      <right style="medium"/>
      <top style="medium"/>
      <bottom style="medium"/>
    </border>
    <border>
      <left style="medium"/>
      <right style="medium">
        <color indexed="8"/>
      </right>
      <top/>
      <bottom style="medium"/>
    </border>
    <border>
      <left style="medium">
        <color indexed="8"/>
      </left>
      <right style="medium"/>
      <top/>
      <bottom style="medium"/>
    </border>
    <border>
      <left style="medium"/>
      <right style="medium"/>
      <top/>
      <bottom style="thin"/>
    </border>
    <border>
      <left style="medium"/>
      <right style="medium"/>
      <top style="thin"/>
      <bottom/>
    </border>
    <border>
      <left/>
      <right style="medium">
        <color indexed="8"/>
      </right>
      <top style="medium">
        <color indexed="8"/>
      </top>
      <bottom style="medium">
        <color indexed="8"/>
      </bottom>
    </border>
    <border>
      <left style="medium"/>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color indexed="8"/>
      </left>
      <right style="medium"/>
      <top style="medium">
        <color indexed="8"/>
      </top>
      <bottom style="medium">
        <color indexed="8"/>
      </bottom>
    </border>
    <border>
      <left style="medium"/>
      <right style="medium"/>
      <top style="thin"/>
      <bottom style="medium"/>
    </border>
    <border>
      <left style="medium"/>
      <right/>
      <top style="thin"/>
      <bottom style="medium"/>
    </border>
    <border>
      <left style="medium"/>
      <right style="medium"/>
      <top style="medium"/>
      <bottom style="hair">
        <color indexed="1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9" fillId="4" borderId="0" applyNumberFormat="0" applyBorder="0" applyAlignment="0" applyProtection="0"/>
    <xf numFmtId="0" fontId="94" fillId="16" borderId="1" applyNumberFormat="0" applyAlignment="0" applyProtection="0"/>
    <xf numFmtId="0" fontId="77" fillId="17" borderId="2" applyNumberFormat="0" applyAlignment="0" applyProtection="0"/>
    <xf numFmtId="0" fontId="95" fillId="0" borderId="3" applyNumberFormat="0" applyFill="0" applyAlignment="0" applyProtection="0"/>
    <xf numFmtId="0" fontId="88"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92" fillId="7" borderId="1" applyNumberFormat="0" applyAlignment="0" applyProtection="0"/>
    <xf numFmtId="0" fontId="0" fillId="0" borderId="0">
      <alignment/>
      <protection/>
    </xf>
    <xf numFmtId="0" fontId="0" fillId="0" borderId="0">
      <alignment/>
      <protection/>
    </xf>
    <xf numFmtId="0" fontId="9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166" fontId="0" fillId="0" borderId="0">
      <alignment/>
      <protection/>
    </xf>
    <xf numFmtId="175" fontId="8" fillId="0" borderId="0" applyFont="0" applyFill="0" applyBorder="0" applyAlignment="0" applyProtection="0"/>
    <xf numFmtId="166" fontId="0" fillId="0" borderId="0">
      <alignment/>
      <protection/>
    </xf>
    <xf numFmtId="43" fontId="0" fillId="0" borderId="0" applyFont="0" applyFill="0" applyBorder="0" applyAlignment="0" applyProtection="0"/>
    <xf numFmtId="166" fontId="0" fillId="0" borderId="0">
      <alignment/>
      <protection/>
    </xf>
    <xf numFmtId="175"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7" fontId="0" fillId="0" borderId="0">
      <alignment/>
      <protection/>
    </xf>
    <xf numFmtId="44" fontId="0" fillId="0" borderId="0" applyFont="0" applyFill="0" applyBorder="0" applyAlignment="0" applyProtection="0"/>
    <xf numFmtId="0" fontId="91"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lignment/>
      <protection/>
    </xf>
    <xf numFmtId="9" fontId="0" fillId="0" borderId="0">
      <alignment/>
      <protection/>
    </xf>
    <xf numFmtId="9" fontId="0" fillId="0" borderId="0" applyFont="0" applyFill="0" applyBorder="0" applyAlignment="0" applyProtection="0"/>
    <xf numFmtId="0" fontId="93" fillId="16" borderId="5"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52" fillId="0" borderId="9" applyNumberFormat="0" applyFill="0" applyAlignment="0" applyProtection="0"/>
  </cellStyleXfs>
  <cellXfs count="3795">
    <xf numFmtId="0" fontId="0" fillId="0" borderId="0" xfId="0" applyAlignment="1">
      <alignment/>
    </xf>
    <xf numFmtId="0" fontId="0" fillId="0" borderId="0" xfId="0" applyAlignment="1">
      <alignment/>
    </xf>
    <xf numFmtId="0" fontId="0" fillId="0" borderId="0" xfId="0"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18" borderId="10" xfId="70" applyFont="1" applyFill="1" applyBorder="1" applyAlignment="1" applyProtection="1">
      <alignment horizontal="center" vertical="center" wrapText="1"/>
      <protection hidden="1"/>
    </xf>
    <xf numFmtId="0" fontId="9" fillId="18" borderId="11" xfId="70" applyFont="1" applyFill="1" applyBorder="1" applyAlignment="1" applyProtection="1">
      <alignment horizontal="center" vertical="center" wrapText="1"/>
      <protection hidden="1"/>
    </xf>
    <xf numFmtId="0" fontId="9" fillId="18" borderId="12" xfId="70" applyFont="1" applyFill="1" applyBorder="1" applyAlignment="1" applyProtection="1">
      <alignment horizontal="center" vertical="center" wrapText="1"/>
      <protection hidden="1"/>
    </xf>
    <xf numFmtId="1" fontId="9" fillId="18" borderId="13" xfId="48" applyNumberFormat="1" applyFont="1" applyFill="1" applyBorder="1" applyAlignment="1" applyProtection="1">
      <alignment horizontal="center" vertical="center" wrapText="1"/>
      <protection hidden="1"/>
    </xf>
    <xf numFmtId="0" fontId="9" fillId="18" borderId="13" xfId="70" applyFont="1" applyFill="1" applyBorder="1" applyAlignment="1" applyProtection="1">
      <alignment horizontal="center" vertical="center" wrapText="1"/>
      <protection hidden="1"/>
    </xf>
    <xf numFmtId="0" fontId="9" fillId="18" borderId="13" xfId="70" applyFont="1" applyFill="1" applyBorder="1" applyAlignment="1" applyProtection="1">
      <alignment horizontal="center" vertical="center" textRotation="90" wrapText="1"/>
      <protection hidden="1"/>
    </xf>
    <xf numFmtId="1" fontId="9" fillId="18" borderId="13" xfId="70" applyNumberFormat="1" applyFont="1" applyFill="1" applyBorder="1" applyAlignment="1" applyProtection="1">
      <alignment horizontal="center" vertical="center" wrapText="1"/>
      <protection hidden="1"/>
    </xf>
    <xf numFmtId="0" fontId="9" fillId="18" borderId="14" xfId="70" applyFont="1" applyFill="1" applyBorder="1" applyAlignment="1" applyProtection="1">
      <alignment horizontal="center" vertical="center" wrapText="1"/>
      <protection hidden="1"/>
    </xf>
    <xf numFmtId="1" fontId="10" fillId="17" borderId="15" xfId="0" applyNumberFormat="1" applyFont="1" applyFill="1" applyBorder="1" applyAlignment="1">
      <alignment horizontal="center" vertical="center" wrapText="1"/>
    </xf>
    <xf numFmtId="0" fontId="14" fillId="24" borderId="10" xfId="0" applyFont="1" applyFill="1" applyBorder="1" applyAlignment="1">
      <alignment horizontal="center" vertical="center" wrapText="1"/>
    </xf>
    <xf numFmtId="9" fontId="14" fillId="24" borderId="10" xfId="0" applyNumberFormat="1" applyFont="1" applyFill="1" applyBorder="1" applyAlignment="1">
      <alignment horizontal="center" vertical="center" wrapText="1"/>
    </xf>
    <xf numFmtId="0" fontId="13" fillId="11" borderId="10" xfId="0" applyFont="1" applyFill="1" applyBorder="1" applyAlignment="1">
      <alignment horizontal="center" vertical="center" wrapText="1"/>
    </xf>
    <xf numFmtId="1" fontId="9" fillId="18" borderId="15" xfId="0" applyNumberFormat="1" applyFont="1" applyFill="1" applyBorder="1" applyAlignment="1">
      <alignment horizontal="center" vertical="center" wrapText="1"/>
    </xf>
    <xf numFmtId="0" fontId="9" fillId="18"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1" fontId="6" fillId="0" borderId="0" xfId="48" applyNumberFormat="1" applyFont="1" applyAlignment="1">
      <alignment horizontal="center" vertical="center" wrapText="1"/>
    </xf>
    <xf numFmtId="165"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1" fillId="0" borderId="0" xfId="0" applyFont="1" applyAlignment="1">
      <alignment/>
    </xf>
    <xf numFmtId="1" fontId="6" fillId="0" borderId="0" xfId="48"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9" fillId="18" borderId="20" xfId="70" applyFont="1" applyFill="1" applyBorder="1" applyAlignment="1" applyProtection="1">
      <alignment horizontal="center" vertical="center" wrapText="1"/>
      <protection hidden="1"/>
    </xf>
    <xf numFmtId="1" fontId="6" fillId="10" borderId="18" xfId="48" applyNumberFormat="1" applyFont="1" applyFill="1" applyBorder="1" applyAlignment="1">
      <alignment horizontal="center" vertical="center" wrapText="1"/>
    </xf>
    <xf numFmtId="165" fontId="6" fillId="10" borderId="18" xfId="0" applyNumberFormat="1" applyFont="1" applyFill="1" applyBorder="1" applyAlignment="1">
      <alignment horizontal="center" vertical="center" wrapText="1"/>
    </xf>
    <xf numFmtId="1" fontId="6" fillId="10" borderId="18" xfId="0" applyNumberFormat="1" applyFont="1" applyFill="1" applyBorder="1" applyAlignment="1">
      <alignment horizontal="center" vertical="center" wrapText="1"/>
    </xf>
    <xf numFmtId="1" fontId="14" fillId="24" borderId="10" xfId="0" applyNumberFormat="1" applyFont="1" applyFill="1" applyBorder="1" applyAlignment="1">
      <alignment horizontal="center" vertical="center" wrapText="1"/>
    </xf>
    <xf numFmtId="1" fontId="1" fillId="0" borderId="0" xfId="0" applyNumberFormat="1" applyFont="1" applyAlignment="1">
      <alignment/>
    </xf>
    <xf numFmtId="1" fontId="15" fillId="0" borderId="0" xfId="0" applyNumberFormat="1" applyFont="1" applyBorder="1" applyAlignment="1">
      <alignment horizontal="center" vertical="center" wrapText="1"/>
    </xf>
    <xf numFmtId="9" fontId="1" fillId="0" borderId="0" xfId="77" applyFont="1" applyAlignment="1">
      <alignment/>
    </xf>
    <xf numFmtId="9" fontId="15" fillId="0" borderId="0" xfId="77" applyFont="1" applyBorder="1" applyAlignment="1">
      <alignment horizontal="center" vertical="center" wrapText="1"/>
    </xf>
    <xf numFmtId="9" fontId="14" fillId="24" borderId="10" xfId="77" applyFont="1" applyFill="1" applyBorder="1" applyAlignment="1">
      <alignment horizontal="center" vertical="center" wrapText="1"/>
    </xf>
    <xf numFmtId="169" fontId="1" fillId="0" borderId="0" xfId="48" applyNumberFormat="1" applyFont="1" applyAlignment="1">
      <alignment/>
    </xf>
    <xf numFmtId="169" fontId="15" fillId="0" borderId="0" xfId="48" applyNumberFormat="1" applyFont="1" applyBorder="1" applyAlignment="1">
      <alignment horizontal="center" vertical="center" wrapText="1"/>
    </xf>
    <xf numFmtId="169" fontId="14" fillId="24" borderId="10" xfId="48" applyNumberFormat="1" applyFont="1" applyFill="1" applyBorder="1" applyAlignment="1">
      <alignment horizontal="center" vertical="center" wrapText="1"/>
    </xf>
    <xf numFmtId="0" fontId="18" fillId="19" borderId="10" xfId="0" applyFont="1" applyFill="1" applyBorder="1" applyAlignment="1">
      <alignment horizontal="center" vertical="center" wrapText="1"/>
    </xf>
    <xf numFmtId="169" fontId="18" fillId="19" borderId="10" xfId="48" applyNumberFormat="1" applyFont="1" applyFill="1" applyBorder="1" applyAlignment="1">
      <alignment horizontal="center" vertical="center" wrapText="1"/>
    </xf>
    <xf numFmtId="9" fontId="18" fillId="19" borderId="10" xfId="77" applyFont="1" applyFill="1" applyBorder="1" applyAlignment="1">
      <alignment horizontal="center" vertical="center" wrapText="1"/>
    </xf>
    <xf numFmtId="0" fontId="18" fillId="19" borderId="10" xfId="0" applyNumberFormat="1" applyFont="1" applyFill="1" applyBorder="1" applyAlignment="1">
      <alignment horizontal="center" vertical="center" wrapText="1"/>
    </xf>
    <xf numFmtId="44" fontId="18" fillId="19" borderId="10" xfId="64"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1" fillId="11" borderId="10" xfId="0" applyFont="1" applyFill="1" applyBorder="1" applyAlignment="1">
      <alignment horizontal="center" vertical="center" wrapText="1"/>
    </xf>
    <xf numFmtId="9" fontId="11" fillId="11" borderId="10" xfId="77" applyFont="1" applyFill="1" applyBorder="1" applyAlignment="1">
      <alignment horizontal="center" vertical="center" wrapText="1"/>
    </xf>
    <xf numFmtId="44" fontId="17" fillId="11" borderId="10" xfId="64" applyFont="1" applyFill="1" applyBorder="1" applyAlignment="1">
      <alignment horizontal="center" vertical="center" wrapText="1"/>
    </xf>
    <xf numFmtId="0" fontId="17" fillId="18" borderId="10" xfId="0" applyFont="1" applyFill="1" applyBorder="1" applyAlignment="1">
      <alignment horizontal="center" vertical="center" wrapText="1"/>
    </xf>
    <xf numFmtId="44" fontId="17" fillId="18" borderId="10" xfId="64" applyFont="1" applyFill="1" applyBorder="1" applyAlignment="1">
      <alignment horizontal="center" vertical="center" wrapText="1"/>
    </xf>
    <xf numFmtId="0" fontId="11" fillId="18" borderId="10" xfId="0" applyFont="1" applyFill="1" applyBorder="1" applyAlignment="1">
      <alignment horizontal="center" vertical="center" wrapText="1"/>
    </xf>
    <xf numFmtId="9" fontId="11" fillId="18" borderId="10" xfId="77" applyFont="1" applyFill="1" applyBorder="1" applyAlignment="1">
      <alignment horizontal="center" vertical="center" wrapText="1"/>
    </xf>
    <xf numFmtId="0" fontId="13" fillId="18" borderId="10"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9" fontId="9" fillId="13" borderId="10" xfId="77" applyFont="1" applyFill="1" applyBorder="1" applyAlignment="1">
      <alignment horizontal="center" vertical="center" wrapText="1"/>
    </xf>
    <xf numFmtId="44" fontId="16" fillId="13" borderId="10" xfId="64"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9" fillId="25" borderId="10" xfId="0" applyFont="1" applyFill="1" applyBorder="1" applyAlignment="1">
      <alignment horizontal="center" vertical="center" wrapText="1"/>
    </xf>
    <xf numFmtId="9" fontId="9" fillId="25" borderId="10" xfId="77" applyFont="1" applyFill="1" applyBorder="1" applyAlignment="1">
      <alignment horizontal="center" vertical="center" wrapText="1"/>
    </xf>
    <xf numFmtId="44" fontId="16" fillId="25" borderId="10" xfId="64" applyFont="1" applyFill="1" applyBorder="1" applyAlignment="1">
      <alignment horizontal="center" vertical="center" wrapText="1"/>
    </xf>
    <xf numFmtId="0" fontId="16" fillId="25" borderId="10" xfId="0"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20" fillId="26" borderId="21" xfId="0" applyFont="1" applyFill="1" applyBorder="1" applyAlignment="1">
      <alignment horizontal="left" vertical="center" wrapText="1"/>
    </xf>
    <xf numFmtId="0" fontId="20" fillId="26" borderId="21" xfId="0" applyFont="1" applyFill="1" applyBorder="1" applyAlignment="1">
      <alignment horizontal="left" vertical="center" wrapText="1"/>
    </xf>
    <xf numFmtId="0" fontId="21" fillId="26" borderId="21" xfId="0" applyFont="1" applyFill="1" applyBorder="1" applyAlignment="1">
      <alignment horizontal="center" vertical="center" wrapText="1"/>
    </xf>
    <xf numFmtId="0" fontId="20" fillId="26" borderId="21" xfId="0" applyFont="1" applyFill="1" applyBorder="1" applyAlignment="1">
      <alignment horizontal="center" vertical="center" wrapText="1"/>
    </xf>
    <xf numFmtId="14" fontId="20" fillId="26" borderId="21" xfId="52"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26" borderId="21" xfId="0" applyFont="1" applyFill="1" applyBorder="1" applyAlignment="1">
      <alignment horizontal="center" vertical="center" wrapText="1"/>
    </xf>
    <xf numFmtId="0" fontId="20" fillId="26" borderId="21" xfId="70" applyFont="1" applyFill="1" applyBorder="1" applyAlignment="1" applyProtection="1">
      <alignment horizontal="center" vertical="center" wrapText="1"/>
      <protection hidden="1"/>
    </xf>
    <xf numFmtId="0" fontId="20" fillId="26" borderId="21" xfId="70" applyFont="1" applyFill="1" applyBorder="1" applyAlignment="1" applyProtection="1">
      <alignment horizontal="center" vertical="center" wrapText="1"/>
      <protection hidden="1"/>
    </xf>
    <xf numFmtId="164" fontId="6" fillId="0" borderId="0" xfId="64" applyNumberFormat="1" applyFont="1" applyAlignment="1">
      <alignment horizontal="center" vertical="center" wrapText="1"/>
    </xf>
    <xf numFmtId="164" fontId="6" fillId="0" borderId="0" xfId="64" applyNumberFormat="1" applyFont="1" applyBorder="1" applyAlignment="1">
      <alignment horizontal="center" vertical="center" wrapText="1"/>
    </xf>
    <xf numFmtId="164" fontId="9" fillId="18" borderId="13" xfId="64" applyNumberFormat="1" applyFont="1" applyFill="1" applyBorder="1" applyAlignment="1" applyProtection="1">
      <alignment horizontal="center" vertical="center" wrapText="1"/>
      <protection hidden="1"/>
    </xf>
    <xf numFmtId="164" fontId="0" fillId="0" borderId="0" xfId="64" applyNumberFormat="1" applyFont="1" applyAlignment="1">
      <alignment/>
    </xf>
    <xf numFmtId="9" fontId="22" fillId="27" borderId="22" xfId="77" applyFont="1" applyFill="1" applyBorder="1" applyAlignment="1" applyProtection="1">
      <alignment horizontal="center" vertical="center" wrapText="1"/>
      <protection hidden="1"/>
    </xf>
    <xf numFmtId="9" fontId="22" fillId="24" borderId="10" xfId="77" applyFont="1" applyFill="1" applyBorder="1" applyAlignment="1" applyProtection="1">
      <alignment horizontal="center" vertical="center" wrapText="1"/>
      <protection hidden="1"/>
    </xf>
    <xf numFmtId="1" fontId="22" fillId="24" borderId="10" xfId="70" applyNumberFormat="1" applyFont="1" applyFill="1" applyBorder="1" applyAlignment="1" applyProtection="1">
      <alignment horizontal="center" vertical="center" wrapText="1"/>
      <protection hidden="1"/>
    </xf>
    <xf numFmtId="169" fontId="22" fillId="24" borderId="10" xfId="48" applyNumberFormat="1" applyFont="1" applyFill="1" applyBorder="1" applyAlignment="1" applyProtection="1">
      <alignment horizontal="center" vertical="center" wrapText="1"/>
      <protection hidden="1"/>
    </xf>
    <xf numFmtId="0" fontId="22" fillId="24" borderId="10" xfId="70" applyFont="1" applyFill="1" applyBorder="1" applyAlignment="1" applyProtection="1">
      <alignment horizontal="center" vertical="center" wrapText="1"/>
      <protection hidden="1"/>
    </xf>
    <xf numFmtId="0" fontId="22" fillId="19" borderId="10" xfId="70" applyFont="1" applyFill="1" applyBorder="1" applyAlignment="1" applyProtection="1">
      <alignment horizontal="center" vertical="center" wrapText="1"/>
      <protection hidden="1"/>
    </xf>
    <xf numFmtId="0" fontId="23" fillId="11" borderId="10" xfId="70" applyFont="1" applyFill="1" applyBorder="1" applyAlignment="1" applyProtection="1">
      <alignment horizontal="center" vertical="center" wrapText="1"/>
      <protection hidden="1"/>
    </xf>
    <xf numFmtId="0" fontId="23" fillId="18" borderId="10" xfId="70" applyFont="1" applyFill="1" applyBorder="1" applyAlignment="1" applyProtection="1">
      <alignment horizontal="center" vertical="center" wrapText="1"/>
      <protection hidden="1"/>
    </xf>
    <xf numFmtId="0" fontId="22" fillId="13" borderId="10" xfId="70" applyFont="1" applyFill="1" applyBorder="1" applyAlignment="1" applyProtection="1">
      <alignment horizontal="center" vertical="center" wrapText="1"/>
      <protection hidden="1"/>
    </xf>
    <xf numFmtId="0" fontId="22" fillId="25" borderId="10" xfId="70" applyFont="1" applyFill="1" applyBorder="1" applyAlignment="1" applyProtection="1">
      <alignment horizontal="center" vertical="center" wrapText="1"/>
      <protection hidden="1"/>
    </xf>
    <xf numFmtId="14" fontId="20" fillId="26" borderId="21" xfId="52" applyNumberFormat="1" applyFont="1" applyFill="1" applyBorder="1" applyAlignment="1">
      <alignment horizontal="center" vertical="center" wrapText="1"/>
    </xf>
    <xf numFmtId="0" fontId="8" fillId="26" borderId="21" xfId="70" applyFont="1" applyFill="1" applyBorder="1" applyAlignment="1" applyProtection="1">
      <alignment horizontal="center" vertical="center" wrapText="1"/>
      <protection hidden="1"/>
    </xf>
    <xf numFmtId="0" fontId="20" fillId="26" borderId="21" xfId="70" applyFont="1" applyFill="1" applyBorder="1" applyAlignment="1" applyProtection="1">
      <alignment horizontal="left" vertical="center" wrapText="1"/>
      <protection hidden="1"/>
    </xf>
    <xf numFmtId="0" fontId="20" fillId="0" borderId="21" xfId="0" applyFont="1" applyFill="1" applyBorder="1" applyAlignment="1">
      <alignment horizontal="left" vertical="center" wrapText="1"/>
    </xf>
    <xf numFmtId="0" fontId="20" fillId="0" borderId="21" xfId="70" applyFont="1" applyFill="1" applyBorder="1" applyAlignment="1" applyProtection="1">
      <alignment horizontal="center" vertical="center" wrapText="1"/>
      <protection hidden="1"/>
    </xf>
    <xf numFmtId="9" fontId="20" fillId="0" borderId="21" xfId="0" applyNumberFormat="1" applyFont="1" applyFill="1" applyBorder="1" applyAlignment="1">
      <alignment horizontal="center" vertical="center" wrapText="1"/>
    </xf>
    <xf numFmtId="1" fontId="14" fillId="24" borderId="23" xfId="0" applyNumberFormat="1" applyFont="1" applyFill="1" applyBorder="1" applyAlignment="1">
      <alignment horizontal="center" vertical="center" wrapText="1"/>
    </xf>
    <xf numFmtId="9" fontId="14" fillId="24" borderId="23" xfId="77" applyFont="1" applyFill="1" applyBorder="1" applyAlignment="1">
      <alignment horizontal="center" vertical="center" wrapText="1"/>
    </xf>
    <xf numFmtId="0" fontId="11" fillId="17" borderId="18" xfId="0" applyFont="1" applyFill="1" applyBorder="1" applyAlignment="1">
      <alignment horizontal="center" vertical="center" wrapText="1"/>
    </xf>
    <xf numFmtId="1" fontId="10" fillId="17" borderId="18" xfId="0" applyNumberFormat="1" applyFont="1" applyFill="1" applyBorder="1" applyAlignment="1">
      <alignment horizontal="center" vertical="center" wrapText="1"/>
    </xf>
    <xf numFmtId="169" fontId="14" fillId="24" borderId="23" xfId="48" applyNumberFormat="1" applyFont="1" applyFill="1" applyBorder="1" applyAlignment="1">
      <alignment horizontal="center" vertical="center" wrapText="1"/>
    </xf>
    <xf numFmtId="9" fontId="14" fillId="24" borderId="23" xfId="0" applyNumberFormat="1" applyFont="1" applyFill="1" applyBorder="1" applyAlignment="1">
      <alignment horizontal="center" vertical="center" wrapText="1"/>
    </xf>
    <xf numFmtId="0" fontId="14" fillId="24" borderId="23" xfId="0" applyFont="1" applyFill="1" applyBorder="1" applyAlignment="1">
      <alignment horizontal="center" vertical="center" wrapText="1"/>
    </xf>
    <xf numFmtId="0" fontId="12" fillId="17" borderId="18" xfId="0" applyFont="1" applyFill="1" applyBorder="1" applyAlignment="1">
      <alignment horizontal="center" vertical="center" wrapText="1"/>
    </xf>
    <xf numFmtId="9" fontId="20" fillId="26" borderId="21" xfId="0" applyNumberFormat="1"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27" fillId="0" borderId="0" xfId="0" applyFont="1" applyFill="1" applyBorder="1" applyAlignment="1">
      <alignment wrapText="1"/>
    </xf>
    <xf numFmtId="0" fontId="27" fillId="0" borderId="24" xfId="45" applyFont="1" applyFill="1" applyBorder="1" applyAlignment="1">
      <alignment horizontal="center" vertical="center" wrapText="1"/>
      <protection/>
    </xf>
    <xf numFmtId="0" fontId="30" fillId="0" borderId="0" xfId="45" applyFont="1" applyFill="1" applyBorder="1" applyAlignment="1">
      <alignment horizontal="center" vertical="center" wrapText="1"/>
      <protection/>
    </xf>
    <xf numFmtId="0" fontId="27" fillId="0" borderId="0" xfId="45" applyFont="1" applyFill="1" applyBorder="1" applyAlignment="1">
      <alignment horizontal="center" vertical="center" wrapText="1"/>
      <protection/>
    </xf>
    <xf numFmtId="1" fontId="27" fillId="0" borderId="0" xfId="48" applyNumberFormat="1" applyFont="1" applyFill="1" applyBorder="1" applyAlignment="1" applyProtection="1">
      <alignment horizontal="center" vertical="center" wrapText="1"/>
      <protection/>
    </xf>
    <xf numFmtId="165" fontId="27" fillId="0" borderId="0" xfId="45" applyNumberFormat="1" applyFont="1" applyFill="1" applyBorder="1" applyAlignment="1">
      <alignment horizontal="center" vertical="center" wrapText="1"/>
      <protection/>
    </xf>
    <xf numFmtId="1" fontId="30" fillId="0" borderId="0" xfId="45" applyNumberFormat="1" applyFont="1" applyFill="1" applyBorder="1" applyAlignment="1">
      <alignment horizontal="center" vertical="center" wrapText="1"/>
      <protection/>
    </xf>
    <xf numFmtId="168" fontId="27" fillId="0" borderId="0" xfId="45" applyNumberFormat="1" applyFont="1" applyFill="1" applyBorder="1" applyAlignment="1">
      <alignment horizontal="center" vertical="center" wrapText="1"/>
      <protection/>
    </xf>
    <xf numFmtId="0" fontId="27" fillId="0" borderId="25" xfId="45" applyFont="1" applyFill="1" applyBorder="1" applyAlignment="1">
      <alignment horizontal="center" vertical="center" wrapText="1"/>
      <protection/>
    </xf>
    <xf numFmtId="0" fontId="30" fillId="28" borderId="26" xfId="45" applyFont="1" applyFill="1" applyBorder="1" applyAlignment="1">
      <alignment horizontal="center" vertical="center" wrapText="1"/>
      <protection/>
    </xf>
    <xf numFmtId="0" fontId="30" fillId="29" borderId="15" xfId="0" applyFont="1" applyFill="1" applyBorder="1" applyAlignment="1">
      <alignment horizontal="center" vertical="center" wrapText="1"/>
    </xf>
    <xf numFmtId="0" fontId="35" fillId="0" borderId="27" xfId="70" applyFont="1" applyFill="1" applyBorder="1" applyAlignment="1" applyProtection="1">
      <alignment horizontal="center" vertical="center" wrapText="1"/>
      <protection hidden="1"/>
    </xf>
    <xf numFmtId="0" fontId="36" fillId="30" borderId="21" xfId="71" applyFont="1" applyFill="1" applyBorder="1" applyAlignment="1" applyProtection="1">
      <alignment horizontal="center" vertical="center" wrapText="1"/>
      <protection hidden="1"/>
    </xf>
    <xf numFmtId="0" fontId="37" fillId="30" borderId="21" xfId="71" applyFont="1" applyFill="1" applyBorder="1" applyAlignment="1" applyProtection="1">
      <alignment horizontal="center" vertical="center" wrapText="1"/>
      <protection hidden="1"/>
    </xf>
    <xf numFmtId="14" fontId="36" fillId="26" borderId="21" xfId="53" applyNumberFormat="1" applyFont="1" applyFill="1" applyBorder="1" applyAlignment="1" applyProtection="1">
      <alignment horizontal="center" vertical="center" wrapText="1"/>
      <protection/>
    </xf>
    <xf numFmtId="1" fontId="34" fillId="0" borderId="21" xfId="48" applyNumberFormat="1" applyFont="1" applyFill="1" applyBorder="1" applyAlignment="1" applyProtection="1">
      <alignment horizontal="center" vertical="center" wrapText="1"/>
      <protection/>
    </xf>
    <xf numFmtId="0" fontId="36" fillId="30" borderId="28" xfId="71" applyFont="1" applyFill="1" applyBorder="1" applyAlignment="1" applyProtection="1">
      <alignment horizontal="center" vertical="center" wrapText="1"/>
      <protection hidden="1"/>
    </xf>
    <xf numFmtId="9" fontId="36" fillId="30" borderId="21" xfId="71" applyNumberFormat="1" applyFont="1" applyFill="1" applyBorder="1" applyAlignment="1" applyProtection="1">
      <alignment horizontal="center" vertical="center" wrapText="1"/>
      <protection hidden="1"/>
    </xf>
    <xf numFmtId="9" fontId="34" fillId="0" borderId="21" xfId="77" applyFont="1" applyFill="1" applyBorder="1" applyAlignment="1" applyProtection="1">
      <alignment horizontal="center" vertical="center" wrapText="1"/>
      <protection/>
    </xf>
    <xf numFmtId="0" fontId="35" fillId="31" borderId="27" xfId="70" applyFont="1" applyFill="1" applyBorder="1" applyAlignment="1" applyProtection="1">
      <alignment horizontal="center" vertical="center" wrapText="1"/>
      <protection hidden="1"/>
    </xf>
    <xf numFmtId="0" fontId="36" fillId="30" borderId="28" xfId="71" applyFont="1" applyFill="1" applyBorder="1" applyAlignment="1" applyProtection="1">
      <alignment horizontal="center" vertical="center" wrapText="1"/>
      <protection hidden="1"/>
    </xf>
    <xf numFmtId="0" fontId="34" fillId="32" borderId="20" xfId="71" applyFont="1" applyFill="1" applyBorder="1" applyAlignment="1" applyProtection="1">
      <alignment horizontal="center" vertical="center" wrapText="1"/>
      <protection hidden="1"/>
    </xf>
    <xf numFmtId="0" fontId="35" fillId="31" borderId="27" xfId="0" applyFont="1" applyFill="1" applyBorder="1" applyAlignment="1">
      <alignment horizontal="center" vertical="center" wrapText="1"/>
    </xf>
    <xf numFmtId="0" fontId="32" fillId="28" borderId="0" xfId="45" applyFont="1" applyFill="1" applyBorder="1" applyAlignment="1">
      <alignment horizontal="center" vertical="center" wrapText="1"/>
      <protection/>
    </xf>
    <xf numFmtId="0" fontId="34" fillId="28" borderId="0" xfId="45" applyFont="1" applyFill="1" applyBorder="1" applyAlignment="1">
      <alignment horizontal="center" vertical="center" wrapText="1"/>
      <protection/>
    </xf>
    <xf numFmtId="0" fontId="19" fillId="28" borderId="0" xfId="45" applyFont="1" applyFill="1" applyBorder="1" applyAlignment="1">
      <alignment horizontal="center" vertical="center" wrapText="1"/>
      <protection/>
    </xf>
    <xf numFmtId="1" fontId="34" fillId="28" borderId="0" xfId="45" applyNumberFormat="1" applyFont="1" applyFill="1" applyBorder="1" applyAlignment="1">
      <alignment horizontal="center" vertical="center" wrapText="1"/>
      <protection/>
    </xf>
    <xf numFmtId="0" fontId="38" fillId="0" borderId="27" xfId="45" applyFont="1" applyFill="1" applyBorder="1" applyAlignment="1" applyProtection="1">
      <alignment horizontal="center" vertical="center" wrapText="1"/>
      <protection hidden="1"/>
    </xf>
    <xf numFmtId="0" fontId="39" fillId="0" borderId="21" xfId="0" applyFont="1" applyBorder="1" applyAlignment="1" applyProtection="1">
      <alignment horizontal="center" vertical="center" wrapText="1"/>
      <protection hidden="1"/>
    </xf>
    <xf numFmtId="0" fontId="38" fillId="30" borderId="21" xfId="70" applyFont="1" applyFill="1" applyBorder="1" applyAlignment="1" applyProtection="1">
      <alignment horizontal="center" vertical="center" wrapText="1"/>
      <protection hidden="1"/>
    </xf>
    <xf numFmtId="14" fontId="38" fillId="26" borderId="21" xfId="75" applyNumberFormat="1" applyFont="1" applyFill="1" applyBorder="1" applyAlignment="1">
      <alignment horizontal="center" vertical="center" wrapText="1"/>
      <protection/>
    </xf>
    <xf numFmtId="0" fontId="8" fillId="0" borderId="21" xfId="0" applyFont="1" applyFill="1" applyBorder="1" applyAlignment="1" applyProtection="1">
      <alignment horizontal="center" vertical="center" wrapText="1"/>
      <protection/>
    </xf>
    <xf numFmtId="0" fontId="38" fillId="0" borderId="21" xfId="45" applyFont="1" applyFill="1" applyBorder="1" applyAlignment="1">
      <alignment horizontal="center" vertical="center" wrapText="1"/>
      <protection/>
    </xf>
    <xf numFmtId="0" fontId="38" fillId="0" borderId="21" xfId="70" applyFont="1" applyFill="1" applyBorder="1" applyAlignment="1" applyProtection="1">
      <alignment horizontal="center" vertical="center" wrapText="1"/>
      <protection hidden="1"/>
    </xf>
    <xf numFmtId="0" fontId="10" fillId="33" borderId="18" xfId="0" applyFont="1" applyFill="1" applyBorder="1" applyAlignment="1" applyProtection="1">
      <alignment horizontal="center" vertical="center" wrapText="1"/>
      <protection/>
    </xf>
    <xf numFmtId="1" fontId="10" fillId="33" borderId="18" xfId="0" applyNumberFormat="1" applyFont="1" applyFill="1" applyBorder="1" applyAlignment="1" applyProtection="1">
      <alignment horizontal="center" vertical="center" wrapText="1"/>
      <protection/>
    </xf>
    <xf numFmtId="1" fontId="10" fillId="33"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xf>
    <xf numFmtId="0" fontId="9" fillId="34" borderId="29" xfId="0" applyFont="1" applyFill="1" applyBorder="1" applyAlignment="1" applyProtection="1">
      <alignment horizontal="center" vertical="center" wrapText="1"/>
      <protection/>
    </xf>
    <xf numFmtId="1" fontId="9" fillId="34" borderId="11" xfId="0" applyNumberFormat="1"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center" wrapText="1"/>
      <protection/>
    </xf>
    <xf numFmtId="1" fontId="12" fillId="35" borderId="15" xfId="48" applyNumberFormat="1" applyFont="1" applyFill="1" applyBorder="1" applyAlignment="1" applyProtection="1">
      <alignment horizontal="center" vertical="center" wrapText="1"/>
      <protection/>
    </xf>
    <xf numFmtId="165" fontId="12" fillId="35" borderId="15" xfId="0" applyNumberFormat="1" applyFont="1" applyFill="1" applyBorder="1" applyAlignment="1" applyProtection="1">
      <alignment horizontal="center" vertical="center" wrapText="1"/>
      <protection/>
    </xf>
    <xf numFmtId="1" fontId="10" fillId="35" borderId="15" xfId="0" applyNumberFormat="1" applyFont="1" applyFill="1" applyBorder="1" applyAlignment="1" applyProtection="1">
      <alignment horizontal="center" vertical="center" wrapText="1"/>
      <protection/>
    </xf>
    <xf numFmtId="44" fontId="10" fillId="35" borderId="15" xfId="64"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locked="0"/>
    </xf>
    <xf numFmtId="0" fontId="30" fillId="0" borderId="0" xfId="0" applyFont="1" applyFill="1" applyBorder="1" applyAlignment="1">
      <alignment wrapText="1"/>
    </xf>
    <xf numFmtId="0" fontId="12" fillId="0" borderId="0" xfId="0" applyFont="1" applyAlignment="1">
      <alignment/>
    </xf>
    <xf numFmtId="1" fontId="12" fillId="10" borderId="18" xfId="0" applyNumberFormat="1" applyFont="1" applyFill="1" applyBorder="1" applyAlignment="1" applyProtection="1">
      <alignment horizontal="center" vertical="center" wrapText="1"/>
      <protection/>
    </xf>
    <xf numFmtId="0" fontId="12" fillId="10" borderId="18" xfId="0" applyFont="1" applyFill="1" applyBorder="1" applyAlignment="1" applyProtection="1">
      <alignment horizontal="center" vertical="center" wrapText="1"/>
      <protection/>
    </xf>
    <xf numFmtId="165" fontId="12" fillId="10" borderId="18" xfId="0" applyNumberFormat="1" applyFont="1" applyFill="1" applyBorder="1" applyAlignment="1" applyProtection="1">
      <alignment horizontal="center" vertical="center" wrapText="1"/>
      <protection/>
    </xf>
    <xf numFmtId="1" fontId="12" fillId="10" borderId="18" xfId="48" applyNumberFormat="1" applyFont="1" applyFill="1" applyBorder="1" applyAlignment="1" applyProtection="1">
      <alignment horizontal="center" vertical="center" wrapText="1"/>
      <protection/>
    </xf>
    <xf numFmtId="0" fontId="10" fillId="10" borderId="18" xfId="0" applyFont="1" applyFill="1" applyBorder="1" applyAlignment="1" applyProtection="1">
      <alignment horizontal="center" vertical="center" wrapText="1"/>
      <protection/>
    </xf>
    <xf numFmtId="0" fontId="12" fillId="10" borderId="17" xfId="0" applyFont="1" applyFill="1" applyBorder="1" applyAlignment="1" applyProtection="1">
      <alignment horizontal="center" vertical="center" wrapText="1"/>
      <protection/>
    </xf>
    <xf numFmtId="1" fontId="9" fillId="18" borderId="15" xfId="0" applyNumberFormat="1"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9" fillId="18" borderId="19" xfId="0" applyFont="1" applyFill="1" applyBorder="1" applyAlignment="1" applyProtection="1">
      <alignment horizontal="center" vertical="center" wrapText="1"/>
      <protection/>
    </xf>
    <xf numFmtId="1" fontId="10" fillId="17" borderId="18" xfId="0" applyNumberFormat="1"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11" fillId="0" borderId="10" xfId="70" applyFont="1" applyFill="1" applyBorder="1" applyAlignment="1" applyProtection="1">
      <alignment horizontal="center" vertical="center" wrapText="1"/>
      <protection hidden="1"/>
    </xf>
    <xf numFmtId="1" fontId="10" fillId="17" borderId="15" xfId="0" applyNumberFormat="1"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2" fillId="17" borderId="15" xfId="0"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xf>
    <xf numFmtId="0" fontId="8" fillId="26" borderId="28" xfId="70" applyFont="1" applyFill="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1" fontId="8" fillId="26" borderId="21" xfId="48" applyNumberFormat="1" applyFont="1" applyFill="1" applyBorder="1" applyAlignment="1" applyProtection="1">
      <alignment horizontal="center" vertical="center" wrapText="1"/>
      <protection hidden="1"/>
    </xf>
    <xf numFmtId="14" fontId="8" fillId="0" borderId="21" xfId="52" applyNumberFormat="1" applyFont="1" applyFill="1" applyBorder="1" applyAlignment="1" applyProtection="1">
      <alignment horizontal="center" vertical="center" wrapText="1"/>
      <protection/>
    </xf>
    <xf numFmtId="0" fontId="12" fillId="26" borderId="21" xfId="70" applyFont="1" applyFill="1" applyBorder="1" applyAlignment="1" applyProtection="1">
      <alignment horizontal="center" vertical="center" wrapText="1"/>
      <protection hidden="1"/>
    </xf>
    <xf numFmtId="9" fontId="8" fillId="26" borderId="21" xfId="0" applyNumberFormat="1" applyFont="1" applyFill="1" applyBorder="1" applyAlignment="1" applyProtection="1">
      <alignment horizontal="center" vertical="center" wrapText="1"/>
      <protection/>
    </xf>
    <xf numFmtId="0" fontId="12" fillId="26" borderId="27" xfId="70" applyFont="1" applyFill="1" applyBorder="1" applyAlignment="1" applyProtection="1">
      <alignment horizontal="center" vertical="center" wrapText="1"/>
      <protection hidden="1"/>
    </xf>
    <xf numFmtId="0" fontId="12" fillId="0" borderId="27" xfId="70" applyFont="1" applyFill="1" applyBorder="1" applyAlignment="1" applyProtection="1">
      <alignment horizontal="center" vertical="center" wrapText="1"/>
      <protection hidden="1"/>
    </xf>
    <xf numFmtId="0" fontId="12" fillId="0" borderId="0" xfId="0" applyFont="1" applyFill="1" applyAlignment="1">
      <alignment/>
    </xf>
    <xf numFmtId="0" fontId="8" fillId="0" borderId="28" xfId="70" applyFont="1" applyFill="1" applyBorder="1" applyAlignment="1" applyProtection="1">
      <alignment horizontal="center" vertical="center" wrapText="1"/>
      <protection hidden="1"/>
    </xf>
    <xf numFmtId="0" fontId="8" fillId="0" borderId="21" xfId="70" applyFont="1" applyFill="1" applyBorder="1" applyAlignment="1" applyProtection="1">
      <alignment horizontal="center" vertical="center" wrapText="1"/>
      <protection hidden="1"/>
    </xf>
    <xf numFmtId="0" fontId="12" fillId="0" borderId="21"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8" fillId="26" borderId="21"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9" fontId="8" fillId="26" borderId="21" xfId="70" applyNumberFormat="1" applyFont="1" applyFill="1" applyBorder="1" applyAlignment="1" applyProtection="1">
      <alignment horizontal="center" vertical="center" wrapText="1"/>
      <protection hidden="1"/>
    </xf>
    <xf numFmtId="0" fontId="8" fillId="0" borderId="27" xfId="70" applyFont="1" applyFill="1" applyBorder="1" applyAlignment="1" applyProtection="1">
      <alignment horizontal="center" vertical="center" wrapText="1"/>
      <protection hidden="1"/>
    </xf>
    <xf numFmtId="1" fontId="9" fillId="18" borderId="20" xfId="70" applyNumberFormat="1" applyFont="1" applyFill="1" applyBorder="1" applyAlignment="1" applyProtection="1">
      <alignment horizontal="center" vertical="center" wrapText="1"/>
      <protection hidden="1"/>
    </xf>
    <xf numFmtId="0" fontId="9" fillId="18" borderId="20" xfId="70" applyFont="1" applyFill="1" applyBorder="1" applyAlignment="1" applyProtection="1">
      <alignment horizontal="center" vertical="center" textRotation="90" wrapText="1"/>
      <protection hidden="1"/>
    </xf>
    <xf numFmtId="1" fontId="9" fillId="18" borderId="20" xfId="48" applyNumberFormat="1" applyFont="1" applyFill="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xf>
    <xf numFmtId="164" fontId="12" fillId="0" borderId="0" xfId="0" applyNumberFormat="1" applyFont="1" applyBorder="1" applyAlignment="1" applyProtection="1">
      <alignment horizontal="center" vertical="center" wrapText="1"/>
      <protection/>
    </xf>
    <xf numFmtId="1" fontId="12" fillId="0" borderId="0" xfId="0" applyNumberFormat="1"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165" fontId="12" fillId="0" borderId="0" xfId="0" applyNumberFormat="1" applyFont="1" applyBorder="1" applyAlignment="1" applyProtection="1">
      <alignment horizontal="center" vertical="center" wrapText="1"/>
      <protection/>
    </xf>
    <xf numFmtId="1" fontId="12" fillId="0" borderId="0" xfId="48"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2" fillId="0" borderId="24" xfId="0" applyFont="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14" fontId="8" fillId="26" borderId="21" xfId="52" applyNumberFormat="1" applyFont="1" applyFill="1" applyBorder="1" applyAlignment="1" applyProtection="1">
      <alignment horizontal="center" vertical="center" wrapText="1"/>
      <protection/>
    </xf>
    <xf numFmtId="0" fontId="8" fillId="0" borderId="21" xfId="45" applyFont="1" applyBorder="1" applyAlignment="1" applyProtection="1">
      <alignment horizontal="center" vertical="center" wrapText="1"/>
      <protection/>
    </xf>
    <xf numFmtId="0" fontId="8" fillId="30" borderId="21" xfId="71" applyFont="1" applyFill="1" applyBorder="1" applyAlignment="1" applyProtection="1">
      <alignment horizontal="center" vertical="center" wrapText="1"/>
      <protection hidden="1"/>
    </xf>
    <xf numFmtId="0" fontId="8" fillId="0" borderId="27" xfId="71" applyFont="1" applyFill="1" applyBorder="1" applyAlignment="1" applyProtection="1">
      <alignment horizontal="center" vertical="center" wrapText="1"/>
      <protection hidden="1"/>
    </xf>
    <xf numFmtId="0" fontId="11" fillId="0" borderId="31" xfId="45" applyFont="1" applyFill="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26" borderId="27" xfId="70" applyFont="1" applyFill="1" applyBorder="1" applyAlignment="1" applyProtection="1">
      <alignment horizontal="center" vertical="center" wrapText="1"/>
      <protection hidden="1"/>
    </xf>
    <xf numFmtId="172" fontId="9" fillId="18" borderId="14" xfId="70" applyNumberFormat="1" applyFont="1" applyFill="1" applyBorder="1" applyAlignment="1" applyProtection="1">
      <alignment horizontal="center" vertical="center" wrapText="1"/>
      <protection hidden="1"/>
    </xf>
    <xf numFmtId="0" fontId="9" fillId="18" borderId="14" xfId="70" applyFont="1" applyFill="1" applyBorder="1" applyAlignment="1" applyProtection="1">
      <alignment horizontal="center" vertical="center" textRotation="90" wrapText="1"/>
      <protection hidden="1"/>
    </xf>
    <xf numFmtId="0" fontId="12" fillId="0" borderId="25" xfId="0" applyFont="1" applyBorder="1" applyAlignment="1">
      <alignment horizontal="center" vertical="center" wrapText="1"/>
    </xf>
    <xf numFmtId="16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1" fontId="12" fillId="0" borderId="0" xfId="48"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24" xfId="0" applyFont="1" applyBorder="1" applyAlignment="1">
      <alignment horizontal="center" vertical="center" wrapText="1"/>
    </xf>
    <xf numFmtId="0" fontId="10"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1" fontId="12" fillId="0" borderId="0" xfId="0" applyNumberFormat="1" applyFont="1" applyBorder="1" applyAlignment="1">
      <alignment horizontal="center" vertical="center" wrapText="1"/>
    </xf>
    <xf numFmtId="0" fontId="12" fillId="0" borderId="0" xfId="0"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wrapText="1"/>
      <protection/>
    </xf>
    <xf numFmtId="0" fontId="8" fillId="31" borderId="0" xfId="0" applyFont="1" applyFill="1" applyBorder="1" applyAlignment="1" applyProtection="1">
      <alignment horizontal="center" vertical="center" wrapText="1"/>
      <protection locked="0"/>
    </xf>
    <xf numFmtId="0" fontId="11" fillId="31" borderId="32" xfId="0" applyFont="1" applyFill="1" applyBorder="1" applyAlignment="1" applyProtection="1">
      <alignment horizontal="center" vertical="center" wrapText="1"/>
      <protection locked="0"/>
    </xf>
    <xf numFmtId="0" fontId="11" fillId="0" borderId="23" xfId="70" applyFont="1" applyFill="1" applyBorder="1" applyAlignment="1" applyProtection="1">
      <alignment horizontal="center" vertical="center" wrapText="1"/>
      <protection hidden="1"/>
    </xf>
    <xf numFmtId="44" fontId="10" fillId="33" borderId="0" xfId="64"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1" fillId="0" borderId="33"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xf>
    <xf numFmtId="0" fontId="11" fillId="0" borderId="18" xfId="70" applyFont="1" applyFill="1" applyBorder="1" applyAlignment="1" applyProtection="1">
      <alignment horizontal="center" vertical="center" wrapText="1"/>
      <protection hidden="1"/>
    </xf>
    <xf numFmtId="0" fontId="8" fillId="31" borderId="27" xfId="70" applyFont="1" applyFill="1" applyBorder="1" applyAlignment="1" applyProtection="1">
      <alignment horizontal="center" vertical="center" wrapText="1"/>
      <protection hidden="1"/>
    </xf>
    <xf numFmtId="0" fontId="11" fillId="0" borderId="25" xfId="70" applyFont="1" applyFill="1" applyBorder="1" applyAlignment="1" applyProtection="1">
      <alignment horizontal="center" vertical="center" wrapText="1"/>
      <protection hidden="1"/>
    </xf>
    <xf numFmtId="0" fontId="11" fillId="0" borderId="0" xfId="70" applyFont="1" applyFill="1" applyBorder="1" applyAlignment="1" applyProtection="1">
      <alignment horizontal="center" vertical="center" wrapText="1"/>
      <protection hidden="1"/>
    </xf>
    <xf numFmtId="1" fontId="12" fillId="0" borderId="28" xfId="48" applyNumberFormat="1" applyFont="1" applyFill="1" applyBorder="1" applyAlignment="1" applyProtection="1">
      <alignment horizontal="center" vertical="center" wrapText="1"/>
      <protection/>
    </xf>
    <xf numFmtId="44" fontId="12" fillId="0" borderId="21" xfId="64" applyFont="1" applyFill="1" applyBorder="1" applyAlignment="1" applyProtection="1">
      <alignment horizontal="center" vertical="center" wrapText="1"/>
      <protection/>
    </xf>
    <xf numFmtId="0" fontId="11" fillId="0" borderId="34"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xf>
    <xf numFmtId="0" fontId="11" fillId="0" borderId="11" xfId="70" applyFont="1" applyFill="1" applyBorder="1" applyAlignment="1" applyProtection="1">
      <alignment horizontal="center" vertical="center" wrapText="1"/>
      <protection hidden="1"/>
    </xf>
    <xf numFmtId="0" fontId="9" fillId="34" borderId="13" xfId="70" applyFont="1" applyFill="1" applyBorder="1" applyAlignment="1" applyProtection="1">
      <alignment horizontal="center" vertical="center" textRotation="90" wrapText="1"/>
      <protection hidden="1"/>
    </xf>
    <xf numFmtId="0" fontId="9" fillId="34" borderId="13" xfId="70" applyFont="1" applyFill="1" applyBorder="1" applyAlignment="1" applyProtection="1">
      <alignment horizontal="center" vertical="center" wrapText="1"/>
      <protection hidden="1"/>
    </xf>
    <xf numFmtId="1" fontId="9" fillId="34" borderId="13" xfId="48" applyNumberFormat="1" applyFont="1" applyFill="1" applyBorder="1" applyAlignment="1" applyProtection="1">
      <alignment horizontal="center" vertical="center" wrapText="1"/>
      <protection hidden="1"/>
    </xf>
    <xf numFmtId="0" fontId="9" fillId="34" borderId="12" xfId="70" applyFont="1" applyFill="1" applyBorder="1" applyAlignment="1" applyProtection="1">
      <alignment horizontal="center" vertical="center" wrapText="1"/>
      <protection hidden="1"/>
    </xf>
    <xf numFmtId="0" fontId="9" fillId="34" borderId="20" xfId="70" applyFont="1" applyFill="1" applyBorder="1" applyAlignment="1" applyProtection="1">
      <alignment horizontal="center" vertical="center" wrapText="1"/>
      <protection hidden="1"/>
    </xf>
    <xf numFmtId="0" fontId="9" fillId="18" borderId="15"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9" fillId="34" borderId="11" xfId="70" applyFont="1" applyFill="1" applyBorder="1" applyAlignment="1" applyProtection="1">
      <alignment horizontal="center" vertical="center" wrapText="1"/>
      <protection hidden="1"/>
    </xf>
    <xf numFmtId="0" fontId="9" fillId="34" borderId="10" xfId="70" applyFont="1" applyFill="1" applyBorder="1" applyAlignment="1" applyProtection="1">
      <alignment horizontal="center" vertical="center" wrapText="1"/>
      <protection hidden="1"/>
    </xf>
    <xf numFmtId="0" fontId="10" fillId="29" borderId="15" xfId="0" applyFont="1" applyFill="1" applyBorder="1" applyAlignment="1" applyProtection="1">
      <alignment horizontal="center" vertical="center" wrapText="1"/>
      <protection/>
    </xf>
    <xf numFmtId="1" fontId="12" fillId="0" borderId="25" xfId="0" applyNumberFormat="1" applyFont="1" applyFill="1" applyBorder="1" applyAlignment="1" applyProtection="1">
      <alignment horizontal="center" vertical="center" wrapText="1"/>
      <protection/>
    </xf>
    <xf numFmtId="1" fontId="10"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165" fontId="12" fillId="0" borderId="0" xfId="0" applyNumberFormat="1" applyFont="1" applyFill="1" applyBorder="1" applyAlignment="1" applyProtection="1">
      <alignment horizontal="center" vertical="center" wrapText="1"/>
      <protection/>
    </xf>
    <xf numFmtId="1" fontId="12" fillId="0" borderId="0" xfId="48"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1" fontId="9" fillId="34" borderId="18" xfId="0" applyNumberFormat="1"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0" fontId="9" fillId="34" borderId="15" xfId="0" applyFont="1" applyFill="1" applyBorder="1" applyAlignment="1" applyProtection="1">
      <alignment vertical="center" wrapText="1"/>
      <protection/>
    </xf>
    <xf numFmtId="0" fontId="9" fillId="34" borderId="15" xfId="0" applyFont="1" applyFill="1" applyBorder="1" applyAlignment="1" applyProtection="1">
      <alignment horizontal="center" vertical="center" wrapText="1"/>
      <protection/>
    </xf>
    <xf numFmtId="14" fontId="12" fillId="0" borderId="21" xfId="52" applyNumberFormat="1" applyFont="1" applyFill="1" applyBorder="1" applyAlignment="1" applyProtection="1">
      <alignment horizontal="center" vertical="center" wrapText="1"/>
      <protection/>
    </xf>
    <xf numFmtId="0" fontId="8" fillId="31" borderId="21" xfId="70" applyFont="1" applyFill="1" applyBorder="1" applyAlignment="1" applyProtection="1">
      <alignment horizontal="center" vertical="center" wrapText="1"/>
      <protection hidden="1"/>
    </xf>
    <xf numFmtId="0" fontId="8" fillId="31" borderId="27" xfId="70" applyFont="1" applyFill="1" applyBorder="1" applyAlignment="1" applyProtection="1">
      <alignment horizontal="center" vertical="center" wrapText="1"/>
      <protection hidden="1"/>
    </xf>
    <xf numFmtId="44" fontId="12" fillId="0" borderId="28" xfId="64" applyFont="1" applyFill="1" applyBorder="1" applyAlignment="1" applyProtection="1">
      <alignment horizontal="center" vertical="center" wrapText="1"/>
      <protection/>
    </xf>
    <xf numFmtId="0" fontId="12" fillId="31" borderId="21" xfId="70" applyFont="1" applyFill="1" applyBorder="1" applyAlignment="1" applyProtection="1">
      <alignment horizontal="center" vertical="center" wrapText="1"/>
      <protection hidden="1"/>
    </xf>
    <xf numFmtId="1" fontId="12" fillId="26" borderId="21" xfId="48" applyNumberFormat="1" applyFont="1" applyFill="1" applyBorder="1" applyAlignment="1" applyProtection="1">
      <alignment horizontal="center" vertical="center" wrapText="1"/>
      <protection hidden="1"/>
    </xf>
    <xf numFmtId="44" fontId="12" fillId="0" borderId="35" xfId="64" applyFont="1" applyFill="1" applyBorder="1" applyAlignment="1" applyProtection="1">
      <alignment horizontal="center" vertical="center" wrapText="1"/>
      <protection/>
    </xf>
    <xf numFmtId="44" fontId="12" fillId="0" borderId="32" xfId="64" applyFont="1" applyFill="1" applyBorder="1" applyAlignment="1" applyProtection="1">
      <alignment horizontal="center" vertical="center" wrapText="1"/>
      <protection/>
    </xf>
    <xf numFmtId="0" fontId="8" fillId="31" borderId="36" xfId="70" applyFont="1" applyFill="1" applyBorder="1" applyAlignment="1" applyProtection="1">
      <alignment horizontal="center" vertical="center" wrapText="1"/>
      <protection hidden="1"/>
    </xf>
    <xf numFmtId="1" fontId="9" fillId="34" borderId="37" xfId="70" applyNumberFormat="1" applyFont="1" applyFill="1" applyBorder="1" applyAlignment="1" applyProtection="1">
      <alignment horizontal="center" vertical="center" wrapText="1"/>
      <protection hidden="1"/>
    </xf>
    <xf numFmtId="0" fontId="9" fillId="34" borderId="37" xfId="70" applyFont="1" applyFill="1" applyBorder="1" applyAlignment="1" applyProtection="1">
      <alignment horizontal="center" vertical="center" textRotation="90" wrapText="1"/>
      <protection hidden="1"/>
    </xf>
    <xf numFmtId="0" fontId="9" fillId="34" borderId="37" xfId="70" applyFont="1" applyFill="1" applyBorder="1" applyAlignment="1" applyProtection="1">
      <alignment horizontal="center" vertical="center" wrapText="1"/>
      <protection hidden="1"/>
    </xf>
    <xf numFmtId="0" fontId="9" fillId="18" borderId="10" xfId="71" applyFont="1" applyFill="1" applyBorder="1" applyAlignment="1" applyProtection="1">
      <alignment horizontal="center" vertical="center" wrapText="1"/>
      <protection hidden="1"/>
    </xf>
    <xf numFmtId="1" fontId="12" fillId="0" borderId="25"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165" fontId="12" fillId="0" borderId="0" xfId="0" applyNumberFormat="1" applyFont="1" applyFill="1" applyBorder="1" applyAlignment="1" applyProtection="1">
      <alignment horizontal="center" vertical="center" wrapText="1"/>
      <protection locked="0"/>
    </xf>
    <xf numFmtId="1" fontId="12" fillId="0" borderId="0" xfId="48"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0" fillId="29" borderId="15" xfId="0" applyFont="1" applyFill="1" applyBorder="1" applyAlignment="1" applyProtection="1">
      <alignment horizontal="center" vertical="center" wrapText="1"/>
      <protection locked="0"/>
    </xf>
    <xf numFmtId="0" fontId="42" fillId="33" borderId="23" xfId="0" applyFont="1" applyFill="1" applyBorder="1" applyAlignment="1" applyProtection="1">
      <alignment horizontal="center" vertical="center" wrapText="1"/>
      <protection locked="0"/>
    </xf>
    <xf numFmtId="0" fontId="42" fillId="33" borderId="15" xfId="0" applyFont="1" applyFill="1" applyBorder="1" applyAlignment="1" applyProtection="1">
      <alignment horizontal="center" vertical="center" wrapText="1"/>
      <protection locked="0"/>
    </xf>
    <xf numFmtId="0" fontId="42" fillId="33" borderId="19" xfId="0" applyFont="1" applyFill="1" applyBorder="1" applyAlignment="1" applyProtection="1">
      <alignment horizontal="center" vertical="center" wrapText="1"/>
      <protection locked="0"/>
    </xf>
    <xf numFmtId="0" fontId="9" fillId="34" borderId="25"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9" fillId="34" borderId="34"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8" fillId="26" borderId="21" xfId="70" applyFont="1" applyFill="1" applyBorder="1" applyAlignment="1" applyProtection="1">
      <alignment horizontal="center" vertical="center" wrapText="1"/>
      <protection hidden="1"/>
    </xf>
    <xf numFmtId="14" fontId="8" fillId="0" borderId="21" xfId="53" applyNumberFormat="1" applyFont="1" applyFill="1" applyBorder="1" applyAlignment="1" applyProtection="1">
      <alignment horizontal="center" vertical="center" wrapText="1"/>
      <protection/>
    </xf>
    <xf numFmtId="0" fontId="10" fillId="0" borderId="0" xfId="45" applyFont="1" applyBorder="1" applyAlignment="1" applyProtection="1">
      <alignment horizontal="center" vertical="center" wrapText="1"/>
      <protection/>
    </xf>
    <xf numFmtId="0" fontId="12" fillId="0" borderId="0" xfId="45" applyFont="1" applyBorder="1" applyAlignment="1" applyProtection="1">
      <alignment horizontal="center" vertical="center" wrapText="1"/>
      <protection/>
    </xf>
    <xf numFmtId="165" fontId="12" fillId="0" borderId="0" xfId="45" applyNumberFormat="1" applyFont="1" applyBorder="1" applyAlignment="1" applyProtection="1">
      <alignment horizontal="center" vertical="center" wrapText="1"/>
      <protection/>
    </xf>
    <xf numFmtId="9" fontId="12" fillId="0" borderId="0" xfId="45" applyNumberFormat="1" applyFont="1" applyBorder="1" applyAlignment="1" applyProtection="1">
      <alignment horizontal="center" vertical="center" wrapText="1"/>
      <protection/>
    </xf>
    <xf numFmtId="1" fontId="12" fillId="0" borderId="0" xfId="53" applyNumberFormat="1" applyFont="1" applyFill="1" applyBorder="1" applyAlignment="1" applyProtection="1">
      <alignment horizontal="center" vertical="center" wrapText="1"/>
      <protection/>
    </xf>
    <xf numFmtId="168" fontId="12" fillId="0" borderId="0" xfId="45" applyNumberFormat="1" applyFont="1" applyBorder="1" applyAlignment="1" applyProtection="1">
      <alignment horizontal="center" vertical="center" wrapText="1"/>
      <protection/>
    </xf>
    <xf numFmtId="0" fontId="0" fillId="0" borderId="0" xfId="0" applyBorder="1" applyAlignment="1">
      <alignment/>
    </xf>
    <xf numFmtId="0" fontId="10" fillId="37" borderId="0" xfId="45" applyFont="1" applyFill="1" applyBorder="1" applyAlignment="1" applyProtection="1">
      <alignment horizontal="center" vertical="center" wrapText="1"/>
      <protection/>
    </xf>
    <xf numFmtId="0" fontId="11" fillId="37" borderId="0" xfId="45" applyFont="1" applyFill="1" applyBorder="1" applyAlignment="1" applyProtection="1">
      <alignment horizontal="center" vertical="center" wrapText="1"/>
      <protection/>
    </xf>
    <xf numFmtId="0" fontId="0" fillId="26" borderId="0" xfId="0" applyFill="1" applyBorder="1" applyAlignment="1">
      <alignment/>
    </xf>
    <xf numFmtId="0" fontId="9" fillId="38" borderId="38" xfId="71" applyFont="1" applyFill="1" applyBorder="1" applyAlignment="1" applyProtection="1">
      <alignment horizontal="center" vertical="center" wrapText="1"/>
      <protection hidden="1"/>
    </xf>
    <xf numFmtId="0" fontId="9" fillId="38" borderId="39" xfId="71" applyFont="1" applyFill="1" applyBorder="1" applyAlignment="1" applyProtection="1">
      <alignment horizontal="center" vertical="center" wrapText="1"/>
      <protection hidden="1"/>
    </xf>
    <xf numFmtId="9" fontId="11" fillId="20" borderId="32" xfId="77" applyFont="1" applyFill="1" applyBorder="1" applyAlignment="1" applyProtection="1">
      <alignment horizontal="center" vertical="center" wrapText="1"/>
      <protection locked="0"/>
    </xf>
    <xf numFmtId="44" fontId="11" fillId="20" borderId="32" xfId="64" applyFont="1" applyFill="1" applyBorder="1" applyAlignment="1" applyProtection="1">
      <alignment horizontal="center" vertical="center" wrapText="1"/>
      <protection hidden="1" locked="0"/>
    </xf>
    <xf numFmtId="0" fontId="11" fillId="20" borderId="32" xfId="71" applyFont="1" applyFill="1" applyBorder="1" applyAlignment="1" applyProtection="1">
      <alignment horizontal="center" vertical="center" wrapText="1"/>
      <protection hidden="1" locked="0"/>
    </xf>
    <xf numFmtId="9" fontId="11" fillId="20" borderId="21" xfId="77" applyFont="1" applyFill="1" applyBorder="1" applyAlignment="1" applyProtection="1">
      <alignment horizontal="center" vertical="center" wrapText="1"/>
      <protection hidden="1" locked="0"/>
    </xf>
    <xf numFmtId="0" fontId="9" fillId="39" borderId="21" xfId="71" applyFont="1" applyFill="1" applyBorder="1" applyAlignment="1" applyProtection="1">
      <alignment horizontal="center" vertical="center" wrapText="1"/>
      <protection hidden="1" locked="0"/>
    </xf>
    <xf numFmtId="9" fontId="11" fillId="20" borderId="21" xfId="77" applyFont="1" applyFill="1" applyBorder="1" applyAlignment="1" applyProtection="1">
      <alignment horizontal="center" vertical="center" wrapText="1"/>
      <protection locked="0"/>
    </xf>
    <xf numFmtId="44" fontId="11" fillId="20" borderId="21" xfId="64" applyFont="1" applyFill="1" applyBorder="1" applyAlignment="1" applyProtection="1">
      <alignment horizontal="center" vertical="center" wrapText="1"/>
      <protection hidden="1" locked="0"/>
    </xf>
    <xf numFmtId="0" fontId="11" fillId="20" borderId="21" xfId="71" applyFont="1" applyFill="1" applyBorder="1" applyAlignment="1" applyProtection="1">
      <alignment horizontal="center" vertical="center" wrapText="1"/>
      <protection hidden="1" locked="0"/>
    </xf>
    <xf numFmtId="0" fontId="11" fillId="39" borderId="21" xfId="71" applyFont="1" applyFill="1" applyBorder="1" applyAlignment="1" applyProtection="1">
      <alignment horizontal="center" vertical="center" wrapText="1"/>
      <protection hidden="1" locked="0"/>
    </xf>
    <xf numFmtId="0" fontId="10" fillId="26" borderId="0" xfId="0" applyFont="1" applyFill="1" applyBorder="1" applyAlignment="1" applyProtection="1">
      <alignment horizontal="center" vertical="center" wrapText="1"/>
      <protection/>
    </xf>
    <xf numFmtId="0" fontId="10" fillId="26" borderId="0" xfId="0" applyFont="1" applyFill="1" applyBorder="1" applyAlignment="1" applyProtection="1">
      <alignment vertical="center" wrapText="1"/>
      <protection/>
    </xf>
    <xf numFmtId="0" fontId="10" fillId="26" borderId="0" xfId="0" applyFont="1" applyFill="1" applyBorder="1" applyAlignment="1" applyProtection="1">
      <alignment horizontal="center" vertical="center" wrapText="1"/>
      <protection hidden="1"/>
    </xf>
    <xf numFmtId="10" fontId="10" fillId="26" borderId="0" xfId="0" applyNumberFormat="1" applyFont="1" applyFill="1" applyBorder="1" applyAlignment="1" applyProtection="1">
      <alignment horizontal="center" vertical="center" wrapText="1"/>
      <protection hidden="1"/>
    </xf>
    <xf numFmtId="9" fontId="11" fillId="26" borderId="0" xfId="77" applyFont="1" applyFill="1" applyBorder="1" applyAlignment="1" applyProtection="1">
      <alignment horizontal="center" vertical="center" wrapText="1"/>
      <protection hidden="1" locked="0"/>
    </xf>
    <xf numFmtId="0" fontId="9" fillId="40" borderId="0" xfId="71" applyFont="1" applyFill="1" applyBorder="1" applyAlignment="1" applyProtection="1">
      <alignment horizontal="center" vertical="center" wrapText="1"/>
      <protection hidden="1" locked="0"/>
    </xf>
    <xf numFmtId="9" fontId="11" fillId="26" borderId="0" xfId="77" applyFont="1" applyFill="1" applyBorder="1" applyAlignment="1" applyProtection="1">
      <alignment horizontal="center" vertical="center" wrapText="1"/>
      <protection locked="0"/>
    </xf>
    <xf numFmtId="44" fontId="11" fillId="26" borderId="0" xfId="64" applyFont="1" applyFill="1" applyBorder="1" applyAlignment="1" applyProtection="1">
      <alignment horizontal="center" vertical="center" wrapText="1"/>
      <protection hidden="1" locked="0"/>
    </xf>
    <xf numFmtId="0" fontId="11" fillId="26" borderId="0" xfId="71" applyFont="1" applyFill="1" applyBorder="1" applyAlignment="1" applyProtection="1">
      <alignment horizontal="center" vertical="center" wrapText="1"/>
      <protection hidden="1" locked="0"/>
    </xf>
    <xf numFmtId="0" fontId="11" fillId="40" borderId="0" xfId="71" applyFont="1" applyFill="1" applyBorder="1" applyAlignment="1" applyProtection="1">
      <alignment horizontal="center" vertical="center" wrapText="1"/>
      <protection hidden="1" locked="0"/>
    </xf>
    <xf numFmtId="0" fontId="9" fillId="38" borderId="32" xfId="71" applyFont="1" applyFill="1" applyBorder="1" applyAlignment="1" applyProtection="1">
      <alignment horizontal="center" vertical="center" wrapText="1"/>
      <protection hidden="1"/>
    </xf>
    <xf numFmtId="0" fontId="9" fillId="38" borderId="32" xfId="71" applyFont="1" applyFill="1" applyBorder="1" applyAlignment="1" applyProtection="1">
      <alignment horizontal="center" vertical="center" textRotation="90" wrapText="1"/>
      <protection hidden="1"/>
    </xf>
    <xf numFmtId="171" fontId="9" fillId="38" borderId="32" xfId="71" applyNumberFormat="1" applyFont="1" applyFill="1" applyBorder="1" applyAlignment="1" applyProtection="1">
      <alignment horizontal="center" vertical="center" wrapText="1"/>
      <protection hidden="1"/>
    </xf>
    <xf numFmtId="0" fontId="9" fillId="20" borderId="32" xfId="70" applyFont="1" applyFill="1" applyBorder="1" applyAlignment="1" applyProtection="1">
      <alignment horizontal="center" vertical="center" wrapText="1"/>
      <protection hidden="1" locked="0"/>
    </xf>
    <xf numFmtId="0" fontId="9" fillId="20" borderId="40" xfId="70" applyFont="1" applyFill="1" applyBorder="1" applyAlignment="1" applyProtection="1">
      <alignment horizontal="center" vertical="center" wrapText="1"/>
      <protection hidden="1" locked="0"/>
    </xf>
    <xf numFmtId="0" fontId="8" fillId="26" borderId="27" xfId="0" applyFont="1" applyFill="1" applyBorder="1" applyAlignment="1">
      <alignment horizontal="center" vertical="center" wrapText="1"/>
    </xf>
    <xf numFmtId="0" fontId="8" fillId="30" borderId="27" xfId="71" applyFont="1" applyFill="1" applyBorder="1" applyAlignment="1" applyProtection="1">
      <alignment horizontal="center" vertical="center" wrapText="1"/>
      <protection hidden="1"/>
    </xf>
    <xf numFmtId="3" fontId="8" fillId="0" borderId="21" xfId="45" applyNumberFormat="1" applyFont="1" applyBorder="1" applyAlignment="1" applyProtection="1">
      <alignment horizontal="center" vertical="center" wrapText="1"/>
      <protection/>
    </xf>
    <xf numFmtId="9" fontId="8" fillId="30" borderId="27" xfId="80" applyNumberFormat="1" applyFont="1" applyFill="1" applyBorder="1" applyAlignment="1" applyProtection="1">
      <alignment horizontal="center" vertical="center" wrapText="1"/>
      <protection hidden="1"/>
    </xf>
    <xf numFmtId="14" fontId="12" fillId="0" borderId="21" xfId="0" applyNumberFormat="1" applyFont="1" applyBorder="1" applyAlignment="1">
      <alignment vertical="center"/>
    </xf>
    <xf numFmtId="0" fontId="8" fillId="41" borderId="27" xfId="71" applyFont="1" applyFill="1" applyBorder="1" applyAlignment="1" applyProtection="1">
      <alignment horizontal="center" vertical="center" wrapText="1"/>
      <protection hidden="1"/>
    </xf>
    <xf numFmtId="0" fontId="8" fillId="41" borderId="21" xfId="71" applyFont="1" applyFill="1" applyBorder="1" applyAlignment="1" applyProtection="1">
      <alignment horizontal="center" vertical="center" wrapText="1"/>
      <protection hidden="1"/>
    </xf>
    <xf numFmtId="3" fontId="8" fillId="41" borderId="27" xfId="45" applyNumberFormat="1" applyFont="1" applyFill="1" applyBorder="1" applyAlignment="1" applyProtection="1">
      <alignment horizontal="center" vertical="center" wrapText="1"/>
      <protection/>
    </xf>
    <xf numFmtId="3" fontId="8" fillId="41" borderId="21" xfId="45" applyNumberFormat="1" applyFont="1" applyFill="1" applyBorder="1" applyAlignment="1" applyProtection="1">
      <alignment horizontal="center" vertical="center" wrapText="1"/>
      <protection/>
    </xf>
    <xf numFmtId="1" fontId="8" fillId="41" borderId="21" xfId="45" applyNumberFormat="1" applyFont="1" applyFill="1" applyBorder="1" applyAlignment="1" applyProtection="1">
      <alignment horizontal="center" vertical="center" wrapText="1"/>
      <protection/>
    </xf>
    <xf numFmtId="0" fontId="8" fillId="26" borderId="36" xfId="71" applyFont="1" applyFill="1" applyBorder="1" applyAlignment="1" applyProtection="1">
      <alignment horizontal="center" vertical="center" wrapText="1"/>
      <protection hidden="1"/>
    </xf>
    <xf numFmtId="10" fontId="8" fillId="30" borderId="21" xfId="80" applyNumberFormat="1" applyFont="1" applyFill="1" applyBorder="1" applyAlignment="1" applyProtection="1">
      <alignment horizontal="center" vertical="center" wrapText="1"/>
      <protection hidden="1"/>
    </xf>
    <xf numFmtId="0" fontId="8" fillId="26" borderId="36" xfId="0" applyFont="1" applyFill="1" applyBorder="1" applyAlignment="1">
      <alignment horizontal="center" vertical="center"/>
    </xf>
    <xf numFmtId="0" fontId="8" fillId="26" borderId="27" xfId="0" applyFont="1" applyFill="1" applyBorder="1" applyAlignment="1">
      <alignment horizontal="center" vertical="center"/>
    </xf>
    <xf numFmtId="0" fontId="8" fillId="0" borderId="21" xfId="45" applyFont="1" applyFill="1" applyBorder="1" applyAlignment="1">
      <alignment horizontal="center" vertical="center" wrapText="1"/>
      <protection/>
    </xf>
    <xf numFmtId="0" fontId="8" fillId="0" borderId="32" xfId="0" applyFont="1" applyBorder="1" applyAlignment="1">
      <alignment horizontal="center" vertical="center" wrapText="1"/>
    </xf>
    <xf numFmtId="9" fontId="8" fillId="30" borderId="32" xfId="77" applyFont="1" applyFill="1" applyBorder="1" applyAlignment="1" applyProtection="1">
      <alignment horizontal="center" vertical="center" wrapText="1"/>
      <protection hidden="1"/>
    </xf>
    <xf numFmtId="0" fontId="8" fillId="30" borderId="32" xfId="71" applyFont="1" applyFill="1" applyBorder="1" applyAlignment="1" applyProtection="1">
      <alignment horizontal="center" vertical="center" wrapText="1"/>
      <protection hidden="1"/>
    </xf>
    <xf numFmtId="14" fontId="8" fillId="0" borderId="32" xfId="53" applyNumberFormat="1" applyFont="1" applyFill="1" applyBorder="1" applyAlignment="1" applyProtection="1">
      <alignment horizontal="center" vertical="center" wrapText="1"/>
      <protection/>
    </xf>
    <xf numFmtId="0" fontId="8" fillId="0" borderId="21" xfId="71" applyFont="1" applyFill="1" applyBorder="1" applyAlignment="1" applyProtection="1">
      <alignment horizontal="center" vertical="center" wrapText="1"/>
      <protection hidden="1"/>
    </xf>
    <xf numFmtId="9" fontId="11" fillId="20" borderId="32" xfId="77" applyFont="1" applyFill="1" applyBorder="1" applyAlignment="1" applyProtection="1">
      <alignment horizontal="center" vertical="center" wrapText="1"/>
      <protection hidden="1" locked="0"/>
    </xf>
    <xf numFmtId="0" fontId="11" fillId="39" borderId="32" xfId="71" applyFont="1" applyFill="1" applyBorder="1" applyAlignment="1" applyProtection="1">
      <alignment horizontal="center" vertical="center" wrapText="1"/>
      <protection hidden="1" locked="0"/>
    </xf>
    <xf numFmtId="0" fontId="8" fillId="26" borderId="21" xfId="0" applyFont="1" applyFill="1" applyBorder="1" applyAlignment="1">
      <alignment horizontal="center" vertical="center" wrapText="1"/>
    </xf>
    <xf numFmtId="14" fontId="8" fillId="26" borderId="21" xfId="52" applyNumberFormat="1" applyFont="1" applyFill="1" applyBorder="1" applyAlignment="1">
      <alignment horizontal="center" vertical="center" wrapText="1"/>
    </xf>
    <xf numFmtId="0" fontId="8" fillId="6" borderId="21" xfId="70" applyFont="1" applyFill="1" applyBorder="1" applyAlignment="1" applyProtection="1">
      <alignment horizontal="center" vertical="center" wrapText="1"/>
      <protection hidden="1"/>
    </xf>
    <xf numFmtId="3" fontId="8" fillId="6" borderId="21" xfId="0" applyNumberFormat="1" applyFont="1" applyFill="1" applyBorder="1" applyAlignment="1">
      <alignment horizontal="center" vertical="center" wrapText="1"/>
    </xf>
    <xf numFmtId="44" fontId="8" fillId="26" borderId="21" xfId="64" applyFont="1" applyFill="1" applyBorder="1" applyAlignment="1" applyProtection="1">
      <alignment horizontal="center" vertical="center" wrapText="1"/>
      <protection hidden="1"/>
    </xf>
    <xf numFmtId="44" fontId="8" fillId="26" borderId="21" xfId="68" applyFont="1" applyFill="1" applyBorder="1" applyAlignment="1" applyProtection="1">
      <alignment horizontal="center" vertical="center" wrapText="1"/>
      <protection hidden="1"/>
    </xf>
    <xf numFmtId="9" fontId="32" fillId="20" borderId="21" xfId="77" applyFont="1" applyFill="1" applyBorder="1" applyAlignment="1" applyProtection="1">
      <alignment horizontal="center" vertical="center" wrapText="1"/>
      <protection hidden="1" locked="0"/>
    </xf>
    <xf numFmtId="0" fontId="32" fillId="39" borderId="21" xfId="71" applyFont="1" applyFill="1" applyBorder="1" applyAlignment="1" applyProtection="1">
      <alignment horizontal="center" vertical="center" wrapText="1"/>
      <protection hidden="1" locked="0"/>
    </xf>
    <xf numFmtId="9" fontId="32" fillId="20" borderId="21" xfId="77" applyFont="1" applyFill="1" applyBorder="1" applyAlignment="1" applyProtection="1">
      <alignment horizontal="center" vertical="center" wrapText="1"/>
      <protection locked="0"/>
    </xf>
    <xf numFmtId="44" fontId="32" fillId="20" borderId="21" xfId="64" applyFont="1" applyFill="1" applyBorder="1" applyAlignment="1" applyProtection="1">
      <alignment horizontal="center" vertical="center" wrapText="1"/>
      <protection hidden="1" locked="0"/>
    </xf>
    <xf numFmtId="0" fontId="32" fillId="20" borderId="21" xfId="71" applyFont="1" applyFill="1" applyBorder="1" applyAlignment="1" applyProtection="1">
      <alignment horizontal="center" vertical="center" wrapText="1"/>
      <protection hidden="1" locked="0"/>
    </xf>
    <xf numFmtId="9" fontId="8" fillId="0" borderId="21" xfId="77" applyFont="1" applyFill="1" applyBorder="1" applyAlignment="1" applyProtection="1">
      <alignment horizontal="center" vertical="center" wrapText="1"/>
      <protection hidden="1"/>
    </xf>
    <xf numFmtId="9" fontId="11" fillId="15" borderId="21" xfId="77" applyFont="1" applyFill="1" applyBorder="1" applyAlignment="1" applyProtection="1">
      <alignment horizontal="center" vertical="center" wrapText="1"/>
      <protection hidden="1" locked="0"/>
    </xf>
    <xf numFmtId="0" fontId="11" fillId="42" borderId="21" xfId="71" applyFont="1" applyFill="1" applyBorder="1" applyAlignment="1" applyProtection="1">
      <alignment horizontal="center" vertical="center" wrapText="1"/>
      <protection hidden="1" locked="0"/>
    </xf>
    <xf numFmtId="9" fontId="11" fillId="15" borderId="21" xfId="77" applyFont="1" applyFill="1" applyBorder="1" applyAlignment="1" applyProtection="1">
      <alignment horizontal="center" vertical="center" wrapText="1"/>
      <protection locked="0"/>
    </xf>
    <xf numFmtId="44" fontId="11" fillId="15" borderId="21" xfId="64" applyFont="1" applyFill="1" applyBorder="1" applyAlignment="1" applyProtection="1">
      <alignment horizontal="center" vertical="center" wrapText="1"/>
      <protection hidden="1" locked="0"/>
    </xf>
    <xf numFmtId="0" fontId="11" fillId="15" borderId="21" xfId="71" applyFont="1" applyFill="1" applyBorder="1" applyAlignment="1" applyProtection="1">
      <alignment horizontal="center" vertical="center" wrapText="1"/>
      <protection hidden="1" locked="0"/>
    </xf>
    <xf numFmtId="0" fontId="10" fillId="28" borderId="32" xfId="45" applyFont="1" applyFill="1" applyBorder="1" applyAlignment="1" applyProtection="1">
      <alignment horizontal="center" vertical="center" wrapText="1"/>
      <protection/>
    </xf>
    <xf numFmtId="0" fontId="11" fillId="28" borderId="32" xfId="45" applyFont="1" applyFill="1" applyBorder="1" applyAlignment="1" applyProtection="1">
      <alignment horizontal="center" vertical="center" wrapText="1"/>
      <protection/>
    </xf>
    <xf numFmtId="9" fontId="11" fillId="28" borderId="32" xfId="80" applyFont="1" applyFill="1" applyBorder="1" applyAlignment="1" applyProtection="1">
      <alignment horizontal="center" vertical="center" wrapText="1"/>
      <protection/>
    </xf>
    <xf numFmtId="173" fontId="11" fillId="28" borderId="32" xfId="45" applyNumberFormat="1" applyFont="1" applyFill="1" applyBorder="1" applyAlignment="1" applyProtection="1">
      <alignment horizontal="center" vertical="center" wrapText="1"/>
      <protection/>
    </xf>
    <xf numFmtId="0" fontId="11" fillId="28" borderId="21" xfId="45" applyFont="1" applyFill="1" applyBorder="1" applyAlignment="1" applyProtection="1">
      <alignment horizontal="center" vertical="center" wrapText="1"/>
      <protection/>
    </xf>
    <xf numFmtId="0" fontId="9" fillId="38" borderId="21" xfId="45" applyFont="1" applyFill="1" applyBorder="1" applyAlignment="1" applyProtection="1">
      <alignment horizontal="center" vertical="center" wrapText="1"/>
      <protection/>
    </xf>
    <xf numFmtId="0" fontId="11" fillId="38" borderId="21" xfId="45" applyFont="1" applyFill="1" applyBorder="1" applyAlignment="1" applyProtection="1">
      <alignment horizontal="center" vertical="center" wrapText="1"/>
      <protection/>
    </xf>
    <xf numFmtId="9" fontId="9" fillId="38" borderId="21" xfId="77" applyFont="1" applyFill="1" applyBorder="1" applyAlignment="1" applyProtection="1">
      <alignment horizontal="center" vertical="center" wrapText="1"/>
      <protection/>
    </xf>
    <xf numFmtId="0" fontId="12" fillId="0" borderId="0" xfId="0" applyFont="1" applyAlignment="1">
      <alignment horizontal="center"/>
    </xf>
    <xf numFmtId="0" fontId="12" fillId="0" borderId="0" xfId="0" applyFont="1" applyAlignment="1">
      <alignment horizontal="center" vertical="center" wrapText="1"/>
    </xf>
    <xf numFmtId="0" fontId="11" fillId="0" borderId="21" xfId="70" applyFont="1" applyFill="1" applyBorder="1" applyAlignment="1" applyProtection="1">
      <alignment horizontal="center" vertical="center" wrapText="1"/>
      <protection hidden="1"/>
    </xf>
    <xf numFmtId="164" fontId="6" fillId="0" borderId="0" xfId="0" applyNumberFormat="1" applyFont="1" applyAlignment="1">
      <alignment horizontal="center" vertical="center" wrapText="1"/>
    </xf>
    <xf numFmtId="164" fontId="6" fillId="0" borderId="0" xfId="0" applyNumberFormat="1" applyFont="1" applyBorder="1" applyAlignment="1">
      <alignment horizontal="center" vertical="center" wrapText="1"/>
    </xf>
    <xf numFmtId="0" fontId="11" fillId="26" borderId="23"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10" fillId="17" borderId="19"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1" fillId="0" borderId="20"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xf>
    <xf numFmtId="0" fontId="8" fillId="26" borderId="21" xfId="70" applyFont="1" applyFill="1" applyBorder="1" applyAlignment="1" applyProtection="1">
      <alignment horizontal="center" vertical="center" wrapText="1"/>
      <protection hidden="1"/>
    </xf>
    <xf numFmtId="0" fontId="8" fillId="0" borderId="32" xfId="70" applyFont="1" applyFill="1" applyBorder="1" applyAlignment="1" applyProtection="1">
      <alignment horizontal="center" vertical="center" wrapText="1"/>
      <protection hidden="1"/>
    </xf>
    <xf numFmtId="0" fontId="12" fillId="0" borderId="11"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42" fillId="17" borderId="19" xfId="0" applyFont="1" applyFill="1" applyBorder="1" applyAlignment="1" applyProtection="1">
      <alignment horizontal="center" vertical="center" wrapText="1"/>
      <protection/>
    </xf>
    <xf numFmtId="0" fontId="42" fillId="17" borderId="15" xfId="0" applyFont="1" applyFill="1" applyBorder="1" applyAlignment="1" applyProtection="1">
      <alignment horizontal="center" vertical="center" wrapText="1"/>
      <protection/>
    </xf>
    <xf numFmtId="0" fontId="42" fillId="17" borderId="23" xfId="0" applyFont="1" applyFill="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9" fillId="18" borderId="29" xfId="70" applyFont="1" applyFill="1" applyBorder="1" applyAlignment="1" applyProtection="1">
      <alignment horizontal="center" vertical="center" wrapText="1"/>
      <protection hidden="1"/>
    </xf>
    <xf numFmtId="0" fontId="9" fillId="18" borderId="41" xfId="70" applyFont="1" applyFill="1" applyBorder="1" applyAlignment="1" applyProtection="1">
      <alignment horizontal="center" vertical="center" wrapText="1"/>
      <protection hidden="1"/>
    </xf>
    <xf numFmtId="0" fontId="16" fillId="18" borderId="42" xfId="70" applyFont="1" applyFill="1" applyBorder="1" applyAlignment="1" applyProtection="1">
      <alignment horizontal="center" vertical="center" wrapText="1"/>
      <protection hidden="1"/>
    </xf>
    <xf numFmtId="0" fontId="8" fillId="26" borderId="0" xfId="0" applyFont="1" applyFill="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1" fontId="8" fillId="0" borderId="43" xfId="48" applyNumberFormat="1" applyFont="1" applyFill="1" applyBorder="1" applyAlignment="1" applyProtection="1">
      <alignment horizontal="center" vertical="center" wrapText="1"/>
      <protection hidden="1"/>
    </xf>
    <xf numFmtId="0" fontId="8" fillId="6" borderId="43" xfId="70" applyFont="1" applyFill="1" applyBorder="1" applyAlignment="1" applyProtection="1">
      <alignment horizontal="center" vertical="center" wrapText="1"/>
      <protection hidden="1"/>
    </xf>
    <xf numFmtId="0" fontId="11" fillId="0" borderId="30" xfId="70" applyFont="1" applyFill="1" applyBorder="1" applyAlignment="1" applyProtection="1">
      <alignment horizontal="center" vertical="center" wrapText="1"/>
      <protection hidden="1"/>
    </xf>
    <xf numFmtId="1" fontId="8" fillId="0" borderId="21" xfId="48" applyNumberFormat="1" applyFont="1" applyFill="1" applyBorder="1" applyAlignment="1" applyProtection="1">
      <alignment horizontal="center" vertical="center" wrapText="1"/>
      <protection hidden="1"/>
    </xf>
    <xf numFmtId="9" fontId="8" fillId="6" borderId="21" xfId="77" applyFont="1" applyFill="1" applyBorder="1" applyAlignment="1" applyProtection="1">
      <alignment horizontal="center" vertical="center" wrapText="1"/>
      <protection hidden="1"/>
    </xf>
    <xf numFmtId="0" fontId="11" fillId="36" borderId="19" xfId="70" applyFont="1" applyFill="1" applyBorder="1" applyAlignment="1" applyProtection="1">
      <alignment horizontal="center" vertical="center" wrapText="1"/>
      <protection hidden="1"/>
    </xf>
    <xf numFmtId="49" fontId="8" fillId="26" borderId="21" xfId="48" applyNumberFormat="1" applyFont="1" applyFill="1" applyBorder="1" applyAlignment="1" applyProtection="1">
      <alignment horizontal="center" vertical="center" wrapText="1"/>
      <protection hidden="1"/>
    </xf>
    <xf numFmtId="1" fontId="8" fillId="30" borderId="32" xfId="57" applyNumberFormat="1" applyFont="1" applyFill="1" applyBorder="1" applyAlignment="1" applyProtection="1">
      <alignment horizontal="center" vertical="center" wrapText="1"/>
      <protection hidden="1"/>
    </xf>
    <xf numFmtId="1" fontId="8" fillId="30" borderId="21" xfId="57" applyNumberFormat="1" applyFont="1" applyFill="1" applyBorder="1" applyAlignment="1" applyProtection="1">
      <alignment horizontal="center" vertical="center" wrapText="1"/>
      <protection hidden="1"/>
    </xf>
    <xf numFmtId="0" fontId="11" fillId="17" borderId="15" xfId="0" applyFont="1" applyFill="1" applyBorder="1" applyAlignment="1" applyProtection="1">
      <alignment horizontal="center" vertical="center" wrapText="1"/>
      <protection/>
    </xf>
    <xf numFmtId="0" fontId="11" fillId="17" borderId="17" xfId="0" applyFont="1" applyFill="1" applyBorder="1" applyAlignment="1" applyProtection="1">
      <alignment horizontal="center" vertical="center" wrapText="1"/>
      <protection/>
    </xf>
    <xf numFmtId="0" fontId="11" fillId="17" borderId="18" xfId="0" applyFont="1" applyFill="1" applyBorder="1" applyAlignment="1" applyProtection="1">
      <alignment horizontal="center" vertical="center" wrapText="1"/>
      <protection/>
    </xf>
    <xf numFmtId="0" fontId="11" fillId="0" borderId="29" xfId="70" applyFont="1" applyFill="1" applyBorder="1" applyAlignment="1" applyProtection="1">
      <alignment horizontal="center" vertical="center" wrapText="1"/>
      <protection hidden="1"/>
    </xf>
    <xf numFmtId="0" fontId="11" fillId="0" borderId="24" xfId="70" applyFont="1" applyFill="1" applyBorder="1" applyAlignment="1" applyProtection="1">
      <alignment horizontal="center" vertical="center" wrapText="1"/>
      <protection hidden="1"/>
    </xf>
    <xf numFmtId="1" fontId="11" fillId="17" borderId="18" xfId="0" applyNumberFormat="1" applyFont="1" applyFill="1" applyBorder="1" applyAlignment="1" applyProtection="1">
      <alignment horizontal="center" vertical="center" wrapText="1"/>
      <protection/>
    </xf>
    <xf numFmtId="0" fontId="9" fillId="18" borderId="15" xfId="0" applyFont="1" applyFill="1" applyBorder="1" applyAlignment="1" applyProtection="1">
      <alignment vertical="center" wrapText="1"/>
      <protection/>
    </xf>
    <xf numFmtId="0" fontId="9" fillId="18" borderId="18" xfId="0" applyFont="1" applyFill="1" applyBorder="1" applyAlignment="1" applyProtection="1">
      <alignment horizontal="center" vertical="center" wrapText="1"/>
      <protection/>
    </xf>
    <xf numFmtId="1" fontId="9" fillId="18" borderId="18" xfId="0" applyNumberFormat="1"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1" fontId="12" fillId="0" borderId="0" xfId="0" applyNumberFormat="1" applyFont="1" applyAlignment="1" applyProtection="1">
      <alignment horizontal="center" vertical="center"/>
      <protection/>
    </xf>
    <xf numFmtId="14" fontId="8" fillId="0" borderId="21" xfId="52" applyNumberFormat="1" applyFont="1" applyFill="1" applyBorder="1" applyAlignment="1" applyProtection="1">
      <alignment horizontal="center" vertical="center" wrapText="1"/>
      <protection hidden="1"/>
    </xf>
    <xf numFmtId="0" fontId="8" fillId="6" borderId="21" xfId="77" applyNumberFormat="1" applyFont="1" applyFill="1" applyBorder="1" applyAlignment="1" applyProtection="1">
      <alignment horizontal="center" vertical="center" wrapText="1"/>
      <protection hidden="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17" fillId="36" borderId="23" xfId="70" applyFont="1" applyFill="1" applyBorder="1" applyAlignment="1" applyProtection="1">
      <alignment horizontal="center" vertical="center" wrapText="1"/>
      <protection hidden="1"/>
    </xf>
    <xf numFmtId="0" fontId="17" fillId="43" borderId="23" xfId="45" applyFont="1" applyFill="1" applyBorder="1" applyAlignment="1" applyProtection="1">
      <alignment horizontal="center" vertical="center" wrapText="1"/>
      <protection/>
    </xf>
    <xf numFmtId="14" fontId="8" fillId="26" borderId="21" xfId="52" applyNumberFormat="1" applyFont="1" applyFill="1" applyBorder="1" applyAlignment="1" applyProtection="1">
      <alignment horizontal="center" vertical="center" wrapText="1"/>
      <protection/>
    </xf>
    <xf numFmtId="0" fontId="8" fillId="0" borderId="44" xfId="70" applyFont="1" applyFill="1" applyBorder="1" applyAlignment="1" applyProtection="1">
      <alignment horizontal="center" vertical="center" wrapText="1"/>
      <protection hidden="1"/>
    </xf>
    <xf numFmtId="0" fontId="8" fillId="0" borderId="43" xfId="70" applyFont="1" applyFill="1" applyBorder="1" applyAlignment="1" applyProtection="1">
      <alignment horizontal="center" vertical="center" wrapText="1"/>
      <protection hidden="1"/>
    </xf>
    <xf numFmtId="0" fontId="8" fillId="0" borderId="43" xfId="0" applyFont="1" applyFill="1" applyBorder="1" applyAlignment="1" applyProtection="1">
      <alignment horizontal="center" vertical="center" wrapText="1"/>
      <protection hidden="1"/>
    </xf>
    <xf numFmtId="14" fontId="8" fillId="0" borderId="43" xfId="52" applyNumberFormat="1" applyFont="1" applyFill="1" applyBorder="1" applyAlignment="1" applyProtection="1">
      <alignment horizontal="center" vertical="center" wrapText="1"/>
      <protection hidden="1"/>
    </xf>
    <xf numFmtId="1" fontId="10" fillId="0" borderId="45" xfId="45" applyNumberFormat="1" applyFont="1" applyFill="1" applyBorder="1" applyAlignment="1" applyProtection="1">
      <alignment horizontal="center" vertical="center" wrapText="1"/>
      <protection/>
    </xf>
    <xf numFmtId="44" fontId="38" fillId="26" borderId="43" xfId="64"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44" fontId="8" fillId="26" borderId="21" xfId="64" applyFont="1" applyFill="1" applyBorder="1" applyAlignment="1" applyProtection="1">
      <alignment horizontal="center" vertical="center" wrapText="1"/>
      <protection hidden="1"/>
    </xf>
    <xf numFmtId="0" fontId="8" fillId="0" borderId="46" xfId="70" applyFont="1" applyFill="1" applyBorder="1" applyAlignment="1" applyProtection="1">
      <alignment horizontal="center" vertical="center" wrapText="1"/>
      <protection hidden="1"/>
    </xf>
    <xf numFmtId="0" fontId="8" fillId="0" borderId="47" xfId="70" applyFont="1" applyFill="1" applyBorder="1" applyAlignment="1" applyProtection="1">
      <alignment horizontal="center" vertical="center" wrapText="1"/>
      <protection hidden="1"/>
    </xf>
    <xf numFmtId="9" fontId="8" fillId="0" borderId="47" xfId="77" applyNumberFormat="1"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14" fontId="8" fillId="0" borderId="47" xfId="52" applyNumberFormat="1" applyFont="1" applyFill="1" applyBorder="1" applyAlignment="1" applyProtection="1">
      <alignment horizontal="center" vertical="center" wrapText="1"/>
      <protection hidden="1"/>
    </xf>
    <xf numFmtId="9" fontId="11" fillId="0" borderId="47" xfId="70" applyNumberFormat="1" applyFont="1" applyFill="1" applyBorder="1" applyAlignment="1" applyProtection="1">
      <alignment horizontal="center" vertical="center" wrapText="1"/>
      <protection hidden="1"/>
    </xf>
    <xf numFmtId="44" fontId="8" fillId="26" borderId="47" xfId="64" applyFont="1" applyFill="1" applyBorder="1" applyAlignment="1" applyProtection="1">
      <alignment horizontal="center" vertical="center" wrapText="1"/>
      <protection hidden="1"/>
    </xf>
    <xf numFmtId="0" fontId="9" fillId="18" borderId="34" xfId="70" applyFont="1" applyFill="1" applyBorder="1" applyAlignment="1" applyProtection="1">
      <alignment horizontal="center" vertical="center" wrapText="1"/>
      <protection hidden="1"/>
    </xf>
    <xf numFmtId="0" fontId="8" fillId="0" borderId="36" xfId="7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14" fontId="8" fillId="0" borderId="32" xfId="52" applyNumberFormat="1" applyFont="1" applyFill="1" applyBorder="1" applyAlignment="1" applyProtection="1">
      <alignment horizontal="center" vertical="center" wrapText="1"/>
      <protection hidden="1"/>
    </xf>
    <xf numFmtId="44" fontId="38" fillId="26" borderId="32" xfId="64" applyFont="1" applyFill="1" applyBorder="1" applyAlignment="1" applyProtection="1">
      <alignment horizontal="center" vertical="center" wrapText="1"/>
      <protection hidden="1"/>
    </xf>
    <xf numFmtId="0" fontId="11" fillId="0" borderId="43" xfId="70" applyFont="1" applyFill="1" applyBorder="1" applyAlignment="1" applyProtection="1">
      <alignment horizontal="center" vertical="center" wrapText="1"/>
      <protection hidden="1"/>
    </xf>
    <xf numFmtId="0" fontId="11" fillId="0" borderId="47" xfId="70" applyFont="1" applyFill="1" applyBorder="1" applyAlignment="1" applyProtection="1">
      <alignment horizontal="center" vertical="center" wrapText="1"/>
      <protection hidden="1"/>
    </xf>
    <xf numFmtId="0" fontId="10" fillId="17" borderId="24"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1" fillId="17" borderId="0" xfId="0" applyFont="1" applyFill="1" applyBorder="1" applyAlignment="1">
      <alignment horizontal="center" vertical="center" wrapText="1"/>
    </xf>
    <xf numFmtId="1" fontId="10" fillId="17" borderId="0" xfId="0" applyNumberFormat="1" applyFont="1" applyFill="1" applyBorder="1" applyAlignment="1">
      <alignment horizontal="center" vertical="center" wrapText="1"/>
    </xf>
    <xf numFmtId="164" fontId="10" fillId="17" borderId="0" xfId="64" applyNumberFormat="1" applyFont="1" applyFill="1" applyBorder="1" applyAlignment="1">
      <alignment horizontal="center" vertical="center" wrapText="1"/>
    </xf>
    <xf numFmtId="0" fontId="8" fillId="0" borderId="48" xfId="70" applyFont="1" applyFill="1" applyBorder="1" applyAlignment="1" applyProtection="1">
      <alignment horizontal="center" vertical="center" wrapText="1"/>
      <protection hidden="1"/>
    </xf>
    <xf numFmtId="0" fontId="8" fillId="26" borderId="49" xfId="70" applyFont="1" applyFill="1" applyBorder="1" applyAlignment="1" applyProtection="1">
      <alignment horizontal="center" vertical="center" wrapText="1"/>
      <protection hidden="1"/>
    </xf>
    <xf numFmtId="0" fontId="8" fillId="0" borderId="50" xfId="70" applyFont="1" applyFill="1" applyBorder="1" applyAlignment="1" applyProtection="1">
      <alignment horizontal="center" vertical="center" wrapText="1"/>
      <protection hidden="1"/>
    </xf>
    <xf numFmtId="0" fontId="8" fillId="26" borderId="51" xfId="70" applyFont="1" applyFill="1" applyBorder="1" applyAlignment="1" applyProtection="1">
      <alignment horizontal="center" vertical="center" wrapText="1"/>
      <protection hidden="1"/>
    </xf>
    <xf numFmtId="0" fontId="8" fillId="0" borderId="52" xfId="70" applyFont="1" applyFill="1" applyBorder="1" applyAlignment="1" applyProtection="1">
      <alignment horizontal="center" vertical="center" wrapText="1"/>
      <protection hidden="1"/>
    </xf>
    <xf numFmtId="0" fontId="8" fillId="26" borderId="53" xfId="70" applyFont="1" applyFill="1" applyBorder="1" applyAlignment="1" applyProtection="1">
      <alignment horizontal="center" vertical="center" wrapText="1"/>
      <protection hidden="1"/>
    </xf>
    <xf numFmtId="164" fontId="9" fillId="18" borderId="42" xfId="64" applyNumberFormat="1" applyFont="1" applyFill="1" applyBorder="1" applyAlignment="1" applyProtection="1">
      <alignment horizontal="center" vertical="center" wrapText="1"/>
      <protection hidden="1"/>
    </xf>
    <xf numFmtId="9" fontId="8" fillId="26" borderId="47" xfId="70" applyNumberFormat="1" applyFont="1" applyFill="1" applyBorder="1" applyAlignment="1" applyProtection="1">
      <alignment horizontal="center" vertical="center" wrapText="1"/>
      <protection hidden="1"/>
    </xf>
    <xf numFmtId="9" fontId="11" fillId="20" borderId="27" xfId="77" applyFont="1" applyFill="1" applyBorder="1" applyAlignment="1" applyProtection="1">
      <alignment horizontal="center" vertical="center" wrapText="1"/>
      <protection hidden="1" locked="0"/>
    </xf>
    <xf numFmtId="9" fontId="11" fillId="15" borderId="27" xfId="77" applyFont="1" applyFill="1" applyBorder="1" applyAlignment="1" applyProtection="1">
      <alignment horizontal="center" vertical="center" wrapText="1"/>
      <protection hidden="1" locked="0"/>
    </xf>
    <xf numFmtId="3" fontId="8" fillId="0" borderId="54" xfId="45" applyNumberFormat="1" applyFont="1" applyBorder="1" applyAlignment="1" applyProtection="1">
      <alignment horizontal="center" vertical="center" wrapText="1"/>
      <protection/>
    </xf>
    <xf numFmtId="0" fontId="8" fillId="0" borderId="54" xfId="45" applyFont="1" applyBorder="1" applyAlignment="1" applyProtection="1">
      <alignment horizontal="center" vertical="center" wrapText="1"/>
      <protection/>
    </xf>
    <xf numFmtId="0" fontId="8" fillId="30" borderId="54" xfId="71" applyFont="1" applyFill="1" applyBorder="1" applyAlignment="1" applyProtection="1">
      <alignment horizontal="center" vertical="center" wrapText="1"/>
      <protection hidden="1"/>
    </xf>
    <xf numFmtId="14" fontId="8" fillId="0" borderId="54" xfId="53" applyNumberFormat="1" applyFont="1" applyFill="1" applyBorder="1" applyAlignment="1" applyProtection="1">
      <alignment horizontal="center" vertical="center" wrapText="1"/>
      <protection/>
    </xf>
    <xf numFmtId="0" fontId="8" fillId="0" borderId="54" xfId="71" applyFont="1" applyFill="1" applyBorder="1" applyAlignment="1" applyProtection="1">
      <alignment horizontal="center" vertical="center" wrapText="1"/>
      <protection hidden="1"/>
    </xf>
    <xf numFmtId="0" fontId="8" fillId="0" borderId="32" xfId="45" applyFont="1" applyFill="1" applyBorder="1" applyAlignment="1">
      <alignment horizontal="center" vertical="center" wrapText="1"/>
      <protection/>
    </xf>
    <xf numFmtId="3" fontId="8" fillId="0" borderId="32" xfId="45" applyNumberFormat="1" applyFont="1" applyBorder="1" applyAlignment="1" applyProtection="1">
      <alignment horizontal="center" vertical="center" wrapText="1"/>
      <protection/>
    </xf>
    <xf numFmtId="0" fontId="8" fillId="0" borderId="32" xfId="71"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12" fillId="0" borderId="0" xfId="0" applyFont="1" applyAlignment="1">
      <alignment/>
    </xf>
    <xf numFmtId="0" fontId="53" fillId="0" borderId="0" xfId="0" applyFont="1" applyAlignment="1">
      <alignment/>
    </xf>
    <xf numFmtId="0" fontId="12" fillId="0" borderId="24" xfId="45" applyFont="1" applyBorder="1" applyAlignment="1" applyProtection="1">
      <alignment horizontal="center" vertical="center" wrapText="1"/>
      <protection/>
    </xf>
    <xf numFmtId="170" fontId="12" fillId="0" borderId="0" xfId="68" applyNumberFormat="1" applyFont="1" applyBorder="1" applyAlignment="1" applyProtection="1">
      <alignment horizontal="center" vertical="center" wrapText="1"/>
      <protection/>
    </xf>
    <xf numFmtId="0" fontId="12" fillId="0" borderId="25" xfId="45" applyFont="1" applyBorder="1" applyAlignment="1" applyProtection="1">
      <alignment horizontal="center" vertical="center" wrapText="1"/>
      <protection/>
    </xf>
    <xf numFmtId="0" fontId="10" fillId="44" borderId="19" xfId="45" applyFont="1" applyFill="1" applyBorder="1" applyAlignment="1" applyProtection="1">
      <alignment horizontal="center" vertical="center" wrapText="1"/>
      <protection/>
    </xf>
    <xf numFmtId="0" fontId="10" fillId="44" borderId="23" xfId="45" applyFont="1" applyFill="1" applyBorder="1" applyAlignment="1" applyProtection="1">
      <alignment horizontal="center" vertical="center" wrapText="1"/>
      <protection/>
    </xf>
    <xf numFmtId="0" fontId="10" fillId="44" borderId="10" xfId="45" applyFont="1" applyFill="1" applyBorder="1" applyAlignment="1" applyProtection="1">
      <alignment horizontal="center" vertical="center" wrapText="1"/>
      <protection/>
    </xf>
    <xf numFmtId="0" fontId="10" fillId="44" borderId="15" xfId="45" applyFont="1" applyFill="1" applyBorder="1" applyAlignment="1" applyProtection="1">
      <alignment horizontal="center" vertical="center" wrapText="1"/>
      <protection/>
    </xf>
    <xf numFmtId="0" fontId="9" fillId="45" borderId="55" xfId="71" applyFont="1" applyFill="1" applyBorder="1" applyAlignment="1" applyProtection="1">
      <alignment horizontal="center" vertical="center" wrapText="1"/>
      <protection hidden="1"/>
    </xf>
    <xf numFmtId="0" fontId="9" fillId="45" borderId="15" xfId="71" applyFont="1" applyFill="1" applyBorder="1" applyAlignment="1" applyProtection="1">
      <alignment horizontal="center" vertical="center" wrapText="1"/>
      <protection hidden="1"/>
    </xf>
    <xf numFmtId="0" fontId="9" fillId="45" borderId="56" xfId="71" applyFont="1" applyFill="1" applyBorder="1" applyAlignment="1" applyProtection="1">
      <alignment horizontal="center" vertical="center" wrapText="1"/>
      <protection hidden="1"/>
    </xf>
    <xf numFmtId="0" fontId="9" fillId="46" borderId="15" xfId="70" applyFont="1" applyFill="1" applyBorder="1" applyAlignment="1" applyProtection="1">
      <alignment horizontal="center" vertical="center" wrapText="1"/>
      <protection hidden="1"/>
    </xf>
    <xf numFmtId="0" fontId="9" fillId="45" borderId="10" xfId="71" applyFont="1" applyFill="1" applyBorder="1" applyAlignment="1" applyProtection="1">
      <alignment horizontal="center" vertical="center" wrapText="1"/>
      <protection hidden="1"/>
    </xf>
    <xf numFmtId="0" fontId="9" fillId="45" borderId="57" xfId="71" applyFont="1" applyFill="1" applyBorder="1" applyAlignment="1" applyProtection="1">
      <alignment horizontal="center" vertical="center" wrapText="1"/>
      <protection hidden="1"/>
    </xf>
    <xf numFmtId="0" fontId="9" fillId="45" borderId="58" xfId="71" applyFont="1" applyFill="1" applyBorder="1" applyAlignment="1" applyProtection="1">
      <alignment horizontal="center" vertical="center" wrapText="1"/>
      <protection hidden="1"/>
    </xf>
    <xf numFmtId="0" fontId="9" fillId="45" borderId="58" xfId="71" applyFont="1" applyFill="1" applyBorder="1" applyAlignment="1" applyProtection="1">
      <alignment horizontal="center" vertical="center" textRotation="90" wrapText="1"/>
      <protection hidden="1"/>
    </xf>
    <xf numFmtId="170" fontId="9" fillId="45" borderId="58" xfId="68" applyNumberFormat="1" applyFont="1" applyFill="1" applyBorder="1" applyAlignment="1" applyProtection="1">
      <alignment horizontal="center" vertical="center" wrapText="1"/>
      <protection hidden="1"/>
    </xf>
    <xf numFmtId="0" fontId="9" fillId="45" borderId="59" xfId="71" applyFont="1" applyFill="1" applyBorder="1" applyAlignment="1" applyProtection="1">
      <alignment horizontal="center" vertical="center" wrapText="1"/>
      <protection hidden="1"/>
    </xf>
    <xf numFmtId="0" fontId="10" fillId="0" borderId="24" xfId="45" applyFont="1" applyFill="1" applyBorder="1" applyAlignment="1" applyProtection="1">
      <alignment horizontal="center" vertical="center" wrapText="1"/>
      <protection/>
    </xf>
    <xf numFmtId="0" fontId="10" fillId="0" borderId="30" xfId="45" applyFont="1" applyFill="1" applyBorder="1" applyAlignment="1" applyProtection="1">
      <alignment horizontal="center" vertical="center" wrapText="1"/>
      <protection/>
    </xf>
    <xf numFmtId="0" fontId="8" fillId="26" borderId="60" xfId="45" applyFont="1" applyFill="1" applyBorder="1" applyAlignment="1" applyProtection="1">
      <alignment horizontal="center" vertical="center" wrapText="1"/>
      <protection/>
    </xf>
    <xf numFmtId="0" fontId="12" fillId="0" borderId="32" xfId="45" applyFont="1" applyFill="1" applyBorder="1" applyAlignment="1" applyProtection="1">
      <alignment horizontal="center" vertical="center" wrapText="1"/>
      <protection/>
    </xf>
    <xf numFmtId="0" fontId="10" fillId="0" borderId="17" xfId="45" applyFont="1" applyFill="1" applyBorder="1" applyAlignment="1" applyProtection="1">
      <alignment horizontal="center" vertical="center" wrapText="1"/>
      <protection/>
    </xf>
    <xf numFmtId="0" fontId="10" fillId="0" borderId="31" xfId="45" applyFont="1" applyFill="1" applyBorder="1" applyAlignment="1" applyProtection="1">
      <alignment horizontal="center" vertical="center" wrapText="1"/>
      <protection/>
    </xf>
    <xf numFmtId="0" fontId="8" fillId="0" borderId="61" xfId="45" applyFont="1" applyBorder="1" applyAlignment="1" applyProtection="1">
      <alignment horizontal="center" vertical="center" wrapText="1"/>
      <protection/>
    </xf>
    <xf numFmtId="0" fontId="12" fillId="0" borderId="21" xfId="45" applyFont="1" applyFill="1" applyBorder="1" applyAlignment="1" applyProtection="1">
      <alignment horizontal="center" vertical="center" wrapText="1"/>
      <protection/>
    </xf>
    <xf numFmtId="0" fontId="10" fillId="43" borderId="62" xfId="45" applyFont="1" applyFill="1" applyBorder="1" applyAlignment="1" applyProtection="1">
      <alignment horizontal="center" vertical="center" wrapText="1"/>
      <protection/>
    </xf>
    <xf numFmtId="0" fontId="10" fillId="43" borderId="19" xfId="45" applyFont="1" applyFill="1" applyBorder="1" applyAlignment="1" applyProtection="1">
      <alignment horizontal="center" vertical="center" wrapText="1"/>
      <protection/>
    </xf>
    <xf numFmtId="0" fontId="10" fillId="0" borderId="19" xfId="45" applyFont="1" applyFill="1" applyBorder="1" applyAlignment="1" applyProtection="1">
      <alignment horizontal="center" vertical="center" wrapText="1"/>
      <protection/>
    </xf>
    <xf numFmtId="0" fontId="10" fillId="0" borderId="10" xfId="45" applyFont="1" applyFill="1" applyBorder="1" applyAlignment="1" applyProtection="1">
      <alignment horizontal="center" vertical="center" wrapText="1"/>
      <protection/>
    </xf>
    <xf numFmtId="0" fontId="8" fillId="0" borderId="61" xfId="45" applyFont="1" applyFill="1" applyBorder="1" applyAlignment="1" applyProtection="1">
      <alignment horizontal="center" vertical="center" wrapText="1"/>
      <protection/>
    </xf>
    <xf numFmtId="0" fontId="10" fillId="0" borderId="29" xfId="45" applyFont="1" applyFill="1" applyBorder="1" applyAlignment="1" applyProtection="1">
      <alignment horizontal="center" vertical="center" wrapText="1"/>
      <protection/>
    </xf>
    <xf numFmtId="0" fontId="10" fillId="0" borderId="20" xfId="45" applyFont="1" applyFill="1" applyBorder="1" applyAlignment="1" applyProtection="1">
      <alignment horizontal="center" vertical="center" wrapText="1"/>
      <protection/>
    </xf>
    <xf numFmtId="0" fontId="8" fillId="0" borderId="21" xfId="45" applyFont="1" applyFill="1" applyBorder="1" applyAlignment="1" applyProtection="1">
      <alignment horizontal="center" vertical="center" wrapText="1"/>
      <protection/>
    </xf>
    <xf numFmtId="0" fontId="8" fillId="0" borderId="63" xfId="45" applyFont="1" applyBorder="1" applyAlignment="1" applyProtection="1">
      <alignment horizontal="center" vertical="center" wrapText="1"/>
      <protection/>
    </xf>
    <xf numFmtId="0" fontId="8" fillId="0" borderId="64" xfId="45" applyFont="1" applyBorder="1" applyAlignment="1" applyProtection="1">
      <alignment horizontal="center" vertical="center" wrapText="1"/>
      <protection/>
    </xf>
    <xf numFmtId="0" fontId="8" fillId="0" borderId="65" xfId="45" applyFont="1" applyBorder="1" applyAlignment="1" applyProtection="1">
      <alignment horizontal="center" vertical="center" wrapText="1"/>
      <protection/>
    </xf>
    <xf numFmtId="0" fontId="12" fillId="0" borderId="54" xfId="45" applyFont="1" applyFill="1" applyBorder="1" applyAlignment="1" applyProtection="1">
      <alignment horizontal="center" vertical="center" wrapText="1"/>
      <protection/>
    </xf>
    <xf numFmtId="0" fontId="8" fillId="0" borderId="54" xfId="45" applyFont="1" applyFill="1" applyBorder="1" applyAlignment="1" applyProtection="1">
      <alignment horizontal="center" vertical="center" wrapText="1"/>
      <protection/>
    </xf>
    <xf numFmtId="0" fontId="10" fillId="28" borderId="10" xfId="45" applyFont="1" applyFill="1" applyBorder="1" applyAlignment="1" applyProtection="1">
      <alignment horizontal="center" vertical="center" wrapText="1"/>
      <protection/>
    </xf>
    <xf numFmtId="0" fontId="10" fillId="28" borderId="66" xfId="45" applyFont="1" applyFill="1" applyBorder="1" applyAlignment="1" applyProtection="1">
      <alignment horizontal="center" vertical="center" wrapText="1"/>
      <protection/>
    </xf>
    <xf numFmtId="170" fontId="10" fillId="28" borderId="66" xfId="68" applyNumberFormat="1" applyFont="1" applyFill="1" applyBorder="1" applyAlignment="1" applyProtection="1">
      <alignment horizontal="center" vertical="center" wrapText="1"/>
      <protection/>
    </xf>
    <xf numFmtId="0" fontId="12" fillId="0" borderId="24" xfId="45" applyFont="1" applyFill="1" applyBorder="1" applyAlignment="1" applyProtection="1">
      <alignment horizontal="center" vertical="center" wrapText="1"/>
      <protection/>
    </xf>
    <xf numFmtId="0" fontId="10" fillId="17" borderId="15" xfId="45" applyFont="1" applyFill="1" applyBorder="1" applyAlignment="1" applyProtection="1">
      <alignment horizontal="center" vertical="center" wrapText="1"/>
      <protection/>
    </xf>
    <xf numFmtId="0" fontId="10" fillId="47" borderId="23" xfId="45" applyFont="1" applyFill="1" applyBorder="1" applyAlignment="1" applyProtection="1">
      <alignment horizontal="center" vertical="center" wrapText="1"/>
      <protection/>
    </xf>
    <xf numFmtId="0" fontId="9" fillId="45" borderId="15" xfId="45" applyFont="1" applyFill="1" applyBorder="1" applyAlignment="1" applyProtection="1">
      <alignment horizontal="center" vertical="center" wrapText="1"/>
      <protection/>
    </xf>
    <xf numFmtId="170" fontId="9" fillId="45" borderId="67" xfId="68" applyNumberFormat="1" applyFont="1" applyFill="1" applyBorder="1" applyAlignment="1" applyProtection="1">
      <alignment horizontal="center" vertical="center" wrapText="1"/>
      <protection/>
    </xf>
    <xf numFmtId="0" fontId="9" fillId="45" borderId="59" xfId="45" applyFont="1" applyFill="1" applyBorder="1" applyAlignment="1" applyProtection="1">
      <alignment horizontal="center" vertical="center" wrapText="1"/>
      <protection/>
    </xf>
    <xf numFmtId="0" fontId="12" fillId="0" borderId="68" xfId="45" applyFont="1" applyBorder="1" applyAlignment="1" applyProtection="1">
      <alignment vertical="center" wrapText="1"/>
      <protection/>
    </xf>
    <xf numFmtId="0" fontId="12" fillId="0" borderId="69" xfId="45" applyFont="1" applyBorder="1" applyAlignment="1" applyProtection="1">
      <alignment vertical="center" wrapText="1"/>
      <protection/>
    </xf>
    <xf numFmtId="0" fontId="12" fillId="0" borderId="0" xfId="45" applyFont="1" applyBorder="1" applyAlignment="1" applyProtection="1">
      <alignment vertical="center" wrapText="1"/>
      <protection/>
    </xf>
    <xf numFmtId="0" fontId="10" fillId="0" borderId="69" xfId="45" applyFont="1" applyBorder="1" applyAlignment="1" applyProtection="1">
      <alignment vertical="center" wrapText="1"/>
      <protection/>
    </xf>
    <xf numFmtId="170" fontId="12" fillId="0" borderId="69" xfId="68" applyNumberFormat="1" applyFont="1" applyBorder="1" applyAlignment="1" applyProtection="1">
      <alignment vertical="center" wrapText="1"/>
      <protection/>
    </xf>
    <xf numFmtId="0" fontId="12" fillId="0" borderId="70" xfId="45" applyFont="1" applyBorder="1" applyAlignment="1" applyProtection="1">
      <alignment vertical="center" wrapText="1"/>
      <protection/>
    </xf>
    <xf numFmtId="0" fontId="10" fillId="44" borderId="57" xfId="45" applyFont="1" applyFill="1" applyBorder="1" applyAlignment="1" applyProtection="1">
      <alignment horizontal="center" vertical="center" wrapText="1"/>
      <protection/>
    </xf>
    <xf numFmtId="0" fontId="12" fillId="0" borderId="71" xfId="45" applyFont="1" applyBorder="1" applyAlignment="1" applyProtection="1">
      <alignment vertical="center" wrapText="1"/>
      <protection/>
    </xf>
    <xf numFmtId="0" fontId="12" fillId="0" borderId="26" xfId="45" applyFont="1" applyBorder="1" applyAlignment="1" applyProtection="1">
      <alignment vertical="center" wrapText="1"/>
      <protection/>
    </xf>
    <xf numFmtId="0" fontId="10" fillId="0" borderId="26" xfId="45" applyFont="1" applyBorder="1" applyAlignment="1" applyProtection="1">
      <alignment vertical="center" wrapText="1"/>
      <protection/>
    </xf>
    <xf numFmtId="170" fontId="12" fillId="0" borderId="26" xfId="68" applyNumberFormat="1" applyFont="1" applyBorder="1" applyAlignment="1" applyProtection="1">
      <alignment vertical="center" wrapText="1"/>
      <protection/>
    </xf>
    <xf numFmtId="0" fontId="12" fillId="0" borderId="72" xfId="45" applyFont="1" applyBorder="1" applyAlignment="1" applyProtection="1">
      <alignment vertical="center" wrapText="1"/>
      <protection/>
    </xf>
    <xf numFmtId="0" fontId="9" fillId="45" borderId="73" xfId="71" applyFont="1" applyFill="1" applyBorder="1" applyAlignment="1" applyProtection="1">
      <alignment horizontal="center" vertical="center" wrapText="1"/>
      <protection hidden="1"/>
    </xf>
    <xf numFmtId="0" fontId="9" fillId="45" borderId="74" xfId="71" applyFont="1" applyFill="1" applyBorder="1" applyAlignment="1" applyProtection="1">
      <alignment horizontal="center" vertical="center" wrapText="1"/>
      <protection hidden="1"/>
    </xf>
    <xf numFmtId="0" fontId="9" fillId="45" borderId="75" xfId="71" applyFont="1" applyFill="1" applyBorder="1" applyAlignment="1" applyProtection="1">
      <alignment horizontal="center" vertical="center" wrapText="1"/>
      <protection hidden="1"/>
    </xf>
    <xf numFmtId="0" fontId="9" fillId="46" borderId="11" xfId="70" applyFont="1" applyFill="1" applyBorder="1" applyAlignment="1" applyProtection="1">
      <alignment horizontal="center" vertical="center" wrapText="1"/>
      <protection hidden="1"/>
    </xf>
    <xf numFmtId="0" fontId="9" fillId="45" borderId="20" xfId="71" applyFont="1" applyFill="1" applyBorder="1" applyAlignment="1" applyProtection="1">
      <alignment horizontal="center" vertical="center" wrapText="1"/>
      <protection hidden="1"/>
    </xf>
    <xf numFmtId="0" fontId="9" fillId="45" borderId="76" xfId="71" applyFont="1" applyFill="1" applyBorder="1" applyAlignment="1" applyProtection="1">
      <alignment horizontal="center" vertical="center" wrapText="1"/>
      <protection hidden="1"/>
    </xf>
    <xf numFmtId="0" fontId="9" fillId="45" borderId="77" xfId="71" applyFont="1" applyFill="1" applyBorder="1" applyAlignment="1" applyProtection="1">
      <alignment horizontal="center" vertical="center" wrapText="1"/>
      <protection hidden="1"/>
    </xf>
    <xf numFmtId="0" fontId="9" fillId="45" borderId="77" xfId="71" applyFont="1" applyFill="1" applyBorder="1" applyAlignment="1" applyProtection="1">
      <alignment horizontal="center" vertical="center" textRotation="90" wrapText="1"/>
      <protection hidden="1"/>
    </xf>
    <xf numFmtId="170" fontId="9" fillId="45" borderId="77" xfId="68" applyNumberFormat="1" applyFont="1" applyFill="1" applyBorder="1" applyAlignment="1" applyProtection="1">
      <alignment horizontal="center" vertical="center" wrapText="1"/>
      <protection hidden="1"/>
    </xf>
    <xf numFmtId="170" fontId="9" fillId="45" borderId="78" xfId="68" applyNumberFormat="1" applyFont="1" applyFill="1" applyBorder="1" applyAlignment="1" applyProtection="1">
      <alignment horizontal="center" vertical="center" wrapText="1"/>
      <protection hidden="1"/>
    </xf>
    <xf numFmtId="0" fontId="10" fillId="30" borderId="30" xfId="71" applyFont="1" applyFill="1" applyBorder="1" applyAlignment="1" applyProtection="1">
      <alignment horizontal="center" vertical="center" wrapText="1"/>
      <protection hidden="1"/>
    </xf>
    <xf numFmtId="0" fontId="12" fillId="0" borderId="39" xfId="45" applyFont="1" applyFill="1" applyBorder="1" applyAlignment="1" applyProtection="1">
      <alignment horizontal="center" vertical="center" wrapText="1"/>
      <protection/>
    </xf>
    <xf numFmtId="0" fontId="12" fillId="0" borderId="0" xfId="45" applyFont="1" applyFill="1" applyBorder="1" applyAlignment="1" applyProtection="1">
      <alignment horizontal="center" vertical="center" wrapText="1"/>
      <protection/>
    </xf>
    <xf numFmtId="0" fontId="8" fillId="26" borderId="39" xfId="70" applyFont="1" applyFill="1" applyBorder="1" applyAlignment="1" applyProtection="1">
      <alignment horizontal="center" vertical="center" wrapText="1"/>
      <protection hidden="1"/>
    </xf>
    <xf numFmtId="170" fontId="8" fillId="0" borderId="39" xfId="68" applyNumberFormat="1" applyFont="1" applyFill="1" applyBorder="1" applyAlignment="1" applyProtection="1">
      <alignment horizontal="center" vertical="center" wrapText="1"/>
      <protection hidden="1"/>
    </xf>
    <xf numFmtId="0" fontId="12" fillId="0" borderId="79" xfId="45" applyFont="1" applyBorder="1" applyAlignment="1" applyProtection="1">
      <alignment vertical="center" wrapText="1"/>
      <protection/>
    </xf>
    <xf numFmtId="0" fontId="12" fillId="0" borderId="74" xfId="45" applyFont="1" applyBorder="1" applyAlignment="1" applyProtection="1">
      <alignment vertical="center" wrapText="1"/>
      <protection/>
    </xf>
    <xf numFmtId="0" fontId="10" fillId="0" borderId="74" xfId="45" applyFont="1" applyBorder="1" applyAlignment="1" applyProtection="1">
      <alignment vertical="center" wrapText="1"/>
      <protection/>
    </xf>
    <xf numFmtId="170" fontId="12" fillId="0" borderId="74" xfId="68" applyNumberFormat="1" applyFont="1" applyBorder="1" applyAlignment="1" applyProtection="1">
      <alignment vertical="center" wrapText="1"/>
      <protection/>
    </xf>
    <xf numFmtId="0" fontId="12" fillId="0" borderId="80" xfId="45" applyFont="1" applyBorder="1" applyAlignment="1" applyProtection="1">
      <alignment vertical="center" wrapText="1"/>
      <protection/>
    </xf>
    <xf numFmtId="170" fontId="9" fillId="45" borderId="81" xfId="68" applyNumberFormat="1" applyFont="1" applyFill="1" applyBorder="1" applyAlignment="1" applyProtection="1">
      <alignment horizontal="center" vertical="center" wrapText="1"/>
      <protection hidden="1"/>
    </xf>
    <xf numFmtId="0" fontId="10" fillId="0" borderId="24" xfId="71" applyFont="1" applyFill="1" applyBorder="1" applyAlignment="1" applyProtection="1">
      <alignment horizontal="center" vertical="center" wrapText="1"/>
      <protection hidden="1"/>
    </xf>
    <xf numFmtId="0" fontId="10" fillId="0" borderId="30" xfId="71" applyFont="1" applyFill="1" applyBorder="1" applyAlignment="1" applyProtection="1">
      <alignment horizontal="center" vertical="center" wrapText="1"/>
      <protection hidden="1"/>
    </xf>
    <xf numFmtId="0" fontId="12" fillId="0" borderId="60" xfId="45" applyFont="1" applyFill="1" applyBorder="1" applyAlignment="1" applyProtection="1">
      <alignment horizontal="center" vertical="center" wrapText="1"/>
      <protection/>
    </xf>
    <xf numFmtId="0" fontId="10" fillId="0" borderId="20" xfId="71" applyFont="1" applyFill="1" applyBorder="1" applyAlignment="1" applyProtection="1">
      <alignment horizontal="center" vertical="center" wrapText="1"/>
      <protection hidden="1"/>
    </xf>
    <xf numFmtId="0" fontId="8" fillId="0" borderId="61" xfId="70" applyFont="1" applyFill="1" applyBorder="1" applyAlignment="1" applyProtection="1">
      <alignment horizontal="center" vertical="center" wrapText="1"/>
      <protection hidden="1" locked="0"/>
    </xf>
    <xf numFmtId="0" fontId="8" fillId="0" borderId="63" xfId="70" applyFont="1" applyFill="1" applyBorder="1" applyAlignment="1" applyProtection="1">
      <alignment horizontal="center" vertical="center" wrapText="1"/>
      <protection hidden="1" locked="0"/>
    </xf>
    <xf numFmtId="9" fontId="8" fillId="0" borderId="21" xfId="77" applyNumberFormat="1" applyFont="1" applyFill="1" applyBorder="1" applyAlignment="1" applyProtection="1">
      <alignment horizontal="center" vertical="center" wrapText="1"/>
      <protection hidden="1"/>
    </xf>
    <xf numFmtId="1" fontId="10" fillId="47" borderId="15" xfId="45" applyNumberFormat="1" applyFont="1" applyFill="1" applyBorder="1" applyAlignment="1" applyProtection="1">
      <alignment horizontal="center" vertical="center" wrapText="1"/>
      <protection/>
    </xf>
    <xf numFmtId="0" fontId="10" fillId="47" borderId="82" xfId="45" applyFont="1" applyFill="1" applyBorder="1" applyAlignment="1" applyProtection="1">
      <alignment horizontal="center" vertical="center" wrapText="1"/>
      <protection/>
    </xf>
    <xf numFmtId="0" fontId="9" fillId="45" borderId="0" xfId="45" applyFont="1" applyFill="1" applyBorder="1" applyAlignment="1" applyProtection="1">
      <alignment horizontal="center" vertical="center" wrapText="1"/>
      <protection/>
    </xf>
    <xf numFmtId="0" fontId="9" fillId="45" borderId="83" xfId="45" applyFont="1" applyFill="1" applyBorder="1" applyAlignment="1" applyProtection="1">
      <alignment horizontal="center" vertical="center" wrapText="1"/>
      <protection/>
    </xf>
    <xf numFmtId="0" fontId="12" fillId="48" borderId="23" xfId="45" applyFont="1" applyFill="1" applyBorder="1" applyAlignment="1" applyProtection="1">
      <alignment horizontal="center" vertical="center" wrapText="1"/>
      <protection/>
    </xf>
    <xf numFmtId="0" fontId="12" fillId="48" borderId="15" xfId="45" applyFont="1" applyFill="1" applyBorder="1" applyAlignment="1" applyProtection="1">
      <alignment horizontal="center" vertical="center" wrapText="1"/>
      <protection/>
    </xf>
    <xf numFmtId="1" fontId="12" fillId="48" borderId="15" xfId="53" applyNumberFormat="1" applyFont="1" applyFill="1" applyBorder="1" applyAlignment="1" applyProtection="1">
      <alignment horizontal="center" vertical="center" wrapText="1"/>
      <protection/>
    </xf>
    <xf numFmtId="165" fontId="12" fillId="48" borderId="15" xfId="45" applyNumberFormat="1" applyFont="1" applyFill="1" applyBorder="1" applyAlignment="1" applyProtection="1">
      <alignment horizontal="center" vertical="center" wrapText="1"/>
      <protection/>
    </xf>
    <xf numFmtId="0" fontId="10" fillId="48" borderId="15" xfId="45" applyFont="1" applyFill="1" applyBorder="1" applyAlignment="1" applyProtection="1">
      <alignment horizontal="center" vertical="center" wrapText="1"/>
      <protection/>
    </xf>
    <xf numFmtId="0" fontId="12" fillId="48" borderId="82" xfId="45" applyFont="1" applyFill="1" applyBorder="1" applyAlignment="1" applyProtection="1">
      <alignment horizontal="center" vertical="center" wrapText="1"/>
      <protection/>
    </xf>
    <xf numFmtId="0" fontId="12" fillId="0" borderId="0" xfId="0" applyFont="1" applyBorder="1" applyAlignment="1">
      <alignment/>
    </xf>
    <xf numFmtId="0" fontId="10" fillId="0" borderId="0" xfId="0" applyFont="1" applyAlignment="1">
      <alignment/>
    </xf>
    <xf numFmtId="170" fontId="12" fillId="0" borderId="0" xfId="68" applyNumberFormat="1" applyFont="1" applyAlignment="1">
      <alignment/>
    </xf>
    <xf numFmtId="0" fontId="54" fillId="0" borderId="34" xfId="0" applyFont="1" applyBorder="1" applyAlignment="1">
      <alignment vertical="center"/>
    </xf>
    <xf numFmtId="0" fontId="0" fillId="0" borderId="0" xfId="0" applyFill="1" applyAlignment="1">
      <alignment horizontal="center" vertical="center"/>
    </xf>
    <xf numFmtId="0" fontId="6"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1" fontId="6" fillId="0" borderId="0" xfId="56"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72" fontId="6" fillId="0" borderId="0"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53" fillId="0" borderId="0" xfId="0" applyFont="1" applyAlignment="1">
      <alignment horizontal="center" vertical="center" wrapText="1"/>
    </xf>
    <xf numFmtId="0" fontId="3" fillId="0" borderId="0" xfId="0" applyFont="1" applyAlignment="1">
      <alignment horizontal="center" vertical="center" wrapText="1"/>
    </xf>
    <xf numFmtId="0" fontId="9" fillId="46" borderId="10" xfId="70" applyFont="1" applyFill="1" applyBorder="1" applyAlignment="1" applyProtection="1">
      <alignment horizontal="center" vertical="center" wrapText="1"/>
      <protection hidden="1" locked="0"/>
    </xf>
    <xf numFmtId="0" fontId="55" fillId="0" borderId="0" xfId="0" applyFont="1" applyAlignment="1">
      <alignment horizontal="center" vertical="center" wrapText="1"/>
    </xf>
    <xf numFmtId="0" fontId="11" fillId="0" borderId="43" xfId="0"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3" xfId="0" applyFont="1" applyFill="1" applyBorder="1" applyAlignment="1">
      <alignment horizontal="center" vertical="center" wrapText="1"/>
    </xf>
    <xf numFmtId="0" fontId="8" fillId="0" borderId="43" xfId="0" applyFont="1" applyBorder="1" applyAlignment="1">
      <alignment horizontal="center" vertical="center" wrapText="1"/>
    </xf>
    <xf numFmtId="0" fontId="12" fillId="0" borderId="43" xfId="0" applyFont="1" applyBorder="1" applyAlignment="1">
      <alignment horizontal="center" vertical="center" wrapText="1"/>
    </xf>
    <xf numFmtId="14" fontId="8" fillId="0" borderId="43" xfId="0" applyNumberFormat="1" applyFont="1" applyBorder="1" applyAlignment="1">
      <alignment horizontal="center" vertical="center" wrapText="1"/>
    </xf>
    <xf numFmtId="1" fontId="8" fillId="6" borderId="43" xfId="70" applyNumberFormat="1" applyFont="1" applyFill="1" applyBorder="1" applyAlignment="1" applyProtection="1">
      <alignment horizontal="center" vertical="center" wrapText="1"/>
      <protection hidden="1"/>
    </xf>
    <xf numFmtId="1" fontId="11" fillId="26" borderId="43" xfId="70" applyNumberFormat="1" applyFont="1" applyFill="1" applyBorder="1" applyAlignment="1" applyProtection="1">
      <alignment horizontal="center" vertical="center" wrapText="1"/>
      <protection hidden="1"/>
    </xf>
    <xf numFmtId="0" fontId="56" fillId="0" borderId="0" xfId="0" applyFont="1" applyAlignment="1">
      <alignment horizontal="center" vertical="center" wrapText="1"/>
    </xf>
    <xf numFmtId="0" fontId="11"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1" xfId="0" applyFont="1" applyFill="1" applyBorder="1" applyAlignment="1">
      <alignment horizontal="center" vertical="center" wrapText="1"/>
    </xf>
    <xf numFmtId="0" fontId="12" fillId="0" borderId="21" xfId="0" applyFont="1" applyBorder="1" applyAlignment="1">
      <alignment horizontal="center" vertical="center" wrapText="1"/>
    </xf>
    <xf numFmtId="14" fontId="8" fillId="0" borderId="21" xfId="0" applyNumberFormat="1" applyFont="1" applyBorder="1" applyAlignment="1">
      <alignment horizontal="center" vertical="center" wrapText="1"/>
    </xf>
    <xf numFmtId="9" fontId="8" fillId="6" borderId="21" xfId="81" applyFont="1" applyFill="1" applyBorder="1" applyAlignment="1" applyProtection="1">
      <alignment vertical="center" wrapText="1"/>
      <protection hidden="1"/>
    </xf>
    <xf numFmtId="9" fontId="11" fillId="26" borderId="21" xfId="70" applyNumberFormat="1" applyFont="1" applyFill="1" applyBorder="1" applyAlignment="1" applyProtection="1">
      <alignment horizontal="center" vertical="center" wrapText="1"/>
      <protection hidden="1"/>
    </xf>
    <xf numFmtId="0" fontId="11" fillId="36" borderId="4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8" fillId="0" borderId="47" xfId="0" applyFont="1" applyFill="1" applyBorder="1" applyAlignment="1">
      <alignment vertical="center" wrapText="1"/>
    </xf>
    <xf numFmtId="0" fontId="8" fillId="0" borderId="47" xfId="0" applyFont="1" applyFill="1" applyBorder="1" applyAlignment="1">
      <alignment horizontal="center" vertical="center" wrapText="1"/>
    </xf>
    <xf numFmtId="0" fontId="12" fillId="0" borderId="47" xfId="0" applyFont="1" applyBorder="1" applyAlignment="1">
      <alignment horizontal="center" vertical="center" wrapText="1"/>
    </xf>
    <xf numFmtId="14" fontId="8" fillId="0" borderId="47" xfId="0" applyNumberFormat="1" applyFont="1" applyBorder="1" applyAlignment="1">
      <alignment horizontal="center" vertical="center" wrapText="1"/>
    </xf>
    <xf numFmtId="1" fontId="57" fillId="6" borderId="47" xfId="81" applyNumberFormat="1" applyFont="1" applyFill="1" applyBorder="1" applyAlignment="1" applyProtection="1">
      <alignment horizontal="center" vertical="center" wrapText="1"/>
      <protection hidden="1"/>
    </xf>
    <xf numFmtId="1" fontId="58" fillId="6" borderId="47" xfId="81" applyNumberFormat="1" applyFont="1" applyFill="1" applyBorder="1" applyAlignment="1" applyProtection="1">
      <alignment horizontal="center" vertical="center" wrapText="1"/>
      <protection hidden="1"/>
    </xf>
    <xf numFmtId="1" fontId="59" fillId="6" borderId="47" xfId="70" applyNumberFormat="1" applyFont="1" applyFill="1" applyBorder="1" applyAlignment="1" applyProtection="1">
      <alignment horizontal="center" vertical="center" wrapText="1"/>
      <protection hidden="1"/>
    </xf>
    <xf numFmtId="1" fontId="8" fillId="6" borderId="47" xfId="70" applyNumberFormat="1" applyFont="1" applyFill="1" applyBorder="1" applyAlignment="1" applyProtection="1">
      <alignment horizontal="center" vertical="center" wrapText="1"/>
      <protection hidden="1"/>
    </xf>
    <xf numFmtId="1" fontId="11" fillId="0" borderId="47" xfId="56" applyNumberFormat="1" applyFont="1" applyBorder="1" applyAlignment="1">
      <alignment horizontal="center" vertical="center" wrapText="1"/>
    </xf>
    <xf numFmtId="0" fontId="11" fillId="26" borderId="84" xfId="0" applyFont="1" applyFill="1" applyBorder="1" applyAlignment="1">
      <alignment horizontal="center" vertical="center" wrapText="1"/>
    </xf>
    <xf numFmtId="0" fontId="11" fillId="26" borderId="85" xfId="70" applyFont="1" applyFill="1" applyBorder="1" applyAlignment="1" applyProtection="1">
      <alignment horizontal="center" vertical="center" wrapText="1"/>
      <protection hidden="1"/>
    </xf>
    <xf numFmtId="0" fontId="11" fillId="36" borderId="85" xfId="0" applyFont="1" applyFill="1" applyBorder="1" applyAlignment="1">
      <alignment horizontal="center" vertical="center" wrapText="1"/>
    </xf>
    <xf numFmtId="0" fontId="11" fillId="26" borderId="85" xfId="0" applyFont="1" applyFill="1" applyBorder="1" applyAlignment="1">
      <alignment horizontal="center" vertical="center" wrapText="1"/>
    </xf>
    <xf numFmtId="0" fontId="8" fillId="26" borderId="85" xfId="0" applyFont="1" applyFill="1" applyBorder="1" applyAlignment="1">
      <alignment horizontal="center" vertical="center" wrapText="1"/>
    </xf>
    <xf numFmtId="0" fontId="8" fillId="26" borderId="85" xfId="0" applyFont="1" applyFill="1" applyBorder="1" applyAlignment="1" quotePrefix="1">
      <alignment horizontal="center" vertical="center" wrapText="1"/>
    </xf>
    <xf numFmtId="0" fontId="8" fillId="26" borderId="85" xfId="0" applyFont="1" applyFill="1" applyBorder="1" applyAlignment="1">
      <alignment horizontal="center" vertical="center" wrapText="1"/>
    </xf>
    <xf numFmtId="0" fontId="8" fillId="0" borderId="85" xfId="0" applyFont="1" applyFill="1" applyBorder="1" applyAlignment="1">
      <alignment horizontal="center" vertical="center" wrapText="1"/>
    </xf>
    <xf numFmtId="14" fontId="8" fillId="0" borderId="85" xfId="0" applyNumberFormat="1" applyFont="1" applyBorder="1" applyAlignment="1">
      <alignment horizontal="center" vertical="center" wrapText="1"/>
    </xf>
    <xf numFmtId="1" fontId="8" fillId="6" borderId="85" xfId="81" applyNumberFormat="1" applyFont="1" applyFill="1" applyBorder="1" applyAlignment="1" applyProtection="1">
      <alignment horizontal="center" vertical="center" wrapText="1"/>
      <protection hidden="1"/>
    </xf>
    <xf numFmtId="1" fontId="11" fillId="26" borderId="85" xfId="0" applyNumberFormat="1" applyFont="1" applyFill="1" applyBorder="1" applyAlignment="1">
      <alignment horizontal="center" vertical="center" wrapText="1"/>
    </xf>
    <xf numFmtId="0" fontId="56" fillId="26" borderId="0" xfId="0" applyFont="1" applyFill="1" applyAlignment="1">
      <alignment horizontal="center" vertical="center" wrapText="1"/>
    </xf>
    <xf numFmtId="49" fontId="8" fillId="26" borderId="43"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8" fillId="26" borderId="43" xfId="0" applyNumberFormat="1" applyFont="1" applyFill="1" applyBorder="1" applyAlignment="1">
      <alignment horizontal="center" vertical="center" wrapText="1"/>
    </xf>
    <xf numFmtId="0" fontId="8" fillId="26" borderId="43" xfId="70" applyFont="1" applyFill="1" applyBorder="1" applyAlignment="1" applyProtection="1">
      <alignment horizontal="center" vertical="center" wrapText="1"/>
      <protection hidden="1"/>
    </xf>
    <xf numFmtId="1" fontId="8" fillId="6" borderId="43" xfId="0" applyNumberFormat="1" applyFont="1" applyFill="1" applyBorder="1" applyAlignment="1">
      <alignment horizontal="center" vertical="center" wrapText="1"/>
    </xf>
    <xf numFmtId="1" fontId="11" fillId="0" borderId="45" xfId="81" applyNumberFormat="1" applyFont="1" applyBorder="1" applyAlignment="1">
      <alignment horizontal="center" vertical="center" wrapText="1"/>
    </xf>
    <xf numFmtId="0" fontId="13" fillId="26" borderId="0" xfId="0" applyFont="1" applyFill="1" applyAlignment="1">
      <alignment horizontal="center" vertical="center" wrapText="1"/>
    </xf>
    <xf numFmtId="49" fontId="8" fillId="26" borderId="2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8" fillId="26" borderId="21" xfId="0" applyNumberFormat="1" applyFont="1" applyFill="1" applyBorder="1" applyAlignment="1">
      <alignment horizontal="center" vertical="center" wrapText="1"/>
    </xf>
    <xf numFmtId="1" fontId="8" fillId="6" borderId="21" xfId="0" applyNumberFormat="1" applyFont="1" applyFill="1" applyBorder="1" applyAlignment="1">
      <alignment horizontal="center" vertical="center" wrapText="1"/>
    </xf>
    <xf numFmtId="1" fontId="11" fillId="0" borderId="21" xfId="81" applyNumberFormat="1" applyFont="1" applyBorder="1" applyAlignment="1">
      <alignment horizontal="center" vertical="center" wrapText="1"/>
    </xf>
    <xf numFmtId="49" fontId="11" fillId="26" borderId="21" xfId="0" applyNumberFormat="1" applyFont="1" applyFill="1" applyBorder="1" applyAlignment="1">
      <alignment horizontal="center" vertical="center" wrapText="1"/>
    </xf>
    <xf numFmtId="0" fontId="8" fillId="26" borderId="21" xfId="0" applyFont="1" applyFill="1" applyBorder="1" applyAlignment="1">
      <alignment horizontal="center" vertical="center" wrapText="1"/>
    </xf>
    <xf numFmtId="0" fontId="11" fillId="49" borderId="54" xfId="0" applyFont="1" applyFill="1" applyBorder="1" applyAlignment="1">
      <alignment horizontal="center" vertical="center" wrapText="1"/>
    </xf>
    <xf numFmtId="49" fontId="8" fillId="49" borderId="54" xfId="0" applyNumberFormat="1" applyFont="1" applyFill="1" applyBorder="1" applyAlignment="1">
      <alignment horizontal="center" vertical="center" wrapText="1"/>
    </xf>
    <xf numFmtId="49" fontId="11" fillId="49" borderId="54" xfId="0" applyNumberFormat="1" applyFont="1" applyFill="1" applyBorder="1" applyAlignment="1">
      <alignment horizontal="center" vertical="center" wrapText="1"/>
    </xf>
    <xf numFmtId="0" fontId="8" fillId="49" borderId="54" xfId="0" applyFont="1" applyFill="1" applyBorder="1" applyAlignment="1">
      <alignment horizontal="center" vertical="center" wrapText="1"/>
    </xf>
    <xf numFmtId="49" fontId="8" fillId="26" borderId="47" xfId="0" applyNumberFormat="1" applyFont="1" applyFill="1" applyBorder="1" applyAlignment="1">
      <alignment horizontal="center" vertical="center" wrapText="1"/>
    </xf>
    <xf numFmtId="49" fontId="11" fillId="26" borderId="47" xfId="0" applyNumberFormat="1" applyFont="1" applyFill="1" applyBorder="1" applyAlignment="1">
      <alignment horizontal="center" vertical="center" wrapText="1"/>
    </xf>
    <xf numFmtId="49" fontId="11" fillId="26" borderId="54" xfId="0" applyNumberFormat="1"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0" borderId="54" xfId="0" applyFont="1" applyFill="1" applyBorder="1" applyAlignment="1">
      <alignment horizontal="center" vertical="center" wrapText="1"/>
    </xf>
    <xf numFmtId="14" fontId="8" fillId="0" borderId="54" xfId="0" applyNumberFormat="1" applyFont="1" applyBorder="1" applyAlignment="1">
      <alignment horizontal="center" vertical="center" wrapText="1"/>
    </xf>
    <xf numFmtId="1" fontId="8" fillId="6" borderId="54" xfId="0" applyNumberFormat="1" applyFont="1" applyFill="1" applyBorder="1" applyAlignment="1">
      <alignment horizontal="center" vertical="center" wrapText="1"/>
    </xf>
    <xf numFmtId="1" fontId="11" fillId="0" borderId="39" xfId="81" applyNumberFormat="1" applyFont="1" applyBorder="1" applyAlignment="1">
      <alignment horizontal="center" vertical="center" wrapText="1"/>
    </xf>
    <xf numFmtId="0" fontId="10" fillId="17" borderId="35" xfId="0" applyFont="1" applyFill="1" applyBorder="1" applyAlignment="1">
      <alignment horizontal="center" vertical="center" wrapText="1"/>
    </xf>
    <xf numFmtId="0" fontId="10" fillId="17" borderId="84" xfId="0" applyFont="1" applyFill="1" applyBorder="1" applyAlignment="1">
      <alignment horizontal="center" vertical="center" wrapText="1"/>
    </xf>
    <xf numFmtId="0" fontId="10" fillId="17" borderId="85" xfId="0" applyFont="1" applyFill="1" applyBorder="1" applyAlignment="1">
      <alignment horizontal="center" vertical="center" wrapText="1"/>
    </xf>
    <xf numFmtId="172" fontId="10" fillId="17" borderId="86" xfId="0" applyNumberFormat="1" applyFont="1" applyFill="1" applyBorder="1" applyAlignment="1">
      <alignment horizontal="center" vertical="center" wrapText="1"/>
    </xf>
    <xf numFmtId="0" fontId="9" fillId="46" borderId="21" xfId="0" applyFont="1" applyFill="1" applyBorder="1" applyAlignment="1">
      <alignment horizontal="center" vertical="center" wrapText="1"/>
    </xf>
    <xf numFmtId="0" fontId="9" fillId="46" borderId="32" xfId="0" applyFont="1" applyFill="1" applyBorder="1" applyAlignment="1">
      <alignment horizontal="center" vertical="center" wrapText="1"/>
    </xf>
    <xf numFmtId="172" fontId="9" fillId="46" borderId="40"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5" xfId="0" applyFont="1" applyBorder="1" applyAlignment="1">
      <alignment horizontal="center" vertical="center" wrapText="1"/>
    </xf>
    <xf numFmtId="1" fontId="6" fillId="0" borderId="15" xfId="56"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72" fontId="6" fillId="0" borderId="15"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9" fillId="46" borderId="38" xfId="70" applyFont="1" applyFill="1" applyBorder="1" applyAlignment="1" applyProtection="1">
      <alignment horizontal="center" vertical="center" wrapText="1"/>
      <protection hidden="1"/>
    </xf>
    <xf numFmtId="1" fontId="9" fillId="46" borderId="39" xfId="56" applyNumberFormat="1" applyFont="1" applyFill="1" applyBorder="1" applyAlignment="1" applyProtection="1">
      <alignment horizontal="center" vertical="center" wrapText="1"/>
      <protection hidden="1"/>
    </xf>
    <xf numFmtId="0" fontId="9" fillId="46" borderId="30" xfId="70" applyFont="1" applyFill="1" applyBorder="1" applyAlignment="1" applyProtection="1">
      <alignment horizontal="center" vertical="center" wrapText="1"/>
      <protection hidden="1" locked="0"/>
    </xf>
    <xf numFmtId="0" fontId="9" fillId="46" borderId="39" xfId="70" applyFont="1" applyFill="1" applyBorder="1" applyAlignment="1" applyProtection="1">
      <alignment horizontal="center" vertical="center" textRotation="90" wrapText="1"/>
      <protection hidden="1"/>
    </xf>
    <xf numFmtId="172" fontId="9" fillId="46" borderId="39" xfId="70" applyNumberFormat="1" applyFont="1" applyFill="1" applyBorder="1" applyAlignment="1" applyProtection="1">
      <alignment horizontal="center" vertical="center" wrapText="1"/>
      <protection hidden="1"/>
    </xf>
    <xf numFmtId="172" fontId="9" fillId="46" borderId="39" xfId="70" applyNumberFormat="1" applyFont="1" applyFill="1" applyBorder="1" applyAlignment="1" applyProtection="1">
      <alignment horizontal="center" vertical="center" wrapText="1"/>
      <protection hidden="1" locked="0"/>
    </xf>
    <xf numFmtId="0" fontId="9" fillId="46" borderId="87" xfId="70" applyFont="1" applyFill="1" applyBorder="1" applyAlignment="1" applyProtection="1">
      <alignment horizontal="center" vertical="center" wrapText="1"/>
      <protection hidden="1"/>
    </xf>
    <xf numFmtId="0" fontId="13" fillId="26" borderId="43" xfId="0" applyFont="1" applyFill="1" applyBorder="1" applyAlignment="1">
      <alignment horizontal="center" vertical="center" wrapText="1"/>
    </xf>
    <xf numFmtId="9" fontId="8" fillId="0" borderId="43" xfId="81" applyFont="1" applyFill="1" applyBorder="1" applyAlignment="1" applyProtection="1">
      <alignment horizontal="center" vertical="center" wrapText="1"/>
      <protection hidden="1"/>
    </xf>
    <xf numFmtId="0" fontId="8" fillId="26" borderId="43" xfId="70" applyFont="1" applyFill="1" applyBorder="1" applyAlignment="1" applyProtection="1">
      <alignment horizontal="center" vertical="center" wrapText="1"/>
      <protection hidden="1"/>
    </xf>
    <xf numFmtId="9" fontId="8" fillId="6" borderId="43" xfId="81" applyFont="1" applyFill="1" applyBorder="1" applyAlignment="1" applyProtection="1">
      <alignment vertical="center" wrapText="1"/>
      <protection hidden="1"/>
    </xf>
    <xf numFmtId="9" fontId="11" fillId="0" borderId="43" xfId="81" applyFont="1" applyBorder="1" applyAlignment="1">
      <alignment horizontal="center" vertical="center" wrapText="1"/>
    </xf>
    <xf numFmtId="9" fontId="8" fillId="0" borderId="21" xfId="81" applyFont="1" applyFill="1" applyBorder="1" applyAlignment="1" applyProtection="1">
      <alignment horizontal="center" vertical="center" wrapText="1"/>
      <protection hidden="1"/>
    </xf>
    <xf numFmtId="9" fontId="11" fillId="0" borderId="21" xfId="81" applyFont="1" applyBorder="1" applyAlignment="1">
      <alignment horizontal="center" vertical="center" wrapText="1"/>
    </xf>
    <xf numFmtId="0" fontId="11" fillId="36" borderId="47" xfId="70" applyFont="1" applyFill="1" applyBorder="1" applyAlignment="1" applyProtection="1">
      <alignment horizontal="center" vertical="center" wrapText="1"/>
      <protection hidden="1"/>
    </xf>
    <xf numFmtId="0" fontId="8" fillId="26" borderId="47" xfId="0" applyFont="1" applyFill="1" applyBorder="1" applyAlignment="1">
      <alignment horizontal="center" vertical="center" wrapText="1"/>
    </xf>
    <xf numFmtId="0" fontId="8" fillId="26" borderId="47" xfId="70" applyFont="1" applyFill="1" applyBorder="1" applyAlignment="1" applyProtection="1">
      <alignment horizontal="center" vertical="center" wrapText="1"/>
      <protection hidden="1"/>
    </xf>
    <xf numFmtId="0" fontId="8" fillId="26" borderId="47" xfId="70" applyFont="1" applyFill="1" applyBorder="1" applyAlignment="1" applyProtection="1">
      <alignment horizontal="center" vertical="center" wrapText="1"/>
      <protection hidden="1"/>
    </xf>
    <xf numFmtId="14" fontId="8" fillId="0" borderId="47" xfId="52" applyNumberFormat="1" applyFont="1" applyFill="1" applyBorder="1" applyAlignment="1">
      <alignment horizontal="center" vertical="center" wrapText="1"/>
    </xf>
    <xf numFmtId="9" fontId="8" fillId="6" borderId="47" xfId="81" applyFont="1" applyFill="1" applyBorder="1" applyAlignment="1" applyProtection="1">
      <alignment vertical="center" wrapText="1"/>
      <protection hidden="1"/>
    </xf>
    <xf numFmtId="9" fontId="11" fillId="0" borderId="47" xfId="81" applyFont="1" applyBorder="1" applyAlignment="1">
      <alignment horizontal="center" vertical="center" wrapText="1"/>
    </xf>
    <xf numFmtId="0" fontId="11" fillId="26" borderId="43" xfId="0" applyFont="1" applyFill="1" applyBorder="1" applyAlignment="1">
      <alignment horizontal="center" vertical="center" wrapText="1"/>
    </xf>
    <xf numFmtId="0" fontId="8" fillId="26" borderId="43" xfId="0" applyFont="1" applyFill="1" applyBorder="1" applyAlignment="1">
      <alignment horizontal="center" vertical="center" wrapText="1"/>
    </xf>
    <xf numFmtId="9" fontId="8" fillId="26" borderId="43" xfId="81" applyFont="1" applyFill="1" applyBorder="1" applyAlignment="1">
      <alignment horizontal="center" vertical="center" wrapText="1"/>
    </xf>
    <xf numFmtId="0" fontId="8" fillId="26" borderId="43" xfId="0" applyFont="1" applyFill="1" applyBorder="1" applyAlignment="1">
      <alignment horizontal="center" vertical="center" wrapText="1"/>
    </xf>
    <xf numFmtId="14" fontId="8" fillId="26" borderId="43" xfId="70" applyNumberFormat="1" applyFont="1" applyFill="1" applyBorder="1" applyAlignment="1" applyProtection="1">
      <alignment horizontal="center" vertical="center" wrapText="1"/>
      <protection hidden="1"/>
    </xf>
    <xf numFmtId="14" fontId="8" fillId="0" borderId="43" xfId="52" applyNumberFormat="1" applyFont="1" applyFill="1" applyBorder="1" applyAlignment="1">
      <alignment horizontal="center" vertical="center" wrapText="1"/>
    </xf>
    <xf numFmtId="9" fontId="11" fillId="26" borderId="43" xfId="77" applyFont="1" applyFill="1" applyBorder="1" applyAlignment="1">
      <alignment horizontal="center" vertical="center" wrapText="1"/>
    </xf>
    <xf numFmtId="0" fontId="11" fillId="26" borderId="21" xfId="0" applyFont="1" applyFill="1" applyBorder="1" applyAlignment="1">
      <alignment horizontal="center" vertical="center" wrapText="1"/>
    </xf>
    <xf numFmtId="14" fontId="8" fillId="26" borderId="21" xfId="70" applyNumberFormat="1" applyFont="1" applyFill="1" applyBorder="1" applyAlignment="1" applyProtection="1">
      <alignment horizontal="center" vertical="center" wrapText="1"/>
      <protection hidden="1"/>
    </xf>
    <xf numFmtId="14" fontId="8" fillId="0" borderId="21" xfId="52" applyNumberFormat="1" applyFont="1" applyFill="1" applyBorder="1" applyAlignment="1">
      <alignment horizontal="center" vertical="center" wrapText="1"/>
    </xf>
    <xf numFmtId="0" fontId="8" fillId="6" borderId="21" xfId="0" applyFont="1" applyFill="1" applyBorder="1" applyAlignment="1">
      <alignment horizontal="center" vertical="center" wrapText="1"/>
    </xf>
    <xf numFmtId="1" fontId="8" fillId="6" borderId="21" xfId="81" applyNumberFormat="1" applyFont="1" applyFill="1" applyBorder="1" applyAlignment="1">
      <alignment horizontal="center" vertical="center" wrapText="1"/>
    </xf>
    <xf numFmtId="3" fontId="11" fillId="0" borderId="21" xfId="0" applyNumberFormat="1" applyFont="1" applyBorder="1" applyAlignment="1">
      <alignment horizontal="center" vertical="center" wrapText="1"/>
    </xf>
    <xf numFmtId="0" fontId="11" fillId="0" borderId="21" xfId="70" applyFont="1" applyFill="1" applyBorder="1" applyAlignment="1" applyProtection="1" quotePrefix="1">
      <alignment horizontal="center" vertical="center" wrapText="1"/>
      <protection hidden="1"/>
    </xf>
    <xf numFmtId="14" fontId="8" fillId="0" borderId="21" xfId="70" applyNumberFormat="1" applyFont="1" applyFill="1" applyBorder="1" applyAlignment="1" applyProtection="1">
      <alignment horizontal="center" vertical="center" wrapText="1"/>
      <protection hidden="1"/>
    </xf>
    <xf numFmtId="0" fontId="11" fillId="36" borderId="21" xfId="70" applyFont="1" applyFill="1" applyBorder="1" applyAlignment="1" applyProtection="1" quotePrefix="1">
      <alignment horizontal="center" vertical="center" wrapText="1"/>
      <protection hidden="1"/>
    </xf>
    <xf numFmtId="0" fontId="8" fillId="49" borderId="21" xfId="0" applyFont="1" applyFill="1" applyBorder="1" applyAlignment="1">
      <alignment horizontal="center" vertical="center" wrapText="1"/>
    </xf>
    <xf numFmtId="9" fontId="8" fillId="0" borderId="21" xfId="81" applyFont="1" applyFill="1" applyBorder="1" applyAlignment="1">
      <alignment horizontal="center" vertical="center" wrapText="1"/>
    </xf>
    <xf numFmtId="9" fontId="8" fillId="6" borderId="21" xfId="0" applyNumberFormat="1" applyFont="1" applyFill="1" applyBorder="1" applyAlignment="1">
      <alignment horizontal="center" vertical="center" wrapText="1"/>
    </xf>
    <xf numFmtId="9" fontId="11" fillId="26" borderId="21" xfId="81" applyFont="1" applyFill="1" applyBorder="1" applyAlignment="1">
      <alignment horizontal="center" vertical="center" wrapText="1"/>
    </xf>
    <xf numFmtId="9" fontId="11" fillId="0" borderId="21" xfId="0" applyNumberFormat="1" applyFont="1" applyBorder="1" applyAlignment="1">
      <alignment horizontal="center" vertical="center" wrapText="1"/>
    </xf>
    <xf numFmtId="0" fontId="8" fillId="26" borderId="47" xfId="0" applyFont="1" applyFill="1" applyBorder="1" applyAlignment="1">
      <alignment horizontal="center" vertical="center" wrapText="1"/>
    </xf>
    <xf numFmtId="14" fontId="8" fillId="26" borderId="47" xfId="70" applyNumberFormat="1" applyFont="1" applyFill="1" applyBorder="1" applyAlignment="1" applyProtection="1">
      <alignment horizontal="center" vertical="center" wrapText="1"/>
      <protection hidden="1"/>
    </xf>
    <xf numFmtId="0" fontId="8" fillId="6" borderId="47" xfId="0" applyFont="1" applyFill="1" applyBorder="1" applyAlignment="1">
      <alignment horizontal="center" vertical="center" wrapText="1"/>
    </xf>
    <xf numFmtId="1" fontId="8" fillId="6" borderId="47" xfId="81"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0" fontId="11" fillId="0" borderId="43" xfId="70" applyFont="1" applyFill="1" applyBorder="1" applyAlignment="1" applyProtection="1" quotePrefix="1">
      <alignment horizontal="center" vertical="center" wrapText="1"/>
      <protection hidden="1"/>
    </xf>
    <xf numFmtId="14" fontId="8" fillId="26" borderId="43" xfId="70" applyNumberFormat="1" applyFont="1" applyFill="1" applyBorder="1" applyAlignment="1" applyProtection="1">
      <alignment horizontal="center" vertical="center" wrapText="1"/>
      <protection hidden="1"/>
    </xf>
    <xf numFmtId="0" fontId="8" fillId="6" borderId="43" xfId="0" applyFont="1" applyFill="1" applyBorder="1" applyAlignment="1">
      <alignment horizontal="center" vertical="center" wrapText="1"/>
    </xf>
    <xf numFmtId="1" fontId="11" fillId="26" borderId="43" xfId="81" applyNumberFormat="1" applyFont="1" applyFill="1" applyBorder="1" applyAlignment="1">
      <alignment horizontal="center" vertical="center" wrapText="1"/>
    </xf>
    <xf numFmtId="14" fontId="8" fillId="26" borderId="21" xfId="70" applyNumberFormat="1" applyFont="1" applyFill="1" applyBorder="1" applyAlignment="1" applyProtection="1">
      <alignment horizontal="center" vertical="center" wrapText="1"/>
      <protection hidden="1"/>
    </xf>
    <xf numFmtId="1" fontId="11" fillId="26" borderId="21" xfId="81" applyNumberFormat="1" applyFont="1" applyFill="1" applyBorder="1" applyAlignment="1">
      <alignment horizontal="center" vertical="center" wrapText="1"/>
    </xf>
    <xf numFmtId="14" fontId="8" fillId="26" borderId="47" xfId="70" applyNumberFormat="1" applyFont="1" applyFill="1" applyBorder="1" applyAlignment="1" applyProtection="1">
      <alignment horizontal="center" vertical="center" wrapText="1"/>
      <protection hidden="1"/>
    </xf>
    <xf numFmtId="1" fontId="11" fillId="26" borderId="47" xfId="81" applyNumberFormat="1" applyFont="1" applyFill="1" applyBorder="1" applyAlignment="1">
      <alignment horizontal="center" vertical="center" wrapText="1"/>
    </xf>
    <xf numFmtId="0" fontId="0" fillId="50" borderId="32" xfId="0" applyFill="1" applyBorder="1" applyAlignment="1">
      <alignment horizontal="left" vertical="center" wrapText="1"/>
    </xf>
    <xf numFmtId="172" fontId="11" fillId="17" borderId="32" xfId="0" applyNumberFormat="1" applyFont="1" applyFill="1" applyBorder="1" applyAlignment="1">
      <alignment horizontal="center" vertical="center" wrapText="1"/>
    </xf>
    <xf numFmtId="172" fontId="11" fillId="17" borderId="40" xfId="0" applyNumberFormat="1" applyFont="1" applyFill="1" applyBorder="1" applyAlignment="1">
      <alignment horizontal="center" vertical="center" wrapText="1"/>
    </xf>
    <xf numFmtId="0" fontId="9" fillId="46" borderId="21" xfId="0" applyFont="1" applyFill="1" applyBorder="1" applyAlignment="1">
      <alignment vertical="center" wrapText="1"/>
    </xf>
    <xf numFmtId="172" fontId="9" fillId="46" borderId="21" xfId="0" applyNumberFormat="1" applyFont="1" applyFill="1" applyBorder="1" applyAlignment="1">
      <alignment horizontal="center" vertical="center" wrapText="1"/>
    </xf>
    <xf numFmtId="172" fontId="9" fillId="46" borderId="51" xfId="0" applyNumberFormat="1" applyFont="1" applyFill="1" applyBorder="1" applyAlignment="1">
      <alignment horizontal="center" vertical="center" wrapText="1"/>
    </xf>
    <xf numFmtId="0" fontId="9" fillId="46" borderId="84" xfId="70" applyFont="1" applyFill="1" applyBorder="1" applyAlignment="1" applyProtection="1">
      <alignment horizontal="center" vertical="center" wrapText="1"/>
      <protection hidden="1"/>
    </xf>
    <xf numFmtId="0" fontId="9" fillId="46" borderId="85" xfId="70" applyFont="1" applyFill="1" applyBorder="1" applyAlignment="1" applyProtection="1">
      <alignment horizontal="center" vertical="center" textRotation="90" wrapText="1"/>
      <protection hidden="1"/>
    </xf>
    <xf numFmtId="172" fontId="9" fillId="46" borderId="85" xfId="70" applyNumberFormat="1" applyFont="1" applyFill="1" applyBorder="1" applyAlignment="1" applyProtection="1">
      <alignment horizontal="center" vertical="center" wrapText="1"/>
      <protection hidden="1"/>
    </xf>
    <xf numFmtId="0" fontId="9" fillId="46" borderId="86" xfId="70"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0" fillId="0" borderId="43" xfId="0" applyFont="1" applyFill="1" applyBorder="1" applyAlignment="1">
      <alignment horizontal="center" vertical="center" wrapText="1"/>
    </xf>
    <xf numFmtId="0" fontId="56" fillId="0" borderId="0" xfId="0" applyFont="1" applyFill="1" applyAlignment="1">
      <alignment horizontal="center" vertical="center" wrapText="1"/>
    </xf>
    <xf numFmtId="0" fontId="10" fillId="0" borderId="21" xfId="0" applyFont="1" applyFill="1" applyBorder="1" applyAlignment="1">
      <alignment horizontal="center" vertical="center" wrapText="1"/>
    </xf>
    <xf numFmtId="0" fontId="10" fillId="0" borderId="47" xfId="0" applyFont="1" applyFill="1" applyBorder="1" applyAlignment="1">
      <alignment horizontal="center" vertical="center" wrapText="1"/>
    </xf>
    <xf numFmtId="172" fontId="10" fillId="17" borderId="32" xfId="0" applyNumberFormat="1"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6" fillId="10" borderId="47" xfId="0" applyFont="1" applyFill="1" applyBorder="1" applyAlignment="1">
      <alignment horizontal="center" vertical="center" wrapText="1"/>
    </xf>
    <xf numFmtId="1" fontId="6" fillId="10" borderId="47" xfId="56" applyNumberFormat="1" applyFont="1" applyFill="1" applyBorder="1" applyAlignment="1">
      <alignment horizontal="center" vertical="center" wrapText="1"/>
    </xf>
    <xf numFmtId="165" fontId="6" fillId="10" borderId="47" xfId="0" applyNumberFormat="1" applyFont="1" applyFill="1" applyBorder="1" applyAlignment="1">
      <alignment horizontal="center" vertical="center" wrapText="1"/>
    </xf>
    <xf numFmtId="0" fontId="3" fillId="10" borderId="47" xfId="0" applyFont="1" applyFill="1" applyBorder="1" applyAlignment="1">
      <alignment horizontal="center" vertical="center" wrapText="1"/>
    </xf>
    <xf numFmtId="172" fontId="3" fillId="10" borderId="47" xfId="0" applyNumberFormat="1" applyFont="1" applyFill="1" applyBorder="1" applyAlignment="1">
      <alignment horizontal="center" vertical="center" wrapText="1"/>
    </xf>
    <xf numFmtId="172" fontId="3" fillId="10" borderId="53" xfId="0" applyNumberFormat="1" applyFont="1" applyFill="1" applyBorder="1" applyAlignment="1">
      <alignment horizontal="center" vertical="center" wrapText="1"/>
    </xf>
    <xf numFmtId="0" fontId="6" fillId="0" borderId="0" xfId="0" applyFont="1" applyAlignment="1">
      <alignment horizontal="center" vertical="center" wrapText="1"/>
    </xf>
    <xf numFmtId="0" fontId="52" fillId="0" borderId="0" xfId="0" applyFont="1" applyAlignment="1">
      <alignment horizontal="center" vertical="center"/>
    </xf>
    <xf numFmtId="172" fontId="0" fillId="0" borderId="0" xfId="0" applyNumberFormat="1" applyAlignment="1">
      <alignment horizontal="center" vertical="center"/>
    </xf>
    <xf numFmtId="0" fontId="11" fillId="0" borderId="29" xfId="75" applyFont="1" applyBorder="1" applyAlignment="1" applyProtection="1">
      <alignment vertical="center"/>
      <protection/>
    </xf>
    <xf numFmtId="0" fontId="11" fillId="0" borderId="11" xfId="75" applyFont="1" applyBorder="1" applyAlignment="1" applyProtection="1">
      <alignment vertical="center"/>
      <protection/>
    </xf>
    <xf numFmtId="0" fontId="12" fillId="0" borderId="0" xfId="0" applyFont="1" applyFill="1" applyAlignment="1" applyProtection="1">
      <alignment horizontal="center" vertical="center"/>
      <protection locked="0"/>
    </xf>
    <xf numFmtId="0" fontId="11" fillId="0" borderId="24" xfId="75" applyFont="1" applyBorder="1" applyAlignment="1" applyProtection="1">
      <alignment vertical="center"/>
      <protection/>
    </xf>
    <xf numFmtId="0" fontId="11" fillId="0" borderId="0" xfId="75" applyFont="1" applyBorder="1" applyAlignment="1" applyProtection="1">
      <alignment vertical="center"/>
      <protection/>
    </xf>
    <xf numFmtId="0" fontId="12" fillId="0" borderId="2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4" xfId="0" applyFont="1" applyFill="1" applyBorder="1" applyAlignment="1" applyProtection="1">
      <alignment horizontal="center" vertical="center" wrapText="1"/>
      <protection locked="0"/>
    </xf>
    <xf numFmtId="1" fontId="12" fillId="0" borderId="0" xfId="48" applyNumberFormat="1" applyFont="1" applyFill="1" applyBorder="1" applyAlignment="1" applyProtection="1">
      <alignment horizontal="center" vertical="center" wrapText="1"/>
      <protection locked="0"/>
    </xf>
    <xf numFmtId="165" fontId="12" fillId="0" borderId="0"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172" fontId="12" fillId="0" borderId="0"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0" fillId="17" borderId="85"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2" fillId="26" borderId="39"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2" fillId="26" borderId="32" xfId="0" applyFont="1" applyFill="1" applyBorder="1" applyAlignment="1" applyProtection="1">
      <alignment horizontal="center" vertical="center" wrapText="1"/>
      <protection locked="0"/>
    </xf>
    <xf numFmtId="0" fontId="9" fillId="46" borderId="15" xfId="70" applyFont="1" applyFill="1" applyBorder="1" applyAlignment="1" applyProtection="1">
      <alignment horizontal="center" vertical="center" wrapText="1"/>
      <protection hidden="1" locked="0"/>
    </xf>
    <xf numFmtId="0" fontId="9" fillId="46" borderId="10" xfId="70" applyFont="1" applyFill="1" applyBorder="1" applyAlignment="1" applyProtection="1">
      <alignment horizontal="center" vertical="center" wrapText="1"/>
      <protection hidden="1"/>
    </xf>
    <xf numFmtId="0" fontId="9" fillId="46" borderId="12" xfId="70" applyFont="1" applyFill="1" applyBorder="1" applyAlignment="1" applyProtection="1">
      <alignment horizontal="center" vertical="center" wrapText="1"/>
      <protection hidden="1" locked="0"/>
    </xf>
    <xf numFmtId="1" fontId="9" fillId="46" borderId="13" xfId="48" applyNumberFormat="1" applyFont="1" applyFill="1" applyBorder="1" applyAlignment="1" applyProtection="1">
      <alignment horizontal="center" vertical="center" wrapText="1"/>
      <protection hidden="1" locked="0"/>
    </xf>
    <xf numFmtId="0" fontId="9" fillId="46" borderId="13" xfId="70" applyFont="1" applyFill="1" applyBorder="1" applyAlignment="1" applyProtection="1">
      <alignment horizontal="center" vertical="center" wrapText="1"/>
      <protection hidden="1" locked="0"/>
    </xf>
    <xf numFmtId="0" fontId="9" fillId="46" borderId="13" xfId="70" applyFont="1" applyFill="1" applyBorder="1" applyAlignment="1" applyProtection="1">
      <alignment horizontal="center" vertical="center" textRotation="90" wrapText="1"/>
      <protection hidden="1" locked="0"/>
    </xf>
    <xf numFmtId="1" fontId="9" fillId="46" borderId="13" xfId="70" applyNumberFormat="1" applyFont="1" applyFill="1" applyBorder="1" applyAlignment="1" applyProtection="1">
      <alignment horizontal="center" vertical="center" textRotation="90" wrapText="1"/>
      <protection hidden="1" locked="0"/>
    </xf>
    <xf numFmtId="1" fontId="9" fillId="46" borderId="13" xfId="70" applyNumberFormat="1" applyFont="1" applyFill="1" applyBorder="1" applyAlignment="1" applyProtection="1">
      <alignment horizontal="center" vertical="center" wrapText="1"/>
      <protection hidden="1" locked="0"/>
    </xf>
    <xf numFmtId="172" fontId="9" fillId="46" borderId="13" xfId="70" applyNumberFormat="1" applyFont="1" applyFill="1" applyBorder="1" applyAlignment="1" applyProtection="1">
      <alignment horizontal="center" vertical="center" wrapText="1"/>
      <protection hidden="1" locked="0"/>
    </xf>
    <xf numFmtId="172" fontId="9" fillId="46" borderId="42" xfId="70" applyNumberFormat="1" applyFont="1" applyFill="1" applyBorder="1" applyAlignment="1" applyProtection="1">
      <alignment horizontal="center" vertical="center" wrapText="1"/>
      <protection hidden="1" locked="0"/>
    </xf>
    <xf numFmtId="0" fontId="9" fillId="46" borderId="14" xfId="70" applyFont="1" applyFill="1" applyBorder="1" applyAlignment="1" applyProtection="1">
      <alignment horizontal="center" vertical="center" wrapText="1"/>
      <protection hidden="1" locked="0"/>
    </xf>
    <xf numFmtId="0" fontId="9" fillId="0" borderId="0" xfId="0" applyFont="1" applyFill="1" applyAlignment="1" applyProtection="1">
      <alignment horizontal="center" vertical="center" wrapText="1"/>
      <protection locked="0"/>
    </xf>
    <xf numFmtId="0" fontId="11" fillId="0" borderId="10" xfId="70" applyFont="1" applyFill="1" applyBorder="1" applyAlignment="1" applyProtection="1">
      <alignment horizontal="center" vertical="center" wrapText="1"/>
      <protection hidden="1" locked="0"/>
    </xf>
    <xf numFmtId="0" fontId="11" fillId="26" borderId="19" xfId="70" applyFont="1" applyFill="1" applyBorder="1" applyAlignment="1" applyProtection="1">
      <alignment horizontal="center" vertical="center" wrapText="1"/>
      <protection hidden="1" locked="0"/>
    </xf>
    <xf numFmtId="0" fontId="8" fillId="26" borderId="21" xfId="70" applyFont="1" applyFill="1" applyBorder="1" applyAlignment="1" applyProtection="1">
      <alignment horizontal="center" vertical="center" wrapText="1"/>
      <protection hidden="1" locked="0"/>
    </xf>
    <xf numFmtId="0" fontId="8" fillId="26" borderId="21" xfId="0" applyFont="1" applyFill="1" applyBorder="1" applyAlignment="1" applyProtection="1">
      <alignment horizontal="center" vertical="center" wrapText="1"/>
      <protection locked="0"/>
    </xf>
    <xf numFmtId="14" fontId="8" fillId="26" borderId="21" xfId="52" applyNumberFormat="1" applyFont="1" applyFill="1" applyBorder="1" applyAlignment="1" applyProtection="1">
      <alignment horizontal="center" vertical="center" wrapText="1"/>
      <protection locked="0"/>
    </xf>
    <xf numFmtId="1" fontId="11" fillId="0" borderId="21" xfId="48" applyNumberFormat="1" applyFont="1" applyFill="1" applyBorder="1" applyAlignment="1" applyProtection="1">
      <alignment horizontal="center" vertical="center" wrapText="1"/>
      <protection locked="0"/>
    </xf>
    <xf numFmtId="44" fontId="8" fillId="26" borderId="21" xfId="64" applyFont="1" applyFill="1" applyBorder="1" applyAlignment="1" applyProtection="1">
      <alignment horizontal="center" vertical="center" wrapText="1"/>
      <protection hidden="1" locked="0"/>
    </xf>
    <xf numFmtId="0" fontId="8" fillId="0" borderId="0" xfId="0" applyFont="1" applyFill="1" applyAlignment="1" applyProtection="1">
      <alignment horizontal="center" vertical="center" wrapText="1"/>
      <protection locked="0"/>
    </xf>
    <xf numFmtId="0" fontId="11" fillId="36" borderId="34" xfId="70" applyFont="1" applyFill="1" applyBorder="1" applyAlignment="1" applyProtection="1">
      <alignment horizontal="center" vertical="center" wrapText="1"/>
      <protection hidden="1" locked="0"/>
    </xf>
    <xf numFmtId="0" fontId="8" fillId="2" borderId="31" xfId="70" applyFont="1" applyFill="1" applyBorder="1" applyAlignment="1" applyProtection="1">
      <alignment horizontal="center" vertical="center" wrapText="1"/>
      <protection hidden="1" locked="0"/>
    </xf>
    <xf numFmtId="0" fontId="11" fillId="2" borderId="24" xfId="70" applyFont="1" applyFill="1" applyBorder="1" applyAlignment="1" applyProtection="1">
      <alignment horizontal="center" vertical="center" wrapText="1"/>
      <protection hidden="1" locked="0"/>
    </xf>
    <xf numFmtId="0" fontId="8" fillId="0" borderId="5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1" xfId="70" applyFont="1" applyFill="1" applyBorder="1" applyAlignment="1" applyProtection="1">
      <alignment horizontal="center" vertical="center" wrapText="1"/>
      <protection hidden="1" locked="0"/>
    </xf>
    <xf numFmtId="0" fontId="11" fillId="0" borderId="29" xfId="70" applyFont="1" applyFill="1" applyBorder="1" applyAlignment="1" applyProtection="1">
      <alignment horizontal="center" vertical="center" wrapText="1"/>
      <protection hidden="1" locked="0"/>
    </xf>
    <xf numFmtId="0" fontId="11" fillId="26" borderId="29" xfId="70" applyFont="1" applyFill="1" applyBorder="1" applyAlignment="1" applyProtection="1">
      <alignment horizontal="center" vertical="center" wrapText="1"/>
      <protection hidden="1" locked="0"/>
    </xf>
    <xf numFmtId="0" fontId="8" fillId="0" borderId="21" xfId="0" applyFont="1" applyBorder="1" applyAlignment="1" applyProtection="1">
      <alignment horizontal="center" vertical="center" wrapText="1"/>
      <protection locked="0"/>
    </xf>
    <xf numFmtId="0" fontId="11" fillId="0" borderId="24" xfId="70" applyFont="1" applyFill="1" applyBorder="1" applyAlignment="1" applyProtection="1">
      <alignment horizontal="center" vertical="center" wrapText="1"/>
      <protection hidden="1" locked="0"/>
    </xf>
    <xf numFmtId="0" fontId="11" fillId="26" borderId="24" xfId="70" applyFont="1" applyFill="1" applyBorder="1" applyAlignment="1" applyProtection="1">
      <alignment horizontal="center" vertical="center" wrapText="1"/>
      <protection hidden="1" locked="0"/>
    </xf>
    <xf numFmtId="0" fontId="11" fillId="0" borderId="17" xfId="70" applyFont="1" applyFill="1" applyBorder="1" applyAlignment="1" applyProtection="1">
      <alignment horizontal="center" vertical="center" wrapText="1"/>
      <protection hidden="1" locked="0"/>
    </xf>
    <xf numFmtId="0" fontId="11" fillId="0" borderId="21" xfId="70" applyFont="1" applyFill="1" applyBorder="1" applyAlignment="1" applyProtection="1">
      <alignment horizontal="center" vertical="center" wrapText="1"/>
      <protection hidden="1" locked="0"/>
    </xf>
    <xf numFmtId="0" fontId="11" fillId="0" borderId="33" xfId="70" applyFont="1" applyFill="1" applyBorder="1" applyAlignment="1" applyProtection="1">
      <alignment horizontal="center" vertical="center" wrapText="1"/>
      <protection hidden="1" locked="0"/>
    </xf>
    <xf numFmtId="0" fontId="11" fillId="26" borderId="17" xfId="70" applyFont="1" applyFill="1" applyBorder="1" applyAlignment="1" applyProtection="1">
      <alignment horizontal="center" vertical="center" wrapText="1"/>
      <protection hidden="1" locked="0"/>
    </xf>
    <xf numFmtId="14" fontId="8" fillId="0" borderId="21" xfId="52"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44" fontId="8" fillId="26" borderId="54" xfId="64" applyFont="1" applyFill="1" applyBorder="1" applyAlignment="1" applyProtection="1">
      <alignment horizontal="center" vertical="center" wrapText="1"/>
      <protection hidden="1" locked="0"/>
    </xf>
    <xf numFmtId="0" fontId="11" fillId="17" borderId="88" xfId="0" applyFont="1" applyFill="1" applyBorder="1" applyAlignment="1" applyProtection="1">
      <alignment horizontal="center" vertical="center" wrapText="1"/>
      <protection locked="0"/>
    </xf>
    <xf numFmtId="0" fontId="11" fillId="17" borderId="89" xfId="0" applyFont="1" applyFill="1" applyBorder="1" applyAlignment="1" applyProtection="1">
      <alignment horizontal="center" vertical="center" wrapText="1"/>
      <protection locked="0"/>
    </xf>
    <xf numFmtId="0" fontId="11" fillId="17" borderId="90" xfId="0" applyFont="1" applyFill="1" applyBorder="1" applyAlignment="1" applyProtection="1">
      <alignment horizontal="center" vertical="center" wrapText="1"/>
      <protection locked="0"/>
    </xf>
    <xf numFmtId="1" fontId="11" fillId="17" borderId="15" xfId="0" applyNumberFormat="1" applyFont="1" applyFill="1" applyBorder="1" applyAlignment="1" applyProtection="1">
      <alignment horizontal="center" vertical="center" wrapText="1"/>
      <protection locked="0"/>
    </xf>
    <xf numFmtId="44" fontId="11" fillId="17" borderId="91" xfId="64" applyFont="1" applyFill="1" applyBorder="1" applyAlignment="1" applyProtection="1">
      <alignment horizontal="center" vertical="center" wrapText="1"/>
      <protection locked="0"/>
    </xf>
    <xf numFmtId="0" fontId="11" fillId="26" borderId="92" xfId="70" applyFont="1" applyFill="1" applyBorder="1" applyAlignment="1" applyProtection="1">
      <alignment horizontal="center" vertical="center" wrapText="1"/>
      <protection hidden="1" locked="0"/>
    </xf>
    <xf numFmtId="0" fontId="8" fillId="0" borderId="93" xfId="0" applyFont="1" applyFill="1" applyBorder="1" applyAlignment="1" applyProtection="1">
      <alignment horizontal="center" vertical="center" wrapText="1"/>
      <protection locked="0"/>
    </xf>
    <xf numFmtId="9" fontId="8" fillId="26" borderId="21" xfId="0" applyNumberFormat="1"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9" fontId="11" fillId="0" borderId="21" xfId="77" applyFont="1" applyFill="1" applyBorder="1" applyAlignment="1" applyProtection="1">
      <alignment horizontal="center" vertical="center" wrapText="1"/>
      <protection locked="0"/>
    </xf>
    <xf numFmtId="0" fontId="11" fillId="26" borderId="61" xfId="70" applyFont="1" applyFill="1" applyBorder="1" applyAlignment="1" applyProtection="1">
      <alignment horizontal="center" vertical="center" wrapText="1"/>
      <protection hidden="1" locked="0"/>
    </xf>
    <xf numFmtId="44" fontId="11" fillId="17" borderId="15" xfId="64" applyFont="1" applyFill="1" applyBorder="1" applyAlignment="1" applyProtection="1">
      <alignment horizontal="center" vertical="center" wrapText="1"/>
      <protection locked="0"/>
    </xf>
    <xf numFmtId="1" fontId="11" fillId="46" borderId="15" xfId="0" applyNumberFormat="1" applyFont="1" applyFill="1" applyBorder="1" applyAlignment="1" applyProtection="1">
      <alignment horizontal="center" vertical="center" wrapText="1"/>
      <protection locked="0"/>
    </xf>
    <xf numFmtId="42" fontId="9" fillId="46" borderId="15" xfId="66"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8" fillId="26" borderId="3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1" fontId="8" fillId="0" borderId="0" xfId="48" applyNumberFormat="1" applyFont="1" applyBorder="1" applyAlignment="1" applyProtection="1">
      <alignment horizontal="center" vertical="center" wrapText="1"/>
      <protection locked="0"/>
    </xf>
    <xf numFmtId="165" fontId="8" fillId="0" borderId="0" xfId="0" applyNumberFormat="1" applyFont="1" applyBorder="1" applyAlignment="1" applyProtection="1">
      <alignment horizontal="center" vertical="center" wrapText="1"/>
      <protection locked="0"/>
    </xf>
    <xf numFmtId="1" fontId="8" fillId="0" borderId="0" xfId="0" applyNumberFormat="1" applyFont="1" applyBorder="1" applyAlignment="1" applyProtection="1">
      <alignment horizontal="center" vertical="center" wrapText="1"/>
      <protection locked="0"/>
    </xf>
    <xf numFmtId="1" fontId="11" fillId="0" borderId="0" xfId="0" applyNumberFormat="1" applyFont="1" applyBorder="1" applyAlignment="1" applyProtection="1">
      <alignment horizontal="center" vertical="center" wrapText="1"/>
      <protection locked="0"/>
    </xf>
    <xf numFmtId="172" fontId="8" fillId="0" borderId="0" xfId="0" applyNumberFormat="1" applyFont="1" applyBorder="1" applyAlignment="1" applyProtection="1">
      <alignment horizontal="center" vertical="center" wrapText="1"/>
      <protection locked="0"/>
    </xf>
    <xf numFmtId="0" fontId="9" fillId="46" borderId="11" xfId="70" applyFont="1" applyFill="1" applyBorder="1" applyAlignment="1" applyProtection="1">
      <alignment horizontal="center" vertical="center" wrapText="1"/>
      <protection hidden="1" locked="0"/>
    </xf>
    <xf numFmtId="44" fontId="8" fillId="0" borderId="21" xfId="64" applyFont="1" applyFill="1" applyBorder="1" applyAlignment="1" applyProtection="1">
      <alignment horizontal="center" vertical="center" wrapText="1"/>
      <protection hidden="1" locked="0"/>
    </xf>
    <xf numFmtId="0" fontId="8" fillId="0" borderId="50" xfId="70" applyFont="1" applyFill="1" applyBorder="1" applyAlignment="1" applyProtection="1">
      <alignment horizontal="center" vertical="center" wrapText="1"/>
      <protection hidden="1" locked="0"/>
    </xf>
    <xf numFmtId="1" fontId="8" fillId="26" borderId="21" xfId="70" applyNumberFormat="1" applyFont="1" applyFill="1" applyBorder="1" applyAlignment="1" applyProtection="1">
      <alignment horizontal="center" vertical="center" wrapText="1"/>
      <protection hidden="1" locked="0"/>
    </xf>
    <xf numFmtId="0" fontId="11" fillId="26" borderId="63" xfId="70" applyFont="1" applyFill="1" applyBorder="1" applyAlignment="1" applyProtection="1">
      <alignment horizontal="center" vertical="center" wrapText="1"/>
      <protection hidden="1" locked="0"/>
    </xf>
    <xf numFmtId="0" fontId="8" fillId="0" borderId="64" xfId="70" applyFont="1" applyFill="1" applyBorder="1" applyAlignment="1" applyProtection="1">
      <alignment horizontal="center" vertical="center" wrapText="1"/>
      <protection hidden="1" locked="0"/>
    </xf>
    <xf numFmtId="0" fontId="8" fillId="26" borderId="54" xfId="70" applyFont="1" applyFill="1" applyBorder="1" applyAlignment="1" applyProtection="1">
      <alignment horizontal="center" vertical="center" wrapText="1"/>
      <protection hidden="1" locked="0"/>
    </xf>
    <xf numFmtId="1" fontId="8" fillId="26" borderId="54" xfId="70" applyNumberFormat="1" applyFont="1" applyFill="1" applyBorder="1" applyAlignment="1" applyProtection="1">
      <alignment horizontal="center" vertical="center" wrapText="1"/>
      <protection hidden="1" locked="0"/>
    </xf>
    <xf numFmtId="14" fontId="8" fillId="0" borderId="54" xfId="52" applyNumberFormat="1" applyFont="1" applyFill="1" applyBorder="1" applyAlignment="1" applyProtection="1">
      <alignment horizontal="center" vertical="center" wrapText="1"/>
      <protection locked="0"/>
    </xf>
    <xf numFmtId="44" fontId="8" fillId="0" borderId="54" xfId="64" applyFont="1" applyFill="1" applyBorder="1" applyAlignment="1" applyProtection="1">
      <alignment horizontal="center" vertical="center" wrapText="1"/>
      <protection hidden="1" locked="0"/>
    </xf>
    <xf numFmtId="0" fontId="11" fillId="20" borderId="30" xfId="70" applyFont="1" applyFill="1" applyBorder="1" applyAlignment="1" applyProtection="1">
      <alignment horizontal="center" vertical="center" wrapText="1"/>
      <protection hidden="1" locked="0"/>
    </xf>
    <xf numFmtId="0" fontId="8" fillId="20" borderId="0" xfId="0" applyFont="1" applyFill="1" applyAlignment="1" applyProtection="1">
      <alignment horizontal="center" vertical="center" wrapText="1"/>
      <protection locked="0"/>
    </xf>
    <xf numFmtId="0" fontId="11" fillId="0" borderId="30" xfId="70" applyFont="1" applyFill="1" applyBorder="1" applyAlignment="1" applyProtection="1">
      <alignment vertical="center" wrapText="1"/>
      <protection hidden="1" locked="0"/>
    </xf>
    <xf numFmtId="0" fontId="11" fillId="17" borderId="94" xfId="0" applyFont="1" applyFill="1" applyBorder="1" applyAlignment="1" applyProtection="1">
      <alignment horizontal="center" vertical="center" wrapText="1"/>
      <protection locked="0"/>
    </xf>
    <xf numFmtId="0" fontId="11" fillId="17" borderId="95" xfId="0" applyFont="1" applyFill="1" applyBorder="1" applyAlignment="1" applyProtection="1">
      <alignment horizontal="center" vertical="center" wrapText="1"/>
      <protection locked="0"/>
    </xf>
    <xf numFmtId="0" fontId="11" fillId="17" borderId="96" xfId="0" applyFont="1" applyFill="1" applyBorder="1" applyAlignment="1" applyProtection="1">
      <alignment horizontal="center" vertical="center" wrapText="1"/>
      <protection locked="0"/>
    </xf>
    <xf numFmtId="1" fontId="11" fillId="17" borderId="89" xfId="0" applyNumberFormat="1" applyFont="1" applyFill="1" applyBorder="1" applyAlignment="1" applyProtection="1">
      <alignment horizontal="center" vertical="center" wrapText="1"/>
      <protection locked="0"/>
    </xf>
    <xf numFmtId="44" fontId="11" fillId="17" borderId="89" xfId="64" applyFont="1" applyFill="1" applyBorder="1" applyAlignment="1" applyProtection="1">
      <alignment horizontal="center" vertical="center" wrapText="1"/>
      <protection locked="0"/>
    </xf>
    <xf numFmtId="0" fontId="11" fillId="0" borderId="0" xfId="70" applyFont="1" applyFill="1" applyBorder="1" applyAlignment="1" applyProtection="1">
      <alignment horizontal="center" vertical="center" wrapText="1"/>
      <protection hidden="1" locked="0"/>
    </xf>
    <xf numFmtId="0" fontId="11" fillId="26" borderId="60" xfId="70" applyFont="1" applyFill="1" applyBorder="1" applyAlignment="1" applyProtection="1">
      <alignment horizontal="center" vertical="center" wrapText="1"/>
      <protection hidden="1" locked="0"/>
    </xf>
    <xf numFmtId="0" fontId="8" fillId="0" borderId="21" xfId="46" applyFont="1" applyFill="1" applyBorder="1" applyAlignment="1" applyProtection="1">
      <alignment horizontal="center" vertical="center" wrapText="1"/>
      <protection locked="0"/>
    </xf>
    <xf numFmtId="0" fontId="12" fillId="26" borderId="21" xfId="0" applyFont="1" applyFill="1" applyBorder="1" applyAlignment="1" applyProtection="1">
      <alignment horizontal="center" vertical="center" wrapText="1"/>
      <protection locked="0"/>
    </xf>
    <xf numFmtId="1" fontId="11" fillId="0" borderId="21" xfId="48" applyNumberFormat="1" applyFont="1" applyBorder="1" applyAlignment="1" applyProtection="1">
      <alignment horizontal="center" vertical="center" wrapText="1"/>
      <protection locked="0"/>
    </xf>
    <xf numFmtId="0" fontId="11" fillId="2" borderId="30" xfId="70" applyFont="1" applyFill="1" applyBorder="1" applyAlignment="1" applyProtection="1">
      <alignment horizontal="center" vertical="center" wrapText="1"/>
      <protection hidden="1" locked="0"/>
    </xf>
    <xf numFmtId="1" fontId="8" fillId="0" borderId="21"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9" fontId="8" fillId="0" borderId="21" xfId="77" applyFont="1" applyFill="1" applyBorder="1" applyAlignment="1" applyProtection="1">
      <alignment horizontal="center" vertical="center" wrapText="1"/>
      <protection hidden="1" locked="0"/>
    </xf>
    <xf numFmtId="44" fontId="35" fillId="26" borderId="21" xfId="64" applyFont="1" applyFill="1" applyBorder="1" applyAlignment="1" applyProtection="1">
      <alignment horizontal="center" vertical="center" wrapText="1"/>
      <protection hidden="1" locked="0"/>
    </xf>
    <xf numFmtId="1" fontId="8" fillId="0" borderId="54" xfId="0" applyNumberFormat="1" applyFont="1" applyFill="1" applyBorder="1" applyAlignment="1" applyProtection="1">
      <alignment horizontal="center" vertical="center" wrapText="1"/>
      <protection locked="0"/>
    </xf>
    <xf numFmtId="0" fontId="11" fillId="2" borderId="97" xfId="70" applyFont="1" applyFill="1" applyBorder="1" applyAlignment="1" applyProtection="1">
      <alignment horizontal="center" vertical="center" wrapText="1"/>
      <protection hidden="1" locked="0"/>
    </xf>
    <xf numFmtId="9" fontId="8" fillId="0" borderId="21" xfId="0" applyNumberFormat="1" applyFont="1" applyFill="1" applyBorder="1" applyAlignment="1" applyProtection="1">
      <alignment horizontal="center" vertical="center" wrapText="1"/>
      <protection locked="0"/>
    </xf>
    <xf numFmtId="9" fontId="34" fillId="0" borderId="21" xfId="48" applyNumberFormat="1" applyFont="1" applyBorder="1" applyAlignment="1" applyProtection="1">
      <alignment horizontal="center" vertical="center" wrapText="1"/>
      <protection locked="0"/>
    </xf>
    <xf numFmtId="0" fontId="11" fillId="2" borderId="98" xfId="70" applyFont="1" applyFill="1" applyBorder="1" applyAlignment="1" applyProtection="1">
      <alignment horizontal="center" vertical="center" wrapText="1"/>
      <protection hidden="1" locked="0"/>
    </xf>
    <xf numFmtId="0" fontId="8" fillId="0" borderId="54" xfId="0" applyFont="1" applyFill="1" applyBorder="1" applyAlignment="1" applyProtection="1">
      <alignment horizontal="center" vertical="center" wrapText="1"/>
      <protection locked="0"/>
    </xf>
    <xf numFmtId="1" fontId="34" fillId="0" borderId="21" xfId="48" applyNumberFormat="1" applyFont="1" applyBorder="1" applyAlignment="1" applyProtection="1">
      <alignment horizontal="center" vertical="center" wrapText="1"/>
      <protection locked="0"/>
    </xf>
    <xf numFmtId="0" fontId="11" fillId="20" borderId="11" xfId="70" applyFont="1" applyFill="1" applyBorder="1" applyAlignment="1" applyProtection="1">
      <alignment horizontal="center" vertical="center" wrapText="1"/>
      <protection hidden="1" locked="0"/>
    </xf>
    <xf numFmtId="0" fontId="11" fillId="20" borderId="61" xfId="70" applyFont="1" applyFill="1" applyBorder="1" applyAlignment="1" applyProtection="1">
      <alignment horizontal="center" vertical="center" wrapText="1"/>
      <protection hidden="1" locked="0"/>
    </xf>
    <xf numFmtId="0" fontId="8" fillId="26" borderId="50" xfId="46" applyFont="1" applyFill="1" applyBorder="1" applyAlignment="1" applyProtection="1">
      <alignment horizontal="center" vertical="center" wrapText="1"/>
      <protection locked="0"/>
    </xf>
    <xf numFmtId="1" fontId="34" fillId="26" borderId="21" xfId="48" applyNumberFormat="1" applyFont="1" applyFill="1" applyBorder="1" applyAlignment="1" applyProtection="1">
      <alignment horizontal="center" vertical="center" wrapText="1"/>
      <protection locked="0"/>
    </xf>
    <xf numFmtId="0" fontId="8" fillId="26" borderId="32" xfId="70" applyFont="1" applyFill="1" applyBorder="1" applyAlignment="1" applyProtection="1">
      <alignment horizontal="center" vertical="center" wrapText="1"/>
      <protection hidden="1" locked="0"/>
    </xf>
    <xf numFmtId="44" fontId="8" fillId="0" borderId="0" xfId="64" applyFont="1" applyFill="1" applyBorder="1" applyAlignment="1" applyProtection="1">
      <alignment horizontal="center" vertical="center" wrapText="1"/>
      <protection locked="0"/>
    </xf>
    <xf numFmtId="44" fontId="35" fillId="0" borderId="21" xfId="64" applyFont="1" applyFill="1" applyBorder="1" applyAlignment="1" applyProtection="1">
      <alignment horizontal="center" vertical="center" wrapText="1"/>
      <protection hidden="1" locked="0"/>
    </xf>
    <xf numFmtId="0" fontId="8" fillId="0" borderId="50" xfId="46" applyFont="1" applyFill="1" applyBorder="1" applyAlignment="1" applyProtection="1">
      <alignment horizontal="center" vertical="center" wrapText="1"/>
      <protection locked="0"/>
    </xf>
    <xf numFmtId="1" fontId="8" fillId="0" borderId="21" xfId="77" applyNumberFormat="1" applyFont="1" applyFill="1" applyBorder="1" applyAlignment="1" applyProtection="1">
      <alignment horizontal="center" vertical="center" wrapText="1"/>
      <protection hidden="1" locked="0"/>
    </xf>
    <xf numFmtId="0" fontId="38" fillId="0" borderId="54" xfId="70" applyFont="1" applyFill="1" applyBorder="1" applyAlignment="1" applyProtection="1">
      <alignment horizontal="center" vertical="center" wrapText="1"/>
      <protection hidden="1"/>
    </xf>
    <xf numFmtId="0" fontId="8" fillId="26" borderId="64" xfId="46" applyFont="1" applyFill="1" applyBorder="1" applyAlignment="1" applyProtection="1">
      <alignment horizontal="center" vertical="center" wrapText="1"/>
      <protection locked="0"/>
    </xf>
    <xf numFmtId="0" fontId="8" fillId="0" borderId="54" xfId="70" applyFont="1" applyFill="1" applyBorder="1" applyAlignment="1" applyProtection="1">
      <alignment horizontal="center" vertical="center" wrapText="1"/>
      <protection hidden="1" locked="0"/>
    </xf>
    <xf numFmtId="1" fontId="8" fillId="0" borderId="54" xfId="77" applyNumberFormat="1" applyFont="1" applyFill="1" applyBorder="1" applyAlignment="1" applyProtection="1">
      <alignment horizontal="center" vertical="center" wrapText="1"/>
      <protection hidden="1" locked="0"/>
    </xf>
    <xf numFmtId="0" fontId="11" fillId="36" borderId="31" xfId="70" applyFont="1" applyFill="1" applyBorder="1" applyAlignment="1" applyProtection="1" quotePrefix="1">
      <alignment horizontal="center" vertical="center" wrapText="1"/>
      <protection hidden="1" locked="0"/>
    </xf>
    <xf numFmtId="0" fontId="11" fillId="0" borderId="24" xfId="70" applyFont="1" applyFill="1" applyBorder="1" applyAlignment="1" applyProtection="1" quotePrefix="1">
      <alignment horizontal="center" vertical="center" wrapText="1"/>
      <protection hidden="1" locked="0"/>
    </xf>
    <xf numFmtId="0" fontId="11" fillId="0" borderId="29" xfId="70" applyFont="1" applyFill="1" applyBorder="1" applyAlignment="1" applyProtection="1" quotePrefix="1">
      <alignment vertical="center" wrapText="1"/>
      <protection hidden="1" locked="0"/>
    </xf>
    <xf numFmtId="0" fontId="11" fillId="0" borderId="30" xfId="70" applyFont="1" applyFill="1" applyBorder="1" applyAlignment="1" applyProtection="1" quotePrefix="1">
      <alignment vertical="center" wrapText="1"/>
      <protection hidden="1" locked="0"/>
    </xf>
    <xf numFmtId="0" fontId="11" fillId="26" borderId="63" xfId="70" applyFont="1" applyFill="1" applyBorder="1" applyAlignment="1" applyProtection="1" quotePrefix="1">
      <alignment horizontal="center" vertical="center" wrapText="1"/>
      <protection hidden="1" locked="0"/>
    </xf>
    <xf numFmtId="0" fontId="8" fillId="30" borderId="64" xfId="72" applyFont="1" applyFill="1" applyBorder="1" applyAlignment="1" applyProtection="1">
      <alignment horizontal="center" vertical="center" wrapText="1"/>
      <protection hidden="1" locked="0"/>
    </xf>
    <xf numFmtId="14" fontId="8" fillId="0" borderId="39" xfId="52" applyNumberFormat="1" applyFont="1" applyFill="1" applyBorder="1" applyAlignment="1" applyProtection="1">
      <alignment horizontal="center" vertical="center" wrapText="1"/>
      <protection locked="0"/>
    </xf>
    <xf numFmtId="1" fontId="11" fillId="0" borderId="32" xfId="48" applyNumberFormat="1" applyFont="1" applyBorder="1" applyAlignment="1" applyProtection="1">
      <alignment horizontal="center" vertical="center" wrapText="1"/>
      <protection locked="0"/>
    </xf>
    <xf numFmtId="0" fontId="11" fillId="17" borderId="91" xfId="0" applyFont="1" applyFill="1" applyBorder="1" applyAlignment="1" applyProtection="1">
      <alignment horizontal="center" vertical="center" wrapText="1"/>
      <protection locked="0"/>
    </xf>
    <xf numFmtId="0" fontId="11" fillId="26" borderId="99" xfId="70" applyFont="1" applyFill="1" applyBorder="1" applyAlignment="1" applyProtection="1" quotePrefix="1">
      <alignment horizontal="center" vertical="center" wrapText="1"/>
      <protection hidden="1" locked="0"/>
    </xf>
    <xf numFmtId="0" fontId="8" fillId="26" borderId="93" xfId="70" applyFont="1" applyFill="1" applyBorder="1" applyAlignment="1" applyProtection="1">
      <alignment horizontal="center" vertical="center" wrapText="1"/>
      <protection hidden="1" locked="0"/>
    </xf>
    <xf numFmtId="0" fontId="8" fillId="0" borderId="32" xfId="70" applyFont="1" applyFill="1" applyBorder="1" applyAlignment="1" applyProtection="1">
      <alignment horizontal="center" vertical="center" wrapText="1"/>
      <protection hidden="1" locked="0"/>
    </xf>
    <xf numFmtId="1" fontId="8" fillId="0" borderId="32" xfId="77" applyNumberFormat="1" applyFont="1" applyFill="1" applyBorder="1" applyAlignment="1" applyProtection="1">
      <alignment horizontal="center" vertical="center" wrapText="1"/>
      <protection hidden="1" locked="0"/>
    </xf>
    <xf numFmtId="14" fontId="8" fillId="0" borderId="32" xfId="52" applyNumberFormat="1" applyFont="1" applyFill="1" applyBorder="1" applyAlignment="1" applyProtection="1">
      <alignment horizontal="center" vertical="center" wrapText="1"/>
      <protection locked="0"/>
    </xf>
    <xf numFmtId="1" fontId="11" fillId="0" borderId="32" xfId="48" applyNumberFormat="1" applyFont="1" applyFill="1" applyBorder="1" applyAlignment="1" applyProtection="1">
      <alignment horizontal="center" vertical="center" wrapText="1"/>
      <protection locked="0"/>
    </xf>
    <xf numFmtId="44" fontId="8" fillId="0" borderId="32" xfId="64" applyFont="1" applyFill="1" applyBorder="1" applyAlignment="1" applyProtection="1">
      <alignment horizontal="center" vertical="center"/>
      <protection locked="0"/>
    </xf>
    <xf numFmtId="44" fontId="8" fillId="0" borderId="21" xfId="64" applyFont="1" applyFill="1" applyBorder="1" applyAlignment="1" applyProtection="1">
      <alignment horizontal="center" vertical="center"/>
      <protection locked="0"/>
    </xf>
    <xf numFmtId="0" fontId="11" fillId="26" borderId="100" xfId="70" applyFont="1" applyFill="1" applyBorder="1" applyAlignment="1" applyProtection="1" quotePrefix="1">
      <alignment horizontal="center" vertical="center" wrapText="1"/>
      <protection hidden="1" locked="0"/>
    </xf>
    <xf numFmtId="9" fontId="8" fillId="0" borderId="21" xfId="77" applyNumberFormat="1" applyFont="1" applyFill="1" applyBorder="1" applyAlignment="1" applyProtection="1">
      <alignment horizontal="center" vertical="center" wrapText="1"/>
      <protection hidden="1" locked="0"/>
    </xf>
    <xf numFmtId="9" fontId="11" fillId="0" borderId="21" xfId="48" applyNumberFormat="1" applyFont="1" applyFill="1" applyBorder="1" applyAlignment="1" applyProtection="1">
      <alignment horizontal="center" vertical="center" wrapText="1"/>
      <protection locked="0"/>
    </xf>
    <xf numFmtId="0" fontId="11" fillId="0" borderId="54" xfId="70" applyFont="1" applyFill="1" applyBorder="1" applyAlignment="1" applyProtection="1" quotePrefix="1">
      <alignment horizontal="center" vertical="center" wrapText="1"/>
      <protection hidden="1" locked="0"/>
    </xf>
    <xf numFmtId="0" fontId="11" fillId="26" borderId="101" xfId="70" applyFont="1" applyFill="1" applyBorder="1" applyAlignment="1" applyProtection="1" quotePrefix="1">
      <alignment horizontal="center" vertical="center" wrapText="1"/>
      <protection hidden="1" locked="0"/>
    </xf>
    <xf numFmtId="0" fontId="8" fillId="0" borderId="52" xfId="70" applyFont="1" applyFill="1" applyBorder="1" applyAlignment="1" applyProtection="1">
      <alignment horizontal="center" vertical="center" wrapText="1"/>
      <protection hidden="1" locked="0"/>
    </xf>
    <xf numFmtId="0" fontId="8" fillId="0" borderId="47" xfId="0" applyFont="1" applyFill="1" applyBorder="1" applyAlignment="1" applyProtection="1">
      <alignment horizontal="center" vertical="center" wrapText="1"/>
      <protection locked="0"/>
    </xf>
    <xf numFmtId="1" fontId="8" fillId="0" borderId="47" xfId="77" applyNumberFormat="1" applyFont="1" applyFill="1" applyBorder="1" applyAlignment="1" applyProtection="1">
      <alignment horizontal="center" vertical="center" wrapText="1"/>
      <protection hidden="1" locked="0"/>
    </xf>
    <xf numFmtId="0" fontId="8" fillId="26" borderId="47" xfId="0" applyFont="1" applyFill="1" applyBorder="1" applyAlignment="1" applyProtection="1">
      <alignment horizontal="center" vertical="center" wrapText="1"/>
      <protection locked="0"/>
    </xf>
    <xf numFmtId="0" fontId="8" fillId="0" borderId="47" xfId="70" applyFont="1" applyFill="1" applyBorder="1" applyAlignment="1" applyProtection="1">
      <alignment horizontal="center" vertical="center" wrapText="1"/>
      <protection hidden="1" locked="0"/>
    </xf>
    <xf numFmtId="14" fontId="8" fillId="0" borderId="47" xfId="52" applyNumberFormat="1" applyFont="1" applyFill="1" applyBorder="1" applyAlignment="1" applyProtection="1">
      <alignment horizontal="center" vertical="center" wrapText="1"/>
      <protection locked="0"/>
    </xf>
    <xf numFmtId="14" fontId="8" fillId="0" borderId="102" xfId="52" applyNumberFormat="1" applyFont="1" applyFill="1" applyBorder="1" applyAlignment="1" applyProtection="1">
      <alignment horizontal="center" vertical="center" wrapText="1"/>
      <protection locked="0"/>
    </xf>
    <xf numFmtId="1" fontId="11" fillId="0" borderId="47" xfId="48" applyNumberFormat="1" applyFont="1" applyFill="1" applyBorder="1" applyAlignment="1" applyProtection="1">
      <alignment horizontal="center" vertical="center" wrapText="1"/>
      <protection locked="0"/>
    </xf>
    <xf numFmtId="44" fontId="8" fillId="0" borderId="47" xfId="64" applyFont="1" applyFill="1" applyBorder="1" applyAlignment="1" applyProtection="1">
      <alignment horizontal="center" vertical="center"/>
      <protection locked="0"/>
    </xf>
    <xf numFmtId="0" fontId="11" fillId="17" borderId="85" xfId="0" applyFont="1" applyFill="1" applyBorder="1" applyAlignment="1" applyProtection="1">
      <alignment horizontal="center" vertical="center" wrapText="1"/>
      <protection locked="0"/>
    </xf>
    <xf numFmtId="0" fontId="9" fillId="46" borderId="18" xfId="0" applyFont="1" applyFill="1" applyBorder="1" applyAlignment="1" applyProtection="1">
      <alignment vertical="center" wrapText="1"/>
      <protection locked="0"/>
    </xf>
    <xf numFmtId="0" fontId="9" fillId="46" borderId="18" xfId="0" applyFont="1" applyFill="1" applyBorder="1" applyAlignment="1" applyProtection="1">
      <alignment horizontal="center" vertical="center" wrapText="1"/>
      <protection locked="0"/>
    </xf>
    <xf numFmtId="1" fontId="9" fillId="46" borderId="18" xfId="0" applyNumberFormat="1" applyFont="1" applyFill="1" applyBorder="1" applyAlignment="1" applyProtection="1">
      <alignment horizontal="center" vertical="center" wrapText="1"/>
      <protection locked="0"/>
    </xf>
    <xf numFmtId="44" fontId="9" fillId="46" borderId="18" xfId="64" applyFont="1" applyFill="1" applyBorder="1" applyAlignment="1" applyProtection="1">
      <alignment horizontal="center" vertical="center" wrapText="1"/>
      <protection locked="0"/>
    </xf>
    <xf numFmtId="0" fontId="11" fillId="11" borderId="0" xfId="0" applyFont="1" applyFill="1" applyBorder="1" applyAlignment="1" applyProtection="1">
      <alignment horizontal="center" vertical="center" wrapText="1"/>
      <protection locked="0"/>
    </xf>
    <xf numFmtId="0" fontId="9" fillId="46" borderId="14" xfId="70" applyFont="1" applyFill="1" applyBorder="1" applyAlignment="1" applyProtection="1">
      <alignment horizontal="center" vertical="center" textRotation="90" wrapText="1"/>
      <protection hidden="1" locked="0"/>
    </xf>
    <xf numFmtId="1" fontId="9" fillId="46" borderId="14" xfId="70" applyNumberFormat="1" applyFont="1" applyFill="1" applyBorder="1" applyAlignment="1" applyProtection="1">
      <alignment horizontal="center" vertical="center" textRotation="90" wrapText="1"/>
      <protection hidden="1" locked="0"/>
    </xf>
    <xf numFmtId="1" fontId="9" fillId="46" borderId="14" xfId="70" applyNumberFormat="1" applyFont="1" applyFill="1" applyBorder="1" applyAlignment="1" applyProtection="1">
      <alignment horizontal="center" vertical="center" wrapText="1"/>
      <protection hidden="1" locked="0"/>
    </xf>
    <xf numFmtId="172" fontId="9" fillId="46" borderId="14" xfId="70" applyNumberFormat="1" applyFont="1" applyFill="1" applyBorder="1" applyAlignment="1" applyProtection="1">
      <alignment horizontal="center" vertical="center" wrapText="1"/>
      <protection hidden="1" locked="0"/>
    </xf>
    <xf numFmtId="0" fontId="10" fillId="0" borderId="29" xfId="71" applyFont="1" applyFill="1" applyBorder="1" applyAlignment="1" applyProtection="1">
      <alignment horizontal="center" vertical="center" wrapText="1"/>
      <protection hidden="1"/>
    </xf>
    <xf numFmtId="44" fontId="38" fillId="26" borderId="21" xfId="64" applyFont="1" applyFill="1" applyBorder="1" applyAlignment="1" applyProtection="1">
      <alignment horizontal="center" vertical="center" wrapText="1"/>
      <protection hidden="1"/>
    </xf>
    <xf numFmtId="0" fontId="12" fillId="17" borderId="15" xfId="0" applyFont="1" applyFill="1" applyBorder="1" applyAlignment="1" applyProtection="1">
      <alignment horizontal="center" vertical="center" wrapText="1"/>
      <protection locked="0"/>
    </xf>
    <xf numFmtId="0" fontId="10" fillId="17" borderId="91" xfId="0" applyFont="1" applyFill="1" applyBorder="1" applyAlignment="1" applyProtection="1">
      <alignment horizontal="center" vertical="center" wrapText="1"/>
      <protection locked="0"/>
    </xf>
    <xf numFmtId="0" fontId="10" fillId="17" borderId="89" xfId="0" applyFont="1" applyFill="1" applyBorder="1" applyAlignment="1" applyProtection="1">
      <alignment horizontal="center" vertical="center" wrapText="1"/>
      <protection locked="0"/>
    </xf>
    <xf numFmtId="1" fontId="10" fillId="17" borderId="89" xfId="0" applyNumberFormat="1" applyFont="1" applyFill="1" applyBorder="1" applyAlignment="1" applyProtection="1">
      <alignment horizontal="center" vertical="center" wrapText="1"/>
      <protection locked="0"/>
    </xf>
    <xf numFmtId="44" fontId="10" fillId="17" borderId="90" xfId="64" applyFont="1" applyFill="1" applyBorder="1" applyAlignment="1" applyProtection="1">
      <alignment horizontal="center" vertical="center" wrapText="1"/>
      <protection locked="0"/>
    </xf>
    <xf numFmtId="1" fontId="9" fillId="46" borderId="15" xfId="0" applyNumberFormat="1"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xf>
    <xf numFmtId="0" fontId="12" fillId="10" borderId="18" xfId="0" applyFont="1" applyFill="1" applyBorder="1" applyAlignment="1" applyProtection="1">
      <alignment horizontal="center" vertical="center" wrapText="1"/>
      <protection locked="0"/>
    </xf>
    <xf numFmtId="1" fontId="12" fillId="10" borderId="18" xfId="48" applyNumberFormat="1" applyFont="1" applyFill="1" applyBorder="1" applyAlignment="1" applyProtection="1">
      <alignment horizontal="center" vertical="center" wrapText="1"/>
      <protection locked="0"/>
    </xf>
    <xf numFmtId="165" fontId="12" fillId="10" borderId="18" xfId="0" applyNumberFormat="1" applyFont="1" applyFill="1" applyBorder="1" applyAlignment="1" applyProtection="1">
      <alignment horizontal="center" vertical="center" wrapText="1"/>
      <protection locked="0"/>
    </xf>
    <xf numFmtId="1" fontId="12" fillId="10" borderId="18" xfId="0" applyNumberFormat="1" applyFont="1" applyFill="1" applyBorder="1" applyAlignment="1" applyProtection="1">
      <alignment horizontal="center" vertical="center" wrapText="1"/>
      <protection locked="0"/>
    </xf>
    <xf numFmtId="1" fontId="10" fillId="10" borderId="18" xfId="0" applyNumberFormat="1" applyFont="1" applyFill="1" applyBorder="1" applyAlignment="1" applyProtection="1">
      <alignment horizontal="center" vertical="center" wrapText="1"/>
      <protection locked="0"/>
    </xf>
    <xf numFmtId="0" fontId="12" fillId="26" borderId="0" xfId="0" applyFont="1" applyFill="1" applyBorder="1" applyAlignment="1" applyProtection="1">
      <alignment horizontal="center" vertical="center"/>
      <protection locked="0"/>
    </xf>
    <xf numFmtId="172" fontId="12" fillId="0" borderId="0" xfId="0" applyNumberFormat="1" applyFont="1" applyFill="1" applyBorder="1" applyAlignment="1" applyProtection="1">
      <alignment horizontal="center" vertical="center"/>
      <protection locked="0"/>
    </xf>
    <xf numFmtId="0" fontId="43" fillId="0" borderId="0" xfId="0" applyFont="1" applyAlignment="1">
      <alignment/>
    </xf>
    <xf numFmtId="0" fontId="43" fillId="0" borderId="24" xfId="75" applyFont="1" applyBorder="1" applyAlignment="1">
      <alignment horizontal="center" vertical="center" wrapText="1"/>
      <protection/>
    </xf>
    <xf numFmtId="0" fontId="44" fillId="0" borderId="0" xfId="75" applyFont="1" applyBorder="1" applyAlignment="1">
      <alignment horizontal="center" vertical="center" wrapText="1"/>
      <protection/>
    </xf>
    <xf numFmtId="0" fontId="43" fillId="0" borderId="0" xfId="75" applyFont="1" applyBorder="1" applyAlignment="1">
      <alignment horizontal="center" vertical="center" wrapText="1"/>
      <protection/>
    </xf>
    <xf numFmtId="1" fontId="43" fillId="0" borderId="0" xfId="75" applyNumberFormat="1" applyFont="1" applyBorder="1" applyAlignment="1">
      <alignment horizontal="center" vertical="center" wrapText="1"/>
      <protection/>
    </xf>
    <xf numFmtId="14" fontId="43" fillId="26" borderId="0" xfId="75" applyNumberFormat="1" applyFont="1" applyFill="1" applyBorder="1" applyAlignment="1">
      <alignment horizontal="center" vertical="center" wrapText="1"/>
      <protection/>
    </xf>
    <xf numFmtId="168" fontId="43" fillId="0" borderId="0" xfId="75" applyNumberFormat="1" applyFont="1" applyBorder="1" applyAlignment="1">
      <alignment horizontal="center" vertical="center" wrapText="1"/>
      <protection/>
    </xf>
    <xf numFmtId="168" fontId="43" fillId="0" borderId="25" xfId="75" applyNumberFormat="1" applyFont="1" applyBorder="1" applyAlignment="1">
      <alignment horizontal="center" vertical="center" wrapText="1"/>
      <protection/>
    </xf>
    <xf numFmtId="0" fontId="61" fillId="51" borderId="15" xfId="75" applyFont="1" applyFill="1" applyBorder="1" applyAlignment="1">
      <alignment horizontal="center" vertical="center" wrapText="1"/>
      <protection/>
    </xf>
    <xf numFmtId="0" fontId="43" fillId="0" borderId="39" xfId="75" applyFont="1" applyBorder="1" applyAlignment="1">
      <alignment/>
      <protection/>
    </xf>
    <xf numFmtId="0" fontId="43" fillId="0" borderId="87" xfId="75" applyFont="1" applyBorder="1" applyAlignment="1">
      <alignment/>
      <protection/>
    </xf>
    <xf numFmtId="0" fontId="45" fillId="38" borderId="64" xfId="75" applyFont="1" applyFill="1" applyBorder="1" applyAlignment="1">
      <alignment horizontal="center" vertical="center" wrapText="1"/>
      <protection/>
    </xf>
    <xf numFmtId="0" fontId="45" fillId="38" borderId="54" xfId="75" applyFont="1" applyFill="1" applyBorder="1" applyAlignment="1">
      <alignment horizontal="center" vertical="center" wrapText="1"/>
      <protection/>
    </xf>
    <xf numFmtId="0" fontId="9" fillId="18" borderId="54" xfId="70" applyFont="1" applyFill="1" applyBorder="1" applyAlignment="1" applyProtection="1">
      <alignment horizontal="center" vertical="center" wrapText="1"/>
      <protection hidden="1"/>
    </xf>
    <xf numFmtId="0" fontId="45" fillId="38" borderId="54" xfId="75" applyFont="1" applyFill="1" applyBorder="1" applyAlignment="1">
      <alignment horizontal="center" vertical="center" textRotation="90" wrapText="1"/>
      <protection/>
    </xf>
    <xf numFmtId="172" fontId="45" fillId="38" borderId="54" xfId="75" applyNumberFormat="1" applyFont="1" applyFill="1" applyBorder="1" applyAlignment="1">
      <alignment horizontal="center" vertical="center" wrapText="1"/>
      <protection/>
    </xf>
    <xf numFmtId="172" fontId="45" fillId="34" borderId="54" xfId="64" applyNumberFormat="1" applyFont="1" applyFill="1" applyBorder="1" applyAlignment="1" applyProtection="1">
      <alignment horizontal="center" vertical="center" wrapText="1"/>
      <protection hidden="1"/>
    </xf>
    <xf numFmtId="0" fontId="46" fillId="0" borderId="84" xfId="75" applyFont="1" applyFill="1" applyBorder="1" applyAlignment="1">
      <alignment horizontal="center" vertical="center" wrapText="1"/>
      <protection/>
    </xf>
    <xf numFmtId="0" fontId="46" fillId="0" borderId="85" xfId="75" applyFont="1" applyFill="1" applyBorder="1" applyAlignment="1">
      <alignment vertical="center" wrapText="1"/>
      <protection/>
    </xf>
    <xf numFmtId="0" fontId="46" fillId="10" borderId="85" xfId="75" applyFont="1" applyFill="1" applyBorder="1" applyAlignment="1">
      <alignment horizontal="center" vertical="center" wrapText="1"/>
      <protection/>
    </xf>
    <xf numFmtId="0" fontId="46" fillId="19" borderId="85" xfId="75" applyFont="1" applyFill="1" applyBorder="1" applyAlignment="1">
      <alignment horizontal="center" vertical="center" wrapText="1"/>
      <protection/>
    </xf>
    <xf numFmtId="0" fontId="46" fillId="0" borderId="85" xfId="75" applyFont="1" applyFill="1" applyBorder="1" applyAlignment="1">
      <alignment horizontal="center" vertical="center" wrapText="1"/>
      <protection/>
    </xf>
    <xf numFmtId="0" fontId="38" fillId="52" borderId="103" xfId="75" applyFont="1" applyFill="1" applyBorder="1" applyAlignment="1">
      <alignment horizontal="center" vertical="center" wrapText="1"/>
      <protection/>
    </xf>
    <xf numFmtId="0" fontId="38" fillId="0" borderId="43" xfId="75" applyFont="1" applyFill="1" applyBorder="1" applyAlignment="1">
      <alignment horizontal="center" vertical="center" wrapText="1"/>
      <protection/>
    </xf>
    <xf numFmtId="0" fontId="38" fillId="0" borderId="43" xfId="75" applyFont="1" applyBorder="1" applyAlignment="1">
      <alignment horizontal="center" vertical="center" wrapText="1"/>
      <protection/>
    </xf>
    <xf numFmtId="14" fontId="38" fillId="26" borderId="43" xfId="75" applyNumberFormat="1" applyFont="1" applyFill="1" applyBorder="1" applyAlignment="1">
      <alignment horizontal="center" vertical="center" wrapText="1"/>
      <protection/>
    </xf>
    <xf numFmtId="1" fontId="40" fillId="0" borderId="43" xfId="48" applyNumberFormat="1" applyFont="1" applyBorder="1" applyAlignment="1">
      <alignment horizontal="center" vertical="center" wrapText="1"/>
    </xf>
    <xf numFmtId="44" fontId="38" fillId="53" borderId="43" xfId="64" applyFont="1" applyFill="1" applyBorder="1" applyAlignment="1">
      <alignment horizontal="center" vertical="center" wrapText="1"/>
    </xf>
    <xf numFmtId="0" fontId="46" fillId="15" borderId="85" xfId="75" applyFont="1" applyFill="1" applyBorder="1" applyAlignment="1">
      <alignment horizontal="center" vertical="center" wrapText="1"/>
      <protection/>
    </xf>
    <xf numFmtId="0" fontId="38" fillId="0" borderId="50" xfId="75" applyFont="1" applyFill="1" applyBorder="1" applyAlignment="1">
      <alignment horizontal="center" vertical="center" wrapText="1"/>
      <protection/>
    </xf>
    <xf numFmtId="0" fontId="38" fillId="0" borderId="21" xfId="75" applyFont="1" applyFill="1" applyBorder="1" applyAlignment="1">
      <alignment horizontal="center" vertical="center" wrapText="1"/>
      <protection/>
    </xf>
    <xf numFmtId="0" fontId="38" fillId="0" borderId="21" xfId="75" applyFont="1" applyBorder="1" applyAlignment="1">
      <alignment horizontal="center" vertical="center" wrapText="1"/>
      <protection/>
    </xf>
    <xf numFmtId="1" fontId="11" fillId="26" borderId="32" xfId="70" applyNumberFormat="1" applyFont="1" applyFill="1" applyBorder="1" applyAlignment="1" applyProtection="1">
      <alignment horizontal="center" vertical="center" wrapText="1"/>
      <protection hidden="1"/>
    </xf>
    <xf numFmtId="44" fontId="38" fillId="53" borderId="21" xfId="64" applyFont="1" applyFill="1" applyBorder="1" applyAlignment="1">
      <alignment horizontal="center" vertical="center" wrapText="1"/>
    </xf>
    <xf numFmtId="0" fontId="40" fillId="36" borderId="20" xfId="75" applyFont="1" applyFill="1" applyBorder="1" applyAlignment="1">
      <alignment horizontal="center" vertical="center" wrapText="1"/>
      <protection/>
    </xf>
    <xf numFmtId="0" fontId="46" fillId="0" borderId="104" xfId="75" applyFont="1" applyFill="1" applyBorder="1" applyAlignment="1">
      <alignment horizontal="center" vertical="center" wrapText="1"/>
      <protection/>
    </xf>
    <xf numFmtId="0" fontId="46" fillId="0" borderId="45" xfId="75" applyFont="1" applyFill="1" applyBorder="1" applyAlignment="1">
      <alignment horizontal="center" vertical="center" wrapText="1"/>
      <protection/>
    </xf>
    <xf numFmtId="0" fontId="46" fillId="15" borderId="45" xfId="75" applyFont="1" applyFill="1" applyBorder="1" applyAlignment="1">
      <alignment horizontal="center" vertical="center" wrapText="1"/>
      <protection/>
    </xf>
    <xf numFmtId="0" fontId="38" fillId="52" borderId="105" xfId="75" applyFont="1" applyFill="1" applyBorder="1" applyAlignment="1">
      <alignment horizontal="center" vertical="center" wrapText="1"/>
      <protection/>
    </xf>
    <xf numFmtId="0" fontId="38" fillId="0" borderId="47" xfId="75" applyFont="1" applyFill="1" applyBorder="1" applyAlignment="1">
      <alignment horizontal="center" vertical="center" wrapText="1"/>
      <protection/>
    </xf>
    <xf numFmtId="14" fontId="8" fillId="26" borderId="47" xfId="0" applyNumberFormat="1" applyFont="1" applyFill="1" applyBorder="1" applyAlignment="1">
      <alignment horizontal="center" vertical="center" wrapText="1"/>
    </xf>
    <xf numFmtId="44" fontId="38" fillId="53" borderId="47" xfId="64" applyFont="1" applyFill="1" applyBorder="1" applyAlignment="1">
      <alignment horizontal="center" vertical="center" wrapText="1"/>
    </xf>
    <xf numFmtId="0" fontId="43" fillId="26" borderId="0" xfId="0" applyFont="1" applyFill="1" applyAlignment="1">
      <alignment/>
    </xf>
    <xf numFmtId="0" fontId="46" fillId="51" borderId="85" xfId="75" applyFont="1" applyFill="1" applyBorder="1" applyAlignment="1">
      <alignment horizontal="center" vertical="center" wrapText="1"/>
      <protection/>
    </xf>
    <xf numFmtId="0" fontId="46" fillId="51" borderId="39" xfId="75" applyFont="1" applyFill="1" applyBorder="1" applyAlignment="1">
      <alignment horizontal="center" vertical="center" wrapText="1"/>
      <protection/>
    </xf>
    <xf numFmtId="0" fontId="46" fillId="51" borderId="106" xfId="75" applyFont="1" applyFill="1" applyBorder="1" applyAlignment="1">
      <alignment horizontal="center" vertical="center" wrapText="1"/>
      <protection/>
    </xf>
    <xf numFmtId="0" fontId="46" fillId="51" borderId="0" xfId="75" applyFont="1" applyFill="1" applyBorder="1" applyAlignment="1">
      <alignment horizontal="center" vertical="center" wrapText="1"/>
      <protection/>
    </xf>
    <xf numFmtId="0" fontId="46" fillId="51" borderId="107" xfId="75" applyFont="1" applyFill="1" applyBorder="1" applyAlignment="1">
      <alignment horizontal="center" vertical="center" wrapText="1"/>
      <protection/>
    </xf>
    <xf numFmtId="0" fontId="47" fillId="52" borderId="103" xfId="75" applyFont="1" applyFill="1" applyBorder="1" applyAlignment="1">
      <alignment horizontal="center" vertical="center" wrapText="1"/>
      <protection/>
    </xf>
    <xf numFmtId="0" fontId="47" fillId="0" borderId="48" xfId="75" applyFont="1" applyFill="1" applyBorder="1" applyAlignment="1">
      <alignment horizontal="center" vertical="center" wrapText="1"/>
      <protection/>
    </xf>
    <xf numFmtId="0" fontId="47" fillId="0" borderId="43" xfId="75" applyFont="1" applyFill="1" applyBorder="1" applyAlignment="1">
      <alignment horizontal="center" vertical="center" wrapText="1"/>
      <protection/>
    </xf>
    <xf numFmtId="0" fontId="47" fillId="0" borderId="43" xfId="75" applyFont="1" applyBorder="1" applyAlignment="1">
      <alignment horizontal="center" vertical="center" wrapText="1"/>
      <protection/>
    </xf>
    <xf numFmtId="14" fontId="47" fillId="26" borderId="43" xfId="75" applyNumberFormat="1" applyFont="1" applyFill="1" applyBorder="1" applyAlignment="1">
      <alignment horizontal="center" vertical="center" wrapText="1"/>
      <protection/>
    </xf>
    <xf numFmtId="3" fontId="46" fillId="0" borderId="43" xfId="75" applyNumberFormat="1" applyFont="1" applyBorder="1" applyAlignment="1">
      <alignment horizontal="center" vertical="center" wrapText="1"/>
      <protection/>
    </xf>
    <xf numFmtId="44" fontId="47" fillId="53" borderId="43" xfId="64" applyFont="1" applyFill="1" applyBorder="1" applyAlignment="1">
      <alignment horizontal="center" vertical="center" wrapText="1"/>
    </xf>
    <xf numFmtId="0" fontId="46" fillId="0" borderId="38" xfId="75" applyFont="1" applyFill="1" applyBorder="1" applyAlignment="1">
      <alignment horizontal="center" vertical="center" wrapText="1"/>
      <protection/>
    </xf>
    <xf numFmtId="0" fontId="46" fillId="0" borderId="39" xfId="75" applyFont="1" applyFill="1" applyBorder="1" applyAlignment="1">
      <alignment horizontal="center" vertical="center" wrapText="1"/>
      <protection/>
    </xf>
    <xf numFmtId="0" fontId="46" fillId="10" borderId="39" xfId="75" applyFont="1" applyFill="1" applyBorder="1" applyAlignment="1">
      <alignment horizontal="center" vertical="center" wrapText="1"/>
      <protection/>
    </xf>
    <xf numFmtId="0" fontId="46" fillId="19" borderId="39" xfId="75" applyFont="1" applyFill="1" applyBorder="1" applyAlignment="1">
      <alignment horizontal="center" vertical="center" wrapText="1"/>
      <protection/>
    </xf>
    <xf numFmtId="0" fontId="47" fillId="52" borderId="106" xfId="75" applyFont="1" applyFill="1" applyBorder="1" applyAlignment="1">
      <alignment horizontal="center" vertical="center" wrapText="1"/>
      <protection/>
    </xf>
    <xf numFmtId="0" fontId="47" fillId="0" borderId="50" xfId="75" applyFont="1" applyFill="1" applyBorder="1" applyAlignment="1">
      <alignment horizontal="center" vertical="center" wrapText="1"/>
      <protection/>
    </xf>
    <xf numFmtId="9" fontId="47" fillId="0" borderId="21" xfId="77" applyFont="1" applyFill="1" applyBorder="1" applyAlignment="1">
      <alignment horizontal="center" vertical="center" wrapText="1"/>
    </xf>
    <xf numFmtId="0" fontId="47" fillId="0" borderId="21" xfId="75" applyFont="1" applyBorder="1" applyAlignment="1">
      <alignment horizontal="center" vertical="center" wrapText="1"/>
      <protection/>
    </xf>
    <xf numFmtId="14" fontId="47" fillId="26" borderId="21" xfId="75" applyNumberFormat="1" applyFont="1" applyFill="1" applyBorder="1" applyAlignment="1">
      <alignment horizontal="center" vertical="center" wrapText="1"/>
      <protection/>
    </xf>
    <xf numFmtId="9" fontId="40" fillId="0" borderId="21" xfId="77" applyFont="1" applyBorder="1" applyAlignment="1">
      <alignment horizontal="center" vertical="center" wrapText="1"/>
    </xf>
    <xf numFmtId="44" fontId="47" fillId="53" borderId="21" xfId="64" applyFont="1" applyFill="1" applyBorder="1" applyAlignment="1">
      <alignment horizontal="center" vertical="center" wrapText="1"/>
    </xf>
    <xf numFmtId="0" fontId="47" fillId="0" borderId="21" xfId="75" applyFont="1" applyFill="1" applyBorder="1" applyAlignment="1">
      <alignment horizontal="center" vertical="center" wrapText="1"/>
      <protection/>
    </xf>
    <xf numFmtId="3" fontId="46" fillId="0" borderId="21" xfId="75" applyNumberFormat="1" applyFont="1" applyBorder="1" applyAlignment="1">
      <alignment horizontal="center" vertical="center" wrapText="1"/>
      <protection/>
    </xf>
    <xf numFmtId="9" fontId="47" fillId="0" borderId="21" xfId="75" applyNumberFormat="1" applyFont="1" applyFill="1" applyBorder="1" applyAlignment="1">
      <alignment horizontal="center" vertical="center" wrapText="1"/>
      <protection/>
    </xf>
    <xf numFmtId="9" fontId="46" fillId="0" borderId="21" xfId="77" applyFont="1" applyBorder="1" applyAlignment="1">
      <alignment horizontal="center" vertical="center" wrapText="1"/>
    </xf>
    <xf numFmtId="0" fontId="47" fillId="0" borderId="52" xfId="75" applyFont="1" applyFill="1" applyBorder="1" applyAlignment="1">
      <alignment horizontal="center" vertical="center" wrapText="1"/>
      <protection/>
    </xf>
    <xf numFmtId="0" fontId="47" fillId="0" borderId="47" xfId="75" applyFont="1" applyFill="1" applyBorder="1" applyAlignment="1">
      <alignment horizontal="center" vertical="center" wrapText="1"/>
      <protection/>
    </xf>
    <xf numFmtId="9" fontId="47" fillId="0" borderId="47" xfId="75" applyNumberFormat="1" applyFont="1" applyFill="1" applyBorder="1" applyAlignment="1">
      <alignment horizontal="center" vertical="center" wrapText="1"/>
      <protection/>
    </xf>
    <xf numFmtId="0" fontId="47" fillId="0" borderId="47" xfId="75" applyFont="1" applyBorder="1" applyAlignment="1">
      <alignment horizontal="center" vertical="center" wrapText="1"/>
      <protection/>
    </xf>
    <xf numFmtId="14" fontId="47" fillId="26" borderId="47" xfId="75" applyNumberFormat="1" applyFont="1" applyFill="1" applyBorder="1" applyAlignment="1">
      <alignment horizontal="center" vertical="center" wrapText="1"/>
      <protection/>
    </xf>
    <xf numFmtId="9" fontId="46" fillId="0" borderId="47" xfId="77" applyFont="1" applyBorder="1" applyAlignment="1">
      <alignment horizontal="center" vertical="center" wrapText="1"/>
    </xf>
    <xf numFmtId="0" fontId="47" fillId="52" borderId="108" xfId="75" applyFont="1" applyFill="1" applyBorder="1" applyAlignment="1">
      <alignment horizontal="center" vertical="center" wrapText="1"/>
      <protection/>
    </xf>
    <xf numFmtId="0" fontId="47" fillId="26" borderId="43" xfId="75" applyFont="1" applyFill="1" applyBorder="1" applyAlignment="1">
      <alignment horizontal="center" vertical="center" wrapText="1"/>
      <protection/>
    </xf>
    <xf numFmtId="44" fontId="43" fillId="26" borderId="43" xfId="64" applyFont="1" applyFill="1" applyBorder="1" applyAlignment="1">
      <alignment horizontal="center" vertical="center"/>
    </xf>
    <xf numFmtId="0" fontId="47" fillId="52" borderId="28" xfId="75" applyFont="1" applyFill="1" applyBorder="1" applyAlignment="1">
      <alignment horizontal="center" vertical="center" wrapText="1"/>
      <protection/>
    </xf>
    <xf numFmtId="0" fontId="47" fillId="26" borderId="21" xfId="75" applyFont="1" applyFill="1" applyBorder="1" applyAlignment="1">
      <alignment horizontal="center" vertical="center" wrapText="1"/>
      <protection/>
    </xf>
    <xf numFmtId="44" fontId="43" fillId="26" borderId="21" xfId="64" applyFont="1" applyFill="1" applyBorder="1" applyAlignment="1">
      <alignment horizontal="center" vertical="center"/>
    </xf>
    <xf numFmtId="0" fontId="47" fillId="54" borderId="101" xfId="75" applyFont="1" applyFill="1" applyBorder="1" applyAlignment="1">
      <alignment horizontal="center" vertical="center" wrapText="1"/>
      <protection/>
    </xf>
    <xf numFmtId="0" fontId="46" fillId="10" borderId="85" xfId="75" applyFont="1" applyFill="1" applyBorder="1" applyAlignment="1">
      <alignment horizontal="center" vertical="center" wrapText="1"/>
      <protection/>
    </xf>
    <xf numFmtId="0" fontId="52" fillId="25" borderId="85" xfId="0" applyFont="1" applyFill="1" applyBorder="1" applyAlignment="1">
      <alignment horizontal="center" vertical="center" wrapText="1"/>
    </xf>
    <xf numFmtId="0" fontId="47" fillId="0" borderId="85" xfId="75" applyFont="1" applyFill="1" applyBorder="1" applyAlignment="1">
      <alignment horizontal="center" vertical="center" wrapText="1"/>
      <protection/>
    </xf>
    <xf numFmtId="44" fontId="43" fillId="0" borderId="21" xfId="64" applyFont="1" applyBorder="1" applyAlignment="1">
      <alignment horizontal="center" vertical="center"/>
    </xf>
    <xf numFmtId="1" fontId="47" fillId="0" borderId="21" xfId="48" applyNumberFormat="1" applyFont="1" applyFill="1" applyBorder="1" applyAlignment="1">
      <alignment horizontal="center" vertical="center" wrapText="1"/>
    </xf>
    <xf numFmtId="44" fontId="48" fillId="0" borderId="21" xfId="64" applyFont="1" applyBorder="1" applyAlignment="1">
      <alignment horizontal="center" vertical="center"/>
    </xf>
    <xf numFmtId="44" fontId="48" fillId="26" borderId="21" xfId="64" applyFont="1" applyFill="1" applyBorder="1" applyAlignment="1">
      <alignment horizontal="center" vertical="center"/>
    </xf>
    <xf numFmtId="0" fontId="63" fillId="0" borderId="0" xfId="0" applyFont="1" applyAlignment="1">
      <alignment/>
    </xf>
    <xf numFmtId="0" fontId="46" fillId="55" borderId="109" xfId="75" applyFont="1" applyFill="1" applyBorder="1" applyAlignment="1">
      <alignment horizontal="center" vertical="center" wrapText="1"/>
      <protection/>
    </xf>
    <xf numFmtId="1" fontId="47" fillId="0" borderId="47" xfId="48" applyNumberFormat="1" applyFont="1" applyFill="1" applyBorder="1" applyAlignment="1">
      <alignment horizontal="center" vertical="center" wrapText="1"/>
    </xf>
    <xf numFmtId="0" fontId="47" fillId="26" borderId="47" xfId="75" applyFont="1" applyFill="1" applyBorder="1" applyAlignment="1">
      <alignment horizontal="center" vertical="center" wrapText="1"/>
      <protection/>
    </xf>
    <xf numFmtId="3" fontId="46" fillId="0" borderId="47" xfId="75" applyNumberFormat="1" applyFont="1" applyBorder="1" applyAlignment="1">
      <alignment horizontal="center" vertical="center" wrapText="1"/>
      <protection/>
    </xf>
    <xf numFmtId="44" fontId="48" fillId="0" borderId="47" xfId="64" applyFont="1" applyBorder="1" applyAlignment="1">
      <alignment horizontal="center" vertical="center"/>
    </xf>
    <xf numFmtId="44" fontId="48" fillId="26" borderId="47" xfId="64" applyFont="1" applyFill="1" applyBorder="1" applyAlignment="1">
      <alignment horizontal="center" vertical="center"/>
    </xf>
    <xf numFmtId="0" fontId="46" fillId="51" borderId="32" xfId="75" applyFont="1" applyFill="1" applyBorder="1" applyAlignment="1">
      <alignment horizontal="center" vertical="center" wrapText="1"/>
      <protection/>
    </xf>
    <xf numFmtId="0" fontId="47" fillId="17" borderId="32" xfId="75" applyFont="1" applyFill="1" applyBorder="1" applyAlignment="1">
      <alignment horizontal="center" vertical="center" wrapText="1"/>
      <protection/>
    </xf>
    <xf numFmtId="0" fontId="47" fillId="17" borderId="32" xfId="75" applyFont="1" applyFill="1" applyBorder="1" applyAlignment="1">
      <alignment horizontal="center" vertical="center" wrapText="1"/>
      <protection/>
    </xf>
    <xf numFmtId="0" fontId="46" fillId="51" borderId="32" xfId="75" applyFont="1" applyFill="1" applyBorder="1" applyAlignment="1">
      <alignment horizontal="center" vertical="center" wrapText="1"/>
      <protection/>
    </xf>
    <xf numFmtId="0" fontId="45" fillId="18" borderId="21" xfId="0" applyFont="1" applyFill="1" applyBorder="1" applyAlignment="1" applyProtection="1">
      <alignment horizontal="center" vertical="center" wrapText="1"/>
      <protection hidden="1"/>
    </xf>
    <xf numFmtId="0" fontId="43" fillId="0" borderId="54" xfId="75" applyFont="1" applyBorder="1" applyAlignment="1">
      <alignment/>
      <protection/>
    </xf>
    <xf numFmtId="0" fontId="43" fillId="0" borderId="110" xfId="75" applyFont="1" applyBorder="1" applyAlignment="1">
      <alignment/>
      <protection/>
    </xf>
    <xf numFmtId="0" fontId="44" fillId="44" borderId="85" xfId="75" applyFont="1" applyFill="1" applyBorder="1" applyAlignment="1">
      <alignment horizontal="center" vertical="center" wrapText="1"/>
      <protection/>
    </xf>
    <xf numFmtId="0" fontId="44" fillId="44" borderId="85" xfId="75" applyFont="1" applyFill="1" applyBorder="1" applyAlignment="1">
      <alignment vertical="center" wrapText="1"/>
      <protection/>
    </xf>
    <xf numFmtId="0" fontId="43" fillId="0" borderId="19" xfId="75" applyFont="1" applyBorder="1" applyAlignment="1">
      <alignment horizontal="center" vertical="center" wrapText="1"/>
      <protection/>
    </xf>
    <xf numFmtId="0" fontId="44" fillId="0" borderId="15" xfId="75" applyFont="1" applyBorder="1" applyAlignment="1">
      <alignment horizontal="center" vertical="center" wrapText="1"/>
      <protection/>
    </xf>
    <xf numFmtId="0" fontId="43" fillId="0" borderId="15" xfId="75" applyFont="1" applyBorder="1" applyAlignment="1">
      <alignment horizontal="center" vertical="center" wrapText="1"/>
      <protection/>
    </xf>
    <xf numFmtId="1" fontId="43" fillId="0" borderId="15" xfId="75" applyNumberFormat="1" applyFont="1" applyBorder="1" applyAlignment="1">
      <alignment horizontal="center" vertical="center" wrapText="1"/>
      <protection/>
    </xf>
    <xf numFmtId="14" fontId="43" fillId="26" borderId="15" xfId="75" applyNumberFormat="1" applyFont="1" applyFill="1" applyBorder="1" applyAlignment="1">
      <alignment horizontal="center" vertical="center" wrapText="1"/>
      <protection/>
    </xf>
    <xf numFmtId="171" fontId="43" fillId="0" borderId="15" xfId="75" applyNumberFormat="1" applyFont="1" applyBorder="1" applyAlignment="1">
      <alignment horizontal="center" vertical="center" wrapText="1"/>
      <protection/>
    </xf>
    <xf numFmtId="171" fontId="43" fillId="0" borderId="23" xfId="75" applyNumberFormat="1" applyFont="1" applyBorder="1" applyAlignment="1">
      <alignment horizontal="center" vertical="center" wrapText="1"/>
      <protection/>
    </xf>
    <xf numFmtId="0" fontId="43" fillId="0" borderId="0" xfId="0" applyFont="1" applyBorder="1" applyAlignment="1">
      <alignment/>
    </xf>
    <xf numFmtId="0" fontId="45" fillId="38" borderId="84" xfId="75" applyFont="1" applyFill="1" applyBorder="1" applyAlignment="1">
      <alignment horizontal="center" vertical="center" wrapText="1"/>
      <protection/>
    </xf>
    <xf numFmtId="0" fontId="45" fillId="38" borderId="85" xfId="75" applyFont="1" applyFill="1" applyBorder="1" applyAlignment="1">
      <alignment horizontal="center" vertical="center" wrapText="1"/>
      <protection/>
    </xf>
    <xf numFmtId="0" fontId="9" fillId="18" borderId="85" xfId="70" applyFont="1" applyFill="1" applyBorder="1" applyAlignment="1" applyProtection="1">
      <alignment horizontal="center" vertical="center" wrapText="1"/>
      <protection hidden="1"/>
    </xf>
    <xf numFmtId="0" fontId="45" fillId="38" borderId="85" xfId="75" applyFont="1" applyFill="1" applyBorder="1" applyAlignment="1">
      <alignment horizontal="center" vertical="center" wrapText="1"/>
      <protection/>
    </xf>
    <xf numFmtId="0" fontId="45" fillId="38" borderId="45" xfId="75" applyFont="1" applyFill="1" applyBorder="1" applyAlignment="1">
      <alignment horizontal="center" vertical="center" wrapText="1"/>
      <protection/>
    </xf>
    <xf numFmtId="0" fontId="45" fillId="38" borderId="45" xfId="75" applyFont="1" applyFill="1" applyBorder="1" applyAlignment="1">
      <alignment horizontal="center" vertical="center" wrapText="1"/>
      <protection/>
    </xf>
    <xf numFmtId="1" fontId="45" fillId="38" borderId="45" xfId="75" applyNumberFormat="1" applyFont="1" applyFill="1" applyBorder="1" applyAlignment="1">
      <alignment horizontal="center" vertical="center" wrapText="1"/>
      <protection/>
    </xf>
    <xf numFmtId="171" fontId="45" fillId="38" borderId="45" xfId="75" applyNumberFormat="1" applyFont="1" applyFill="1" applyBorder="1" applyAlignment="1">
      <alignment horizontal="center" vertical="center" wrapText="1"/>
      <protection/>
    </xf>
    <xf numFmtId="0" fontId="38" fillId="0" borderId="44" xfId="75" applyFont="1" applyFill="1" applyBorder="1" applyAlignment="1">
      <alignment horizontal="center" vertical="center" wrapText="1"/>
      <protection/>
    </xf>
    <xf numFmtId="0" fontId="38" fillId="15" borderId="43" xfId="75" applyFont="1" applyFill="1" applyBorder="1" applyAlignment="1">
      <alignment horizontal="center" vertical="center" wrapText="1"/>
      <protection/>
    </xf>
    <xf numFmtId="0" fontId="47" fillId="56" borderId="108" xfId="75" applyFont="1" applyFill="1" applyBorder="1" applyAlignment="1">
      <alignment horizontal="center" vertical="center" wrapText="1"/>
      <protection/>
    </xf>
    <xf numFmtId="9" fontId="47" fillId="0" borderId="43" xfId="75" applyNumberFormat="1" applyFont="1" applyFill="1" applyBorder="1" applyAlignment="1">
      <alignment horizontal="center" vertical="center" wrapText="1"/>
      <protection/>
    </xf>
    <xf numFmtId="9" fontId="46" fillId="26" borderId="43" xfId="77" applyFont="1" applyFill="1" applyBorder="1" applyAlignment="1">
      <alignment horizontal="center" vertical="center" wrapText="1"/>
    </xf>
    <xf numFmtId="44" fontId="47" fillId="26" borderId="43" xfId="64" applyFont="1" applyFill="1" applyBorder="1" applyAlignment="1">
      <alignment horizontal="center" vertical="center" wrapText="1"/>
    </xf>
    <xf numFmtId="44" fontId="38" fillId="26" borderId="43" xfId="64" applyFont="1" applyFill="1" applyBorder="1" applyAlignment="1">
      <alignment horizontal="center" vertical="center" wrapText="1"/>
    </xf>
    <xf numFmtId="0" fontId="38" fillId="0" borderId="46" xfId="75" applyFont="1" applyFill="1" applyBorder="1" applyAlignment="1">
      <alignment horizontal="center" vertical="center" wrapText="1"/>
      <protection/>
    </xf>
    <xf numFmtId="0" fontId="38" fillId="15" borderId="47" xfId="75" applyFont="1" applyFill="1" applyBorder="1" applyAlignment="1">
      <alignment horizontal="center" vertical="center" wrapText="1"/>
      <protection/>
    </xf>
    <xf numFmtId="0" fontId="47" fillId="53" borderId="109" xfId="75" applyFont="1" applyFill="1" applyBorder="1" applyAlignment="1">
      <alignment horizontal="center" vertical="center" wrapText="1"/>
      <protection/>
    </xf>
    <xf numFmtId="44" fontId="47" fillId="26" borderId="21" xfId="64" applyFont="1" applyFill="1" applyBorder="1" applyAlignment="1">
      <alignment horizontal="right" vertical="center" wrapText="1"/>
    </xf>
    <xf numFmtId="44" fontId="38" fillId="26" borderId="21" xfId="64" applyFont="1" applyFill="1" applyBorder="1" applyAlignment="1">
      <alignment horizontal="center" vertical="center" wrapText="1"/>
    </xf>
    <xf numFmtId="0" fontId="38" fillId="0" borderId="107" xfId="75" applyFont="1" applyFill="1" applyBorder="1" applyAlignment="1">
      <alignment horizontal="center" vertical="center" wrapText="1"/>
      <protection/>
    </xf>
    <xf numFmtId="0" fontId="38" fillId="0" borderId="39" xfId="75" applyFont="1" applyFill="1" applyBorder="1" applyAlignment="1">
      <alignment horizontal="center" vertical="center" wrapText="1"/>
      <protection/>
    </xf>
    <xf numFmtId="0" fontId="38" fillId="15" borderId="39" xfId="75" applyFont="1" applyFill="1" applyBorder="1" applyAlignment="1">
      <alignment horizontal="center" vertical="center" wrapText="1"/>
      <protection/>
    </xf>
    <xf numFmtId="0" fontId="47" fillId="53" borderId="106" xfId="75" applyFont="1" applyFill="1" applyBorder="1" applyAlignment="1">
      <alignment horizontal="center" vertical="center" wrapText="1"/>
      <protection/>
    </xf>
    <xf numFmtId="14" fontId="47" fillId="0" borderId="21" xfId="75" applyNumberFormat="1" applyFont="1" applyFill="1" applyBorder="1" applyAlignment="1">
      <alignment horizontal="center" vertical="center" wrapText="1"/>
      <protection/>
    </xf>
    <xf numFmtId="0" fontId="38" fillId="10" borderId="43" xfId="75" applyFont="1" applyFill="1" applyBorder="1" applyAlignment="1">
      <alignment horizontal="center" vertical="center" wrapText="1"/>
      <protection/>
    </xf>
    <xf numFmtId="0" fontId="0" fillId="19" borderId="43" xfId="0" applyFont="1" applyFill="1" applyBorder="1" applyAlignment="1">
      <alignment horizontal="center" vertical="center" wrapText="1"/>
    </xf>
    <xf numFmtId="0" fontId="47" fillId="0" borderId="108" xfId="75" applyFont="1" applyFill="1" applyBorder="1" applyAlignment="1">
      <alignment horizontal="center" vertical="center" wrapText="1"/>
      <protection/>
    </xf>
    <xf numFmtId="9" fontId="38" fillId="0" borderId="21" xfId="75" applyNumberFormat="1" applyFont="1" applyFill="1" applyBorder="1" applyAlignment="1">
      <alignment horizontal="center" vertical="center" wrapText="1"/>
      <protection/>
    </xf>
    <xf numFmtId="9" fontId="46" fillId="26" borderId="21" xfId="77" applyFont="1" applyFill="1" applyBorder="1" applyAlignment="1">
      <alignment horizontal="center" vertical="center" wrapText="1"/>
    </xf>
    <xf numFmtId="0" fontId="38" fillId="0" borderId="27" xfId="75" applyFont="1" applyFill="1" applyBorder="1" applyAlignment="1">
      <alignment horizontal="center" vertical="center" wrapText="1"/>
      <protection/>
    </xf>
    <xf numFmtId="0" fontId="38" fillId="10" borderId="21" xfId="75" applyFont="1" applyFill="1" applyBorder="1" applyAlignment="1">
      <alignment horizontal="center" vertical="center" wrapText="1"/>
      <protection/>
    </xf>
    <xf numFmtId="0" fontId="0" fillId="19" borderId="21" xfId="0" applyFont="1" applyFill="1" applyBorder="1" applyAlignment="1">
      <alignment horizontal="center" vertical="center" wrapText="1"/>
    </xf>
    <xf numFmtId="0" fontId="47" fillId="53" borderId="28" xfId="75" applyFont="1" applyFill="1" applyBorder="1" applyAlignment="1">
      <alignment horizontal="center" vertical="center" wrapText="1"/>
      <protection/>
    </xf>
    <xf numFmtId="0" fontId="47" fillId="53" borderId="21" xfId="75" applyFont="1" applyFill="1" applyBorder="1" applyAlignment="1">
      <alignment horizontal="center" vertical="center" wrapText="1"/>
      <protection/>
    </xf>
    <xf numFmtId="44" fontId="47" fillId="53" borderId="21" xfId="64" applyFont="1" applyFill="1" applyBorder="1" applyAlignment="1">
      <alignment horizontal="center" vertical="center" wrapText="1"/>
    </xf>
    <xf numFmtId="0" fontId="38" fillId="19" borderId="21" xfId="75" applyFont="1" applyFill="1" applyBorder="1" applyAlignment="1">
      <alignment horizontal="center" vertical="center" wrapText="1"/>
      <protection/>
    </xf>
    <xf numFmtId="1" fontId="40" fillId="0" borderId="21" xfId="48" applyNumberFormat="1" applyFont="1" applyFill="1" applyBorder="1" applyAlignment="1" applyProtection="1">
      <alignment horizontal="center" vertical="center" wrapText="1"/>
      <protection hidden="1"/>
    </xf>
    <xf numFmtId="0" fontId="38" fillId="10" borderId="47" xfId="75" applyFont="1" applyFill="1" applyBorder="1" applyAlignment="1">
      <alignment horizontal="center" vertical="center" wrapText="1"/>
      <protection/>
    </xf>
    <xf numFmtId="0" fontId="38" fillId="19" borderId="47" xfId="75" applyFont="1" applyFill="1" applyBorder="1" applyAlignment="1">
      <alignment horizontal="center" vertical="center" wrapText="1"/>
      <protection/>
    </xf>
    <xf numFmtId="0" fontId="47" fillId="57" borderId="109" xfId="75" applyFont="1" applyFill="1" applyBorder="1" applyAlignment="1">
      <alignment horizontal="center" vertical="center" wrapText="1"/>
      <protection/>
    </xf>
    <xf numFmtId="0" fontId="40" fillId="36" borderId="10" xfId="75" applyFont="1" applyFill="1" applyBorder="1" applyAlignment="1">
      <alignment horizontal="center" vertical="center" wrapText="1"/>
      <protection/>
    </xf>
    <xf numFmtId="0" fontId="38" fillId="0" borderId="111" xfId="75" applyFont="1" applyFill="1" applyBorder="1" applyAlignment="1">
      <alignment horizontal="center" vertical="center" wrapText="1"/>
      <protection/>
    </xf>
    <xf numFmtId="0" fontId="38" fillId="0" borderId="85" xfId="75" applyFont="1" applyFill="1" applyBorder="1" applyAlignment="1">
      <alignment horizontal="center" vertical="center" wrapText="1"/>
      <protection/>
    </xf>
    <xf numFmtId="0" fontId="38" fillId="10" borderId="85" xfId="75" applyFont="1" applyFill="1" applyBorder="1" applyAlignment="1">
      <alignment horizontal="center" vertical="center" wrapText="1"/>
      <protection/>
    </xf>
    <xf numFmtId="0" fontId="38" fillId="19" borderId="85" xfId="75" applyFont="1" applyFill="1" applyBorder="1" applyAlignment="1">
      <alignment horizontal="center" vertical="center" wrapText="1"/>
      <protection/>
    </xf>
    <xf numFmtId="0" fontId="47" fillId="57" borderId="103" xfId="75" applyFont="1" applyFill="1" applyBorder="1" applyAlignment="1">
      <alignment horizontal="center" vertical="center" wrapText="1"/>
      <protection/>
    </xf>
    <xf numFmtId="0" fontId="46" fillId="36" borderId="10" xfId="75" applyFont="1" applyFill="1" applyBorder="1" applyAlignment="1">
      <alignment horizontal="center" vertical="center" wrapText="1"/>
      <protection/>
    </xf>
    <xf numFmtId="0" fontId="47" fillId="15" borderId="85" xfId="75" applyFont="1" applyFill="1" applyBorder="1" applyAlignment="1">
      <alignment horizontal="center" vertical="center" wrapText="1"/>
      <protection/>
    </xf>
    <xf numFmtId="0" fontId="47" fillId="53" borderId="47" xfId="75" applyFont="1" applyFill="1" applyBorder="1" applyAlignment="1">
      <alignment horizontal="center" vertical="center" wrapText="1"/>
      <protection/>
    </xf>
    <xf numFmtId="9" fontId="46" fillId="26" borderId="47" xfId="77" applyFont="1" applyFill="1" applyBorder="1" applyAlignment="1">
      <alignment horizontal="center" vertical="center" wrapText="1"/>
    </xf>
    <xf numFmtId="44" fontId="47" fillId="53" borderId="47" xfId="64" applyFont="1" applyFill="1" applyBorder="1" applyAlignment="1">
      <alignment horizontal="center" vertical="center" wrapText="1"/>
    </xf>
    <xf numFmtId="44" fontId="47" fillId="53" borderId="47" xfId="64" applyFont="1" applyFill="1" applyBorder="1" applyAlignment="1">
      <alignment horizontal="center" vertical="center" wrapText="1"/>
    </xf>
    <xf numFmtId="0" fontId="46" fillId="51" borderId="45" xfId="75" applyFont="1" applyFill="1" applyBorder="1" applyAlignment="1">
      <alignment horizontal="center" vertical="center" wrapText="1"/>
      <protection/>
    </xf>
    <xf numFmtId="0" fontId="46" fillId="51" borderId="105" xfId="75" applyFont="1" applyFill="1" applyBorder="1" applyAlignment="1">
      <alignment horizontal="center" vertical="center" wrapText="1"/>
      <protection/>
    </xf>
    <xf numFmtId="0" fontId="46" fillId="51" borderId="11" xfId="75" applyFont="1" applyFill="1" applyBorder="1" applyAlignment="1">
      <alignment horizontal="center" vertical="center" wrapText="1"/>
      <protection/>
    </xf>
    <xf numFmtId="0" fontId="46" fillId="51" borderId="104" xfId="75" applyFont="1" applyFill="1" applyBorder="1" applyAlignment="1">
      <alignment horizontal="center" vertical="center" wrapText="1"/>
      <protection/>
    </xf>
    <xf numFmtId="171" fontId="46" fillId="51" borderId="112" xfId="75" applyNumberFormat="1" applyFont="1" applyFill="1" applyBorder="1" applyAlignment="1">
      <alignment horizontal="center" vertical="center" wrapText="1"/>
      <protection/>
    </xf>
    <xf numFmtId="0" fontId="40" fillId="0" borderId="44" xfId="75" applyFont="1" applyFill="1" applyBorder="1" applyAlignment="1">
      <alignment vertical="center" wrapText="1"/>
      <protection/>
    </xf>
    <xf numFmtId="0" fontId="40" fillId="0" borderId="43" xfId="75" applyFont="1" applyFill="1" applyBorder="1" applyAlignment="1">
      <alignment vertical="center" wrapText="1"/>
      <protection/>
    </xf>
    <xf numFmtId="0" fontId="40" fillId="15" borderId="43" xfId="75" applyFont="1" applyFill="1" applyBorder="1" applyAlignment="1">
      <alignment horizontal="center" vertical="center" wrapText="1"/>
      <protection/>
    </xf>
    <xf numFmtId="0" fontId="40" fillId="0" borderId="43" xfId="75" applyFont="1" applyFill="1" applyBorder="1" applyAlignment="1">
      <alignment horizontal="center" vertical="center" wrapText="1"/>
      <protection/>
    </xf>
    <xf numFmtId="0" fontId="38" fillId="53" borderId="108" xfId="75" applyFont="1" applyFill="1" applyBorder="1" applyAlignment="1">
      <alignment horizontal="center" vertical="center" wrapText="1"/>
      <protection/>
    </xf>
    <xf numFmtId="0" fontId="38" fillId="0" borderId="48" xfId="75" applyFont="1" applyFill="1" applyBorder="1" applyAlignment="1">
      <alignment horizontal="center" vertical="center" wrapText="1"/>
      <protection/>
    </xf>
    <xf numFmtId="9" fontId="38" fillId="0" borderId="43" xfId="75" applyNumberFormat="1" applyFont="1" applyFill="1" applyBorder="1" applyAlignment="1">
      <alignment horizontal="center" vertical="center" wrapText="1"/>
      <protection/>
    </xf>
    <xf numFmtId="0" fontId="38" fillId="53" borderId="43" xfId="75" applyFont="1" applyFill="1" applyBorder="1" applyAlignment="1">
      <alignment horizontal="center" vertical="center" wrapText="1"/>
      <protection/>
    </xf>
    <xf numFmtId="9" fontId="40" fillId="0" borderId="43" xfId="77" applyFont="1" applyBorder="1" applyAlignment="1">
      <alignment horizontal="center" vertical="center" wrapText="1"/>
    </xf>
    <xf numFmtId="0" fontId="40" fillId="0" borderId="27" xfId="75" applyFont="1" applyFill="1" applyBorder="1" applyAlignment="1">
      <alignment vertical="center" wrapText="1"/>
      <protection/>
    </xf>
    <xf numFmtId="0" fontId="40" fillId="0" borderId="21" xfId="75" applyFont="1" applyFill="1" applyBorder="1" applyAlignment="1">
      <alignment vertical="center" wrapText="1"/>
      <protection/>
    </xf>
    <xf numFmtId="0" fontId="40" fillId="15" borderId="21" xfId="75" applyFont="1" applyFill="1" applyBorder="1" applyAlignment="1">
      <alignment horizontal="center" vertical="center" wrapText="1"/>
      <protection/>
    </xf>
    <xf numFmtId="0" fontId="40" fillId="0" borderId="21" xfId="75" applyFont="1" applyFill="1" applyBorder="1" applyAlignment="1">
      <alignment horizontal="center" vertical="center" wrapText="1"/>
      <protection/>
    </xf>
    <xf numFmtId="0" fontId="38" fillId="52" borderId="28" xfId="75" applyFont="1" applyFill="1" applyBorder="1" applyAlignment="1">
      <alignment horizontal="center" vertical="center" wrapText="1"/>
      <protection/>
    </xf>
    <xf numFmtId="0" fontId="38" fillId="53" borderId="21" xfId="75" applyFont="1" applyFill="1" applyBorder="1" applyAlignment="1">
      <alignment horizontal="center" vertical="center" wrapText="1"/>
      <protection/>
    </xf>
    <xf numFmtId="3" fontId="40" fillId="0" borderId="21" xfId="75" applyNumberFormat="1" applyFont="1" applyBorder="1" applyAlignment="1">
      <alignment horizontal="center" vertical="center" wrapText="1"/>
      <protection/>
    </xf>
    <xf numFmtId="0" fontId="40" fillId="0" borderId="46" xfId="75" applyFont="1" applyFill="1" applyBorder="1" applyAlignment="1">
      <alignment vertical="center" wrapText="1"/>
      <protection/>
    </xf>
    <xf numFmtId="0" fontId="40" fillId="0" borderId="47" xfId="75" applyFont="1" applyFill="1" applyBorder="1" applyAlignment="1">
      <alignment vertical="center" wrapText="1"/>
      <protection/>
    </xf>
    <xf numFmtId="0" fontId="40" fillId="15" borderId="47" xfId="75" applyFont="1" applyFill="1" applyBorder="1" applyAlignment="1">
      <alignment horizontal="center" vertical="center" wrapText="1"/>
      <protection/>
    </xf>
    <xf numFmtId="0" fontId="40" fillId="0" borderId="47" xfId="75" applyFont="1" applyFill="1" applyBorder="1" applyAlignment="1">
      <alignment horizontal="center" vertical="center" wrapText="1"/>
      <protection/>
    </xf>
    <xf numFmtId="0" fontId="38" fillId="52" borderId="109" xfId="75" applyFont="1" applyFill="1" applyBorder="1" applyAlignment="1">
      <alignment horizontal="center" vertical="center" wrapText="1"/>
      <protection/>
    </xf>
    <xf numFmtId="0" fontId="40" fillId="36" borderId="31" xfId="75" applyFont="1" applyFill="1" applyBorder="1" applyAlignment="1">
      <alignment horizontal="center" vertical="center" wrapText="1"/>
      <protection/>
    </xf>
    <xf numFmtId="0" fontId="40" fillId="0" borderId="113" xfId="75" applyFont="1" applyFill="1" applyBorder="1" applyAlignment="1">
      <alignment horizontal="center" vertical="center" wrapText="1"/>
      <protection/>
    </xf>
    <xf numFmtId="0" fontId="40" fillId="0" borderId="102" xfId="75" applyFont="1" applyFill="1" applyBorder="1" applyAlignment="1">
      <alignment horizontal="center" vertical="center" wrapText="1"/>
      <protection/>
    </xf>
    <xf numFmtId="0" fontId="46" fillId="15" borderId="102" xfId="75" applyFont="1" applyFill="1" applyBorder="1" applyAlignment="1">
      <alignment horizontal="center" vertical="center" wrapText="1"/>
      <protection/>
    </xf>
    <xf numFmtId="0" fontId="38" fillId="53" borderId="114" xfId="75" applyFont="1" applyFill="1" applyBorder="1" applyAlignment="1">
      <alignment horizontal="center" vertical="center" wrapText="1"/>
      <protection/>
    </xf>
    <xf numFmtId="9" fontId="38" fillId="0" borderId="47" xfId="75" applyNumberFormat="1" applyFont="1" applyFill="1" applyBorder="1" applyAlignment="1">
      <alignment horizontal="center" vertical="center" wrapText="1"/>
      <protection/>
    </xf>
    <xf numFmtId="0" fontId="38" fillId="53" borderId="47" xfId="75" applyFont="1" applyFill="1" applyBorder="1" applyAlignment="1">
      <alignment horizontal="center" vertical="center" wrapText="1"/>
      <protection/>
    </xf>
    <xf numFmtId="44" fontId="38" fillId="53" borderId="47" xfId="64" applyFont="1" applyFill="1" applyBorder="1" applyAlignment="1">
      <alignment horizontal="center" vertical="center" wrapText="1"/>
    </xf>
    <xf numFmtId="171" fontId="46" fillId="51" borderId="87" xfId="75" applyNumberFormat="1" applyFont="1" applyFill="1" applyBorder="1" applyAlignment="1">
      <alignment horizontal="center" vertical="center" wrapText="1"/>
      <protection/>
    </xf>
    <xf numFmtId="0" fontId="40" fillId="0" borderId="48" xfId="75" applyFont="1" applyFill="1" applyBorder="1" applyAlignment="1">
      <alignment horizontal="center" vertical="center" wrapText="1"/>
      <protection/>
    </xf>
    <xf numFmtId="0" fontId="38" fillId="0" borderId="108" xfId="45" applyFont="1" applyFill="1" applyBorder="1" applyAlignment="1" applyProtection="1">
      <alignment horizontal="center" vertical="center" wrapText="1"/>
      <protection hidden="1"/>
    </xf>
    <xf numFmtId="0" fontId="38" fillId="0" borderId="48" xfId="45" applyFont="1" applyFill="1" applyBorder="1" applyAlignment="1" applyProtection="1">
      <alignment horizontal="center" vertical="center" wrapText="1"/>
      <protection hidden="1"/>
    </xf>
    <xf numFmtId="0" fontId="40" fillId="0" borderId="52" xfId="75" applyFont="1" applyFill="1" applyBorder="1" applyAlignment="1">
      <alignment horizontal="center" vertical="center" wrapText="1"/>
      <protection/>
    </xf>
    <xf numFmtId="0" fontId="38" fillId="0" borderId="52" xfId="75" applyFont="1" applyFill="1" applyBorder="1" applyAlignment="1">
      <alignment horizontal="center" vertical="center" wrapText="1"/>
      <protection/>
    </xf>
    <xf numFmtId="9" fontId="40" fillId="0" borderId="47" xfId="77" applyFont="1" applyBorder="1" applyAlignment="1">
      <alignment horizontal="center" vertical="center" wrapText="1"/>
    </xf>
    <xf numFmtId="0" fontId="46" fillId="51" borderId="24" xfId="75" applyFont="1" applyFill="1" applyBorder="1" applyAlignment="1">
      <alignment horizontal="center" vertical="center" wrapText="1"/>
      <protection/>
    </xf>
    <xf numFmtId="0" fontId="46" fillId="51" borderId="0" xfId="75" applyFont="1" applyFill="1" applyBorder="1" applyAlignment="1">
      <alignment horizontal="center" vertical="center" wrapText="1"/>
      <protection/>
    </xf>
    <xf numFmtId="0" fontId="46" fillId="51" borderId="25" xfId="75" applyFont="1" applyFill="1" applyBorder="1" applyAlignment="1">
      <alignment horizontal="center" vertical="center" wrapText="1"/>
      <protection/>
    </xf>
    <xf numFmtId="0" fontId="46" fillId="51" borderId="107" xfId="75" applyFont="1" applyFill="1" applyBorder="1" applyAlignment="1">
      <alignment horizontal="center" vertical="center" wrapText="1"/>
      <protection/>
    </xf>
    <xf numFmtId="0" fontId="45" fillId="18" borderId="85" xfId="0" applyFont="1" applyFill="1" applyBorder="1" applyAlignment="1" applyProtection="1">
      <alignment horizontal="center" vertical="center" wrapText="1"/>
      <protection hidden="1"/>
    </xf>
    <xf numFmtId="0" fontId="45" fillId="18" borderId="103" xfId="0" applyFont="1" applyFill="1" applyBorder="1" applyAlignment="1" applyProtection="1">
      <alignment horizontal="center" vertical="center" wrapText="1"/>
      <protection hidden="1"/>
    </xf>
    <xf numFmtId="0" fontId="45" fillId="18" borderId="15" xfId="0" applyFont="1" applyFill="1" applyBorder="1" applyAlignment="1" applyProtection="1">
      <alignment horizontal="center" vertical="center" wrapText="1"/>
      <protection hidden="1"/>
    </xf>
    <xf numFmtId="172" fontId="45" fillId="18" borderId="86" xfId="0" applyNumberFormat="1" applyFont="1" applyFill="1" applyBorder="1" applyAlignment="1" applyProtection="1">
      <alignment horizontal="center" vertical="center" wrapText="1"/>
      <protection hidden="1"/>
    </xf>
    <xf numFmtId="0" fontId="43" fillId="0" borderId="19" xfId="0" applyFont="1" applyBorder="1" applyAlignment="1">
      <alignment/>
    </xf>
    <xf numFmtId="0" fontId="43" fillId="0" borderId="15" xfId="0" applyFont="1" applyBorder="1" applyAlignment="1">
      <alignment/>
    </xf>
    <xf numFmtId="0" fontId="43" fillId="0" borderId="15" xfId="0" applyFont="1" applyBorder="1" applyAlignment="1">
      <alignment vertical="center"/>
    </xf>
    <xf numFmtId="0" fontId="43" fillId="0" borderId="15" xfId="0" applyFont="1" applyBorder="1" applyAlignment="1">
      <alignment horizontal="center" vertical="center"/>
    </xf>
    <xf numFmtId="0" fontId="43" fillId="26" borderId="15" xfId="0" applyFont="1" applyFill="1" applyBorder="1" applyAlignment="1">
      <alignment/>
    </xf>
    <xf numFmtId="0" fontId="44" fillId="0" borderId="15" xfId="0" applyFont="1" applyBorder="1" applyAlignment="1">
      <alignment/>
    </xf>
    <xf numFmtId="0" fontId="43" fillId="0" borderId="23" xfId="0" applyFont="1" applyBorder="1" applyAlignment="1">
      <alignment/>
    </xf>
    <xf numFmtId="0" fontId="44" fillId="44" borderId="85" xfId="75" applyFont="1" applyFill="1" applyBorder="1" applyAlignment="1">
      <alignment horizontal="center" vertical="center" wrapText="1"/>
      <protection/>
    </xf>
    <xf numFmtId="0" fontId="44" fillId="44" borderId="85" xfId="75" applyFont="1" applyFill="1" applyBorder="1" applyAlignment="1">
      <alignment vertical="center" wrapText="1"/>
      <protection/>
    </xf>
    <xf numFmtId="0" fontId="45" fillId="18" borderId="38" xfId="70" applyFont="1" applyFill="1" applyBorder="1" applyAlignment="1" applyProtection="1">
      <alignment horizontal="center" vertical="center" wrapText="1"/>
      <protection hidden="1"/>
    </xf>
    <xf numFmtId="0" fontId="45" fillId="18" borderId="39" xfId="70" applyFont="1" applyFill="1" applyBorder="1" applyAlignment="1" applyProtection="1">
      <alignment horizontal="center" vertical="center" wrapText="1"/>
      <protection hidden="1"/>
    </xf>
    <xf numFmtId="0" fontId="9" fillId="18" borderId="39" xfId="70" applyFont="1" applyFill="1" applyBorder="1" applyAlignment="1" applyProtection="1">
      <alignment horizontal="center" vertical="center" wrapText="1"/>
      <protection hidden="1"/>
    </xf>
    <xf numFmtId="0" fontId="45" fillId="38" borderId="39" xfId="75" applyFont="1" applyFill="1" applyBorder="1" applyAlignment="1">
      <alignment horizontal="center" vertical="center" wrapText="1"/>
      <protection/>
    </xf>
    <xf numFmtId="0" fontId="45" fillId="18" borderId="39" xfId="70" applyFont="1" applyFill="1" applyBorder="1" applyAlignment="1" applyProtection="1">
      <alignment horizontal="center" vertical="center" textRotation="90" wrapText="1"/>
      <protection hidden="1"/>
    </xf>
    <xf numFmtId="172" fontId="45" fillId="18" borderId="39" xfId="70" applyNumberFormat="1" applyFont="1" applyFill="1" applyBorder="1" applyAlignment="1" applyProtection="1">
      <alignment horizontal="center" vertical="center" wrapText="1"/>
      <protection hidden="1"/>
    </xf>
    <xf numFmtId="172" fontId="45" fillId="34" borderId="39" xfId="64" applyNumberFormat="1" applyFont="1" applyFill="1" applyBorder="1" applyAlignment="1" applyProtection="1">
      <alignment horizontal="center" vertical="center" wrapText="1"/>
      <protection hidden="1"/>
    </xf>
    <xf numFmtId="0" fontId="9" fillId="0" borderId="45" xfId="70" applyFont="1" applyFill="1" applyBorder="1" applyAlignment="1" applyProtection="1">
      <alignment horizontal="center" vertical="center" wrapText="1"/>
      <protection hidden="1"/>
    </xf>
    <xf numFmtId="0" fontId="45" fillId="0" borderId="105" xfId="75" applyFont="1" applyFill="1" applyBorder="1" applyAlignment="1">
      <alignment horizontal="center" vertical="center" wrapText="1"/>
      <protection/>
    </xf>
    <xf numFmtId="0" fontId="43" fillId="0" borderId="0" xfId="0" applyFont="1" applyFill="1" applyAlignment="1">
      <alignment/>
    </xf>
    <xf numFmtId="0" fontId="9" fillId="0" borderId="39" xfId="70" applyFont="1" applyFill="1" applyBorder="1" applyAlignment="1" applyProtection="1">
      <alignment horizontal="center" vertical="center" wrapText="1"/>
      <protection hidden="1"/>
    </xf>
    <xf numFmtId="0" fontId="45" fillId="0" borderId="106" xfId="75" applyFont="1" applyFill="1" applyBorder="1" applyAlignment="1">
      <alignment horizontal="center" vertical="center" wrapText="1"/>
      <protection/>
    </xf>
    <xf numFmtId="0" fontId="9" fillId="0" borderId="102" xfId="70" applyFont="1" applyFill="1" applyBorder="1" applyAlignment="1" applyProtection="1">
      <alignment horizontal="center" vertical="center" wrapText="1"/>
      <protection hidden="1"/>
    </xf>
    <xf numFmtId="0" fontId="45" fillId="0" borderId="114" xfId="75" applyFont="1" applyFill="1" applyBorder="1" applyAlignment="1">
      <alignment horizontal="center" vertical="center" wrapText="1"/>
      <protection/>
    </xf>
    <xf numFmtId="0" fontId="46" fillId="17" borderId="32" xfId="0" applyFont="1" applyFill="1" applyBorder="1" applyAlignment="1" applyProtection="1">
      <alignment horizontal="center" vertical="center" wrapText="1"/>
      <protection hidden="1"/>
    </xf>
    <xf numFmtId="44" fontId="46" fillId="17" borderId="32" xfId="64" applyFont="1" applyFill="1" applyBorder="1" applyAlignment="1" applyProtection="1">
      <alignment horizontal="center" vertical="center" wrapText="1"/>
      <protection hidden="1"/>
    </xf>
    <xf numFmtId="44" fontId="45" fillId="18" borderId="21" xfId="64" applyFont="1" applyFill="1" applyBorder="1" applyAlignment="1" applyProtection="1">
      <alignment horizontal="center" vertical="center" wrapText="1"/>
      <protection hidden="1"/>
    </xf>
    <xf numFmtId="0" fontId="64" fillId="35" borderId="47" xfId="0" applyFont="1" applyFill="1" applyBorder="1" applyAlignment="1">
      <alignment horizontal="center" vertical="center" wrapText="1"/>
    </xf>
    <xf numFmtId="1" fontId="65" fillId="35" borderId="47" xfId="48" applyNumberFormat="1" applyFont="1" applyFill="1" applyBorder="1" applyAlignment="1">
      <alignment horizontal="center" vertical="center" wrapText="1"/>
    </xf>
    <xf numFmtId="0" fontId="65" fillId="35" borderId="47" xfId="0" applyFont="1" applyFill="1" applyBorder="1" applyAlignment="1">
      <alignment horizontal="center" vertical="center" wrapText="1"/>
    </xf>
    <xf numFmtId="9" fontId="65" fillId="35" borderId="47" xfId="0" applyNumberFormat="1" applyFont="1" applyFill="1" applyBorder="1" applyAlignment="1">
      <alignment horizontal="center" vertical="center" wrapText="1"/>
    </xf>
    <xf numFmtId="165" fontId="65" fillId="35" borderId="47" xfId="0" applyNumberFormat="1" applyFont="1" applyFill="1" applyBorder="1" applyAlignment="1">
      <alignment horizontal="center" vertical="center" wrapText="1"/>
    </xf>
    <xf numFmtId="172" fontId="64" fillId="35" borderId="47" xfId="0" applyNumberFormat="1" applyFont="1" applyFill="1" applyBorder="1" applyAlignment="1">
      <alignment horizontal="center" vertical="center" wrapText="1"/>
    </xf>
    <xf numFmtId="44" fontId="64" fillId="35" borderId="47" xfId="64" applyFont="1" applyFill="1" applyBorder="1" applyAlignment="1">
      <alignment horizontal="center" vertical="center" wrapText="1"/>
    </xf>
    <xf numFmtId="0" fontId="65" fillId="0" borderId="0" xfId="0" applyFont="1" applyAlignment="1">
      <alignment/>
    </xf>
    <xf numFmtId="0" fontId="43" fillId="0" borderId="0" xfId="0" applyFont="1" applyAlignment="1">
      <alignment vertical="center"/>
    </xf>
    <xf numFmtId="0" fontId="43" fillId="0" borderId="0" xfId="0" applyFont="1" applyAlignment="1">
      <alignment horizontal="center" vertical="center"/>
    </xf>
    <xf numFmtId="0" fontId="51" fillId="49" borderId="0" xfId="0" applyFont="1" applyFill="1" applyAlignment="1">
      <alignment/>
    </xf>
    <xf numFmtId="0" fontId="44" fillId="0" borderId="0" xfId="0" applyFont="1" applyAlignment="1">
      <alignment/>
    </xf>
    <xf numFmtId="43" fontId="43" fillId="0" borderId="0" xfId="48" applyFont="1" applyAlignment="1">
      <alignment/>
    </xf>
    <xf numFmtId="0" fontId="2" fillId="0" borderId="11" xfId="0" applyFont="1" applyBorder="1" applyAlignment="1">
      <alignment vertical="center"/>
    </xf>
    <xf numFmtId="0" fontId="2" fillId="0" borderId="18" xfId="0" applyFont="1" applyBorder="1" applyAlignment="1">
      <alignment vertical="center"/>
    </xf>
    <xf numFmtId="0" fontId="66" fillId="0" borderId="24" xfId="0" applyFont="1" applyBorder="1" applyAlignment="1">
      <alignment/>
    </xf>
    <xf numFmtId="0" fontId="66" fillId="0" borderId="0" xfId="0" applyFont="1" applyBorder="1" applyAlignment="1">
      <alignment/>
    </xf>
    <xf numFmtId="0" fontId="66" fillId="0" borderId="0" xfId="0" applyFont="1" applyBorder="1" applyAlignment="1">
      <alignment horizontal="center" vertical="center"/>
    </xf>
    <xf numFmtId="0" fontId="66" fillId="0" borderId="25" xfId="0" applyFont="1" applyBorder="1" applyAlignment="1">
      <alignment/>
    </xf>
    <xf numFmtId="0" fontId="3" fillId="11" borderId="15" xfId="0" applyFont="1" applyFill="1" applyBorder="1" applyAlignment="1">
      <alignment horizontal="center" vertical="center" wrapText="1"/>
    </xf>
    <xf numFmtId="1" fontId="9" fillId="18" borderId="21" xfId="48" applyNumberFormat="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textRotation="90" wrapText="1"/>
      <protection hidden="1"/>
    </xf>
    <xf numFmtId="0" fontId="8" fillId="26" borderId="21" xfId="71" applyFont="1" applyFill="1" applyBorder="1" applyAlignment="1" applyProtection="1">
      <alignment horizontal="center" vertical="center" wrapText="1"/>
      <protection hidden="1"/>
    </xf>
    <xf numFmtId="0" fontId="8" fillId="53" borderId="21" xfId="0" applyFont="1" applyFill="1" applyBorder="1" applyAlignment="1">
      <alignment horizontal="center" vertical="center" wrapText="1"/>
    </xf>
    <xf numFmtId="1" fontId="8" fillId="53" borderId="21" xfId="0" applyNumberFormat="1" applyFont="1" applyFill="1" applyBorder="1" applyAlignment="1">
      <alignment horizontal="center" vertical="center" wrapText="1"/>
    </xf>
    <xf numFmtId="14" fontId="8" fillId="53" borderId="21" xfId="0" applyNumberFormat="1" applyFont="1" applyFill="1" applyBorder="1" applyAlignment="1">
      <alignment horizontal="center" vertical="center" wrapText="1"/>
    </xf>
    <xf numFmtId="0" fontId="8" fillId="30" borderId="21" xfId="71" applyFont="1" applyFill="1" applyBorder="1" applyAlignment="1" applyProtection="1">
      <alignment horizontal="center" vertical="center" wrapText="1"/>
      <protection hidden="1"/>
    </xf>
    <xf numFmtId="14" fontId="8" fillId="26" borderId="21" xfId="53" applyNumberFormat="1" applyFont="1" applyFill="1" applyBorder="1" applyAlignment="1" applyProtection="1">
      <alignment horizontal="center" vertical="center" wrapText="1"/>
      <protection/>
    </xf>
    <xf numFmtId="1" fontId="8" fillId="26" borderId="21" xfId="71" applyNumberFormat="1" applyFont="1" applyFill="1" applyBorder="1" applyAlignment="1" applyProtection="1">
      <alignment horizontal="center" vertical="center" wrapText="1"/>
      <protection hidden="1"/>
    </xf>
    <xf numFmtId="14" fontId="8" fillId="53" borderId="21" xfId="0" applyNumberFormat="1" applyFont="1" applyFill="1" applyBorder="1" applyAlignment="1" quotePrefix="1">
      <alignment horizontal="center" vertical="center" wrapText="1"/>
    </xf>
    <xf numFmtId="14" fontId="8" fillId="0" borderId="21" xfId="0" applyNumberFormat="1" applyFont="1" applyFill="1" applyBorder="1" applyAlignment="1">
      <alignment horizontal="center" vertical="center" wrapText="1"/>
    </xf>
    <xf numFmtId="9" fontId="8" fillId="53" borderId="21" xfId="77" applyFont="1" applyFill="1" applyBorder="1" applyAlignment="1">
      <alignment horizontal="center" vertical="center" wrapText="1"/>
    </xf>
    <xf numFmtId="14" fontId="12" fillId="53" borderId="21" xfId="0" applyNumberFormat="1" applyFont="1" applyFill="1" applyBorder="1" applyAlignment="1">
      <alignment horizontal="center" vertical="center" wrapText="1"/>
    </xf>
    <xf numFmtId="0" fontId="12" fillId="26" borderId="21" xfId="71" applyFont="1" applyFill="1" applyBorder="1" applyAlignment="1" applyProtection="1">
      <alignment horizontal="center" vertical="center" wrapText="1"/>
      <protection hidden="1"/>
    </xf>
    <xf numFmtId="14" fontId="12" fillId="26" borderId="21" xfId="53" applyNumberFormat="1" applyFont="1" applyFill="1" applyBorder="1" applyAlignment="1" applyProtection="1">
      <alignment horizontal="center" vertical="center" wrapText="1"/>
      <protection/>
    </xf>
    <xf numFmtId="1" fontId="8" fillId="0" borderId="21" xfId="0" applyNumberFormat="1" applyFont="1" applyFill="1" applyBorder="1" applyAlignment="1">
      <alignment horizontal="center" vertical="center" wrapText="1"/>
    </xf>
    <xf numFmtId="0" fontId="10" fillId="17" borderId="21" xfId="0" applyFont="1" applyFill="1" applyBorder="1" applyAlignment="1" applyProtection="1">
      <alignment vertical="center" wrapText="1"/>
      <protection/>
    </xf>
    <xf numFmtId="9" fontId="10" fillId="17" borderId="21" xfId="77" applyFont="1" applyFill="1" applyBorder="1" applyAlignment="1" applyProtection="1">
      <alignment horizontal="center" vertical="center" wrapText="1"/>
      <protection/>
    </xf>
    <xf numFmtId="3" fontId="10" fillId="17" borderId="21" xfId="0" applyNumberFormat="1" applyFont="1" applyFill="1" applyBorder="1" applyAlignment="1" applyProtection="1">
      <alignment horizontal="center" vertical="center" wrapText="1"/>
      <protection/>
    </xf>
    <xf numFmtId="3" fontId="9" fillId="18" borderId="21" xfId="0" applyNumberFormat="1" applyFont="1" applyFill="1" applyBorder="1" applyAlignment="1" applyProtection="1">
      <alignment horizontal="center" vertical="center" wrapText="1"/>
      <protection/>
    </xf>
    <xf numFmtId="0" fontId="11" fillId="10" borderId="21" xfId="71" applyFont="1" applyFill="1" applyBorder="1" applyAlignment="1" applyProtection="1">
      <alignment vertical="center" wrapText="1"/>
      <protection hidden="1"/>
    </xf>
    <xf numFmtId="2" fontId="11" fillId="10" borderId="21" xfId="71" applyNumberFormat="1" applyFont="1" applyFill="1" applyBorder="1" applyAlignment="1" applyProtection="1">
      <alignment horizontal="center" vertical="center" wrapText="1"/>
      <protection hidden="1"/>
    </xf>
    <xf numFmtId="164" fontId="11" fillId="10" borderId="21" xfId="71" applyNumberFormat="1" applyFont="1" applyFill="1" applyBorder="1" applyAlignment="1" applyProtection="1">
      <alignment horizontal="center" vertical="center" wrapText="1"/>
      <protection hidden="1"/>
    </xf>
    <xf numFmtId="1" fontId="12" fillId="0" borderId="0" xfId="48" applyNumberFormat="1" applyFont="1" applyAlignment="1">
      <alignment horizontal="center" vertical="center" wrapText="1"/>
    </xf>
    <xf numFmtId="165" fontId="12" fillId="0" borderId="0" xfId="0" applyNumberFormat="1" applyFont="1" applyAlignment="1">
      <alignment horizontal="center" vertical="center" wrapText="1"/>
    </xf>
    <xf numFmtId="1" fontId="12"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wrapText="1"/>
    </xf>
    <xf numFmtId="10" fontId="8" fillId="0" borderId="21" xfId="77" applyNumberFormat="1" applyFont="1" applyFill="1" applyBorder="1" applyAlignment="1" applyProtection="1">
      <alignment horizontal="center" vertical="center" wrapText="1"/>
      <protection hidden="1"/>
    </xf>
    <xf numFmtId="44" fontId="12" fillId="26" borderId="28" xfId="64" applyFont="1" applyFill="1" applyBorder="1" applyAlignment="1" applyProtection="1">
      <alignment horizontal="center" vertical="center" wrapText="1"/>
      <protection hidden="1"/>
    </xf>
    <xf numFmtId="0" fontId="8" fillId="26" borderId="0" xfId="0" applyFont="1" applyFill="1" applyAlignment="1">
      <alignment horizontal="center" vertical="center" wrapText="1"/>
    </xf>
    <xf numFmtId="0" fontId="12" fillId="0" borderId="65" xfId="71" applyFont="1" applyFill="1" applyBorder="1" applyAlignment="1" applyProtection="1">
      <alignment horizontal="center" vertical="center" wrapText="1"/>
      <protection hidden="1"/>
    </xf>
    <xf numFmtId="0" fontId="8" fillId="0" borderId="54" xfId="70" applyFont="1" applyFill="1" applyBorder="1" applyAlignment="1" applyProtection="1">
      <alignment horizontal="center" vertical="center" wrapText="1"/>
      <protection hidden="1"/>
    </xf>
    <xf numFmtId="10" fontId="8" fillId="26" borderId="54" xfId="77" applyNumberFormat="1" applyFont="1" applyFill="1" applyBorder="1" applyAlignment="1" applyProtection="1">
      <alignment horizontal="center" vertical="center" wrapText="1"/>
      <protection hidden="1"/>
    </xf>
    <xf numFmtId="44" fontId="10" fillId="26" borderId="101" xfId="64" applyFont="1" applyFill="1" applyBorder="1" applyAlignment="1" applyProtection="1">
      <alignment horizontal="center" vertical="center" wrapText="1"/>
      <protection hidden="1"/>
    </xf>
    <xf numFmtId="0" fontId="9" fillId="18" borderId="15" xfId="0" applyFont="1" applyFill="1" applyBorder="1" applyAlignment="1">
      <alignment vertical="center" wrapText="1"/>
    </xf>
    <xf numFmtId="1" fontId="9" fillId="18" borderId="18" xfId="0" applyNumberFormat="1" applyFont="1" applyFill="1" applyBorder="1" applyAlignment="1">
      <alignment horizontal="center" vertical="center" wrapText="1"/>
    </xf>
    <xf numFmtId="0" fontId="12" fillId="0" borderId="21" xfId="71" applyFont="1" applyFill="1" applyBorder="1" applyAlignment="1" applyProtection="1">
      <alignment horizontal="center" vertical="center" wrapText="1"/>
      <protection hidden="1"/>
    </xf>
    <xf numFmtId="0" fontId="8" fillId="0" borderId="27" xfId="45" applyFont="1" applyFill="1" applyBorder="1" applyAlignment="1">
      <alignment horizontal="center" vertical="center" wrapText="1"/>
      <protection/>
    </xf>
    <xf numFmtId="0" fontId="8" fillId="0" borderId="65" xfId="45" applyFont="1" applyFill="1" applyBorder="1" applyAlignment="1">
      <alignment horizontal="center" vertical="center" wrapText="1"/>
      <protection/>
    </xf>
    <xf numFmtId="0" fontId="8" fillId="0" borderId="54" xfId="45" applyFont="1" applyFill="1" applyBorder="1" applyAlignment="1">
      <alignment horizontal="center" vertical="center" wrapText="1"/>
      <protection/>
    </xf>
    <xf numFmtId="44" fontId="12" fillId="26" borderId="101" xfId="64" applyFont="1" applyFill="1" applyBorder="1" applyAlignment="1" applyProtection="1">
      <alignment horizontal="center" vertical="center" wrapText="1"/>
      <protection hidden="1"/>
    </xf>
    <xf numFmtId="44" fontId="12" fillId="26" borderId="35" xfId="64" applyFont="1" applyFill="1" applyBorder="1" applyAlignment="1" applyProtection="1">
      <alignment horizontal="center" vertical="center" wrapText="1"/>
      <protection hidden="1"/>
    </xf>
    <xf numFmtId="44" fontId="8" fillId="26" borderId="28" xfId="64" applyFont="1" applyFill="1" applyBorder="1" applyAlignment="1" applyProtection="1">
      <alignment horizontal="center" vertical="center" wrapText="1"/>
      <protection hidden="1"/>
    </xf>
    <xf numFmtId="0" fontId="11" fillId="0" borderId="10" xfId="70" applyFont="1" applyFill="1" applyBorder="1" applyAlignment="1" applyProtection="1">
      <alignment vertical="center" wrapText="1"/>
      <protection hidden="1"/>
    </xf>
    <xf numFmtId="0" fontId="8" fillId="0" borderId="27" xfId="0" applyFont="1" applyFill="1" applyBorder="1" applyAlignment="1">
      <alignment horizontal="center" vertical="center" wrapText="1"/>
    </xf>
    <xf numFmtId="0" fontId="11" fillId="0" borderId="31" xfId="70" applyFont="1" applyFill="1" applyBorder="1" applyAlignment="1" applyProtection="1">
      <alignment vertical="center" wrapText="1"/>
      <protection hidden="1"/>
    </xf>
    <xf numFmtId="0" fontId="8" fillId="0" borderId="65" xfId="70" applyFont="1" applyFill="1" applyBorder="1" applyAlignment="1" applyProtection="1">
      <alignment horizontal="center" vertical="center" wrapText="1"/>
      <protection hidden="1"/>
    </xf>
    <xf numFmtId="0" fontId="12" fillId="0" borderId="54" xfId="70" applyFont="1" applyFill="1" applyBorder="1" applyAlignment="1" applyProtection="1">
      <alignment horizontal="center" vertical="center" wrapText="1"/>
      <protection hidden="1"/>
    </xf>
    <xf numFmtId="0" fontId="12" fillId="0" borderId="27" xfId="71" applyFont="1" applyFill="1" applyBorder="1" applyAlignment="1" applyProtection="1">
      <alignment horizontal="center" vertical="center" wrapText="1"/>
      <protection hidden="1"/>
    </xf>
    <xf numFmtId="0" fontId="12" fillId="26" borderId="27" xfId="71" applyFont="1" applyFill="1" applyBorder="1" applyAlignment="1" applyProtection="1">
      <alignment horizontal="center" vertical="center" wrapText="1"/>
      <protection hidden="1"/>
    </xf>
    <xf numFmtId="0" fontId="38" fillId="0" borderId="65" xfId="45" applyFont="1" applyFill="1" applyBorder="1" applyAlignment="1" applyProtection="1">
      <alignment horizontal="center" vertical="center" wrapText="1"/>
      <protection hidden="1"/>
    </xf>
    <xf numFmtId="44" fontId="8" fillId="26" borderId="101" xfId="64" applyFont="1" applyFill="1" applyBorder="1" applyAlignment="1" applyProtection="1">
      <alignment horizontal="center" vertical="center" wrapText="1"/>
      <protection hidden="1"/>
    </xf>
    <xf numFmtId="0" fontId="9" fillId="18" borderId="115" xfId="0" applyFont="1" applyFill="1" applyBorder="1" applyAlignment="1">
      <alignment horizontal="center" vertical="center" wrapText="1"/>
    </xf>
    <xf numFmtId="0" fontId="12" fillId="10" borderId="18" xfId="0" applyFont="1" applyFill="1" applyBorder="1" applyAlignment="1">
      <alignment horizontal="center" vertical="center" wrapText="1"/>
    </xf>
    <xf numFmtId="1" fontId="12" fillId="10" borderId="18" xfId="48" applyNumberFormat="1" applyFont="1" applyFill="1" applyBorder="1" applyAlignment="1">
      <alignment horizontal="center" vertical="center" wrapText="1"/>
    </xf>
    <xf numFmtId="165" fontId="12" fillId="10" borderId="18" xfId="0" applyNumberFormat="1" applyFont="1" applyFill="1" applyBorder="1" applyAlignment="1">
      <alignment horizontal="center" vertical="center" wrapText="1"/>
    </xf>
    <xf numFmtId="1" fontId="10" fillId="10" borderId="18" xfId="0" applyNumberFormat="1" applyFont="1" applyFill="1" applyBorder="1" applyAlignment="1">
      <alignment horizontal="center" vertical="center" wrapText="1"/>
    </xf>
    <xf numFmtId="0" fontId="12" fillId="10" borderId="115" xfId="0" applyFont="1" applyFill="1" applyBorder="1" applyAlignment="1">
      <alignment horizontal="center" vertical="center" wrapText="1"/>
    </xf>
    <xf numFmtId="0" fontId="10" fillId="0" borderId="0" xfId="0" applyFont="1" applyAlignment="1">
      <alignment horizontal="center" vertical="center"/>
    </xf>
    <xf numFmtId="1" fontId="12" fillId="0" borderId="0" xfId="0" applyNumberFormat="1" applyFont="1" applyAlignment="1">
      <alignment horizontal="center" vertical="center"/>
    </xf>
    <xf numFmtId="3" fontId="8" fillId="0" borderId="28" xfId="45" applyNumberFormat="1" applyFont="1" applyBorder="1" applyAlignment="1" applyProtection="1">
      <alignment horizontal="center" vertical="center" wrapText="1"/>
      <protection/>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0" fillId="11" borderId="15" xfId="0" applyFont="1" applyFill="1" applyBorder="1" applyAlignment="1" applyProtection="1">
      <alignment horizontal="center" vertical="center" wrapText="1"/>
      <protection/>
    </xf>
    <xf numFmtId="0" fontId="11" fillId="17" borderId="0"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14" fontId="12" fillId="0" borderId="32" xfId="53" applyNumberFormat="1" applyFont="1" applyFill="1" applyBorder="1" applyAlignment="1" applyProtection="1">
      <alignment horizontal="center" vertical="center" wrapText="1"/>
      <protection/>
    </xf>
    <xf numFmtId="14" fontId="12" fillId="0" borderId="21" xfId="53" applyNumberFormat="1" applyFont="1" applyFill="1" applyBorder="1" applyAlignment="1" applyProtection="1">
      <alignment horizontal="center" vertical="center" wrapText="1"/>
      <protection/>
    </xf>
    <xf numFmtId="14" fontId="12" fillId="0" borderId="39" xfId="53" applyNumberFormat="1" applyFont="1" applyFill="1" applyBorder="1" applyAlignment="1" applyProtection="1">
      <alignment horizontal="center" vertical="center" wrapText="1"/>
      <protection/>
    </xf>
    <xf numFmtId="14" fontId="8" fillId="0" borderId="54"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1" fontId="38" fillId="0" borderId="21" xfId="48" applyNumberFormat="1" applyFont="1" applyFill="1" applyBorder="1" applyAlignment="1">
      <alignment horizontal="center" vertical="center" wrapText="1"/>
    </xf>
    <xf numFmtId="1" fontId="38" fillId="0" borderId="47" xfId="48" applyNumberFormat="1" applyFont="1" applyFill="1" applyBorder="1" applyAlignment="1">
      <alignment horizontal="center" vertical="center" wrapText="1"/>
    </xf>
    <xf numFmtId="14" fontId="47" fillId="0" borderId="43" xfId="75" applyNumberFormat="1" applyFont="1" applyFill="1" applyBorder="1" applyAlignment="1">
      <alignment horizontal="center" vertical="center" wrapText="1"/>
      <protection/>
    </xf>
    <xf numFmtId="44" fontId="43" fillId="0" borderId="43" xfId="64" applyFont="1" applyFill="1" applyBorder="1" applyAlignment="1">
      <alignment horizontal="center" vertical="center"/>
    </xf>
    <xf numFmtId="44" fontId="43" fillId="0" borderId="21" xfId="64" applyFont="1" applyFill="1" applyBorder="1" applyAlignment="1">
      <alignment horizontal="center" vertical="center"/>
    </xf>
    <xf numFmtId="0" fontId="8" fillId="31" borderId="54" xfId="70" applyFont="1" applyFill="1" applyBorder="1" applyAlignment="1" applyProtection="1">
      <alignment horizontal="center" vertical="center" wrapText="1"/>
      <protection hidden="1"/>
    </xf>
    <xf numFmtId="0" fontId="8" fillId="31" borderId="102" xfId="70" applyFont="1" applyFill="1" applyBorder="1" applyAlignment="1" applyProtection="1">
      <alignment horizontal="center" vertical="center" wrapText="1"/>
      <protection hidden="1"/>
    </xf>
    <xf numFmtId="0" fontId="20" fillId="26" borderId="48" xfId="0" applyFont="1" applyFill="1" applyBorder="1" applyAlignment="1">
      <alignment horizontal="left" vertical="center" wrapText="1"/>
    </xf>
    <xf numFmtId="0" fontId="21" fillId="26" borderId="43" xfId="0" applyFont="1" applyFill="1" applyBorder="1" applyAlignment="1">
      <alignment horizontal="center" vertical="center" wrapText="1"/>
    </xf>
    <xf numFmtId="0" fontId="20" fillId="26" borderId="43" xfId="0" applyFont="1" applyFill="1" applyBorder="1" applyAlignment="1">
      <alignment horizontal="center" vertical="center" wrapText="1"/>
    </xf>
    <xf numFmtId="14" fontId="20" fillId="26" borderId="43" xfId="52" applyNumberFormat="1" applyFont="1" applyFill="1" applyBorder="1" applyAlignment="1">
      <alignment horizontal="center" vertical="center" wrapText="1"/>
    </xf>
    <xf numFmtId="49" fontId="8" fillId="26" borderId="49" xfId="64" applyNumberFormat="1" applyFont="1" applyFill="1" applyBorder="1" applyAlignment="1" applyProtection="1">
      <alignment horizontal="center" vertical="center" wrapText="1"/>
      <protection hidden="1"/>
    </xf>
    <xf numFmtId="0" fontId="20" fillId="26" borderId="50" xfId="0" applyFont="1" applyFill="1" applyBorder="1" applyAlignment="1">
      <alignment horizontal="left" vertical="center" wrapText="1"/>
    </xf>
    <xf numFmtId="49" fontId="8" fillId="26" borderId="51" xfId="64" applyNumberFormat="1" applyFont="1" applyFill="1" applyBorder="1" applyAlignment="1" applyProtection="1">
      <alignment horizontal="center" vertical="center" wrapText="1"/>
      <protection hidden="1"/>
    </xf>
    <xf numFmtId="0" fontId="20" fillId="26" borderId="50"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26" borderId="52" xfId="0" applyFont="1" applyFill="1" applyBorder="1" applyAlignment="1">
      <alignment horizontal="left" vertical="center" wrapText="1"/>
    </xf>
    <xf numFmtId="0" fontId="21" fillId="26" borderId="47" xfId="0" applyFont="1" applyFill="1" applyBorder="1" applyAlignment="1">
      <alignment horizontal="center" vertical="center" wrapText="1"/>
    </xf>
    <xf numFmtId="0" fontId="20" fillId="26" borderId="47" xfId="0" applyFont="1" applyFill="1" applyBorder="1" applyAlignment="1">
      <alignment horizontal="center" vertical="center" wrapText="1"/>
    </xf>
    <xf numFmtId="14" fontId="20" fillId="26" borderId="47" xfId="52" applyNumberFormat="1" applyFont="1" applyFill="1" applyBorder="1" applyAlignment="1">
      <alignment horizontal="center" vertical="center" wrapText="1"/>
    </xf>
    <xf numFmtId="49" fontId="8" fillId="26" borderId="53" xfId="64" applyNumberFormat="1" applyFont="1" applyFill="1" applyBorder="1" applyAlignment="1" applyProtection="1">
      <alignment horizontal="center" vertical="center" wrapText="1"/>
      <protection hidden="1"/>
    </xf>
    <xf numFmtId="0" fontId="20" fillId="0" borderId="48"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43" xfId="70" applyFont="1" applyFill="1" applyBorder="1" applyAlignment="1" applyProtection="1">
      <alignment horizontal="center" vertical="center" wrapText="1"/>
      <protection hidden="1"/>
    </xf>
    <xf numFmtId="14" fontId="20" fillId="0" borderId="43" xfId="52" applyNumberFormat="1" applyFont="1" applyFill="1" applyBorder="1" applyAlignment="1">
      <alignment horizontal="center" vertical="center" wrapText="1"/>
    </xf>
    <xf numFmtId="0" fontId="20" fillId="26" borderId="50" xfId="70" applyFont="1" applyFill="1" applyBorder="1" applyAlignment="1" applyProtection="1">
      <alignment horizontal="left" vertical="center" wrapText="1"/>
      <protection hidden="1"/>
    </xf>
    <xf numFmtId="0" fontId="20" fillId="26" borderId="50" xfId="70" applyFont="1" applyFill="1" applyBorder="1" applyAlignment="1" applyProtection="1">
      <alignment horizontal="left" vertical="center" wrapText="1"/>
      <protection hidden="1"/>
    </xf>
    <xf numFmtId="0" fontId="20" fillId="26" borderId="47" xfId="0" applyFont="1" applyFill="1" applyBorder="1" applyAlignment="1">
      <alignment horizontal="center" vertical="center" wrapText="1"/>
    </xf>
    <xf numFmtId="0" fontId="20" fillId="26" borderId="47" xfId="70" applyFont="1" applyFill="1" applyBorder="1" applyAlignment="1" applyProtection="1">
      <alignment horizontal="center" vertical="center" wrapText="1"/>
      <protection hidden="1"/>
    </xf>
    <xf numFmtId="0" fontId="12" fillId="17" borderId="0" xfId="0" applyFont="1" applyFill="1" applyBorder="1" applyAlignment="1">
      <alignment horizontal="center" vertical="center" wrapText="1"/>
    </xf>
    <xf numFmtId="0" fontId="20" fillId="0" borderId="21" xfId="70" applyFont="1" applyFill="1" applyBorder="1" applyAlignment="1" applyProtection="1">
      <alignment horizontal="left" vertical="center" wrapText="1"/>
      <protection hidden="1"/>
    </xf>
    <xf numFmtId="0" fontId="8" fillId="0" borderId="21" xfId="70" applyFont="1" applyFill="1" applyBorder="1" applyAlignment="1" applyProtection="1">
      <alignment horizontal="left" vertical="center" wrapText="1"/>
      <protection hidden="1"/>
    </xf>
    <xf numFmtId="0" fontId="10" fillId="17" borderId="21"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1" fillId="17" borderId="21" xfId="0" applyFont="1" applyFill="1" applyBorder="1" applyAlignment="1">
      <alignment horizontal="center" vertical="center" wrapText="1"/>
    </xf>
    <xf numFmtId="1" fontId="10" fillId="17" borderId="21" xfId="0" applyNumberFormat="1" applyFont="1" applyFill="1" applyBorder="1" applyAlignment="1">
      <alignment horizontal="center" vertical="center" wrapText="1"/>
    </xf>
    <xf numFmtId="0" fontId="20" fillId="0" borderId="43" xfId="70" applyFont="1" applyFill="1" applyBorder="1" applyAlignment="1" applyProtection="1">
      <alignment horizontal="left" vertical="center" wrapText="1"/>
      <protection hidden="1"/>
    </xf>
    <xf numFmtId="0" fontId="20" fillId="26" borderId="43" xfId="70" applyFont="1" applyFill="1" applyBorder="1" applyAlignment="1" applyProtection="1">
      <alignment horizontal="center" vertical="center" wrapText="1"/>
      <protection hidden="1"/>
    </xf>
    <xf numFmtId="14" fontId="20" fillId="26" borderId="43" xfId="52" applyNumberFormat="1"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20" fillId="26" borderId="47" xfId="70" applyFont="1" applyFill="1" applyBorder="1" applyAlignment="1" applyProtection="1">
      <alignment horizontal="left" vertical="center" wrapText="1"/>
      <protection hidden="1"/>
    </xf>
    <xf numFmtId="0" fontId="20" fillId="26" borderId="47" xfId="70" applyFont="1" applyFill="1" applyBorder="1" applyAlignment="1" applyProtection="1">
      <alignment horizontal="center" vertical="center" wrapText="1"/>
      <protection hidden="1"/>
    </xf>
    <xf numFmtId="0" fontId="20" fillId="0" borderId="47" xfId="70" applyFont="1" applyFill="1" applyBorder="1" applyAlignment="1" applyProtection="1">
      <alignment horizontal="center" vertical="center" wrapText="1"/>
      <protection hidden="1"/>
    </xf>
    <xf numFmtId="0" fontId="8" fillId="0" borderId="97" xfId="0" applyFont="1" applyFill="1" applyBorder="1" applyAlignment="1" applyProtection="1">
      <alignment horizontal="center" vertical="center" wrapText="1"/>
      <protection/>
    </xf>
    <xf numFmtId="0" fontId="11" fillId="17" borderId="24" xfId="0" applyFont="1" applyFill="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14" fontId="8" fillId="26" borderId="47" xfId="52" applyNumberFormat="1" applyFont="1" applyFill="1" applyBorder="1" applyAlignment="1" applyProtection="1">
      <alignment horizontal="center" vertical="center" wrapText="1"/>
      <protection/>
    </xf>
    <xf numFmtId="0" fontId="8" fillId="6" borderId="47" xfId="70" applyFont="1" applyFill="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8" fillId="0" borderId="116" xfId="0" applyFont="1" applyFill="1" applyBorder="1" applyAlignment="1" applyProtection="1">
      <alignment horizontal="center" vertical="center" wrapText="1"/>
      <protection/>
    </xf>
    <xf numFmtId="0" fontId="8" fillId="0" borderId="97" xfId="0" applyFont="1" applyFill="1" applyBorder="1" applyAlignment="1" applyProtection="1">
      <alignment vertical="center" wrapText="1"/>
      <protection/>
    </xf>
    <xf numFmtId="0" fontId="8" fillId="0" borderId="100" xfId="45" applyFont="1" applyFill="1" applyBorder="1" applyAlignment="1">
      <alignment horizontal="center" vertical="center" wrapText="1"/>
      <protection/>
    </xf>
    <xf numFmtId="0" fontId="11" fillId="17" borderId="25"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14" fontId="8" fillId="26" borderId="43" xfId="52" applyNumberFormat="1"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26" borderId="50" xfId="0" applyFont="1" applyFill="1" applyBorder="1" applyAlignment="1" applyProtection="1">
      <alignment horizontal="center" vertical="center" wrapText="1"/>
      <protection/>
    </xf>
    <xf numFmtId="0" fontId="8" fillId="26" borderId="0" xfId="0" applyFont="1" applyFill="1" applyBorder="1" applyAlignment="1" applyProtection="1">
      <alignment horizontal="center" vertical="center" wrapText="1"/>
      <protection/>
    </xf>
    <xf numFmtId="0" fontId="8" fillId="26" borderId="50" xfId="0" applyFont="1" applyFill="1" applyBorder="1" applyAlignment="1" applyProtection="1">
      <alignment horizontal="left" vertical="center" wrapText="1"/>
      <protection/>
    </xf>
    <xf numFmtId="0" fontId="8" fillId="26" borderId="52" xfId="0" applyFont="1" applyFill="1" applyBorder="1" applyAlignment="1" applyProtection="1">
      <alignment horizontal="left" vertical="center" wrapText="1"/>
      <protection/>
    </xf>
    <xf numFmtId="0" fontId="8" fillId="0" borderId="47" xfId="0" applyFont="1" applyFill="1" applyBorder="1" applyAlignment="1" applyProtection="1">
      <alignment horizontal="center" vertical="center" wrapText="1"/>
      <protection/>
    </xf>
    <xf numFmtId="1" fontId="8" fillId="30" borderId="47" xfId="57" applyNumberFormat="1" applyFont="1" applyFill="1" applyBorder="1" applyAlignment="1" applyProtection="1">
      <alignment horizontal="center" vertical="center" wrapText="1"/>
      <protection hidden="1"/>
    </xf>
    <xf numFmtId="0" fontId="10" fillId="17" borderId="25" xfId="0" applyFont="1" applyFill="1" applyBorder="1" applyAlignment="1">
      <alignment horizontal="center" vertical="center" wrapText="1"/>
    </xf>
    <xf numFmtId="0" fontId="10" fillId="17" borderId="0" xfId="0" applyFont="1" applyFill="1" applyBorder="1" applyAlignment="1">
      <alignment horizontal="center" vertical="center" wrapText="1"/>
    </xf>
    <xf numFmtId="9" fontId="8" fillId="31" borderId="21" xfId="70" applyNumberFormat="1" applyFont="1" applyFill="1" applyBorder="1" applyAlignment="1" applyProtection="1">
      <alignment horizontal="center" vertical="center" wrapText="1"/>
      <protection hidden="1"/>
    </xf>
    <xf numFmtId="9" fontId="11" fillId="31" borderId="32" xfId="0" applyNumberFormat="1" applyFont="1" applyFill="1" applyBorder="1" applyAlignment="1" applyProtection="1">
      <alignment horizontal="center" vertical="center" wrapText="1"/>
      <protection locked="0"/>
    </xf>
    <xf numFmtId="0" fontId="8" fillId="0" borderId="54" xfId="70" applyFont="1" applyFill="1" applyBorder="1" applyAlignment="1" applyProtection="1">
      <alignment horizontal="center" vertical="center" wrapText="1"/>
      <protection hidden="1"/>
    </xf>
    <xf numFmtId="0" fontId="10" fillId="33" borderId="19"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9" fillId="18" borderId="15"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9" fillId="18" borderId="19"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11" fillId="36" borderId="15" xfId="70" applyFont="1" applyFill="1" applyBorder="1" applyAlignment="1" applyProtection="1">
      <alignment horizontal="center" vertical="center" wrapText="1"/>
      <protection hidden="1"/>
    </xf>
    <xf numFmtId="172" fontId="16" fillId="18" borderId="14" xfId="70" applyNumberFormat="1" applyFont="1" applyFill="1" applyBorder="1" applyAlignment="1" applyProtection="1">
      <alignment horizontal="center" vertical="center" wrapText="1"/>
      <protection hidden="1"/>
    </xf>
    <xf numFmtId="0" fontId="16" fillId="18" borderId="14" xfId="70" applyFont="1" applyFill="1" applyBorder="1" applyAlignment="1" applyProtection="1">
      <alignment horizontal="center" vertical="center" wrapText="1"/>
      <protection hidden="1"/>
    </xf>
    <xf numFmtId="0" fontId="8" fillId="26" borderId="84" xfId="70" applyFont="1" applyFill="1" applyBorder="1" applyAlignment="1" applyProtection="1">
      <alignment horizontal="center" vertical="center" wrapText="1"/>
      <protection hidden="1"/>
    </xf>
    <xf numFmtId="0" fontId="8" fillId="26" borderId="85" xfId="70" applyFont="1" applyFill="1" applyBorder="1" applyAlignment="1" applyProtection="1">
      <alignment horizontal="center" vertical="center" wrapText="1"/>
      <protection hidden="1"/>
    </xf>
    <xf numFmtId="9" fontId="8" fillId="0" borderId="85" xfId="0" applyNumberFormat="1" applyFont="1" applyBorder="1" applyAlignment="1">
      <alignment horizontal="center" vertical="center" wrapText="1"/>
    </xf>
    <xf numFmtId="0" fontId="8" fillId="0" borderId="85" xfId="0" applyFont="1" applyBorder="1" applyAlignment="1">
      <alignment horizontal="center" vertical="center" wrapText="1"/>
    </xf>
    <xf numFmtId="14" fontId="8" fillId="26" borderId="85" xfId="52" applyNumberFormat="1" applyFont="1" applyFill="1" applyBorder="1" applyAlignment="1">
      <alignment horizontal="center" vertical="center" wrapText="1"/>
    </xf>
    <xf numFmtId="0" fontId="8" fillId="0" borderId="93" xfId="70" applyFont="1" applyFill="1" applyBorder="1" applyAlignment="1" applyProtection="1">
      <alignment horizontal="center" vertical="center" wrapText="1"/>
      <protection hidden="1"/>
    </xf>
    <xf numFmtId="0" fontId="10" fillId="17"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8" fillId="30" borderId="65" xfId="71" applyFont="1" applyFill="1" applyBorder="1" applyAlignment="1" applyProtection="1">
      <alignment horizontal="center" vertical="center" wrapText="1"/>
      <protection hidden="1"/>
    </xf>
    <xf numFmtId="14" fontId="12" fillId="0" borderId="54" xfId="0" applyNumberFormat="1" applyFont="1" applyBorder="1" applyAlignment="1">
      <alignment vertical="center"/>
    </xf>
    <xf numFmtId="0" fontId="8" fillId="41" borderId="65" xfId="71" applyFont="1" applyFill="1" applyBorder="1" applyAlignment="1" applyProtection="1">
      <alignment horizontal="center" vertical="center" wrapText="1"/>
      <protection hidden="1"/>
    </xf>
    <xf numFmtId="0" fontId="8" fillId="41" borderId="54" xfId="71" applyFont="1" applyFill="1" applyBorder="1" applyAlignment="1" applyProtection="1">
      <alignment horizontal="center" vertical="center" wrapText="1"/>
      <protection hidden="1"/>
    </xf>
    <xf numFmtId="3" fontId="8" fillId="41" borderId="65" xfId="45" applyNumberFormat="1" applyFont="1" applyFill="1" applyBorder="1" applyAlignment="1" applyProtection="1">
      <alignment horizontal="center" vertical="center" wrapText="1"/>
      <protection/>
    </xf>
    <xf numFmtId="3" fontId="8" fillId="41" borderId="54" xfId="45" applyNumberFormat="1" applyFont="1" applyFill="1" applyBorder="1" applyAlignment="1" applyProtection="1">
      <alignment horizontal="center" vertical="center" wrapText="1"/>
      <protection/>
    </xf>
    <xf numFmtId="1" fontId="8" fillId="41" borderId="54" xfId="45" applyNumberFormat="1" applyFont="1" applyFill="1" applyBorder="1" applyAlignment="1" applyProtection="1">
      <alignment horizontal="center" vertical="center" wrapText="1"/>
      <protection/>
    </xf>
    <xf numFmtId="10" fontId="10" fillId="17" borderId="15" xfId="0" applyNumberFormat="1" applyFont="1" applyFill="1" applyBorder="1" applyAlignment="1">
      <alignment horizontal="center" vertical="center" wrapText="1"/>
    </xf>
    <xf numFmtId="0" fontId="8" fillId="26" borderId="48" xfId="70" applyFont="1" applyFill="1" applyBorder="1" applyAlignment="1" applyProtection="1">
      <alignment horizontal="center" vertical="center" wrapText="1"/>
      <protection hidden="1"/>
    </xf>
    <xf numFmtId="3" fontId="8" fillId="0" borderId="108" xfId="45" applyNumberFormat="1" applyFont="1" applyBorder="1" applyAlignment="1" applyProtection="1">
      <alignment horizontal="center" vertical="center" wrapText="1"/>
      <protection/>
    </xf>
    <xf numFmtId="0" fontId="8" fillId="26" borderId="50" xfId="70" applyFont="1" applyFill="1" applyBorder="1" applyAlignment="1" applyProtection="1">
      <alignment horizontal="center" vertical="center" wrapText="1"/>
      <protection hidden="1"/>
    </xf>
    <xf numFmtId="0" fontId="8" fillId="26" borderId="52" xfId="70" applyFont="1" applyFill="1" applyBorder="1" applyAlignment="1" applyProtection="1">
      <alignment horizontal="center" vertical="center" wrapText="1"/>
      <protection hidden="1"/>
    </xf>
    <xf numFmtId="0" fontId="8" fillId="30" borderId="46" xfId="71" applyFont="1" applyFill="1" applyBorder="1" applyAlignment="1" applyProtection="1">
      <alignment horizontal="center" vertical="center" wrapText="1"/>
      <protection hidden="1"/>
    </xf>
    <xf numFmtId="3" fontId="8" fillId="0" borderId="109" xfId="45" applyNumberFormat="1" applyFont="1" applyBorder="1" applyAlignment="1" applyProtection="1">
      <alignment horizontal="center" vertical="center" wrapText="1"/>
      <protection/>
    </xf>
    <xf numFmtId="0" fontId="8" fillId="30" borderId="47" xfId="71" applyFont="1" applyFill="1" applyBorder="1" applyAlignment="1" applyProtection="1">
      <alignment horizontal="center" vertical="center" wrapText="1"/>
      <protection hidden="1"/>
    </xf>
    <xf numFmtId="0" fontId="8" fillId="30" borderId="104" xfId="71" applyFont="1" applyFill="1" applyBorder="1" applyAlignment="1" applyProtection="1">
      <alignment horizontal="center" vertical="center" wrapText="1"/>
      <protection hidden="1"/>
    </xf>
    <xf numFmtId="14" fontId="8" fillId="0" borderId="28" xfId="52" applyNumberFormat="1" applyFont="1" applyFill="1" applyBorder="1" applyAlignment="1" applyProtection="1">
      <alignment horizontal="center" vertical="center" wrapText="1"/>
      <protection hidden="1"/>
    </xf>
    <xf numFmtId="0" fontId="6" fillId="6" borderId="21" xfId="0" applyFont="1" applyFill="1" applyBorder="1" applyAlignment="1">
      <alignment horizontal="center" vertical="center"/>
    </xf>
    <xf numFmtId="0" fontId="6" fillId="6" borderId="21" xfId="0" applyFont="1" applyFill="1" applyBorder="1" applyAlignment="1">
      <alignment/>
    </xf>
    <xf numFmtId="44" fontId="8" fillId="26" borderId="43" xfId="64" applyFont="1" applyFill="1" applyBorder="1" applyAlignment="1" applyProtection="1">
      <alignment horizontal="center" vertical="center" wrapText="1"/>
      <protection hidden="1"/>
    </xf>
    <xf numFmtId="44" fontId="8" fillId="26" borderId="43" xfId="64" applyFont="1" applyFill="1" applyBorder="1" applyAlignment="1" applyProtection="1">
      <alignment horizontal="center" vertical="center" wrapText="1"/>
      <protection hidden="1"/>
    </xf>
    <xf numFmtId="44" fontId="8" fillId="26" borderId="47" xfId="64" applyFont="1" applyFill="1" applyBorder="1" applyAlignment="1" applyProtection="1">
      <alignment horizontal="center" vertical="center" wrapText="1"/>
      <protection hidden="1"/>
    </xf>
    <xf numFmtId="44" fontId="11" fillId="17" borderId="39" xfId="64" applyFont="1" applyFill="1" applyBorder="1" applyAlignment="1">
      <alignment horizontal="center" vertical="center" wrapText="1"/>
    </xf>
    <xf numFmtId="44" fontId="8" fillId="0" borderId="21" xfId="64" applyFont="1" applyFill="1" applyBorder="1" applyAlignment="1" applyProtection="1">
      <alignment horizontal="center" vertical="center" wrapText="1"/>
      <protection hidden="1"/>
    </xf>
    <xf numFmtId="44" fontId="8" fillId="0" borderId="85" xfId="64" applyFont="1" applyFill="1" applyBorder="1" applyAlignment="1" applyProtection="1">
      <alignment horizontal="center" vertical="center" wrapText="1"/>
      <protection hidden="1"/>
    </xf>
    <xf numFmtId="44" fontId="8" fillId="26" borderId="85" xfId="64" applyFont="1" applyFill="1" applyBorder="1" applyAlignment="1">
      <alignment horizontal="center" vertical="center" wrapText="1"/>
    </xf>
    <xf numFmtId="44" fontId="8" fillId="0" borderId="54" xfId="64" applyFont="1" applyFill="1" applyBorder="1" applyAlignment="1" applyProtection="1">
      <alignment horizontal="center" vertical="center" wrapText="1"/>
      <protection hidden="1"/>
    </xf>
    <xf numFmtId="44" fontId="8" fillId="26" borderId="54" xfId="64" applyFont="1" applyFill="1" applyBorder="1" applyAlignment="1" applyProtection="1">
      <alignment horizontal="center" vertical="center" wrapText="1"/>
      <protection hidden="1"/>
    </xf>
    <xf numFmtId="44" fontId="10" fillId="17" borderId="85" xfId="64" applyFont="1" applyFill="1" applyBorder="1" applyAlignment="1">
      <alignment horizontal="center" vertical="center" wrapText="1"/>
    </xf>
    <xf numFmtId="44" fontId="9" fillId="46" borderId="32" xfId="64" applyFont="1" applyFill="1" applyBorder="1" applyAlignment="1">
      <alignment horizontal="center" vertical="center" wrapText="1"/>
    </xf>
    <xf numFmtId="44" fontId="8" fillId="30" borderId="32" xfId="64" applyFont="1" applyFill="1" applyBorder="1" applyAlignment="1" applyProtection="1">
      <alignment horizontal="center" vertical="center" wrapText="1"/>
      <protection hidden="1"/>
    </xf>
    <xf numFmtId="44" fontId="8" fillId="30" borderId="21" xfId="64" applyFont="1" applyFill="1" applyBorder="1" applyAlignment="1" applyProtection="1">
      <alignment horizontal="center" vertical="center" wrapText="1"/>
      <protection hidden="1"/>
    </xf>
    <xf numFmtId="44" fontId="8" fillId="30" borderId="21" xfId="64" applyFont="1" applyFill="1" applyBorder="1" applyAlignment="1" applyProtection="1">
      <alignment vertical="center" wrapText="1"/>
      <protection hidden="1"/>
    </xf>
    <xf numFmtId="44" fontId="8" fillId="30" borderId="39" xfId="64" applyFont="1" applyFill="1" applyBorder="1" applyAlignment="1" applyProtection="1">
      <alignment vertical="center" wrapText="1"/>
      <protection hidden="1"/>
    </xf>
    <xf numFmtId="44" fontId="10" fillId="28" borderId="66" xfId="64" applyFont="1" applyFill="1" applyBorder="1" applyAlignment="1" applyProtection="1">
      <alignment horizontal="center" vertical="center" wrapText="1"/>
      <protection/>
    </xf>
    <xf numFmtId="44" fontId="8" fillId="0" borderId="32" xfId="64" applyFont="1" applyFill="1" applyBorder="1" applyAlignment="1" applyProtection="1">
      <alignment horizontal="center" vertical="center" wrapText="1"/>
      <protection hidden="1"/>
    </xf>
    <xf numFmtId="44" fontId="10" fillId="47" borderId="117" xfId="64" applyFont="1" applyFill="1" applyBorder="1" applyAlignment="1" applyProtection="1">
      <alignment horizontal="center" vertical="center" wrapText="1"/>
      <protection/>
    </xf>
    <xf numFmtId="44" fontId="9" fillId="45" borderId="67" xfId="64" applyFont="1" applyFill="1" applyBorder="1" applyAlignment="1" applyProtection="1">
      <alignment horizontal="center" vertical="center" wrapText="1"/>
      <protection/>
    </xf>
    <xf numFmtId="44" fontId="10" fillId="47" borderId="15" xfId="64" applyFont="1" applyFill="1" applyBorder="1" applyAlignment="1" applyProtection="1">
      <alignment horizontal="center" vertical="center" wrapText="1"/>
      <protection/>
    </xf>
    <xf numFmtId="44" fontId="9" fillId="45" borderId="0" xfId="64" applyFont="1" applyFill="1" applyBorder="1" applyAlignment="1" applyProtection="1">
      <alignment horizontal="center" vertical="center" wrapText="1"/>
      <protection/>
    </xf>
    <xf numFmtId="44" fontId="10" fillId="48" borderId="15" xfId="64" applyFont="1" applyFill="1" applyBorder="1" applyAlignment="1" applyProtection="1">
      <alignment horizontal="center" vertical="center" wrapText="1"/>
      <protection/>
    </xf>
    <xf numFmtId="44" fontId="8" fillId="26" borderId="102" xfId="64" applyFont="1" applyFill="1" applyBorder="1" applyAlignment="1" applyProtection="1">
      <alignment horizontal="center" vertical="center" wrapText="1"/>
      <protection hidden="1" locked="0"/>
    </xf>
    <xf numFmtId="44" fontId="8" fillId="0" borderId="21" xfId="64" applyFont="1" applyFill="1" applyBorder="1" applyAlignment="1" applyProtection="1">
      <alignment horizontal="center" vertical="center" wrapText="1"/>
      <protection locked="0"/>
    </xf>
    <xf numFmtId="44" fontId="10" fillId="17" borderId="89" xfId="64" applyFont="1" applyFill="1" applyBorder="1" applyAlignment="1" applyProtection="1">
      <alignment horizontal="center" vertical="center" wrapText="1"/>
      <protection locked="0"/>
    </xf>
    <xf numFmtId="44" fontId="9" fillId="46" borderId="37" xfId="64" applyFont="1" applyFill="1" applyBorder="1" applyAlignment="1" applyProtection="1">
      <alignment horizontal="center" vertical="center" wrapText="1"/>
      <protection hidden="1" locked="0"/>
    </xf>
    <xf numFmtId="44" fontId="10" fillId="10" borderId="18" xfId="64" applyFont="1" applyFill="1" applyBorder="1" applyAlignment="1" applyProtection="1">
      <alignment horizontal="center" vertical="center" wrapText="1"/>
      <protection locked="0"/>
    </xf>
    <xf numFmtId="44" fontId="46" fillId="51" borderId="39" xfId="64" applyFont="1" applyFill="1" applyBorder="1" applyAlignment="1">
      <alignment horizontal="center" vertical="center" wrapText="1"/>
    </xf>
    <xf numFmtId="44" fontId="46" fillId="51" borderId="85" xfId="64" applyFont="1" applyFill="1" applyBorder="1" applyAlignment="1">
      <alignment horizontal="center" vertical="center" wrapText="1"/>
    </xf>
    <xf numFmtId="44" fontId="46" fillId="51" borderId="32" xfId="64" applyFont="1" applyFill="1" applyBorder="1" applyAlignment="1">
      <alignment horizontal="center" vertical="center" wrapText="1"/>
    </xf>
    <xf numFmtId="44" fontId="46" fillId="51" borderId="45" xfId="64" applyFont="1" applyFill="1" applyBorder="1" applyAlignment="1">
      <alignment horizontal="center" vertical="center" wrapText="1"/>
    </xf>
    <xf numFmtId="44" fontId="46" fillId="51" borderId="45" xfId="64" applyFont="1" applyFill="1" applyBorder="1" applyAlignment="1">
      <alignment horizontal="center" vertical="center" wrapText="1"/>
    </xf>
    <xf numFmtId="44" fontId="46" fillId="51" borderId="39" xfId="64" applyFont="1" applyFill="1" applyBorder="1" applyAlignment="1">
      <alignment horizontal="center" vertical="center" wrapText="1"/>
    </xf>
    <xf numFmtId="44" fontId="45" fillId="18" borderId="111" xfId="64" applyFont="1" applyFill="1" applyBorder="1" applyAlignment="1" applyProtection="1">
      <alignment horizontal="center" vertical="center" wrapText="1"/>
      <protection hidden="1"/>
    </xf>
    <xf numFmtId="1" fontId="9" fillId="34" borderId="42" xfId="70" applyNumberFormat="1" applyFont="1" applyFill="1" applyBorder="1" applyAlignment="1" applyProtection="1">
      <alignment horizontal="center" vertical="center" wrapText="1"/>
      <protection hidden="1"/>
    </xf>
    <xf numFmtId="1" fontId="10" fillId="0" borderId="106" xfId="45" applyNumberFormat="1" applyFont="1" applyFill="1" applyBorder="1" applyAlignment="1" applyProtection="1">
      <alignment horizontal="center" vertical="center" wrapText="1"/>
      <protection/>
    </xf>
    <xf numFmtId="0" fontId="11" fillId="0" borderId="28" xfId="70" applyFont="1" applyFill="1" applyBorder="1" applyAlignment="1" applyProtection="1">
      <alignment horizontal="center" vertical="center" wrapText="1"/>
      <protection hidden="1"/>
    </xf>
    <xf numFmtId="9" fontId="11" fillId="0" borderId="109" xfId="70" applyNumberFormat="1" applyFont="1" applyFill="1" applyBorder="1" applyAlignment="1" applyProtection="1">
      <alignment horizontal="center" vertical="center" wrapText="1"/>
      <protection hidden="1"/>
    </xf>
    <xf numFmtId="0" fontId="11" fillId="29" borderId="34" xfId="0" applyFont="1" applyFill="1" applyBorder="1" applyAlignment="1" applyProtection="1">
      <alignment horizontal="center" vertical="center" wrapText="1"/>
      <protection/>
    </xf>
    <xf numFmtId="44" fontId="38" fillId="26" borderId="50" xfId="64" applyFont="1" applyFill="1" applyBorder="1" applyAlignment="1" applyProtection="1">
      <alignment horizontal="center" vertical="center" wrapText="1"/>
      <protection hidden="1"/>
    </xf>
    <xf numFmtId="44" fontId="8" fillId="26" borderId="50" xfId="64" applyFont="1" applyFill="1" applyBorder="1" applyAlignment="1" applyProtection="1">
      <alignment horizontal="center" vertical="center" wrapText="1"/>
      <protection hidden="1"/>
    </xf>
    <xf numFmtId="44" fontId="8" fillId="26" borderId="52" xfId="64" applyFont="1" applyFill="1" applyBorder="1" applyAlignment="1" applyProtection="1">
      <alignment horizontal="center" vertical="center" wrapText="1"/>
      <protection hidden="1"/>
    </xf>
    <xf numFmtId="44" fontId="9" fillId="34" borderId="19" xfId="64" applyFont="1" applyFill="1" applyBorder="1" applyAlignment="1" applyProtection="1">
      <alignment horizontal="center" vertical="center" wrapText="1"/>
      <protection/>
    </xf>
    <xf numFmtId="44" fontId="9" fillId="34" borderId="15" xfId="64" applyFont="1" applyFill="1" applyBorder="1" applyAlignment="1" applyProtection="1">
      <alignment horizontal="center" vertical="center" wrapText="1"/>
      <protection/>
    </xf>
    <xf numFmtId="44" fontId="12" fillId="0" borderId="0" xfId="64" applyFont="1" applyFill="1" applyBorder="1" applyAlignment="1" applyProtection="1">
      <alignment horizontal="center" vertical="center" wrapText="1"/>
      <protection/>
    </xf>
    <xf numFmtId="44" fontId="11" fillId="29" borderId="29" xfId="64" applyFont="1" applyFill="1" applyBorder="1" applyAlignment="1" applyProtection="1">
      <alignment horizontal="center" vertical="center" wrapText="1"/>
      <protection/>
    </xf>
    <xf numFmtId="44" fontId="11" fillId="29" borderId="11" xfId="64" applyFont="1" applyFill="1" applyBorder="1" applyAlignment="1" applyProtection="1">
      <alignment horizontal="center" vertical="center" wrapText="1"/>
      <protection/>
    </xf>
    <xf numFmtId="44" fontId="9" fillId="18" borderId="10" xfId="64" applyFont="1" applyFill="1" applyBorder="1" applyAlignment="1" applyProtection="1">
      <alignment horizontal="center" vertical="center" wrapText="1"/>
      <protection hidden="1"/>
    </xf>
    <xf numFmtId="44" fontId="9" fillId="34" borderId="0" xfId="64" applyFont="1" applyFill="1" applyBorder="1" applyAlignment="1" applyProtection="1">
      <alignment horizontal="center" vertical="center" wrapText="1"/>
      <protection/>
    </xf>
    <xf numFmtId="44" fontId="36" fillId="30" borderId="21" xfId="64" applyFont="1" applyFill="1" applyBorder="1" applyAlignment="1" applyProtection="1">
      <alignment horizontal="center" vertical="center" wrapText="1"/>
      <protection hidden="1"/>
    </xf>
    <xf numFmtId="44" fontId="36" fillId="30" borderId="21" xfId="64" applyFont="1" applyFill="1" applyBorder="1" applyAlignment="1" applyProtection="1">
      <alignment horizontal="center" vertical="center" wrapText="1"/>
      <protection hidden="1"/>
    </xf>
    <xf numFmtId="44" fontId="10" fillId="17" borderId="0" xfId="64" applyFont="1" applyFill="1" applyBorder="1" applyAlignment="1">
      <alignment horizontal="center" vertical="center" wrapText="1"/>
    </xf>
    <xf numFmtId="44" fontId="10" fillId="17" borderId="21" xfId="64" applyFont="1" applyFill="1" applyBorder="1" applyAlignment="1">
      <alignment horizontal="center" vertical="center" wrapText="1"/>
    </xf>
    <xf numFmtId="44" fontId="10" fillId="17" borderId="18" xfId="64" applyFont="1" applyFill="1" applyBorder="1" applyAlignment="1">
      <alignment horizontal="center" vertical="center" wrapText="1"/>
    </xf>
    <xf numFmtId="44" fontId="9" fillId="18" borderId="118" xfId="64" applyFont="1" applyFill="1" applyBorder="1" applyAlignment="1">
      <alignment horizontal="center" vertical="center" wrapText="1"/>
    </xf>
    <xf numFmtId="44" fontId="6" fillId="10" borderId="18" xfId="64" applyFont="1" applyFill="1" applyBorder="1" applyAlignment="1">
      <alignment horizontal="center" vertical="center" wrapText="1"/>
    </xf>
    <xf numFmtId="44" fontId="8" fillId="26" borderId="54" xfId="64" applyFont="1" applyFill="1" applyBorder="1" applyAlignment="1" applyProtection="1">
      <alignment horizontal="center" vertical="center" wrapText="1"/>
      <protection hidden="1"/>
    </xf>
    <xf numFmtId="44" fontId="10" fillId="17" borderId="15" xfId="64" applyFont="1" applyFill="1" applyBorder="1" applyAlignment="1">
      <alignment horizontal="center" vertical="center" wrapText="1"/>
    </xf>
    <xf numFmtId="44" fontId="9" fillId="18" borderId="18" xfId="64" applyFont="1" applyFill="1" applyBorder="1" applyAlignment="1">
      <alignment horizontal="center" vertical="center" wrapText="1"/>
    </xf>
    <xf numFmtId="44" fontId="8" fillId="26" borderId="32" xfId="64" applyFont="1" applyFill="1" applyBorder="1" applyAlignment="1" applyProtection="1">
      <alignment horizontal="center" vertical="center" wrapText="1"/>
      <protection hidden="1"/>
    </xf>
    <xf numFmtId="44" fontId="12" fillId="26" borderId="21" xfId="64" applyFont="1" applyFill="1" applyBorder="1" applyAlignment="1" applyProtection="1">
      <alignment horizontal="center" vertical="center" wrapText="1"/>
      <protection hidden="1"/>
    </xf>
    <xf numFmtId="44" fontId="11" fillId="31" borderId="21" xfId="64" applyFont="1" applyFill="1" applyBorder="1" applyAlignment="1" applyProtection="1">
      <alignment horizontal="center" vertical="center" wrapText="1"/>
      <protection hidden="1"/>
    </xf>
    <xf numFmtId="44" fontId="9" fillId="18" borderId="15" xfId="64" applyFont="1" applyFill="1" applyBorder="1" applyAlignment="1">
      <alignment horizontal="center" vertical="center" wrapText="1"/>
    </xf>
    <xf numFmtId="44" fontId="10" fillId="10" borderId="18" xfId="64" applyFont="1" applyFill="1" applyBorder="1" applyAlignment="1">
      <alignment horizontal="center" vertical="center" wrapText="1"/>
    </xf>
    <xf numFmtId="0" fontId="8" fillId="26" borderId="28" xfId="71" applyFont="1" applyFill="1" applyBorder="1" applyAlignment="1" applyProtection="1">
      <alignment horizontal="center" vertical="center" wrapText="1"/>
      <protection hidden="1"/>
    </xf>
    <xf numFmtId="0" fontId="0" fillId="0" borderId="28" xfId="0" applyBorder="1" applyAlignment="1">
      <alignment/>
    </xf>
    <xf numFmtId="44" fontId="10" fillId="17" borderId="119" xfId="64" applyFont="1" applyFill="1" applyBorder="1" applyAlignment="1" applyProtection="1">
      <alignment horizontal="center" vertical="center" wrapText="1"/>
      <protection/>
    </xf>
    <xf numFmtId="44" fontId="10" fillId="17" borderId="18" xfId="64" applyFont="1" applyFill="1" applyBorder="1" applyAlignment="1" applyProtection="1">
      <alignment horizontal="center" vertical="center" wrapText="1"/>
      <protection/>
    </xf>
    <xf numFmtId="44" fontId="9" fillId="18" borderId="118" xfId="64" applyFont="1" applyFill="1" applyBorder="1" applyAlignment="1" applyProtection="1">
      <alignment horizontal="center" vertical="center" wrapText="1"/>
      <protection/>
    </xf>
    <xf numFmtId="44" fontId="9" fillId="18" borderId="18" xfId="64" applyFont="1" applyFill="1" applyBorder="1" applyAlignment="1" applyProtection="1">
      <alignment horizontal="center" vertical="center" wrapText="1"/>
      <protection/>
    </xf>
    <xf numFmtId="44" fontId="10" fillId="17" borderId="15" xfId="64" applyFont="1" applyFill="1" applyBorder="1" applyAlignment="1" applyProtection="1">
      <alignment horizontal="center" vertical="center" wrapText="1"/>
      <protection/>
    </xf>
    <xf numFmtId="44" fontId="9" fillId="18" borderId="15" xfId="64" applyFont="1" applyFill="1" applyBorder="1" applyAlignment="1" applyProtection="1">
      <alignment horizontal="center" vertical="center" wrapText="1"/>
      <protection/>
    </xf>
    <xf numFmtId="44" fontId="10" fillId="10" borderId="18" xfId="64" applyFont="1" applyFill="1" applyBorder="1" applyAlignment="1" applyProtection="1">
      <alignment horizontal="center" vertical="center" wrapText="1"/>
      <protection/>
    </xf>
    <xf numFmtId="44" fontId="8" fillId="30" borderId="21" xfId="64" applyFont="1" applyFill="1" applyBorder="1" applyAlignment="1" applyProtection="1">
      <alignment horizontal="center" vertical="center" wrapText="1"/>
      <protection hidden="1"/>
    </xf>
    <xf numFmtId="44" fontId="42" fillId="10" borderId="18" xfId="64" applyFont="1" applyFill="1" applyBorder="1" applyAlignment="1" applyProtection="1">
      <alignment horizontal="center" vertical="center" wrapText="1"/>
      <protection/>
    </xf>
    <xf numFmtId="44" fontId="8" fillId="30" borderId="54" xfId="64" applyFont="1" applyFill="1" applyBorder="1" applyAlignment="1" applyProtection="1">
      <alignment horizontal="center" vertical="center" wrapText="1"/>
      <protection hidden="1"/>
    </xf>
    <xf numFmtId="1" fontId="7" fillId="59" borderId="84" xfId="71" applyNumberFormat="1" applyFont="1" applyFill="1" applyBorder="1" applyAlignment="1" applyProtection="1">
      <alignment horizontal="center" vertical="center" wrapText="1"/>
      <protection hidden="1"/>
    </xf>
    <xf numFmtId="0" fontId="11" fillId="26" borderId="0" xfId="70" applyFont="1" applyFill="1" applyBorder="1" applyAlignment="1" applyProtection="1">
      <alignment horizontal="center" vertical="center" wrapText="1"/>
      <protection hidden="1"/>
    </xf>
    <xf numFmtId="0" fontId="12" fillId="26" borderId="54" xfId="45" applyFont="1" applyFill="1" applyBorder="1" applyAlignment="1" applyProtection="1">
      <alignment horizontal="center" vertical="center" wrapText="1"/>
      <protection/>
    </xf>
    <xf numFmtId="0" fontId="12" fillId="26" borderId="0" xfId="45" applyFont="1" applyFill="1" applyBorder="1" applyAlignment="1" applyProtection="1">
      <alignment horizontal="center" vertical="center" wrapText="1"/>
      <protection/>
    </xf>
    <xf numFmtId="0" fontId="12" fillId="0" borderId="39" xfId="45" applyFont="1" applyBorder="1" applyAlignment="1" applyProtection="1">
      <alignment horizontal="center" vertical="center" wrapText="1"/>
      <protection/>
    </xf>
    <xf numFmtId="14" fontId="8" fillId="0" borderId="54" xfId="52" applyNumberFormat="1" applyFont="1" applyFill="1" applyBorder="1" applyAlignment="1" applyProtection="1">
      <alignment horizontal="center" vertical="center" wrapText="1"/>
      <protection hidden="1"/>
    </xf>
    <xf numFmtId="0" fontId="8" fillId="30" borderId="32" xfId="71" applyFont="1" applyFill="1" applyBorder="1" applyAlignment="1" applyProtection="1">
      <alignment horizontal="center" vertical="center" wrapText="1"/>
      <protection hidden="1"/>
    </xf>
    <xf numFmtId="0" fontId="12" fillId="0" borderId="29" xfId="45" applyFont="1" applyBorder="1" applyAlignment="1" applyProtection="1">
      <alignment horizontal="center" vertical="center" wrapText="1"/>
      <protection/>
    </xf>
    <xf numFmtId="0" fontId="10" fillId="0" borderId="11" xfId="45" applyFont="1" applyBorder="1" applyAlignment="1" applyProtection="1">
      <alignment horizontal="center" vertical="center" wrapText="1"/>
      <protection/>
    </xf>
    <xf numFmtId="0" fontId="12" fillId="0" borderId="11" xfId="45" applyFont="1" applyBorder="1" applyAlignment="1" applyProtection="1">
      <alignment horizontal="center" vertical="center" wrapText="1"/>
      <protection/>
    </xf>
    <xf numFmtId="1" fontId="12" fillId="0" borderId="11" xfId="53" applyNumberFormat="1" applyFont="1" applyFill="1" applyBorder="1" applyAlignment="1" applyProtection="1">
      <alignment horizontal="center" vertical="center" wrapText="1"/>
      <protection/>
    </xf>
    <xf numFmtId="165" fontId="12" fillId="0" borderId="11" xfId="45" applyNumberFormat="1" applyFont="1" applyBorder="1" applyAlignment="1" applyProtection="1">
      <alignment horizontal="center" vertical="center" wrapText="1"/>
      <protection/>
    </xf>
    <xf numFmtId="168" fontId="12" fillId="0" borderId="11" xfId="45" applyNumberFormat="1" applyFont="1" applyBorder="1" applyAlignment="1" applyProtection="1">
      <alignment horizontal="center" vertical="center" wrapText="1"/>
      <protection/>
    </xf>
    <xf numFmtId="0" fontId="12" fillId="0" borderId="34" xfId="45" applyFont="1" applyBorder="1" applyAlignment="1" applyProtection="1">
      <alignment horizontal="center" vertical="center" wrapText="1"/>
      <protection/>
    </xf>
    <xf numFmtId="0" fontId="9" fillId="38" borderId="120" xfId="71" applyFont="1" applyFill="1" applyBorder="1" applyAlignment="1" applyProtection="1">
      <alignment horizontal="center" vertical="center" wrapText="1"/>
      <protection hidden="1"/>
    </xf>
    <xf numFmtId="0" fontId="9" fillId="38" borderId="102" xfId="71" applyFont="1" applyFill="1" applyBorder="1" applyAlignment="1" applyProtection="1">
      <alignment horizontal="center" vertical="center" wrapText="1"/>
      <protection hidden="1"/>
    </xf>
    <xf numFmtId="0" fontId="9" fillId="38" borderId="102" xfId="71" applyFont="1" applyFill="1" applyBorder="1" applyAlignment="1" applyProtection="1">
      <alignment horizontal="center" vertical="center" textRotation="90" wrapText="1"/>
      <protection hidden="1"/>
    </xf>
    <xf numFmtId="171" fontId="9" fillId="38" borderId="102" xfId="71" applyNumberFormat="1" applyFont="1" applyFill="1" applyBorder="1" applyAlignment="1" applyProtection="1">
      <alignment horizontal="center" vertical="center" wrapText="1"/>
      <protection hidden="1"/>
    </xf>
    <xf numFmtId="0" fontId="9" fillId="38" borderId="121" xfId="71" applyFont="1" applyFill="1" applyBorder="1" applyAlignment="1" applyProtection="1">
      <alignment horizontal="center" vertical="center" wrapText="1"/>
      <protection hidden="1"/>
    </xf>
    <xf numFmtId="0" fontId="8" fillId="30" borderId="43" xfId="71" applyFont="1" applyFill="1" applyBorder="1" applyAlignment="1" applyProtection="1">
      <alignment horizontal="center" vertical="center" wrapText="1"/>
      <protection hidden="1"/>
    </xf>
    <xf numFmtId="14" fontId="8" fillId="0" borderId="108" xfId="52" applyNumberFormat="1" applyFont="1" applyFill="1" applyBorder="1" applyAlignment="1" applyProtection="1">
      <alignment horizontal="center" vertical="center" wrapText="1"/>
      <protection hidden="1"/>
    </xf>
    <xf numFmtId="0" fontId="67" fillId="6" borderId="43" xfId="70" applyFont="1" applyFill="1" applyBorder="1" applyAlignment="1" applyProtection="1">
      <alignment horizontal="center" vertical="center" wrapText="1"/>
      <protection hidden="1"/>
    </xf>
    <xf numFmtId="0" fontId="6" fillId="6" borderId="43" xfId="0" applyFont="1" applyFill="1" applyBorder="1" applyAlignment="1">
      <alignment horizontal="center" vertical="center"/>
    </xf>
    <xf numFmtId="9" fontId="67" fillId="6" borderId="43" xfId="70" applyNumberFormat="1" applyFont="1" applyFill="1" applyBorder="1" applyAlignment="1" applyProtection="1">
      <alignment horizontal="center" vertical="center" wrapText="1"/>
      <protection hidden="1"/>
    </xf>
    <xf numFmtId="0" fontId="6" fillId="6" borderId="43" xfId="0" applyFont="1" applyFill="1" applyBorder="1" applyAlignment="1">
      <alignment/>
    </xf>
    <xf numFmtId="14" fontId="8" fillId="0" borderId="109" xfId="52" applyNumberFormat="1" applyFont="1" applyFill="1" applyBorder="1" applyAlignment="1" applyProtection="1">
      <alignment horizontal="center" vertical="center" wrapText="1"/>
      <protection hidden="1"/>
    </xf>
    <xf numFmtId="0" fontId="6" fillId="6" borderId="47" xfId="0" applyFont="1" applyFill="1" applyBorder="1" applyAlignment="1">
      <alignment/>
    </xf>
    <xf numFmtId="0" fontId="6" fillId="6" borderId="47" xfId="0" applyFont="1" applyFill="1" applyBorder="1" applyAlignment="1">
      <alignment horizontal="center" vertical="center"/>
    </xf>
    <xf numFmtId="44" fontId="6" fillId="0" borderId="43" xfId="64" applyFont="1" applyBorder="1" applyAlignment="1">
      <alignment horizontal="center" vertical="center"/>
    </xf>
    <xf numFmtId="44" fontId="8" fillId="30" borderId="44" xfId="64" applyFont="1" applyFill="1" applyBorder="1" applyAlignment="1" applyProtection="1">
      <alignment horizontal="center" vertical="center" wrapText="1"/>
      <protection hidden="1"/>
    </xf>
    <xf numFmtId="44" fontId="6" fillId="0" borderId="21" xfId="64" applyFont="1" applyBorder="1" applyAlignment="1">
      <alignment horizontal="center" vertical="center"/>
    </xf>
    <xf numFmtId="44" fontId="8" fillId="30" borderId="27" xfId="64" applyFont="1" applyFill="1" applyBorder="1" applyAlignment="1" applyProtection="1">
      <alignment horizontal="center" vertical="center" wrapText="1"/>
      <protection hidden="1"/>
    </xf>
    <xf numFmtId="44" fontId="6" fillId="0" borderId="21" xfId="64" applyFont="1" applyBorder="1" applyAlignment="1">
      <alignment vertical="center"/>
    </xf>
    <xf numFmtId="44" fontId="6" fillId="0" borderId="47" xfId="64" applyFont="1" applyBorder="1" applyAlignment="1">
      <alignment horizontal="center" vertical="center"/>
    </xf>
    <xf numFmtId="44" fontId="8" fillId="30" borderId="46" xfId="64" applyFont="1" applyFill="1" applyBorder="1" applyAlignment="1" applyProtection="1">
      <alignment horizontal="center" vertical="center" wrapText="1"/>
      <protection hidden="1"/>
    </xf>
    <xf numFmtId="44" fontId="10" fillId="17" borderId="15" xfId="0" applyNumberFormat="1" applyFont="1" applyFill="1" applyBorder="1" applyAlignment="1">
      <alignment horizontal="center" vertical="center" wrapText="1"/>
    </xf>
    <xf numFmtId="44" fontId="9" fillId="18" borderId="122" xfId="64" applyFont="1" applyFill="1" applyBorder="1" applyAlignment="1">
      <alignment horizontal="center" vertical="center" wrapText="1"/>
    </xf>
    <xf numFmtId="44" fontId="11" fillId="28" borderId="21" xfId="64" applyFont="1" applyFill="1" applyBorder="1" applyAlignment="1" applyProtection="1">
      <alignment horizontal="center" vertical="center" wrapText="1"/>
      <protection/>
    </xf>
    <xf numFmtId="44" fontId="11" fillId="38" borderId="21" xfId="64" applyFont="1" applyFill="1" applyBorder="1" applyAlignment="1" applyProtection="1">
      <alignment horizontal="center" vertical="center" wrapText="1"/>
      <protection/>
    </xf>
    <xf numFmtId="0" fontId="8" fillId="26" borderId="65" xfId="71" applyFont="1" applyFill="1" applyBorder="1" applyAlignment="1" applyProtection="1">
      <alignment horizontal="center" vertical="center" wrapText="1"/>
      <protection hidden="1"/>
    </xf>
    <xf numFmtId="9" fontId="8" fillId="0" borderId="54" xfId="77" applyFont="1" applyBorder="1" applyAlignment="1" applyProtection="1">
      <alignment horizontal="center" vertical="center" wrapText="1"/>
      <protection/>
    </xf>
    <xf numFmtId="10" fontId="8" fillId="30" borderId="54" xfId="80" applyNumberFormat="1" applyFont="1" applyFill="1" applyBorder="1" applyAlignment="1" applyProtection="1">
      <alignment horizontal="center" vertical="center" wrapText="1"/>
      <protection hidden="1"/>
    </xf>
    <xf numFmtId="44" fontId="8" fillId="30" borderId="54" xfId="64" applyFont="1" applyFill="1" applyBorder="1" applyAlignment="1" applyProtection="1">
      <alignment horizontal="center" vertical="center" wrapText="1"/>
      <protection hidden="1"/>
    </xf>
    <xf numFmtId="0" fontId="8" fillId="26" borderId="36" xfId="0" applyFont="1" applyFill="1" applyBorder="1" applyAlignment="1">
      <alignment horizontal="center" vertical="center" wrapText="1"/>
    </xf>
    <xf numFmtId="9" fontId="8" fillId="0" borderId="32" xfId="77" applyFont="1" applyBorder="1" applyAlignment="1" applyProtection="1">
      <alignment horizontal="center" vertical="center" wrapText="1"/>
      <protection/>
    </xf>
    <xf numFmtId="0" fontId="11" fillId="17" borderId="15" xfId="0" applyFont="1" applyFill="1" applyBorder="1" applyAlignment="1" applyProtection="1">
      <alignment vertical="center" wrapText="1"/>
      <protection/>
    </xf>
    <xf numFmtId="0" fontId="11" fillId="17" borderId="111" xfId="0" applyFont="1" applyFill="1" applyBorder="1" applyAlignment="1" applyProtection="1">
      <alignment vertical="center" wrapText="1"/>
      <protection/>
    </xf>
    <xf numFmtId="0" fontId="11" fillId="17" borderId="85" xfId="0" applyFont="1" applyFill="1" applyBorder="1" applyAlignment="1" applyProtection="1">
      <alignment horizontal="center" vertical="center" wrapText="1"/>
      <protection hidden="1"/>
    </xf>
    <xf numFmtId="10" fontId="11" fillId="17" borderId="85" xfId="0" applyNumberFormat="1" applyFont="1" applyFill="1" applyBorder="1" applyAlignment="1" applyProtection="1">
      <alignment horizontal="center" vertical="center" wrapText="1"/>
      <protection hidden="1"/>
    </xf>
    <xf numFmtId="44" fontId="11" fillId="17" borderId="85" xfId="64" applyFont="1" applyFill="1" applyBorder="1" applyAlignment="1" applyProtection="1">
      <alignment horizontal="center" vertical="center" wrapText="1"/>
      <protection hidden="1"/>
    </xf>
    <xf numFmtId="0" fontId="11" fillId="17" borderId="86" xfId="0" applyFont="1" applyFill="1" applyBorder="1" applyAlignment="1" applyProtection="1">
      <alignment horizontal="center" vertical="center" wrapText="1"/>
      <protection hidden="1"/>
    </xf>
    <xf numFmtId="0" fontId="8" fillId="26" borderId="65" xfId="0" applyFont="1" applyFill="1" applyBorder="1" applyAlignment="1">
      <alignment horizontal="center" vertical="center" wrapText="1"/>
    </xf>
    <xf numFmtId="0" fontId="8" fillId="26" borderId="54" xfId="70" applyFont="1" applyFill="1" applyBorder="1" applyAlignment="1" applyProtection="1">
      <alignment horizontal="center" vertical="center" wrapText="1"/>
      <protection hidden="1"/>
    </xf>
    <xf numFmtId="0" fontId="8" fillId="26" borderId="54" xfId="0" applyFont="1" applyFill="1" applyBorder="1" applyAlignment="1">
      <alignment horizontal="center" vertical="center" wrapText="1"/>
    </xf>
    <xf numFmtId="9" fontId="8" fillId="30" borderId="39" xfId="77" applyFont="1" applyFill="1" applyBorder="1" applyAlignment="1" applyProtection="1">
      <alignment horizontal="center" vertical="center" wrapText="1"/>
      <protection hidden="1"/>
    </xf>
    <xf numFmtId="14" fontId="8" fillId="26" borderId="54" xfId="52" applyNumberFormat="1" applyFont="1" applyFill="1" applyBorder="1" applyAlignment="1">
      <alignment horizontal="center" vertical="center" wrapText="1"/>
    </xf>
    <xf numFmtId="0" fontId="8" fillId="6" borderId="54" xfId="70" applyFont="1" applyFill="1" applyBorder="1" applyAlignment="1" applyProtection="1">
      <alignment horizontal="center" vertical="center" wrapText="1"/>
      <protection hidden="1"/>
    </xf>
    <xf numFmtId="3" fontId="8" fillId="6" borderId="54" xfId="0" applyNumberFormat="1" applyFont="1" applyFill="1" applyBorder="1" applyAlignment="1">
      <alignment horizontal="center" vertical="center" wrapText="1"/>
    </xf>
    <xf numFmtId="44" fontId="8" fillId="26" borderId="54" xfId="68" applyFont="1" applyFill="1" applyBorder="1" applyAlignment="1" applyProtection="1">
      <alignment horizontal="center" vertical="center" wrapText="1"/>
      <protection hidden="1"/>
    </xf>
    <xf numFmtId="0" fontId="8" fillId="26" borderId="40" xfId="70" applyFont="1" applyFill="1" applyBorder="1" applyAlignment="1" applyProtection="1">
      <alignment horizontal="center" vertical="center" wrapText="1"/>
      <protection hidden="1"/>
    </xf>
    <xf numFmtId="9" fontId="11" fillId="17" borderId="85" xfId="0" applyNumberFormat="1" applyFont="1" applyFill="1" applyBorder="1" applyAlignment="1" applyProtection="1">
      <alignment horizontal="center" vertical="center" wrapText="1"/>
      <protection hidden="1"/>
    </xf>
    <xf numFmtId="173" fontId="11" fillId="17" borderId="85" xfId="0" applyNumberFormat="1" applyFont="1" applyFill="1" applyBorder="1" applyAlignment="1" applyProtection="1">
      <alignment horizontal="center" vertical="center" wrapText="1"/>
      <protection hidden="1"/>
    </xf>
    <xf numFmtId="9" fontId="8" fillId="30" borderId="54" xfId="80" applyNumberFormat="1" applyFont="1" applyFill="1" applyBorder="1" applyAlignment="1" applyProtection="1">
      <alignment horizontal="center" vertical="center" wrapText="1"/>
      <protection hidden="1"/>
    </xf>
    <xf numFmtId="0" fontId="8" fillId="0" borderId="32" xfId="45" applyFont="1" applyBorder="1" applyAlignment="1" applyProtection="1">
      <alignment horizontal="center" vertical="center" wrapText="1"/>
      <protection/>
    </xf>
    <xf numFmtId="10" fontId="8" fillId="30" borderId="32" xfId="80" applyNumberFormat="1" applyFont="1" applyFill="1" applyBorder="1" applyAlignment="1" applyProtection="1">
      <alignment horizontal="center" vertical="center" wrapText="1"/>
      <protection hidden="1"/>
    </xf>
    <xf numFmtId="14" fontId="12" fillId="0" borderId="32" xfId="0" applyNumberFormat="1" applyFont="1" applyBorder="1" applyAlignment="1">
      <alignment vertical="center"/>
    </xf>
    <xf numFmtId="0" fontId="8" fillId="41" borderId="32" xfId="71" applyFont="1" applyFill="1" applyBorder="1" applyAlignment="1" applyProtection="1">
      <alignment horizontal="center" vertical="center" wrapText="1"/>
      <protection hidden="1"/>
    </xf>
    <xf numFmtId="3" fontId="8" fillId="41" borderId="32" xfId="45" applyNumberFormat="1" applyFont="1" applyFill="1" applyBorder="1" applyAlignment="1" applyProtection="1">
      <alignment horizontal="center" vertical="center" wrapText="1"/>
      <protection/>
    </xf>
    <xf numFmtId="0" fontId="10" fillId="17" borderId="15" xfId="0" applyFont="1" applyFill="1" applyBorder="1" applyAlignment="1" applyProtection="1">
      <alignment vertical="center" wrapText="1"/>
      <protection/>
    </xf>
    <xf numFmtId="0" fontId="10" fillId="17" borderId="111" xfId="0" applyFont="1" applyFill="1" applyBorder="1" applyAlignment="1" applyProtection="1">
      <alignment vertical="center" wrapText="1"/>
      <protection/>
    </xf>
    <xf numFmtId="0" fontId="10" fillId="17" borderId="85" xfId="0" applyFont="1" applyFill="1" applyBorder="1" applyAlignment="1" applyProtection="1">
      <alignment horizontal="center" vertical="center" wrapText="1"/>
      <protection hidden="1"/>
    </xf>
    <xf numFmtId="10" fontId="10" fillId="17" borderId="85" xfId="0" applyNumberFormat="1" applyFont="1" applyFill="1" applyBorder="1" applyAlignment="1" applyProtection="1">
      <alignment horizontal="center" vertical="center" wrapText="1"/>
      <protection hidden="1"/>
    </xf>
    <xf numFmtId="44" fontId="10" fillId="17" borderId="85" xfId="64" applyFont="1" applyFill="1" applyBorder="1" applyAlignment="1" applyProtection="1">
      <alignment horizontal="center" vertical="center" wrapText="1"/>
      <protection hidden="1"/>
    </xf>
    <xf numFmtId="0" fontId="10" fillId="17" borderId="86" xfId="0"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8" fillId="26" borderId="107" xfId="71" applyFont="1" applyFill="1" applyBorder="1" applyAlignment="1" applyProtection="1">
      <alignment horizontal="center" vertical="center" wrapText="1"/>
      <protection hidden="1"/>
    </xf>
    <xf numFmtId="0" fontId="8" fillId="30" borderId="39" xfId="71" applyFont="1" applyFill="1" applyBorder="1" applyAlignment="1" applyProtection="1">
      <alignment horizontal="center" vertical="center" wrapText="1"/>
      <protection hidden="1"/>
    </xf>
    <xf numFmtId="3" fontId="8" fillId="0" borderId="39" xfId="45" applyNumberFormat="1" applyFont="1" applyBorder="1" applyAlignment="1" applyProtection="1">
      <alignment horizontal="center" vertical="center" wrapText="1"/>
      <protection/>
    </xf>
    <xf numFmtId="0" fontId="8" fillId="0" borderId="39" xfId="45" applyFont="1" applyBorder="1" applyAlignment="1" applyProtection="1">
      <alignment horizontal="center" vertical="center" wrapText="1"/>
      <protection/>
    </xf>
    <xf numFmtId="10" fontId="8" fillId="30" borderId="39" xfId="80" applyNumberFormat="1" applyFont="1" applyFill="1" applyBorder="1" applyAlignment="1" applyProtection="1">
      <alignment horizontal="center" vertical="center" wrapText="1"/>
      <protection hidden="1"/>
    </xf>
    <xf numFmtId="14" fontId="8" fillId="0" borderId="39" xfId="53" applyNumberFormat="1" applyFont="1" applyFill="1" applyBorder="1" applyAlignment="1" applyProtection="1">
      <alignment horizontal="center" vertical="center" wrapText="1"/>
      <protection/>
    </xf>
    <xf numFmtId="14" fontId="12" fillId="0" borderId="39" xfId="0" applyNumberFormat="1" applyFont="1" applyBorder="1" applyAlignment="1">
      <alignment vertical="center"/>
    </xf>
    <xf numFmtId="0" fontId="8" fillId="41" borderId="39" xfId="71" applyFont="1" applyFill="1" applyBorder="1" applyAlignment="1" applyProtection="1">
      <alignment horizontal="center" vertical="center" wrapText="1"/>
      <protection hidden="1"/>
    </xf>
    <xf numFmtId="3" fontId="8" fillId="41" borderId="39" xfId="45" applyNumberFormat="1" applyFont="1" applyFill="1" applyBorder="1" applyAlignment="1" applyProtection="1">
      <alignment horizontal="center" vertical="center" wrapText="1"/>
      <protection/>
    </xf>
    <xf numFmtId="1" fontId="8" fillId="41" borderId="39" xfId="45" applyNumberFormat="1" applyFont="1" applyFill="1" applyBorder="1" applyAlignment="1" applyProtection="1">
      <alignment horizontal="center" vertical="center" wrapText="1"/>
      <protection/>
    </xf>
    <xf numFmtId="44" fontId="8" fillId="30" borderId="39" xfId="64" applyFont="1" applyFill="1" applyBorder="1" applyAlignment="1" applyProtection="1">
      <alignment horizontal="center" vertical="center" wrapText="1"/>
      <protection hidden="1"/>
    </xf>
    <xf numFmtId="0" fontId="8" fillId="30" borderId="36" xfId="71" applyFont="1" applyFill="1" applyBorder="1" applyAlignment="1" applyProtection="1">
      <alignment horizontal="center" vertical="center" wrapText="1"/>
      <protection hidden="1"/>
    </xf>
    <xf numFmtId="0" fontId="11" fillId="36" borderId="20" xfId="70" applyFont="1" applyFill="1" applyBorder="1" applyAlignment="1" applyProtection="1">
      <alignment horizontal="center" vertical="center" wrapText="1"/>
      <protection hidden="1"/>
    </xf>
    <xf numFmtId="0" fontId="6" fillId="0" borderId="0" xfId="0" applyFont="1" applyAlignment="1">
      <alignment/>
    </xf>
    <xf numFmtId="0" fontId="6" fillId="0" borderId="0" xfId="0" applyFont="1" applyBorder="1" applyAlignment="1">
      <alignment/>
    </xf>
    <xf numFmtId="0" fontId="6" fillId="26" borderId="0" xfId="0" applyFont="1" applyFill="1" applyBorder="1" applyAlignment="1">
      <alignment/>
    </xf>
    <xf numFmtId="0" fontId="6" fillId="0" borderId="21" xfId="0" applyFont="1" applyBorder="1" applyAlignment="1">
      <alignment horizontal="justify" vertical="center" wrapText="1"/>
    </xf>
    <xf numFmtId="0" fontId="6" fillId="0" borderId="54" xfId="0" applyFont="1" applyBorder="1" applyAlignment="1">
      <alignment horizontal="center" vertical="center" wrapText="1"/>
    </xf>
    <xf numFmtId="0" fontId="6" fillId="0" borderId="49" xfId="0" applyFont="1" applyBorder="1" applyAlignment="1">
      <alignment/>
    </xf>
    <xf numFmtId="0" fontId="6" fillId="0" borderId="51" xfId="0" applyFont="1" applyBorder="1" applyAlignment="1">
      <alignment/>
    </xf>
    <xf numFmtId="0" fontId="6" fillId="0" borderId="53" xfId="0" applyFont="1" applyBorder="1" applyAlignment="1">
      <alignment/>
    </xf>
    <xf numFmtId="0" fontId="67" fillId="0" borderId="0" xfId="0" applyFont="1" applyAlignment="1">
      <alignment/>
    </xf>
    <xf numFmtId="0" fontId="6" fillId="0" borderId="4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7" xfId="0" applyFont="1" applyBorder="1" applyAlignment="1">
      <alignment horizontal="center" vertical="center" wrapText="1"/>
    </xf>
    <xf numFmtId="0" fontId="12" fillId="10" borderId="0" xfId="0" applyFont="1" applyFill="1" applyAlignment="1">
      <alignment/>
    </xf>
    <xf numFmtId="0" fontId="12" fillId="10" borderId="0" xfId="0" applyFont="1" applyFill="1" applyAlignment="1">
      <alignment horizontal="center"/>
    </xf>
    <xf numFmtId="0" fontId="12" fillId="10" borderId="0" xfId="0" applyFont="1" applyFill="1" applyAlignment="1">
      <alignment horizontal="center" vertical="center" wrapText="1"/>
    </xf>
    <xf numFmtId="44" fontId="8" fillId="26" borderId="85" xfId="64" applyFont="1" applyFill="1" applyBorder="1" applyAlignment="1" applyProtection="1">
      <alignment horizontal="center" vertical="center" wrapText="1"/>
      <protection hidden="1"/>
    </xf>
    <xf numFmtId="44" fontId="8" fillId="26" borderId="103" xfId="64" applyFont="1" applyFill="1" applyBorder="1" applyAlignment="1" applyProtection="1">
      <alignment horizontal="center" vertical="center" wrapText="1"/>
      <protection hidden="1"/>
    </xf>
    <xf numFmtId="44" fontId="10" fillId="17" borderId="123" xfId="64" applyFont="1" applyFill="1" applyBorder="1" applyAlignment="1">
      <alignment horizontal="center" vertical="center" wrapText="1"/>
    </xf>
    <xf numFmtId="44" fontId="8" fillId="26" borderId="108" xfId="64" applyFont="1" applyFill="1" applyBorder="1" applyAlignment="1" applyProtection="1">
      <alignment horizontal="center" vertical="center" wrapText="1"/>
      <protection hidden="1"/>
    </xf>
    <xf numFmtId="44" fontId="8" fillId="26" borderId="109" xfId="64" applyFont="1" applyFill="1" applyBorder="1" applyAlignment="1" applyProtection="1">
      <alignment horizontal="center" vertical="center" wrapText="1"/>
      <protection hidden="1"/>
    </xf>
    <xf numFmtId="0" fontId="3" fillId="10" borderId="15" xfId="0" applyFont="1" applyFill="1" applyBorder="1" applyAlignment="1">
      <alignment horizontal="center" vertical="center" wrapText="1"/>
    </xf>
    <xf numFmtId="1" fontId="6" fillId="10" borderId="15" xfId="48" applyNumberFormat="1" applyFont="1" applyFill="1" applyBorder="1" applyAlignment="1">
      <alignment horizontal="center" vertical="center" wrapText="1"/>
    </xf>
    <xf numFmtId="165" fontId="6" fillId="10" borderId="15" xfId="0" applyNumberFormat="1" applyFont="1" applyFill="1" applyBorder="1" applyAlignment="1">
      <alignment horizontal="center" vertical="center" wrapText="1"/>
    </xf>
    <xf numFmtId="1" fontId="6" fillId="10" borderId="15" xfId="0" applyNumberFormat="1" applyFont="1" applyFill="1" applyBorder="1" applyAlignment="1">
      <alignment horizontal="center" vertical="center" wrapText="1"/>
    </xf>
    <xf numFmtId="44" fontId="6" fillId="10" borderId="15" xfId="64" applyFont="1" applyFill="1" applyBorder="1" applyAlignment="1">
      <alignment horizontal="center" vertical="center" wrapText="1"/>
    </xf>
    <xf numFmtId="0" fontId="6" fillId="10" borderId="23" xfId="0" applyFont="1" applyFill="1" applyBorder="1" applyAlignment="1">
      <alignment horizontal="center" vertical="center" wrapText="1"/>
    </xf>
    <xf numFmtId="44" fontId="12" fillId="10" borderId="0" xfId="0" applyNumberFormat="1" applyFont="1" applyFill="1" applyAlignment="1">
      <alignment/>
    </xf>
    <xf numFmtId="0" fontId="11" fillId="36" borderId="10" xfId="70" applyFont="1" applyFill="1" applyBorder="1" applyAlignment="1" applyProtection="1">
      <alignment horizontal="center" vertical="center" wrapText="1"/>
      <protection hidden="1"/>
    </xf>
    <xf numFmtId="0" fontId="2" fillId="0" borderId="34" xfId="0" applyFont="1" applyBorder="1" applyAlignment="1">
      <alignment vertical="center"/>
    </xf>
    <xf numFmtId="0" fontId="2" fillId="0" borderId="33" xfId="0" applyFont="1" applyBorder="1" applyAlignment="1">
      <alignment vertical="center"/>
    </xf>
    <xf numFmtId="0" fontId="11" fillId="0" borderId="34" xfId="75" applyFont="1" applyBorder="1" applyAlignment="1" applyProtection="1">
      <alignment vertical="center"/>
      <protection/>
    </xf>
    <xf numFmtId="0" fontId="11" fillId="0" borderId="18" xfId="75" applyFont="1" applyBorder="1" applyAlignment="1" applyProtection="1">
      <alignment vertical="center"/>
      <protection/>
    </xf>
    <xf numFmtId="0" fontId="11" fillId="0" borderId="33" xfId="75" applyFont="1" applyBorder="1" applyAlignment="1" applyProtection="1">
      <alignment vertical="center"/>
      <protection/>
    </xf>
    <xf numFmtId="0" fontId="33" fillId="60" borderId="20" xfId="70" applyFont="1" applyFill="1" applyBorder="1" applyAlignment="1" applyProtection="1">
      <alignment horizontal="center" vertical="center" wrapText="1"/>
      <protection hidden="1"/>
    </xf>
    <xf numFmtId="0" fontId="33" fillId="60" borderId="20" xfId="70" applyFont="1" applyFill="1" applyBorder="1" applyAlignment="1" applyProtection="1">
      <alignment horizontal="center" vertical="center" textRotation="90" wrapText="1"/>
      <protection hidden="1"/>
    </xf>
    <xf numFmtId="1" fontId="9" fillId="60" borderId="0" xfId="0" applyNumberFormat="1" applyFont="1" applyFill="1" applyBorder="1" applyAlignment="1" applyProtection="1">
      <alignment horizontal="center" vertical="center" wrapText="1"/>
      <protection/>
    </xf>
    <xf numFmtId="44" fontId="34" fillId="28" borderId="0" xfId="64" applyFont="1" applyFill="1" applyBorder="1" applyAlignment="1">
      <alignment horizontal="center" vertical="center" wrapText="1"/>
    </xf>
    <xf numFmtId="44" fontId="0" fillId="60" borderId="0" xfId="64" applyFont="1" applyFill="1" applyBorder="1" applyAlignment="1" applyProtection="1">
      <alignment horizontal="center" vertical="center" wrapText="1"/>
      <protection/>
    </xf>
    <xf numFmtId="44" fontId="9" fillId="60" borderId="0" xfId="64" applyFont="1" applyFill="1" applyBorder="1" applyAlignment="1" applyProtection="1">
      <alignment horizontal="center" vertical="center" wrapText="1"/>
      <protection/>
    </xf>
    <xf numFmtId="44" fontId="12" fillId="35" borderId="15" xfId="64" applyFont="1" applyFill="1" applyBorder="1" applyAlignment="1" applyProtection="1">
      <alignment horizontal="center" vertical="center" wrapText="1"/>
      <protection/>
    </xf>
    <xf numFmtId="9" fontId="8" fillId="0" borderId="54" xfId="77" applyNumberFormat="1"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9" fontId="11" fillId="0" borderId="54" xfId="70" applyNumberFormat="1" applyFont="1" applyFill="1" applyBorder="1" applyAlignment="1" applyProtection="1">
      <alignment horizontal="center" vertical="center" wrapText="1"/>
      <protection hidden="1"/>
    </xf>
    <xf numFmtId="0" fontId="9" fillId="60" borderId="0" xfId="0" applyFont="1" applyFill="1" applyBorder="1" applyAlignment="1" applyProtection="1">
      <alignment horizontal="center" vertical="center" wrapText="1"/>
      <protection/>
    </xf>
    <xf numFmtId="0" fontId="9" fillId="60" borderId="24" xfId="0" applyFont="1" applyFill="1" applyBorder="1" applyAlignment="1" applyProtection="1">
      <alignment horizontal="center" vertical="center" wrapText="1"/>
      <protection/>
    </xf>
    <xf numFmtId="1" fontId="10" fillId="33" borderId="15" xfId="0" applyNumberFormat="1" applyFont="1" applyFill="1" applyBorder="1" applyAlignment="1" applyProtection="1">
      <alignment horizontal="center" vertical="center" wrapText="1"/>
      <protection/>
    </xf>
    <xf numFmtId="44" fontId="10" fillId="33" borderId="15" xfId="64" applyFont="1" applyFill="1" applyBorder="1" applyAlignment="1" applyProtection="1">
      <alignment horizontal="center" vertical="center" wrapText="1"/>
      <protection/>
    </xf>
    <xf numFmtId="0" fontId="3" fillId="0" borderId="11" xfId="0" applyFont="1" applyBorder="1" applyAlignment="1">
      <alignment vertical="center"/>
    </xf>
    <xf numFmtId="0" fontId="3" fillId="0" borderId="34"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9" fillId="46" borderId="23" xfId="70" applyFont="1" applyFill="1" applyBorder="1" applyAlignment="1" applyProtection="1">
      <alignment horizontal="center" vertical="center" wrapText="1"/>
      <protection hidden="1"/>
    </xf>
    <xf numFmtId="0" fontId="11" fillId="26" borderId="43" xfId="70" applyFont="1" applyFill="1" applyBorder="1" applyAlignment="1" applyProtection="1">
      <alignment horizontal="center" vertical="center" wrapText="1"/>
      <protection hidden="1"/>
    </xf>
    <xf numFmtId="0" fontId="11" fillId="26" borderId="21" xfId="70" applyFont="1" applyFill="1" applyBorder="1" applyAlignment="1" applyProtection="1">
      <alignment horizontal="center" vertical="center" wrapText="1"/>
      <protection hidden="1"/>
    </xf>
    <xf numFmtId="0" fontId="11" fillId="26" borderId="47" xfId="70" applyFont="1" applyFill="1" applyBorder="1" applyAlignment="1" applyProtection="1">
      <alignment horizontal="center" vertical="center" wrapText="1"/>
      <protection hidden="1"/>
    </xf>
    <xf numFmtId="0" fontId="10" fillId="17" borderId="15" xfId="0" applyFont="1" applyFill="1" applyBorder="1" applyAlignment="1">
      <alignment horizontal="center" vertical="center" wrapText="1"/>
    </xf>
    <xf numFmtId="1" fontId="11" fillId="0" borderId="32" xfId="45" applyNumberFormat="1" applyFont="1" applyFill="1" applyBorder="1" applyAlignment="1" applyProtection="1">
      <alignment horizontal="center" vertical="center" wrapText="1"/>
      <protection/>
    </xf>
    <xf numFmtId="1" fontId="11" fillId="0" borderId="21" xfId="45" applyNumberFormat="1" applyFont="1" applyFill="1" applyBorder="1" applyAlignment="1" applyProtection="1">
      <alignment horizontal="center" vertical="center" wrapText="1"/>
      <protection/>
    </xf>
    <xf numFmtId="1" fontId="11" fillId="0" borderId="54" xfId="45" applyNumberFormat="1" applyFont="1" applyFill="1" applyBorder="1" applyAlignment="1" applyProtection="1">
      <alignment horizontal="center" vertical="center" wrapText="1"/>
      <protection/>
    </xf>
    <xf numFmtId="1" fontId="11" fillId="0" borderId="32" xfId="81" applyNumberFormat="1" applyFont="1" applyFill="1" applyBorder="1" applyAlignment="1" applyProtection="1">
      <alignment horizontal="center" vertical="center" wrapText="1"/>
      <protection hidden="1"/>
    </xf>
    <xf numFmtId="1" fontId="10" fillId="0" borderId="54" xfId="45" applyNumberFormat="1" applyFont="1" applyFill="1" applyBorder="1" applyAlignment="1" applyProtection="1">
      <alignment horizontal="center" vertical="center" wrapText="1"/>
      <protection/>
    </xf>
    <xf numFmtId="1" fontId="11" fillId="0" borderId="39" xfId="81" applyNumberFormat="1" applyFont="1" applyFill="1" applyBorder="1" applyAlignment="1" applyProtection="1">
      <alignment horizontal="center" vertical="center" wrapText="1"/>
      <protection hidden="1"/>
    </xf>
    <xf numFmtId="1" fontId="10" fillId="0" borderId="39" xfId="45" applyNumberFormat="1" applyFont="1" applyFill="1" applyBorder="1" applyAlignment="1" applyProtection="1">
      <alignment horizontal="center" vertical="center" wrapText="1"/>
      <protection/>
    </xf>
    <xf numFmtId="9" fontId="11" fillId="0" borderId="21" xfId="70" applyNumberFormat="1" applyFont="1" applyFill="1" applyBorder="1" applyAlignment="1" applyProtection="1">
      <alignment horizontal="center" vertical="center" wrapText="1"/>
      <protection hidden="1"/>
    </xf>
    <xf numFmtId="1" fontId="10" fillId="0" borderId="43" xfId="45" applyNumberFormat="1" applyFont="1" applyFill="1" applyBorder="1" applyAlignment="1" applyProtection="1">
      <alignment horizontal="center" vertical="center" wrapText="1"/>
      <protection/>
    </xf>
    <xf numFmtId="9" fontId="11" fillId="26" borderId="21" xfId="77" applyFont="1" applyFill="1" applyBorder="1" applyAlignment="1" applyProtection="1">
      <alignment horizontal="center" vertical="center" wrapText="1"/>
      <protection hidden="1"/>
    </xf>
    <xf numFmtId="169" fontId="11" fillId="26" borderId="21" xfId="48" applyNumberFormat="1" applyFont="1" applyFill="1" applyBorder="1" applyAlignment="1" applyProtection="1">
      <alignment horizontal="center" vertical="center" wrapText="1"/>
      <protection hidden="1"/>
    </xf>
    <xf numFmtId="1" fontId="11" fillId="26" borderId="43" xfId="70" applyNumberFormat="1" applyFont="1" applyFill="1" applyBorder="1" applyAlignment="1" applyProtection="1">
      <alignment horizontal="center" vertical="center" wrapText="1"/>
      <protection hidden="1"/>
    </xf>
    <xf numFmtId="1" fontId="11" fillId="26" borderId="21" xfId="70" applyNumberFormat="1" applyFont="1" applyFill="1" applyBorder="1" applyAlignment="1" applyProtection="1">
      <alignment horizontal="center" vertical="center" wrapText="1"/>
      <protection hidden="1"/>
    </xf>
    <xf numFmtId="1" fontId="11" fillId="26" borderId="47" xfId="70" applyNumberFormat="1" applyFont="1" applyFill="1" applyBorder="1" applyAlignment="1" applyProtection="1">
      <alignment horizontal="center" vertical="center" wrapText="1"/>
      <protection hidden="1"/>
    </xf>
    <xf numFmtId="44" fontId="3" fillId="10" borderId="18" xfId="64" applyFont="1" applyFill="1" applyBorder="1" applyAlignment="1">
      <alignment horizontal="center" vertical="center" wrapText="1"/>
    </xf>
    <xf numFmtId="1" fontId="10" fillId="0" borderId="21" xfId="48" applyNumberFormat="1" applyFont="1" applyBorder="1" applyAlignment="1">
      <alignment horizontal="center" vertical="center" wrapText="1"/>
    </xf>
    <xf numFmtId="1" fontId="10" fillId="0" borderId="21" xfId="0" applyNumberFormat="1" applyFont="1" applyBorder="1" applyAlignment="1">
      <alignment horizontal="center" vertical="center" wrapText="1"/>
    </xf>
    <xf numFmtId="1" fontId="10" fillId="0" borderId="32" xfId="0" applyNumberFormat="1" applyFont="1" applyBorder="1" applyAlignment="1">
      <alignment horizontal="center" vertical="center" wrapText="1"/>
    </xf>
    <xf numFmtId="9" fontId="11" fillId="0" borderId="21" xfId="77" applyFont="1" applyBorder="1" applyAlignment="1" applyProtection="1">
      <alignment horizontal="center" vertical="center" wrapText="1"/>
      <protection/>
    </xf>
    <xf numFmtId="1" fontId="11" fillId="26" borderId="45" xfId="70" applyNumberFormat="1" applyFont="1" applyFill="1" applyBorder="1" applyAlignment="1" applyProtection="1">
      <alignment horizontal="center" vertical="center" wrapText="1"/>
      <protection hidden="1"/>
    </xf>
    <xf numFmtId="1" fontId="11" fillId="26" borderId="54" xfId="70" applyNumberFormat="1" applyFont="1" applyFill="1" applyBorder="1" applyAlignment="1" applyProtection="1">
      <alignment horizontal="center" vertical="center" wrapText="1"/>
      <protection hidden="1"/>
    </xf>
    <xf numFmtId="0" fontId="41" fillId="26" borderId="32" xfId="56" applyNumberFormat="1" applyFont="1" applyFill="1" applyBorder="1" applyAlignment="1" applyProtection="1">
      <alignment horizontal="center" vertical="center" wrapText="1"/>
      <protection hidden="1"/>
    </xf>
    <xf numFmtId="0" fontId="41" fillId="0" borderId="21" xfId="56" applyNumberFormat="1" applyFont="1" applyFill="1" applyBorder="1" applyAlignment="1" applyProtection="1">
      <alignment horizontal="center" vertical="center" wrapText="1"/>
      <protection hidden="1"/>
    </xf>
    <xf numFmtId="1" fontId="41" fillId="26" borderId="21" xfId="56" applyNumberFormat="1" applyFont="1" applyFill="1" applyBorder="1" applyAlignment="1" applyProtection="1">
      <alignment horizontal="center" vertical="center" wrapText="1"/>
      <protection hidden="1"/>
    </xf>
    <xf numFmtId="1" fontId="41" fillId="26" borderId="54" xfId="56" applyNumberFormat="1" applyFont="1" applyFill="1" applyBorder="1" applyAlignment="1" applyProtection="1">
      <alignment horizontal="center" vertical="center" wrapText="1"/>
      <protection hidden="1"/>
    </xf>
    <xf numFmtId="0" fontId="12" fillId="0" borderId="11"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1" fontId="12" fillId="0" borderId="0" xfId="56" applyNumberFormat="1" applyFont="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165" fontId="12" fillId="0" borderId="0" xfId="0" applyNumberFormat="1" applyFont="1" applyBorder="1" applyAlignment="1" applyProtection="1">
      <alignment horizontal="center" vertical="center" wrapText="1"/>
      <protection/>
    </xf>
    <xf numFmtId="1" fontId="12" fillId="0" borderId="0" xfId="0" applyNumberFormat="1" applyFont="1" applyBorder="1" applyAlignment="1" applyProtection="1">
      <alignment horizontal="center" vertical="center" wrapText="1"/>
      <protection/>
    </xf>
    <xf numFmtId="164" fontId="12" fillId="0" borderId="0" xfId="0" applyNumberFormat="1"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42" fillId="17" borderId="19" xfId="0" applyFont="1" applyFill="1" applyBorder="1" applyAlignment="1" applyProtection="1">
      <alignment horizontal="center" vertical="center" wrapText="1"/>
      <protection/>
    </xf>
    <xf numFmtId="0" fontId="53" fillId="0" borderId="0" xfId="0" applyFont="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26" borderId="24" xfId="0" applyFont="1" applyFill="1" applyBorder="1" applyAlignment="1" applyProtection="1">
      <alignment horizontal="center" vertical="center" wrapText="1"/>
      <protection/>
    </xf>
    <xf numFmtId="0" fontId="10" fillId="2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6" borderId="0" xfId="0" applyFont="1" applyFill="1" applyBorder="1" applyAlignment="1" applyProtection="1">
      <alignment horizontal="center" vertical="center" wrapText="1"/>
      <protection/>
    </xf>
    <xf numFmtId="0" fontId="10" fillId="26" borderId="25" xfId="0" applyFont="1" applyFill="1" applyBorder="1" applyAlignment="1" applyProtection="1">
      <alignment horizontal="center" vertical="center" wrapText="1"/>
      <protection/>
    </xf>
    <xf numFmtId="0" fontId="10" fillId="26" borderId="0" xfId="0" applyFont="1" applyFill="1" applyAlignment="1" applyProtection="1">
      <alignment horizontal="center" vertical="center" wrapText="1"/>
      <protection/>
    </xf>
    <xf numFmtId="0" fontId="5" fillId="46" borderId="84"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wrapText="1"/>
      <protection hidden="1"/>
    </xf>
    <xf numFmtId="0" fontId="5" fillId="46" borderId="10" xfId="0" applyFont="1" applyFill="1" applyBorder="1" applyAlignment="1" applyProtection="1">
      <alignment horizontal="center" vertical="center" wrapText="1"/>
      <protection hidden="1"/>
    </xf>
    <xf numFmtId="0" fontId="5" fillId="46" borderId="111"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textRotation="90" wrapText="1"/>
      <protection hidden="1"/>
    </xf>
    <xf numFmtId="0" fontId="5" fillId="46" borderId="86" xfId="0" applyFont="1" applyFill="1" applyBorder="1" applyAlignment="1" applyProtection="1">
      <alignment horizontal="center" vertical="center" wrapText="1"/>
      <protection hidden="1"/>
    </xf>
    <xf numFmtId="0" fontId="68" fillId="0" borderId="0" xfId="0" applyFont="1" applyAlignment="1" applyProtection="1">
      <alignment/>
      <protection hidden="1"/>
    </xf>
    <xf numFmtId="0" fontId="69" fillId="0" borderId="24"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41" fillId="0" borderId="0" xfId="70" applyFont="1" applyFill="1" applyBorder="1" applyAlignment="1" applyProtection="1">
      <alignment horizontal="center" vertical="center" wrapText="1"/>
      <protection hidden="1"/>
    </xf>
    <xf numFmtId="0" fontId="69" fillId="0" borderId="36" xfId="0" applyFont="1" applyFill="1" applyBorder="1" applyAlignment="1" applyProtection="1">
      <alignment horizontal="center" vertical="center" wrapText="1"/>
      <protection hidden="1"/>
    </xf>
    <xf numFmtId="0" fontId="69" fillId="0" borderId="32" xfId="0" applyFont="1" applyFill="1" applyBorder="1" applyAlignment="1" applyProtection="1">
      <alignment horizontal="center" vertical="center" wrapText="1"/>
      <protection hidden="1"/>
    </xf>
    <xf numFmtId="0" fontId="69" fillId="0" borderId="32" xfId="0" applyNumberFormat="1" applyFont="1" applyFill="1" applyBorder="1" applyAlignment="1" applyProtection="1">
      <alignment horizontal="center" vertical="center" wrapText="1"/>
      <protection hidden="1"/>
    </xf>
    <xf numFmtId="0" fontId="69" fillId="0" borderId="32" xfId="70" applyFont="1" applyFill="1" applyBorder="1" applyAlignment="1" applyProtection="1">
      <alignment horizontal="center" vertical="center" wrapText="1"/>
      <protection hidden="1"/>
    </xf>
    <xf numFmtId="14" fontId="69" fillId="0" borderId="32" xfId="52" applyNumberFormat="1" applyFont="1" applyFill="1" applyBorder="1" applyAlignment="1" applyProtection="1">
      <alignment horizontal="center" vertical="center" wrapText="1"/>
      <protection hidden="1"/>
    </xf>
    <xf numFmtId="1" fontId="69" fillId="6" borderId="32" xfId="81" applyNumberFormat="1" applyFont="1" applyFill="1" applyBorder="1" applyAlignment="1" applyProtection="1">
      <alignment horizontal="center" vertical="center" wrapText="1"/>
      <protection hidden="1"/>
    </xf>
    <xf numFmtId="44" fontId="69" fillId="26" borderId="32" xfId="64" applyFont="1" applyFill="1" applyBorder="1" applyAlignment="1" applyProtection="1">
      <alignment horizontal="center" vertical="center" wrapText="1"/>
      <protection hidden="1"/>
    </xf>
    <xf numFmtId="44" fontId="69" fillId="26" borderId="35" xfId="68" applyFont="1" applyFill="1" applyBorder="1" applyAlignment="1" applyProtection="1">
      <alignment horizontal="center" vertical="center" wrapText="1"/>
      <protection hidden="1"/>
    </xf>
    <xf numFmtId="0" fontId="53" fillId="0" borderId="0" xfId="0" applyFont="1" applyAlignment="1" applyProtection="1">
      <alignment/>
      <protection hidden="1"/>
    </xf>
    <xf numFmtId="0" fontId="69" fillId="0"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69" fillId="0" borderId="27" xfId="70" applyFont="1" applyFill="1" applyBorder="1" applyAlignment="1" applyProtection="1">
      <alignment horizontal="center" vertical="center" wrapText="1"/>
      <protection hidden="1"/>
    </xf>
    <xf numFmtId="0" fontId="69" fillId="0" borderId="21" xfId="70" applyFont="1" applyFill="1" applyBorder="1" applyAlignment="1" applyProtection="1">
      <alignment horizontal="center" vertical="center" wrapText="1"/>
      <protection hidden="1"/>
    </xf>
    <xf numFmtId="14" fontId="69" fillId="0" borderId="21" xfId="52" applyNumberFormat="1" applyFont="1" applyFill="1" applyBorder="1" applyAlignment="1" applyProtection="1">
      <alignment horizontal="center" vertical="center" wrapText="1"/>
      <protection hidden="1"/>
    </xf>
    <xf numFmtId="44" fontId="69" fillId="0" borderId="21" xfId="64" applyFont="1" applyFill="1" applyBorder="1" applyAlignment="1" applyProtection="1">
      <alignment horizontal="center" vertical="center" wrapText="1"/>
      <protection hidden="1"/>
    </xf>
    <xf numFmtId="44" fontId="69" fillId="0" borderId="28" xfId="68" applyFont="1" applyFill="1" applyBorder="1" applyAlignment="1" applyProtection="1">
      <alignment vertical="center" wrapText="1"/>
      <protection hidden="1"/>
    </xf>
    <xf numFmtId="0" fontId="53" fillId="0" borderId="0" xfId="0" applyFont="1" applyFill="1" applyAlignment="1" applyProtection="1">
      <alignment/>
      <protection hidden="1"/>
    </xf>
    <xf numFmtId="0" fontId="69" fillId="26" borderId="27" xfId="70" applyFont="1" applyFill="1" applyBorder="1" applyAlignment="1" applyProtection="1">
      <alignment horizontal="center" vertical="center" wrapText="1"/>
      <protection hidden="1"/>
    </xf>
    <xf numFmtId="0" fontId="69" fillId="26" borderId="21" xfId="70" applyFont="1" applyFill="1" applyBorder="1" applyAlignment="1" applyProtection="1">
      <alignment horizontal="center" vertical="center" wrapText="1"/>
      <protection hidden="1"/>
    </xf>
    <xf numFmtId="1" fontId="69" fillId="26" borderId="21" xfId="70" applyNumberFormat="1" applyFont="1" applyFill="1" applyBorder="1" applyAlignment="1" applyProtection="1">
      <alignment horizontal="center" vertical="center" wrapText="1"/>
      <protection hidden="1"/>
    </xf>
    <xf numFmtId="1" fontId="69" fillId="6" borderId="21" xfId="81" applyNumberFormat="1" applyFont="1" applyFill="1" applyBorder="1" applyAlignment="1" applyProtection="1">
      <alignment horizontal="center" vertical="center" wrapText="1"/>
      <protection hidden="1"/>
    </xf>
    <xf numFmtId="44" fontId="69" fillId="26" borderId="21" xfId="64" applyFont="1" applyFill="1" applyBorder="1" applyAlignment="1" applyProtection="1">
      <alignment horizontal="center" vertical="center" wrapText="1"/>
      <protection hidden="1"/>
    </xf>
    <xf numFmtId="44" fontId="69" fillId="26" borderId="28" xfId="68" applyFont="1" applyFill="1" applyBorder="1" applyAlignment="1" applyProtection="1">
      <alignment vertical="center" wrapText="1"/>
      <protection hidden="1"/>
    </xf>
    <xf numFmtId="0" fontId="41" fillId="0" borderId="24" xfId="70" applyFont="1" applyFill="1" applyBorder="1" applyAlignment="1" applyProtection="1">
      <alignment horizontal="center" vertical="center" wrapText="1"/>
      <protection hidden="1"/>
    </xf>
    <xf numFmtId="0" fontId="53" fillId="26" borderId="27" xfId="70" applyFont="1" applyFill="1" applyBorder="1" applyAlignment="1" applyProtection="1">
      <alignment horizontal="center" vertical="center" wrapText="1"/>
      <protection hidden="1"/>
    </xf>
    <xf numFmtId="0" fontId="53" fillId="26" borderId="21" xfId="70" applyFont="1" applyFill="1" applyBorder="1" applyAlignment="1" applyProtection="1">
      <alignment horizontal="center" vertical="center" wrapText="1"/>
      <protection hidden="1"/>
    </xf>
    <xf numFmtId="0" fontId="53" fillId="0" borderId="21" xfId="70" applyFont="1" applyFill="1" applyBorder="1" applyAlignment="1" applyProtection="1">
      <alignment horizontal="center" vertical="center" wrapText="1"/>
      <protection hidden="1"/>
    </xf>
    <xf numFmtId="14" fontId="53" fillId="0" borderId="21" xfId="52" applyNumberFormat="1" applyFont="1" applyFill="1" applyBorder="1" applyAlignment="1" applyProtection="1">
      <alignment horizontal="center" vertical="center" wrapText="1"/>
      <protection hidden="1"/>
    </xf>
    <xf numFmtId="1" fontId="53" fillId="6" borderId="21" xfId="81" applyNumberFormat="1" applyFont="1" applyFill="1" applyBorder="1" applyAlignment="1" applyProtection="1">
      <alignment horizontal="center" vertical="center" wrapText="1"/>
      <protection hidden="1"/>
    </xf>
    <xf numFmtId="0" fontId="69" fillId="26" borderId="28" xfId="70" applyFont="1" applyFill="1" applyBorder="1" applyAlignment="1" applyProtection="1">
      <alignment horizontal="center" vertical="center" wrapText="1"/>
      <protection hidden="1"/>
    </xf>
    <xf numFmtId="0" fontId="69" fillId="26" borderId="65" xfId="70" applyFont="1" applyFill="1" applyBorder="1" applyAlignment="1" applyProtection="1">
      <alignment horizontal="center" vertical="center" wrapText="1"/>
      <protection hidden="1"/>
    </xf>
    <xf numFmtId="0" fontId="69" fillId="26" borderId="54" xfId="70" applyFont="1" applyFill="1" applyBorder="1" applyAlignment="1" applyProtection="1">
      <alignment horizontal="center" vertical="center" wrapText="1"/>
      <protection hidden="1"/>
    </xf>
    <xf numFmtId="0" fontId="69" fillId="0" borderId="54" xfId="70" applyFont="1" applyFill="1" applyBorder="1" applyAlignment="1" applyProtection="1">
      <alignment horizontal="center" vertical="center" wrapText="1"/>
      <protection hidden="1"/>
    </xf>
    <xf numFmtId="14" fontId="69" fillId="0" borderId="54" xfId="52" applyNumberFormat="1" applyFont="1" applyFill="1" applyBorder="1" applyAlignment="1" applyProtection="1">
      <alignment horizontal="center" vertical="center" wrapText="1"/>
      <protection hidden="1"/>
    </xf>
    <xf numFmtId="1" fontId="69" fillId="6" borderId="54" xfId="81" applyNumberFormat="1" applyFont="1" applyFill="1" applyBorder="1" applyAlignment="1" applyProtection="1">
      <alignment horizontal="center" vertical="center" wrapText="1"/>
      <protection hidden="1"/>
    </xf>
    <xf numFmtId="44" fontId="69" fillId="26" borderId="54" xfId="64" applyFont="1" applyFill="1" applyBorder="1" applyAlignment="1" applyProtection="1">
      <alignment horizontal="center" vertical="center" wrapText="1"/>
      <protection hidden="1"/>
    </xf>
    <xf numFmtId="0" fontId="69" fillId="26" borderId="101" xfId="70" applyFont="1" applyFill="1" applyBorder="1" applyAlignment="1" applyProtection="1">
      <alignment horizontal="center" vertical="center" wrapText="1"/>
      <protection hidden="1"/>
    </xf>
    <xf numFmtId="0" fontId="42" fillId="17" borderId="15" xfId="0" applyFont="1" applyFill="1" applyBorder="1" applyAlignment="1" applyProtection="1">
      <alignment horizontal="center" vertical="center" wrapText="1"/>
      <protection hidden="1"/>
    </xf>
    <xf numFmtId="0" fontId="42" fillId="17" borderId="10" xfId="0" applyFont="1" applyFill="1" applyBorder="1" applyAlignment="1" applyProtection="1">
      <alignment horizontal="center" vertical="center" wrapText="1"/>
      <protection hidden="1"/>
    </xf>
    <xf numFmtId="0" fontId="42" fillId="17" borderId="111" xfId="0" applyFont="1" applyFill="1" applyBorder="1" applyAlignment="1" applyProtection="1">
      <alignment horizontal="center" vertical="center" wrapText="1"/>
      <protection hidden="1"/>
    </xf>
    <xf numFmtId="0" fontId="42" fillId="17" borderId="85" xfId="0" applyFont="1" applyFill="1" applyBorder="1" applyAlignment="1" applyProtection="1">
      <alignment horizontal="center" vertical="center" wrapText="1"/>
      <protection hidden="1"/>
    </xf>
    <xf numFmtId="1" fontId="42" fillId="17" borderId="85" xfId="0" applyNumberFormat="1" applyFont="1" applyFill="1" applyBorder="1" applyAlignment="1" applyProtection="1">
      <alignment horizontal="center" vertical="center" wrapText="1"/>
      <protection hidden="1"/>
    </xf>
    <xf numFmtId="44" fontId="42" fillId="17" borderId="85" xfId="64" applyFont="1" applyFill="1" applyBorder="1" applyAlignment="1" applyProtection="1">
      <alignment horizontal="center" vertical="center" wrapText="1"/>
      <protection hidden="1"/>
    </xf>
    <xf numFmtId="0" fontId="5" fillId="46" borderId="15" xfId="0" applyFont="1" applyFill="1" applyBorder="1" applyAlignment="1" applyProtection="1">
      <alignment horizontal="center" vertical="center" wrapText="1"/>
      <protection hidden="1"/>
    </xf>
    <xf numFmtId="0" fontId="5" fillId="46" borderId="111" xfId="0" applyFont="1" applyFill="1" applyBorder="1" applyAlignment="1" applyProtection="1">
      <alignment vertical="center" wrapText="1"/>
      <protection hidden="1"/>
    </xf>
    <xf numFmtId="0" fontId="5" fillId="46" borderId="85" xfId="0" applyFont="1" applyFill="1" applyBorder="1" applyAlignment="1" applyProtection="1">
      <alignment vertical="center" wrapText="1"/>
      <protection hidden="1"/>
    </xf>
    <xf numFmtId="1" fontId="5" fillId="46" borderId="85" xfId="0" applyNumberFormat="1" applyFont="1" applyFill="1" applyBorder="1" applyAlignment="1" applyProtection="1">
      <alignment horizontal="center" vertical="center" wrapText="1"/>
      <protection hidden="1"/>
    </xf>
    <xf numFmtId="44" fontId="5" fillId="46" borderId="85" xfId="64" applyFont="1" applyFill="1" applyBorder="1" applyAlignment="1" applyProtection="1">
      <alignment horizontal="center" vertical="center" wrapText="1"/>
      <protection hidden="1"/>
    </xf>
    <xf numFmtId="0" fontId="42" fillId="11" borderId="85" xfId="0" applyFont="1" applyFill="1" applyBorder="1" applyAlignment="1" applyProtection="1">
      <alignment horizontal="center" vertical="center" wrapText="1"/>
      <protection hidden="1"/>
    </xf>
    <xf numFmtId="0" fontId="53" fillId="0" borderId="0" xfId="0" applyFont="1" applyBorder="1" applyAlignment="1" applyProtection="1">
      <alignment/>
      <protection hidden="1"/>
    </xf>
    <xf numFmtId="0" fontId="53" fillId="0" borderId="24" xfId="0" applyFont="1" applyBorder="1" applyAlignment="1" applyProtection="1">
      <alignment vertical="center" wrapText="1"/>
      <protection hidden="1"/>
    </xf>
    <xf numFmtId="0" fontId="53" fillId="0" borderId="0" xfId="0" applyFont="1" applyBorder="1" applyAlignment="1" applyProtection="1">
      <alignment vertical="center" wrapText="1"/>
      <protection hidden="1"/>
    </xf>
    <xf numFmtId="0" fontId="53" fillId="0" borderId="0" xfId="0" applyFont="1" applyBorder="1" applyAlignment="1" applyProtection="1">
      <alignment horizontal="center" vertical="center" wrapText="1"/>
      <protection hidden="1"/>
    </xf>
    <xf numFmtId="0" fontId="53" fillId="0" borderId="0" xfId="0" applyFont="1" applyFill="1" applyBorder="1" applyAlignment="1" applyProtection="1">
      <alignment vertical="center" wrapText="1"/>
      <protection hidden="1"/>
    </xf>
    <xf numFmtId="0" fontId="5" fillId="46" borderId="84" xfId="70" applyFont="1" applyFill="1" applyBorder="1" applyAlignment="1" applyProtection="1">
      <alignment horizontal="center" vertical="center" wrapText="1"/>
      <protection hidden="1"/>
    </xf>
    <xf numFmtId="0" fontId="5" fillId="46" borderId="85" xfId="70" applyFont="1" applyFill="1" applyBorder="1" applyAlignment="1" applyProtection="1">
      <alignment horizontal="center" vertical="center" wrapText="1"/>
      <protection hidden="1"/>
    </xf>
    <xf numFmtId="1" fontId="5" fillId="46" borderId="85" xfId="56" applyNumberFormat="1" applyFont="1" applyFill="1" applyBorder="1" applyAlignment="1" applyProtection="1">
      <alignment horizontal="center" vertical="center" wrapText="1"/>
      <protection hidden="1"/>
    </xf>
    <xf numFmtId="0" fontId="5" fillId="46" borderId="85" xfId="70" applyFont="1" applyFill="1" applyBorder="1" applyAlignment="1" applyProtection="1">
      <alignment horizontal="center" vertical="center" textRotation="90" wrapText="1"/>
      <protection hidden="1"/>
    </xf>
    <xf numFmtId="1" fontId="5" fillId="46" borderId="85" xfId="70" applyNumberFormat="1" applyFont="1" applyFill="1" applyBorder="1" applyAlignment="1" applyProtection="1">
      <alignment horizontal="center" vertical="center" wrapText="1"/>
      <protection hidden="1"/>
    </xf>
    <xf numFmtId="172" fontId="9" fillId="46" borderId="85" xfId="70" applyNumberFormat="1" applyFont="1" applyFill="1" applyBorder="1" applyAlignment="1" applyProtection="1">
      <alignment horizontal="center" vertical="center" wrapText="1"/>
      <protection hidden="1"/>
    </xf>
    <xf numFmtId="0" fontId="42" fillId="0" borderId="30" xfId="70" applyFont="1" applyFill="1" applyBorder="1" applyAlignment="1" applyProtection="1">
      <alignment vertical="center" wrapText="1"/>
      <protection hidden="1"/>
    </xf>
    <xf numFmtId="0" fontId="53" fillId="26" borderId="36" xfId="0" applyFont="1" applyFill="1" applyBorder="1" applyAlignment="1" applyProtection="1">
      <alignment horizontal="center" vertical="center" wrapText="1"/>
      <protection hidden="1"/>
    </xf>
    <xf numFmtId="0" fontId="53" fillId="26" borderId="32" xfId="70" applyFont="1" applyFill="1" applyBorder="1" applyAlignment="1" applyProtection="1">
      <alignment horizontal="center" vertical="center" wrapText="1"/>
      <protection hidden="1"/>
    </xf>
    <xf numFmtId="0" fontId="53" fillId="26" borderId="32" xfId="0" applyFont="1" applyFill="1" applyBorder="1" applyAlignment="1" applyProtection="1">
      <alignment horizontal="center" vertical="center" wrapText="1"/>
      <protection hidden="1"/>
    </xf>
    <xf numFmtId="0" fontId="53" fillId="0" borderId="32" xfId="0" applyFont="1" applyFill="1" applyBorder="1" applyAlignment="1" applyProtection="1">
      <alignment horizontal="center" vertical="center" wrapText="1"/>
      <protection hidden="1"/>
    </xf>
    <xf numFmtId="14" fontId="53" fillId="26" borderId="32" xfId="52" applyNumberFormat="1" applyFont="1" applyFill="1" applyBorder="1" applyAlignment="1" applyProtection="1">
      <alignment horizontal="center" vertical="center" wrapText="1"/>
      <protection hidden="1"/>
    </xf>
    <xf numFmtId="0" fontId="53" fillId="6" borderId="32" xfId="70" applyFont="1" applyFill="1" applyBorder="1" applyAlignment="1" applyProtection="1">
      <alignment horizontal="center" vertical="center" wrapText="1"/>
      <protection hidden="1"/>
    </xf>
    <xf numFmtId="3" fontId="53" fillId="6" borderId="32" xfId="0" applyNumberFormat="1" applyFont="1" applyFill="1" applyBorder="1" applyAlignment="1" applyProtection="1">
      <alignment horizontal="center" vertical="center" wrapText="1"/>
      <protection hidden="1"/>
    </xf>
    <xf numFmtId="0" fontId="53" fillId="26" borderId="35" xfId="70" applyFont="1" applyFill="1" applyBorder="1" applyAlignment="1" applyProtection="1">
      <alignment horizontal="center" vertical="center" wrapText="1"/>
      <protection hidden="1"/>
    </xf>
    <xf numFmtId="0" fontId="42" fillId="0" borderId="30" xfId="70" applyFont="1" applyFill="1" applyBorder="1" applyAlignment="1" applyProtection="1">
      <alignment vertical="center" wrapText="1"/>
      <protection hidden="1"/>
    </xf>
    <xf numFmtId="0" fontId="53" fillId="26" borderId="27" xfId="0" applyFont="1" applyFill="1" applyBorder="1" applyAlignment="1" applyProtection="1">
      <alignment horizontal="center" vertical="center" wrapText="1"/>
      <protection hidden="1"/>
    </xf>
    <xf numFmtId="0" fontId="53" fillId="0" borderId="27" xfId="0" applyFont="1" applyFill="1" applyBorder="1" applyAlignment="1" applyProtection="1">
      <alignment horizontal="center" vertical="center" wrapText="1"/>
      <protection hidden="1"/>
    </xf>
    <xf numFmtId="0" fontId="53" fillId="0" borderId="21" xfId="0" applyFont="1" applyFill="1" applyBorder="1" applyAlignment="1" applyProtection="1">
      <alignment horizontal="center" vertical="center" wrapText="1"/>
      <protection hidden="1"/>
    </xf>
    <xf numFmtId="14" fontId="53" fillId="26" borderId="21" xfId="52" applyNumberFormat="1" applyFont="1" applyFill="1" applyBorder="1" applyAlignment="1" applyProtection="1">
      <alignment horizontal="center" vertical="center" wrapText="1"/>
      <protection hidden="1"/>
    </xf>
    <xf numFmtId="0" fontId="53" fillId="6" borderId="21" xfId="70" applyFont="1" applyFill="1" applyBorder="1" applyAlignment="1" applyProtection="1">
      <alignment horizontal="center" vertical="center" wrapText="1"/>
      <protection hidden="1"/>
    </xf>
    <xf numFmtId="3" fontId="53" fillId="6" borderId="21" xfId="0" applyNumberFormat="1" applyFont="1" applyFill="1" applyBorder="1" applyAlignment="1" applyProtection="1">
      <alignment horizontal="center" vertical="center" wrapText="1"/>
      <protection hidden="1"/>
    </xf>
    <xf numFmtId="0" fontId="53" fillId="26" borderId="28" xfId="70" applyFont="1" applyFill="1" applyBorder="1" applyAlignment="1" applyProtection="1">
      <alignment horizontal="center" vertical="center" wrapText="1"/>
      <protection hidden="1"/>
    </xf>
    <xf numFmtId="0" fontId="69" fillId="26" borderId="27" xfId="0" applyFont="1" applyFill="1" applyBorder="1" applyAlignment="1" applyProtection="1">
      <alignment horizontal="center" vertical="center" wrapText="1"/>
      <protection hidden="1"/>
    </xf>
    <xf numFmtId="0" fontId="69" fillId="0" borderId="27" xfId="0" applyFont="1" applyFill="1" applyBorder="1" applyAlignment="1" applyProtection="1">
      <alignment horizontal="center" vertical="center" wrapText="1"/>
      <protection hidden="1"/>
    </xf>
    <xf numFmtId="44" fontId="53" fillId="26" borderId="21" xfId="64" applyFont="1" applyFill="1" applyBorder="1" applyAlignment="1" applyProtection="1">
      <alignment horizontal="center" vertical="center" wrapText="1"/>
      <protection hidden="1"/>
    </xf>
    <xf numFmtId="9" fontId="53" fillId="0" borderId="21" xfId="0" applyNumberFormat="1" applyFont="1" applyFill="1" applyBorder="1" applyAlignment="1" applyProtection="1">
      <alignment horizontal="center" vertical="center" wrapText="1"/>
      <protection hidden="1"/>
    </xf>
    <xf numFmtId="9" fontId="53" fillId="6" borderId="21" xfId="70" applyNumberFormat="1" applyFont="1" applyFill="1" applyBorder="1" applyAlignment="1" applyProtection="1">
      <alignment vertical="center" wrapText="1"/>
      <protection hidden="1"/>
    </xf>
    <xf numFmtId="9" fontId="53" fillId="6" borderId="21" xfId="70" applyNumberFormat="1" applyFont="1" applyFill="1" applyBorder="1" applyAlignment="1" applyProtection="1">
      <alignment horizontal="center" vertical="center" wrapText="1"/>
      <protection hidden="1"/>
    </xf>
    <xf numFmtId="0" fontId="42" fillId="0" borderId="31" xfId="70" applyFont="1" applyFill="1" applyBorder="1" applyAlignment="1" applyProtection="1">
      <alignment vertical="center" wrapText="1"/>
      <protection hidden="1"/>
    </xf>
    <xf numFmtId="0" fontId="42" fillId="0" borderId="20" xfId="70" applyFont="1" applyFill="1" applyBorder="1" applyAlignment="1" applyProtection="1">
      <alignment vertical="center" wrapText="1"/>
      <protection hidden="1"/>
    </xf>
    <xf numFmtId="0" fontId="42" fillId="0" borderId="20" xfId="70" applyFont="1" applyFill="1" applyBorder="1" applyAlignment="1" applyProtection="1">
      <alignment horizontal="center" vertical="center" wrapText="1"/>
      <protection hidden="1"/>
    </xf>
    <xf numFmtId="0" fontId="42" fillId="0" borderId="34" xfId="70" applyFont="1" applyFill="1" applyBorder="1" applyAlignment="1" applyProtection="1">
      <alignment horizontal="center" vertical="center" wrapText="1"/>
      <protection hidden="1"/>
    </xf>
    <xf numFmtId="0" fontId="53" fillId="19" borderId="27" xfId="0" applyFont="1" applyFill="1" applyBorder="1" applyAlignment="1" applyProtection="1">
      <alignment horizontal="center" vertical="center" wrapText="1"/>
      <protection hidden="1"/>
    </xf>
    <xf numFmtId="169" fontId="53" fillId="6" borderId="21" xfId="56" applyNumberFormat="1" applyFont="1" applyFill="1" applyBorder="1" applyAlignment="1" applyProtection="1">
      <alignment horizontal="center" vertical="center" wrapText="1"/>
      <protection hidden="1"/>
    </xf>
    <xf numFmtId="1" fontId="53" fillId="6" borderId="21" xfId="70" applyNumberFormat="1" applyFont="1" applyFill="1" applyBorder="1" applyAlignment="1" applyProtection="1">
      <alignment horizontal="center" vertical="center" wrapText="1"/>
      <protection hidden="1"/>
    </xf>
    <xf numFmtId="0" fontId="42" fillId="0" borderId="31" xfId="70" applyFont="1" applyFill="1" applyBorder="1" applyAlignment="1" applyProtection="1">
      <alignment horizontal="center" vertical="center" wrapText="1"/>
      <protection hidden="1"/>
    </xf>
    <xf numFmtId="0" fontId="42" fillId="0" borderId="33" xfId="70" applyFont="1" applyFill="1" applyBorder="1" applyAlignment="1" applyProtection="1">
      <alignment horizontal="center" vertical="center" wrapText="1"/>
      <protection hidden="1"/>
    </xf>
    <xf numFmtId="1" fontId="53" fillId="26" borderId="21" xfId="0" applyNumberFormat="1" applyFont="1" applyFill="1" applyBorder="1" applyAlignment="1" applyProtection="1">
      <alignment horizontal="center" vertical="center" wrapText="1"/>
      <protection hidden="1"/>
    </xf>
    <xf numFmtId="0" fontId="53" fillId="26" borderId="21" xfId="0" applyFont="1" applyFill="1" applyBorder="1" applyAlignment="1" applyProtection="1">
      <alignment horizontal="center" vertical="center" wrapText="1"/>
      <protection hidden="1"/>
    </xf>
    <xf numFmtId="0" fontId="42" fillId="36" borderId="124" xfId="70" applyFont="1" applyFill="1" applyBorder="1" applyAlignment="1" applyProtection="1">
      <alignment horizontal="center" vertical="center" wrapText="1"/>
      <protection hidden="1"/>
    </xf>
    <xf numFmtId="0" fontId="42" fillId="0" borderId="65" xfId="70" applyFont="1" applyFill="1" applyBorder="1" applyAlignment="1" applyProtection="1">
      <alignment horizontal="center" vertical="center" wrapText="1"/>
      <protection hidden="1"/>
    </xf>
    <xf numFmtId="0" fontId="42" fillId="0" borderId="54" xfId="70" applyFont="1" applyFill="1" applyBorder="1" applyAlignment="1" applyProtection="1">
      <alignment horizontal="center" vertical="center" wrapText="1"/>
      <protection hidden="1"/>
    </xf>
    <xf numFmtId="0" fontId="42" fillId="0" borderId="54" xfId="70" applyFont="1" applyFill="1" applyBorder="1" applyAlignment="1" applyProtection="1">
      <alignment vertical="center" wrapText="1"/>
      <protection hidden="1"/>
    </xf>
    <xf numFmtId="0" fontId="53" fillId="0" borderId="11" xfId="70" applyFont="1" applyFill="1" applyBorder="1" applyAlignment="1" applyProtection="1">
      <alignment horizontal="center" vertical="center" wrapText="1"/>
      <protection hidden="1"/>
    </xf>
    <xf numFmtId="0" fontId="53" fillId="0" borderId="39" xfId="0" applyFont="1" applyFill="1" applyBorder="1" applyAlignment="1" applyProtection="1">
      <alignment horizontal="center" vertical="center" wrapText="1"/>
      <protection hidden="1"/>
    </xf>
    <xf numFmtId="0" fontId="53" fillId="26" borderId="39" xfId="70" applyFont="1" applyFill="1" applyBorder="1" applyAlignment="1" applyProtection="1">
      <alignment horizontal="center" vertical="center" wrapText="1"/>
      <protection hidden="1"/>
    </xf>
    <xf numFmtId="14" fontId="53" fillId="26" borderId="54" xfId="52" applyNumberFormat="1" applyFont="1" applyFill="1" applyBorder="1" applyAlignment="1" applyProtection="1">
      <alignment horizontal="center" vertical="center" wrapText="1"/>
      <protection hidden="1"/>
    </xf>
    <xf numFmtId="169" fontId="53" fillId="6" borderId="39" xfId="56" applyNumberFormat="1" applyFont="1" applyFill="1" applyBorder="1" applyAlignment="1" applyProtection="1">
      <alignment vertical="center" wrapText="1"/>
      <protection hidden="1"/>
    </xf>
    <xf numFmtId="169" fontId="53" fillId="6" borderId="39" xfId="56" applyNumberFormat="1" applyFont="1" applyFill="1" applyBorder="1" applyAlignment="1" applyProtection="1">
      <alignment horizontal="center" vertical="center" wrapText="1"/>
      <protection hidden="1"/>
    </xf>
    <xf numFmtId="44" fontId="53" fillId="0" borderId="39" xfId="64" applyFont="1" applyBorder="1" applyAlignment="1" applyProtection="1">
      <alignment horizontal="center"/>
      <protection hidden="1"/>
    </xf>
    <xf numFmtId="44" fontId="69" fillId="26" borderId="39" xfId="64" applyFont="1" applyFill="1" applyBorder="1" applyAlignment="1" applyProtection="1">
      <alignment horizontal="center" vertical="center" wrapText="1"/>
      <protection hidden="1"/>
    </xf>
    <xf numFmtId="0" fontId="53" fillId="0" borderId="106" xfId="0" applyFont="1" applyBorder="1" applyAlignment="1" applyProtection="1">
      <alignment/>
      <protection hidden="1"/>
    </xf>
    <xf numFmtId="0" fontId="42" fillId="36" borderId="20" xfId="70" applyFont="1" applyFill="1" applyBorder="1" applyAlignment="1" applyProtection="1">
      <alignment vertical="center" wrapText="1"/>
      <protection hidden="1"/>
    </xf>
    <xf numFmtId="0" fontId="53" fillId="0" borderId="20" xfId="70" applyFont="1" applyFill="1" applyBorder="1" applyAlignment="1" applyProtection="1">
      <alignment vertical="center" wrapText="1"/>
      <protection hidden="1"/>
    </xf>
    <xf numFmtId="0" fontId="69" fillId="19" borderId="27" xfId="0" applyFont="1" applyFill="1" applyBorder="1" applyAlignment="1" applyProtection="1">
      <alignment horizontal="center" vertical="center" wrapText="1"/>
      <protection hidden="1"/>
    </xf>
    <xf numFmtId="0" fontId="69" fillId="26" borderId="21" xfId="0" applyFont="1" applyFill="1" applyBorder="1" applyAlignment="1" applyProtection="1">
      <alignment horizontal="center" vertical="center" wrapText="1"/>
      <protection hidden="1"/>
    </xf>
    <xf numFmtId="0" fontId="69" fillId="0" borderId="21" xfId="0" applyFont="1" applyFill="1" applyBorder="1" applyAlignment="1" applyProtection="1">
      <alignment horizontal="center" vertical="center" wrapText="1"/>
      <protection hidden="1"/>
    </xf>
    <xf numFmtId="14" fontId="69" fillId="26" borderId="21" xfId="52" applyNumberFormat="1" applyFont="1" applyFill="1" applyBorder="1" applyAlignment="1" applyProtection="1">
      <alignment horizontal="center" vertical="center" wrapText="1"/>
      <protection hidden="1"/>
    </xf>
    <xf numFmtId="0" fontId="69" fillId="6" borderId="21" xfId="70" applyFont="1" applyFill="1" applyBorder="1" applyAlignment="1" applyProtection="1">
      <alignment horizontal="center" vertical="center" wrapText="1"/>
      <protection hidden="1"/>
    </xf>
    <xf numFmtId="0" fontId="42" fillId="0" borderId="0"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25" xfId="70" applyFont="1" applyFill="1" applyBorder="1" applyAlignment="1" applyProtection="1">
      <alignment horizontal="center" vertical="center" wrapText="1"/>
      <protection hidden="1"/>
    </xf>
    <xf numFmtId="0" fontId="42" fillId="36" borderId="30" xfId="70" applyFont="1" applyFill="1" applyBorder="1" applyAlignment="1" applyProtection="1">
      <alignment vertical="center" wrapText="1"/>
      <protection hidden="1"/>
    </xf>
    <xf numFmtId="1" fontId="69" fillId="0" borderId="21" xfId="70" applyNumberFormat="1" applyFont="1" applyFill="1" applyBorder="1" applyAlignment="1" applyProtection="1">
      <alignment horizontal="center" vertical="center" wrapText="1"/>
      <protection hidden="1"/>
    </xf>
    <xf numFmtId="1" fontId="69" fillId="6" borderId="21" xfId="70" applyNumberFormat="1" applyFont="1" applyFill="1" applyBorder="1" applyAlignment="1" applyProtection="1">
      <alignment horizontal="center" vertical="center" wrapText="1"/>
      <protection hidden="1"/>
    </xf>
    <xf numFmtId="0" fontId="70" fillId="0" borderId="0" xfId="0" applyFont="1" applyAlignment="1" applyProtection="1">
      <alignment/>
      <protection hidden="1"/>
    </xf>
    <xf numFmtId="0" fontId="42" fillId="0" borderId="11" xfId="70" applyFont="1" applyFill="1" applyBorder="1" applyAlignment="1" applyProtection="1">
      <alignment horizontal="center" vertical="center" wrapText="1"/>
      <protection hidden="1"/>
    </xf>
    <xf numFmtId="9" fontId="69" fillId="26" borderId="21" xfId="0" applyNumberFormat="1" applyFont="1" applyFill="1" applyBorder="1" applyAlignment="1" applyProtection="1">
      <alignment horizontal="center" vertical="center" wrapText="1"/>
      <protection hidden="1"/>
    </xf>
    <xf numFmtId="9" fontId="69" fillId="6" borderId="21" xfId="70" applyNumberFormat="1" applyFont="1" applyFill="1" applyBorder="1" applyAlignment="1" applyProtection="1">
      <alignment horizontal="center" vertical="center" wrapText="1"/>
      <protection hidden="1"/>
    </xf>
    <xf numFmtId="9" fontId="69" fillId="26" borderId="21" xfId="81" applyFont="1" applyFill="1" applyBorder="1" applyAlignment="1" applyProtection="1">
      <alignment horizontal="center" vertical="center" wrapText="1"/>
      <protection hidden="1"/>
    </xf>
    <xf numFmtId="9" fontId="69" fillId="0" borderId="21" xfId="81" applyFont="1" applyFill="1" applyBorder="1" applyAlignment="1" applyProtection="1">
      <alignment horizontal="center" vertical="center" wrapText="1"/>
      <protection hidden="1"/>
    </xf>
    <xf numFmtId="0" fontId="42" fillId="0" borderId="18" xfId="70" applyFont="1" applyFill="1" applyBorder="1" applyAlignment="1" applyProtection="1">
      <alignment horizontal="center" vertical="center" wrapText="1"/>
      <protection hidden="1"/>
    </xf>
    <xf numFmtId="1" fontId="69" fillId="26" borderId="21" xfId="0" applyNumberFormat="1" applyFont="1" applyFill="1" applyBorder="1" applyAlignment="1" applyProtection="1">
      <alignment horizontal="center" vertical="center" wrapText="1"/>
      <protection hidden="1"/>
    </xf>
    <xf numFmtId="0" fontId="42" fillId="36" borderId="10" xfId="70" applyFont="1" applyFill="1" applyBorder="1" applyAlignment="1" applyProtection="1">
      <alignment horizontal="center" vertical="center" wrapText="1"/>
      <protection hidden="1"/>
    </xf>
    <xf numFmtId="0" fontId="42" fillId="0" borderId="10" xfId="70" applyFont="1" applyFill="1" applyBorder="1" applyAlignment="1" applyProtection="1">
      <alignment horizontal="center" vertical="center" wrapText="1"/>
      <protection hidden="1"/>
    </xf>
    <xf numFmtId="0" fontId="42" fillId="0" borderId="15" xfId="70" applyFont="1" applyFill="1" applyBorder="1" applyAlignment="1" applyProtection="1">
      <alignment horizontal="center" vertical="center" wrapText="1"/>
      <protection hidden="1"/>
    </xf>
    <xf numFmtId="0" fontId="42" fillId="0" borderId="23" xfId="70" applyFont="1" applyFill="1" applyBorder="1" applyAlignment="1" applyProtection="1">
      <alignment horizontal="center" vertical="center" wrapText="1"/>
      <protection hidden="1"/>
    </xf>
    <xf numFmtId="0" fontId="71" fillId="26" borderId="28" xfId="70" applyFont="1" applyFill="1" applyBorder="1" applyAlignment="1" applyProtection="1">
      <alignment horizontal="center" vertical="center" wrapText="1"/>
      <protection hidden="1"/>
    </xf>
    <xf numFmtId="0" fontId="69" fillId="26" borderId="27" xfId="70" applyFont="1" applyFill="1" applyBorder="1" applyAlignment="1" applyProtection="1">
      <alignment horizontal="center" vertical="center" wrapText="1"/>
      <protection hidden="1"/>
    </xf>
    <xf numFmtId="1" fontId="69" fillId="26" borderId="21" xfId="56" applyNumberFormat="1" applyFont="1" applyFill="1" applyBorder="1" applyAlignment="1" applyProtection="1">
      <alignment horizontal="center" vertical="center" wrapText="1"/>
      <protection hidden="1"/>
    </xf>
    <xf numFmtId="9" fontId="69" fillId="6" borderId="21" xfId="81" applyFont="1" applyFill="1" applyBorder="1" applyAlignment="1" applyProtection="1">
      <alignment horizontal="center" vertical="center" wrapText="1"/>
      <protection hidden="1"/>
    </xf>
    <xf numFmtId="0" fontId="69" fillId="23" borderId="27" xfId="70" applyFont="1" applyFill="1" applyBorder="1" applyAlignment="1" applyProtection="1">
      <alignment horizontal="center" vertical="center" wrapText="1"/>
      <protection hidden="1"/>
    </xf>
    <xf numFmtId="0" fontId="69" fillId="26" borderId="21" xfId="70" applyFont="1" applyFill="1" applyBorder="1" applyAlignment="1" applyProtection="1">
      <alignment horizontal="center" vertical="center" wrapText="1"/>
      <protection hidden="1"/>
    </xf>
    <xf numFmtId="0" fontId="69" fillId="26" borderId="21" xfId="0" applyFont="1" applyFill="1" applyBorder="1" applyAlignment="1" applyProtection="1">
      <alignment horizontal="center" vertical="center" wrapText="1"/>
      <protection hidden="1"/>
    </xf>
    <xf numFmtId="14" fontId="69" fillId="26" borderId="21" xfId="52" applyNumberFormat="1" applyFont="1" applyFill="1" applyBorder="1" applyAlignment="1" applyProtection="1">
      <alignment horizontal="center" vertical="center" wrapText="1"/>
      <protection hidden="1"/>
    </xf>
    <xf numFmtId="9" fontId="69" fillId="26" borderId="21" xfId="81" applyNumberFormat="1" applyFont="1" applyFill="1" applyBorder="1" applyAlignment="1" applyProtection="1">
      <alignment horizontal="center" vertical="center" wrapText="1"/>
      <protection hidden="1"/>
    </xf>
    <xf numFmtId="9" fontId="69" fillId="6" borderId="21" xfId="56" applyNumberFormat="1" applyFont="1" applyFill="1" applyBorder="1" applyAlignment="1" applyProtection="1">
      <alignment horizontal="center" vertical="center" wrapText="1"/>
      <protection hidden="1"/>
    </xf>
    <xf numFmtId="1" fontId="69" fillId="26" borderId="21" xfId="56" applyNumberFormat="1" applyFont="1" applyFill="1" applyBorder="1" applyAlignment="1" applyProtection="1">
      <alignment horizontal="center" vertical="center" wrapText="1"/>
      <protection hidden="1"/>
    </xf>
    <xf numFmtId="0" fontId="41" fillId="6" borderId="21" xfId="81" applyNumberFormat="1" applyFont="1" applyFill="1" applyBorder="1" applyAlignment="1" applyProtection="1">
      <alignment horizontal="center" vertical="center" wrapText="1"/>
      <protection hidden="1"/>
    </xf>
    <xf numFmtId="0" fontId="69" fillId="6" borderId="21" xfId="81" applyNumberFormat="1" applyFont="1" applyFill="1" applyBorder="1" applyAlignment="1" applyProtection="1">
      <alignment horizontal="center" vertical="center" wrapText="1"/>
      <protection hidden="1"/>
    </xf>
    <xf numFmtId="9" fontId="69" fillId="6" borderId="21" xfId="81" applyNumberFormat="1"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69" fillId="23" borderId="65" xfId="70" applyFont="1" applyFill="1" applyBorder="1" applyAlignment="1" applyProtection="1">
      <alignment horizontal="center" vertical="center" wrapText="1"/>
      <protection hidden="1"/>
    </xf>
    <xf numFmtId="0" fontId="69" fillId="26" borderId="65" xfId="70" applyFont="1" applyFill="1" applyBorder="1" applyAlignment="1" applyProtection="1">
      <alignment horizontal="center" vertical="center" wrapText="1"/>
      <protection hidden="1"/>
    </xf>
    <xf numFmtId="0" fontId="69" fillId="26" borderId="54" xfId="70" applyFont="1" applyFill="1" applyBorder="1" applyAlignment="1" applyProtection="1">
      <alignment horizontal="center" vertical="center" wrapText="1"/>
      <protection hidden="1"/>
    </xf>
    <xf numFmtId="9" fontId="69" fillId="26" borderId="54" xfId="81" applyNumberFormat="1" applyFont="1" applyFill="1" applyBorder="1" applyAlignment="1" applyProtection="1">
      <alignment horizontal="center" vertical="center" wrapText="1"/>
      <protection hidden="1"/>
    </xf>
    <xf numFmtId="0" fontId="69" fillId="26" borderId="54" xfId="0" applyFont="1" applyFill="1" applyBorder="1" applyAlignment="1" applyProtection="1">
      <alignment horizontal="center" vertical="center" wrapText="1"/>
      <protection hidden="1"/>
    </xf>
    <xf numFmtId="14" fontId="69" fillId="26" borderId="54" xfId="52" applyNumberFormat="1"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wrapText="1"/>
      <protection hidden="1"/>
    </xf>
    <xf numFmtId="0" fontId="42" fillId="0" borderId="25" xfId="0" applyFont="1" applyFill="1" applyBorder="1" applyAlignment="1" applyProtection="1">
      <alignment horizontal="center" vertical="center" wrapText="1"/>
      <protection hidden="1"/>
    </xf>
    <xf numFmtId="0" fontId="69" fillId="26" borderId="36" xfId="0" applyFont="1" applyFill="1" applyBorder="1" applyAlignment="1" applyProtection="1">
      <alignment horizontal="center" vertical="center" wrapText="1"/>
      <protection hidden="1"/>
    </xf>
    <xf numFmtId="0" fontId="69" fillId="26" borderId="32" xfId="0" applyFont="1" applyFill="1" applyBorder="1" applyAlignment="1" applyProtection="1">
      <alignment horizontal="center" vertical="center" wrapText="1"/>
      <protection hidden="1"/>
    </xf>
    <xf numFmtId="0" fontId="69" fillId="26" borderId="32" xfId="70" applyFont="1" applyFill="1" applyBorder="1" applyAlignment="1" applyProtection="1">
      <alignment horizontal="center" vertical="center" wrapText="1"/>
      <protection hidden="1"/>
    </xf>
    <xf numFmtId="14" fontId="69" fillId="26" borderId="32" xfId="52" applyNumberFormat="1" applyFont="1" applyFill="1" applyBorder="1" applyAlignment="1" applyProtection="1">
      <alignment horizontal="center" vertical="center" wrapText="1"/>
      <protection hidden="1"/>
    </xf>
    <xf numFmtId="0" fontId="69" fillId="6" borderId="32" xfId="0" applyNumberFormat="1" applyFont="1" applyFill="1" applyBorder="1" applyAlignment="1" applyProtection="1">
      <alignment horizontal="center" vertical="center" wrapText="1"/>
      <protection hidden="1"/>
    </xf>
    <xf numFmtId="3" fontId="69" fillId="6" borderId="32" xfId="0" applyNumberFormat="1"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69" fillId="26" borderId="21" xfId="0" applyNumberFormat="1" applyFont="1" applyFill="1" applyBorder="1" applyAlignment="1" applyProtection="1">
      <alignment horizontal="center" vertical="center" wrapText="1"/>
      <protection hidden="1"/>
    </xf>
    <xf numFmtId="0" fontId="69" fillId="0" borderId="0" xfId="0" applyFont="1" applyAlignment="1" applyProtection="1">
      <alignment/>
      <protection hidden="1"/>
    </xf>
    <xf numFmtId="9" fontId="69" fillId="0" borderId="21" xfId="0" applyNumberFormat="1" applyFont="1" applyFill="1" applyBorder="1" applyAlignment="1" applyProtection="1">
      <alignment horizontal="center" vertical="center" wrapText="1"/>
      <protection hidden="1"/>
    </xf>
    <xf numFmtId="44" fontId="72" fillId="0" borderId="21" xfId="64" applyFont="1" applyFill="1" applyBorder="1" applyAlignment="1" applyProtection="1">
      <alignment horizontal="center" vertical="center" wrapText="1"/>
      <protection hidden="1"/>
    </xf>
    <xf numFmtId="0" fontId="53" fillId="0" borderId="28" xfId="70" applyFont="1" applyFill="1" applyBorder="1" applyAlignment="1" applyProtection="1">
      <alignment horizontal="center" vertical="center" wrapText="1"/>
      <protection hidden="1"/>
    </xf>
    <xf numFmtId="0" fontId="69" fillId="26" borderId="65" xfId="0" applyFont="1" applyFill="1" applyBorder="1" applyAlignment="1" applyProtection="1">
      <alignment horizontal="center" vertical="center" wrapText="1"/>
      <protection hidden="1"/>
    </xf>
    <xf numFmtId="14" fontId="69" fillId="26" borderId="54" xfId="52" applyNumberFormat="1" applyFont="1" applyFill="1" applyBorder="1" applyAlignment="1" applyProtection="1">
      <alignment horizontal="center" vertical="center" wrapText="1"/>
      <protection hidden="1"/>
    </xf>
    <xf numFmtId="0" fontId="53" fillId="26" borderId="106" xfId="70" applyFont="1" applyFill="1" applyBorder="1" applyAlignment="1" applyProtection="1">
      <alignment horizontal="center" vertical="center" wrapText="1"/>
      <protection hidden="1"/>
    </xf>
    <xf numFmtId="0" fontId="42" fillId="0" borderId="31" xfId="0" applyFont="1" applyFill="1" applyBorder="1" applyAlignment="1" applyProtection="1">
      <alignment horizontal="center" vertical="center" wrapText="1"/>
      <protection hidden="1"/>
    </xf>
    <xf numFmtId="0" fontId="42" fillId="17" borderId="23" xfId="0" applyFont="1" applyFill="1" applyBorder="1" applyAlignment="1" applyProtection="1">
      <alignment horizontal="center" vertical="center" wrapText="1"/>
      <protection hidden="1"/>
    </xf>
    <xf numFmtId="0" fontId="42" fillId="17" borderId="85" xfId="0" applyFont="1" applyFill="1" applyBorder="1" applyAlignment="1" applyProtection="1">
      <alignment vertical="center" wrapText="1"/>
      <protection hidden="1"/>
    </xf>
    <xf numFmtId="9" fontId="42" fillId="17" borderId="85" xfId="81" applyFont="1" applyFill="1" applyBorder="1" applyAlignment="1" applyProtection="1">
      <alignment horizontal="center" vertical="center" wrapText="1"/>
      <protection hidden="1"/>
    </xf>
    <xf numFmtId="3" fontId="42" fillId="17" borderId="85" xfId="0" applyNumberFormat="1" applyFont="1" applyFill="1" applyBorder="1" applyAlignment="1" applyProtection="1">
      <alignment horizontal="center" vertical="center" wrapText="1"/>
      <protection hidden="1"/>
    </xf>
    <xf numFmtId="1" fontId="42" fillId="17" borderId="103" xfId="0" applyNumberFormat="1" applyFont="1" applyFill="1" applyBorder="1" applyAlignment="1" applyProtection="1">
      <alignment horizontal="center" vertical="center" wrapText="1"/>
      <protection hidden="1"/>
    </xf>
    <xf numFmtId="44" fontId="42" fillId="17" borderId="84" xfId="64" applyFont="1" applyFill="1" applyBorder="1" applyAlignment="1" applyProtection="1">
      <alignment horizontal="center" vertical="center" wrapText="1"/>
      <protection hidden="1"/>
    </xf>
    <xf numFmtId="0" fontId="53" fillId="26" borderId="107" xfId="70" applyFont="1" applyFill="1" applyBorder="1" applyAlignment="1" applyProtection="1">
      <alignment horizontal="center" vertical="center" wrapText="1"/>
      <protection hidden="1"/>
    </xf>
    <xf numFmtId="0" fontId="69" fillId="26" borderId="107" xfId="70" applyFont="1" applyFill="1" applyBorder="1" applyAlignment="1" applyProtection="1">
      <alignment horizontal="center" vertical="center" wrapText="1"/>
      <protection hidden="1"/>
    </xf>
    <xf numFmtId="0" fontId="69" fillId="0" borderId="32" xfId="0" applyFont="1" applyBorder="1" applyAlignment="1" applyProtection="1">
      <alignment horizontal="center" vertical="center" wrapText="1"/>
      <protection hidden="1"/>
    </xf>
    <xf numFmtId="0" fontId="69" fillId="6" borderId="32" xfId="70" applyFont="1" applyFill="1" applyBorder="1" applyAlignment="1" applyProtection="1">
      <alignment horizontal="center" vertical="center" wrapText="1"/>
      <protection hidden="1"/>
    </xf>
    <xf numFmtId="0" fontId="73" fillId="26" borderId="35" xfId="70" applyFont="1" applyFill="1" applyBorder="1" applyAlignment="1" applyProtection="1">
      <alignment horizontal="center" vertical="center" wrapText="1"/>
      <protection hidden="1"/>
    </xf>
    <xf numFmtId="1" fontId="69" fillId="0" borderId="21" xfId="0" applyNumberFormat="1" applyFont="1" applyBorder="1" applyAlignment="1" applyProtection="1">
      <alignment horizontal="center" vertical="center" wrapText="1"/>
      <protection hidden="1"/>
    </xf>
    <xf numFmtId="0" fontId="69" fillId="0" borderId="21" xfId="0" applyFont="1" applyBorder="1" applyAlignment="1" applyProtection="1">
      <alignment horizontal="center" vertical="center" wrapText="1"/>
      <protection hidden="1"/>
    </xf>
    <xf numFmtId="0" fontId="73" fillId="26" borderId="28" xfId="70" applyFont="1" applyFill="1" applyBorder="1" applyAlignment="1" applyProtection="1">
      <alignment horizontal="center" vertical="center" wrapText="1"/>
      <protection hidden="1"/>
    </xf>
    <xf numFmtId="3" fontId="69" fillId="6" borderId="21" xfId="0" applyNumberFormat="1" applyFont="1" applyFill="1" applyBorder="1" applyAlignment="1" applyProtection="1">
      <alignment horizontal="center" vertical="center" wrapText="1"/>
      <protection hidden="1"/>
    </xf>
    <xf numFmtId="0" fontId="53" fillId="26" borderId="36" xfId="70" applyFont="1" applyFill="1" applyBorder="1" applyAlignment="1" applyProtection="1">
      <alignment horizontal="center" vertical="center" wrapText="1"/>
      <protection hidden="1"/>
    </xf>
    <xf numFmtId="0" fontId="53" fillId="26" borderId="21" xfId="0" applyNumberFormat="1" applyFont="1" applyFill="1" applyBorder="1" applyAlignment="1" applyProtection="1">
      <alignment horizontal="center" vertical="center" wrapText="1"/>
      <protection hidden="1"/>
    </xf>
    <xf numFmtId="0" fontId="53" fillId="6" borderId="21" xfId="70" applyNumberFormat="1" applyFont="1" applyFill="1" applyBorder="1" applyAlignment="1" applyProtection="1">
      <alignment horizontal="center" vertical="center" wrapText="1"/>
      <protection hidden="1"/>
    </xf>
    <xf numFmtId="9" fontId="53" fillId="6" borderId="21" xfId="81" applyFont="1" applyFill="1" applyBorder="1" applyAlignment="1" applyProtection="1">
      <alignment horizontal="center" vertical="center" wrapText="1"/>
      <protection hidden="1"/>
    </xf>
    <xf numFmtId="0" fontId="53" fillId="26" borderId="0" xfId="0" applyFont="1" applyFill="1" applyAlignment="1" applyProtection="1">
      <alignment/>
      <protection hidden="1"/>
    </xf>
    <xf numFmtId="0" fontId="53" fillId="26" borderId="65" xfId="70" applyFont="1" applyFill="1" applyBorder="1" applyAlignment="1" applyProtection="1">
      <alignment horizontal="center" vertical="center" wrapText="1"/>
      <protection hidden="1"/>
    </xf>
    <xf numFmtId="0" fontId="53" fillId="26" borderId="54" xfId="70" applyFont="1" applyFill="1" applyBorder="1" applyAlignment="1" applyProtection="1">
      <alignment horizontal="center" vertical="center" wrapText="1"/>
      <protection hidden="1"/>
    </xf>
    <xf numFmtId="0" fontId="53" fillId="26" borderId="54" xfId="0" applyFont="1" applyFill="1" applyBorder="1" applyAlignment="1" applyProtection="1">
      <alignment horizontal="center" vertical="center" wrapText="1"/>
      <protection hidden="1"/>
    </xf>
    <xf numFmtId="0" fontId="53" fillId="6" borderId="54" xfId="70" applyFont="1" applyFill="1" applyBorder="1" applyAlignment="1" applyProtection="1">
      <alignment horizontal="center" vertical="center" wrapText="1"/>
      <protection hidden="1"/>
    </xf>
    <xf numFmtId="0" fontId="53" fillId="26" borderId="101" xfId="70" applyFont="1" applyFill="1" applyBorder="1" applyAlignment="1" applyProtection="1">
      <alignment horizontal="center" vertical="center" wrapText="1"/>
      <protection hidden="1"/>
    </xf>
    <xf numFmtId="0" fontId="42" fillId="46" borderId="102" xfId="0" applyFont="1" applyFill="1" applyBorder="1" applyAlignment="1" applyProtection="1">
      <alignment horizontal="center" vertical="center" wrapText="1"/>
      <protection hidden="1"/>
    </xf>
    <xf numFmtId="0" fontId="42" fillId="46" borderId="102" xfId="0" applyFont="1" applyFill="1" applyBorder="1" applyAlignment="1" applyProtection="1">
      <alignment vertical="center" wrapText="1"/>
      <protection hidden="1"/>
    </xf>
    <xf numFmtId="1" fontId="42" fillId="46" borderId="102" xfId="0" applyNumberFormat="1" applyFont="1" applyFill="1" applyBorder="1" applyAlignment="1" applyProtection="1">
      <alignment horizontal="center" vertical="center" wrapText="1"/>
      <protection hidden="1"/>
    </xf>
    <xf numFmtId="44" fontId="5" fillId="46" borderId="102" xfId="64" applyFont="1" applyFill="1" applyBorder="1" applyAlignment="1" applyProtection="1">
      <alignment horizontal="center" vertical="center" wrapText="1"/>
      <protection hidden="1"/>
    </xf>
    <xf numFmtId="0" fontId="3" fillId="35" borderId="18" xfId="0" applyFont="1" applyFill="1" applyBorder="1" applyAlignment="1" applyProtection="1">
      <alignment horizontal="center" vertical="center" wrapText="1"/>
      <protection/>
    </xf>
    <xf numFmtId="0" fontId="53" fillId="10" borderId="102" xfId="0" applyFont="1" applyFill="1" applyBorder="1" applyAlignment="1" applyProtection="1">
      <alignment horizontal="center" vertical="center" wrapText="1"/>
      <protection hidden="1"/>
    </xf>
    <xf numFmtId="1" fontId="53" fillId="10" borderId="102" xfId="56" applyNumberFormat="1" applyFont="1" applyFill="1" applyBorder="1" applyAlignment="1" applyProtection="1">
      <alignment horizontal="center" vertical="center" wrapText="1"/>
      <protection hidden="1"/>
    </xf>
    <xf numFmtId="165" fontId="53" fillId="10" borderId="102" xfId="0" applyNumberFormat="1" applyFont="1" applyFill="1" applyBorder="1" applyAlignment="1" applyProtection="1">
      <alignment horizontal="center" vertical="center" wrapText="1"/>
      <protection hidden="1"/>
    </xf>
    <xf numFmtId="1" fontId="53" fillId="10" borderId="102" xfId="0" applyNumberFormat="1" applyFont="1" applyFill="1" applyBorder="1" applyAlignment="1" applyProtection="1">
      <alignment horizontal="center" vertical="center" wrapText="1"/>
      <protection hidden="1"/>
    </xf>
    <xf numFmtId="44" fontId="42" fillId="10" borderId="102" xfId="64" applyFont="1" applyFill="1" applyBorder="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center"/>
      <protection hidden="1"/>
    </xf>
    <xf numFmtId="1" fontId="42" fillId="26" borderId="32" xfId="56" applyNumberFormat="1" applyFont="1" applyFill="1" applyBorder="1" applyAlignment="1" applyProtection="1">
      <alignment horizontal="center" vertical="center" wrapText="1"/>
      <protection hidden="1"/>
    </xf>
    <xf numFmtId="1" fontId="42" fillId="26" borderId="21" xfId="56" applyNumberFormat="1" applyFont="1" applyFill="1" applyBorder="1" applyAlignment="1" applyProtection="1">
      <alignment horizontal="center" vertical="center" wrapText="1"/>
      <protection hidden="1"/>
    </xf>
    <xf numFmtId="9" fontId="42" fillId="26" borderId="21" xfId="81" applyFont="1" applyFill="1" applyBorder="1" applyAlignment="1" applyProtection="1">
      <alignment horizontal="center" vertical="center" wrapText="1"/>
      <protection hidden="1"/>
    </xf>
    <xf numFmtId="1" fontId="42" fillId="26" borderId="39" xfId="56" applyNumberFormat="1" applyFont="1" applyFill="1" applyBorder="1" applyAlignment="1" applyProtection="1">
      <alignment horizontal="center" vertical="center" wrapText="1"/>
      <protection hidden="1"/>
    </xf>
    <xf numFmtId="0" fontId="41" fillId="26" borderId="21" xfId="70" applyFont="1" applyFill="1" applyBorder="1" applyAlignment="1" applyProtection="1">
      <alignment horizontal="center" vertical="center" wrapText="1"/>
      <protection hidden="1"/>
    </xf>
    <xf numFmtId="9" fontId="41" fillId="26" borderId="21" xfId="81" applyFont="1" applyFill="1" applyBorder="1" applyAlignment="1" applyProtection="1">
      <alignment horizontal="center" vertical="center" wrapText="1"/>
      <protection hidden="1"/>
    </xf>
    <xf numFmtId="9" fontId="41" fillId="26" borderId="21" xfId="70" applyNumberFormat="1" applyFont="1" applyFill="1" applyBorder="1" applyAlignment="1" applyProtection="1">
      <alignment horizontal="center" vertical="center" wrapText="1"/>
      <protection hidden="1"/>
    </xf>
    <xf numFmtId="169" fontId="41" fillId="26" borderId="21" xfId="56" applyNumberFormat="1" applyFont="1" applyFill="1" applyBorder="1" applyAlignment="1" applyProtection="1">
      <alignment horizontal="center" vertical="center" wrapText="1"/>
      <protection hidden="1"/>
    </xf>
    <xf numFmtId="9" fontId="41" fillId="26" borderId="54" xfId="70" applyNumberFormat="1" applyFont="1" applyFill="1" applyBorder="1" applyAlignment="1" applyProtection="1">
      <alignment horizontal="center" vertical="center" wrapText="1"/>
      <protection hidden="1"/>
    </xf>
    <xf numFmtId="1" fontId="41" fillId="0" borderId="32" xfId="56" applyNumberFormat="1" applyFont="1" applyFill="1" applyBorder="1" applyAlignment="1" applyProtection="1">
      <alignment horizontal="center" vertical="center" wrapText="1"/>
      <protection hidden="1"/>
    </xf>
    <xf numFmtId="1" fontId="41" fillId="0" borderId="21" xfId="56" applyNumberFormat="1" applyFont="1" applyFill="1" applyBorder="1" applyAlignment="1" applyProtection="1">
      <alignment horizontal="center" vertical="center" wrapText="1"/>
      <protection hidden="1"/>
    </xf>
    <xf numFmtId="9" fontId="41" fillId="0" borderId="21" xfId="81" applyFont="1" applyFill="1" applyBorder="1" applyAlignment="1" applyProtection="1">
      <alignment horizontal="center" vertical="center" wrapText="1"/>
      <protection hidden="1"/>
    </xf>
    <xf numFmtId="1" fontId="41" fillId="0" borderId="54" xfId="56" applyNumberFormat="1" applyFont="1" applyFill="1" applyBorder="1" applyAlignment="1" applyProtection="1">
      <alignment horizontal="center" vertical="center" wrapText="1"/>
      <protection hidden="1"/>
    </xf>
    <xf numFmtId="1" fontId="41" fillId="0" borderId="32" xfId="56" applyNumberFormat="1" applyFont="1" applyBorder="1" applyAlignment="1" applyProtection="1">
      <alignment horizontal="center" vertical="center" wrapText="1"/>
      <protection hidden="1"/>
    </xf>
    <xf numFmtId="1" fontId="41" fillId="0" borderId="21" xfId="81" applyNumberFormat="1" applyFont="1" applyBorder="1" applyAlignment="1" applyProtection="1">
      <alignment horizontal="center" vertical="center" wrapText="1"/>
      <protection hidden="1"/>
    </xf>
    <xf numFmtId="1" fontId="41" fillId="0" borderId="21" xfId="56" applyNumberFormat="1" applyFont="1" applyBorder="1" applyAlignment="1" applyProtection="1">
      <alignment horizontal="center" vertical="center" wrapText="1"/>
      <protection hidden="1"/>
    </xf>
    <xf numFmtId="3" fontId="41" fillId="0" borderId="21" xfId="81" applyNumberFormat="1" applyFont="1" applyBorder="1" applyAlignment="1" applyProtection="1">
      <alignment horizontal="center" vertical="center" wrapText="1"/>
      <protection hidden="1"/>
    </xf>
    <xf numFmtId="1" fontId="42" fillId="0" borderId="21" xfId="56" applyNumberFormat="1" applyFont="1" applyBorder="1" applyAlignment="1" applyProtection="1">
      <alignment horizontal="center" vertical="center" wrapText="1"/>
      <protection hidden="1"/>
    </xf>
    <xf numFmtId="1" fontId="42" fillId="26" borderId="54" xfId="56" applyNumberFormat="1" applyFont="1" applyFill="1" applyBorder="1" applyAlignment="1" applyProtection="1">
      <alignment horizontal="center" vertical="center" wrapText="1"/>
      <protection hidden="1"/>
    </xf>
    <xf numFmtId="3" fontId="11" fillId="0" borderId="27" xfId="45" applyNumberFormat="1" applyFont="1" applyFill="1" applyBorder="1" applyAlignment="1" applyProtection="1">
      <alignment horizontal="center" vertical="center" wrapText="1"/>
      <protection/>
    </xf>
    <xf numFmtId="3" fontId="11" fillId="0" borderId="65" xfId="45" applyNumberFormat="1" applyFont="1" applyFill="1" applyBorder="1" applyAlignment="1" applyProtection="1">
      <alignment horizontal="center" vertical="center" wrapText="1"/>
      <protection/>
    </xf>
    <xf numFmtId="3" fontId="11" fillId="0" borderId="107" xfId="45" applyNumberFormat="1" applyFont="1" applyFill="1" applyBorder="1" applyAlignment="1" applyProtection="1">
      <alignment horizontal="center" vertical="center" wrapText="1"/>
      <protection/>
    </xf>
    <xf numFmtId="3" fontId="11" fillId="0" borderId="36" xfId="45" applyNumberFormat="1" applyFont="1" applyFill="1" applyBorder="1" applyAlignment="1" applyProtection="1">
      <alignment horizontal="center" vertical="center" wrapText="1"/>
      <protection/>
    </xf>
    <xf numFmtId="9" fontId="11" fillId="0" borderId="39" xfId="77" applyFont="1" applyFill="1" applyBorder="1" applyAlignment="1" applyProtection="1">
      <alignment horizontal="center" vertical="center" wrapText="1"/>
      <protection hidden="1"/>
    </xf>
    <xf numFmtId="9" fontId="11" fillId="0" borderId="32" xfId="77" applyFont="1" applyFill="1" applyBorder="1" applyAlignment="1" applyProtection="1">
      <alignment horizontal="center" vertical="center" wrapText="1"/>
      <protection hidden="1"/>
    </xf>
    <xf numFmtId="0" fontId="11" fillId="0" borderId="32" xfId="70" applyFont="1" applyFill="1" applyBorder="1" applyAlignment="1" applyProtection="1">
      <alignment horizontal="center" vertical="center" wrapText="1"/>
      <protection hidden="1"/>
    </xf>
    <xf numFmtId="3" fontId="11" fillId="0" borderId="47" xfId="70" applyNumberFormat="1" applyFont="1" applyFill="1" applyBorder="1" applyAlignment="1" applyProtection="1">
      <alignment horizontal="center" vertical="center" wrapText="1"/>
      <protection hidden="1"/>
    </xf>
    <xf numFmtId="9" fontId="11" fillId="26" borderId="47" xfId="77" applyFont="1" applyFill="1" applyBorder="1" applyAlignment="1" applyProtection="1">
      <alignment horizontal="center" vertical="center" wrapText="1"/>
      <protection hidden="1"/>
    </xf>
    <xf numFmtId="0" fontId="3" fillId="0" borderId="105" xfId="0" applyFont="1" applyBorder="1" applyAlignment="1">
      <alignment horizontal="center" vertical="center"/>
    </xf>
    <xf numFmtId="0" fontId="3" fillId="0" borderId="21" xfId="0" applyFont="1" applyBorder="1" applyAlignment="1">
      <alignment horizontal="center" vertical="center"/>
    </xf>
    <xf numFmtId="0" fontId="3" fillId="0" borderId="109" xfId="0" applyFont="1" applyBorder="1" applyAlignment="1">
      <alignment horizontal="center" vertical="center"/>
    </xf>
    <xf numFmtId="9" fontId="11" fillId="0" borderId="85" xfId="77" applyFont="1" applyBorder="1" applyAlignment="1">
      <alignment horizontal="center" vertical="center" wrapText="1"/>
    </xf>
    <xf numFmtId="9" fontId="8" fillId="6" borderId="85" xfId="77" applyFont="1" applyFill="1" applyBorder="1" applyAlignment="1" applyProtection="1">
      <alignment horizontal="center" vertical="center" wrapText="1"/>
      <protection hidden="1"/>
    </xf>
    <xf numFmtId="9" fontId="8" fillId="6" borderId="85" xfId="77" applyFont="1" applyFill="1" applyBorder="1" applyAlignment="1">
      <alignment horizontal="center" vertical="center" wrapText="1"/>
    </xf>
    <xf numFmtId="9" fontId="8" fillId="6" borderId="21" xfId="77" applyNumberFormat="1" applyFont="1" applyFill="1" applyBorder="1" applyAlignment="1" applyProtection="1">
      <alignment horizontal="center" vertical="center" wrapText="1"/>
      <protection hidden="1"/>
    </xf>
    <xf numFmtId="9" fontId="8" fillId="6" borderId="21" xfId="77" applyFont="1" applyFill="1" applyBorder="1" applyAlignment="1" applyProtection="1">
      <alignment horizontal="center" vertical="center" wrapText="1"/>
      <protection/>
    </xf>
    <xf numFmtId="9" fontId="8" fillId="41" borderId="21" xfId="77" applyFont="1" applyFill="1" applyBorder="1" applyAlignment="1" applyProtection="1">
      <alignment vertical="center" wrapText="1"/>
      <protection hidden="1"/>
    </xf>
    <xf numFmtId="0" fontId="12" fillId="6" borderId="21" xfId="70" applyFont="1" applyFill="1" applyBorder="1" applyAlignment="1" applyProtection="1">
      <alignment horizontal="center" vertical="center" wrapText="1"/>
      <protection hidden="1"/>
    </xf>
    <xf numFmtId="0" fontId="12" fillId="6" borderId="21" xfId="70" applyNumberFormat="1" applyFont="1" applyFill="1" applyBorder="1" applyAlignment="1" applyProtection="1">
      <alignment horizontal="center" vertical="center" wrapText="1"/>
      <protection hidden="1"/>
    </xf>
    <xf numFmtId="3" fontId="12" fillId="6" borderId="21" xfId="0" applyNumberFormat="1" applyFont="1" applyFill="1" applyBorder="1" applyAlignment="1" applyProtection="1">
      <alignment horizontal="center" vertical="center" wrapText="1"/>
      <protection/>
    </xf>
    <xf numFmtId="0" fontId="12" fillId="6" borderId="21" xfId="77" applyNumberFormat="1" applyFont="1" applyFill="1" applyBorder="1" applyAlignment="1" applyProtection="1">
      <alignment horizontal="center" vertical="center" wrapText="1"/>
      <protection/>
    </xf>
    <xf numFmtId="0" fontId="12" fillId="6" borderId="21" xfId="0" applyNumberFormat="1" applyFont="1" applyFill="1" applyBorder="1" applyAlignment="1">
      <alignment horizontal="center" vertical="center" wrapText="1"/>
    </xf>
    <xf numFmtId="1" fontId="12" fillId="6" borderId="21" xfId="77" applyNumberFormat="1" applyFont="1" applyFill="1" applyBorder="1" applyAlignment="1">
      <alignment horizontal="center" vertical="center" wrapText="1"/>
    </xf>
    <xf numFmtId="0" fontId="12" fillId="6" borderId="54" xfId="0" applyNumberFormat="1" applyFont="1" applyFill="1" applyBorder="1" applyAlignment="1">
      <alignment horizontal="center" vertical="center" wrapText="1"/>
    </xf>
    <xf numFmtId="1" fontId="57" fillId="6" borderId="54" xfId="77" applyNumberFormat="1" applyFont="1" applyFill="1" applyBorder="1" applyAlignment="1">
      <alignment horizontal="center" vertical="center" wrapText="1"/>
    </xf>
    <xf numFmtId="1" fontId="8" fillId="6" borderId="54" xfId="77" applyNumberFormat="1" applyFont="1" applyFill="1" applyBorder="1" applyAlignment="1">
      <alignment horizontal="center" vertical="center" wrapText="1"/>
    </xf>
    <xf numFmtId="1" fontId="12" fillId="6" borderId="54" xfId="77" applyNumberFormat="1" applyFont="1" applyFill="1" applyBorder="1" applyAlignment="1">
      <alignment horizontal="center" vertical="center" wrapText="1"/>
    </xf>
    <xf numFmtId="3" fontId="12" fillId="6" borderId="21" xfId="0" applyNumberFormat="1" applyFont="1" applyFill="1" applyBorder="1" applyAlignment="1">
      <alignment horizontal="center" vertical="center" wrapText="1"/>
    </xf>
    <xf numFmtId="3" fontId="12" fillId="6" borderId="54" xfId="0" applyNumberFormat="1" applyFont="1" applyFill="1" applyBorder="1" applyAlignment="1">
      <alignment horizontal="center" vertical="center" wrapText="1"/>
    </xf>
    <xf numFmtId="0" fontId="8" fillId="6" borderId="32" xfId="70" applyFont="1" applyFill="1" applyBorder="1" applyAlignment="1" applyProtection="1">
      <alignment horizontal="center" vertical="center" wrapText="1"/>
      <protection hidden="1"/>
    </xf>
    <xf numFmtId="3" fontId="12" fillId="6" borderId="32" xfId="0" applyNumberFormat="1" applyFont="1" applyFill="1" applyBorder="1" applyAlignment="1">
      <alignment horizontal="center" vertical="center" wrapText="1"/>
    </xf>
    <xf numFmtId="0" fontId="8" fillId="6" borderId="21" xfId="0" applyNumberFormat="1" applyFont="1" applyFill="1" applyBorder="1" applyAlignment="1">
      <alignment horizontal="center" vertical="center" wrapText="1"/>
    </xf>
    <xf numFmtId="1" fontId="8" fillId="6" borderId="21" xfId="77" applyNumberFormat="1"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54" xfId="70" applyFont="1" applyFill="1" applyBorder="1" applyAlignment="1" applyProtection="1">
      <alignment horizontal="center" vertical="center" wrapText="1"/>
      <protection hidden="1"/>
    </xf>
    <xf numFmtId="0" fontId="8" fillId="6" borderId="21" xfId="0" applyFont="1" applyFill="1" applyBorder="1" applyAlignment="1" applyProtection="1">
      <alignment horizontal="center" vertical="center" wrapText="1"/>
      <protection/>
    </xf>
    <xf numFmtId="0" fontId="8" fillId="6" borderId="43" xfId="0" applyNumberFormat="1" applyFont="1" applyFill="1" applyBorder="1" applyAlignment="1">
      <alignment horizontal="center" vertical="center" wrapText="1"/>
    </xf>
    <xf numFmtId="1" fontId="8" fillId="6" borderId="43" xfId="77"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20" fillId="6" borderId="43" xfId="0" applyFont="1" applyFill="1" applyBorder="1" applyAlignment="1">
      <alignment horizontal="center" vertical="center" wrapText="1"/>
    </xf>
    <xf numFmtId="1" fontId="20" fillId="6" borderId="43" xfId="81" applyNumberFormat="1" applyFont="1" applyFill="1" applyBorder="1" applyAlignment="1">
      <alignment horizontal="center" vertical="center" wrapText="1"/>
    </xf>
    <xf numFmtId="0" fontId="20" fillId="6" borderId="21" xfId="70" applyFont="1" applyFill="1" applyBorder="1" applyAlignment="1" applyProtection="1">
      <alignment horizontal="center" vertical="center" wrapText="1"/>
      <protection hidden="1"/>
    </xf>
    <xf numFmtId="3" fontId="20" fillId="6" borderId="21" xfId="0" applyNumberFormat="1" applyFont="1" applyFill="1" applyBorder="1" applyAlignment="1">
      <alignment horizontal="center" vertical="center" wrapText="1"/>
    </xf>
    <xf numFmtId="0" fontId="20" fillId="6" borderId="21" xfId="0" applyFont="1" applyFill="1" applyBorder="1" applyAlignment="1">
      <alignment horizontal="center" vertical="center" wrapText="1"/>
    </xf>
    <xf numFmtId="9" fontId="24" fillId="6" borderId="21" xfId="77" applyFont="1" applyFill="1" applyBorder="1" applyAlignment="1">
      <alignment horizontal="center" vertical="center" wrapText="1"/>
    </xf>
    <xf numFmtId="1" fontId="20" fillId="6" borderId="21" xfId="81" applyNumberFormat="1" applyFont="1" applyFill="1" applyBorder="1" applyAlignment="1">
      <alignment horizontal="center" vertical="center" wrapText="1"/>
    </xf>
    <xf numFmtId="0" fontId="20" fillId="6" borderId="47" xfId="0" applyFont="1" applyFill="1" applyBorder="1" applyAlignment="1">
      <alignment horizontal="center" vertical="center" wrapText="1"/>
    </xf>
    <xf numFmtId="0" fontId="8" fillId="6" borderId="43" xfId="0" applyFont="1" applyFill="1" applyBorder="1" applyAlignment="1" applyProtection="1">
      <alignment horizontal="center" vertical="center" wrapText="1"/>
      <protection/>
    </xf>
    <xf numFmtId="1" fontId="8" fillId="6" borderId="21" xfId="77" applyNumberFormat="1" applyFont="1" applyFill="1" applyBorder="1" applyAlignment="1" applyProtection="1">
      <alignment horizontal="center" vertical="center" wrapText="1"/>
      <protection/>
    </xf>
    <xf numFmtId="9" fontId="24" fillId="6" borderId="21" xfId="0" applyNumberFormat="1" applyFont="1" applyFill="1" applyBorder="1" applyAlignment="1">
      <alignment horizontal="center" vertical="center" wrapText="1"/>
    </xf>
    <xf numFmtId="0" fontId="20" fillId="6" borderId="47" xfId="70" applyFont="1" applyFill="1" applyBorder="1" applyAlignment="1" applyProtection="1">
      <alignment horizontal="center" vertical="center" wrapText="1"/>
      <protection hidden="1"/>
    </xf>
    <xf numFmtId="3" fontId="20" fillId="6" borderId="47" xfId="0" applyNumberFormat="1" applyFont="1" applyFill="1" applyBorder="1" applyAlignment="1">
      <alignment horizontal="center" vertical="center" wrapText="1"/>
    </xf>
    <xf numFmtId="1" fontId="20" fillId="6" borderId="47" xfId="81" applyNumberFormat="1" applyFont="1" applyFill="1" applyBorder="1" applyAlignment="1">
      <alignment horizontal="center" vertical="center" wrapText="1"/>
    </xf>
    <xf numFmtId="0" fontId="12" fillId="61" borderId="21" xfId="0" applyFont="1" applyFill="1" applyBorder="1" applyAlignment="1" applyProtection="1">
      <alignment horizontal="center" vertical="center" wrapText="1"/>
      <protection/>
    </xf>
    <xf numFmtId="1" fontId="12" fillId="61" borderId="21" xfId="77" applyNumberFormat="1" applyFont="1" applyFill="1" applyBorder="1" applyAlignment="1" applyProtection="1">
      <alignment horizontal="center" vertical="center" wrapText="1"/>
      <protection/>
    </xf>
    <xf numFmtId="0" fontId="8" fillId="61" borderId="21" xfId="0" applyFont="1" applyFill="1" applyBorder="1" applyAlignment="1" applyProtection="1">
      <alignment horizontal="center" vertical="center" wrapText="1"/>
      <protection/>
    </xf>
    <xf numFmtId="1" fontId="8" fillId="61" borderId="21" xfId="77" applyNumberFormat="1" applyFont="1" applyFill="1" applyBorder="1" applyAlignment="1" applyProtection="1">
      <alignment horizontal="center" vertical="center" wrapText="1"/>
      <protection/>
    </xf>
    <xf numFmtId="0" fontId="12" fillId="61" borderId="32" xfId="0" applyFont="1" applyFill="1" applyBorder="1" applyAlignment="1" applyProtection="1">
      <alignment horizontal="center" vertical="center" wrapText="1"/>
      <protection/>
    </xf>
    <xf numFmtId="1" fontId="12" fillId="61" borderId="32" xfId="77" applyNumberFormat="1" applyFont="1" applyFill="1" applyBorder="1" applyAlignment="1" applyProtection="1">
      <alignment horizontal="center" vertical="center" wrapText="1"/>
      <protection/>
    </xf>
    <xf numFmtId="9" fontId="47" fillId="6" borderId="45" xfId="75" applyNumberFormat="1" applyFont="1" applyFill="1" applyBorder="1" applyAlignment="1">
      <alignment vertical="center" wrapText="1"/>
      <protection/>
    </xf>
    <xf numFmtId="0" fontId="47" fillId="6" borderId="45" xfId="75" applyFont="1" applyFill="1" applyBorder="1" applyAlignment="1">
      <alignment vertical="center" wrapText="1"/>
      <protection/>
    </xf>
    <xf numFmtId="0" fontId="47" fillId="6" borderId="45" xfId="75" applyFont="1" applyFill="1" applyBorder="1" applyAlignment="1">
      <alignment horizontal="center" vertical="center" wrapText="1"/>
      <protection/>
    </xf>
    <xf numFmtId="9" fontId="47" fillId="6" borderId="21" xfId="75" applyNumberFormat="1" applyFont="1" applyFill="1" applyBorder="1" applyAlignment="1">
      <alignment vertical="center" wrapText="1"/>
      <protection/>
    </xf>
    <xf numFmtId="0" fontId="47" fillId="6" borderId="21" xfId="75" applyFont="1" applyFill="1" applyBorder="1" applyAlignment="1">
      <alignment vertical="center" wrapText="1"/>
      <protection/>
    </xf>
    <xf numFmtId="0" fontId="47" fillId="6" borderId="21" xfId="75" applyFont="1" applyFill="1" applyBorder="1" applyAlignment="1">
      <alignment horizontal="center" vertical="center" wrapText="1"/>
      <protection/>
    </xf>
    <xf numFmtId="9" fontId="47" fillId="6" borderId="32" xfId="75" applyNumberFormat="1" applyFont="1" applyFill="1" applyBorder="1" applyAlignment="1">
      <alignment vertical="center" wrapText="1"/>
      <protection/>
    </xf>
    <xf numFmtId="1" fontId="47" fillId="6" borderId="32" xfId="48" applyNumberFormat="1" applyFont="1" applyFill="1" applyBorder="1" applyAlignment="1">
      <alignment horizontal="center" vertical="center" wrapText="1"/>
    </xf>
    <xf numFmtId="9" fontId="47" fillId="62" borderId="43" xfId="75" applyNumberFormat="1" applyFont="1" applyFill="1" applyBorder="1" applyAlignment="1">
      <alignment vertical="center" wrapText="1"/>
      <protection/>
    </xf>
    <xf numFmtId="0" fontId="47" fillId="62" borderId="43" xfId="75" applyFont="1" applyFill="1" applyBorder="1" applyAlignment="1">
      <alignment vertical="center" wrapText="1"/>
      <protection/>
    </xf>
    <xf numFmtId="0" fontId="47" fillId="62" borderId="43" xfId="75" applyFont="1" applyFill="1" applyBorder="1" applyAlignment="1">
      <alignment horizontal="center" vertical="center" wrapText="1"/>
      <protection/>
    </xf>
    <xf numFmtId="9" fontId="47" fillId="62" borderId="21" xfId="75" applyNumberFormat="1" applyFont="1" applyFill="1" applyBorder="1" applyAlignment="1">
      <alignment vertical="center" wrapText="1"/>
      <protection/>
    </xf>
    <xf numFmtId="0" fontId="47" fillId="62" borderId="21" xfId="75" applyFont="1" applyFill="1" applyBorder="1" applyAlignment="1">
      <alignment vertical="center" wrapText="1"/>
      <protection/>
    </xf>
    <xf numFmtId="0" fontId="47" fillId="62" borderId="21" xfId="75" applyFont="1" applyFill="1" applyBorder="1" applyAlignment="1">
      <alignment horizontal="center" vertical="center" wrapText="1"/>
      <protection/>
    </xf>
    <xf numFmtId="1" fontId="47" fillId="62" borderId="21" xfId="75" applyNumberFormat="1" applyFont="1" applyFill="1" applyBorder="1" applyAlignment="1">
      <alignment horizontal="center" vertical="center" wrapText="1"/>
      <protection/>
    </xf>
    <xf numFmtId="1" fontId="47" fillId="62" borderId="47" xfId="75" applyNumberFormat="1" applyFont="1" applyFill="1" applyBorder="1" applyAlignment="1">
      <alignment horizontal="center" vertical="center" wrapText="1"/>
      <protection/>
    </xf>
    <xf numFmtId="1" fontId="38" fillId="6" borderId="21" xfId="48" applyNumberFormat="1" applyFont="1" applyFill="1" applyBorder="1" applyAlignment="1" applyProtection="1">
      <alignment horizontal="center" vertical="center" wrapText="1"/>
      <protection hidden="1"/>
    </xf>
    <xf numFmtId="9" fontId="40" fillId="6" borderId="21" xfId="77" applyFont="1" applyFill="1" applyBorder="1" applyAlignment="1" applyProtection="1">
      <alignment horizontal="center" vertical="center" wrapText="1"/>
      <protection hidden="1"/>
    </xf>
    <xf numFmtId="9" fontId="38" fillId="6" borderId="21" xfId="77" applyFont="1" applyFill="1" applyBorder="1" applyAlignment="1" applyProtection="1">
      <alignment vertical="center" wrapText="1"/>
      <protection hidden="1"/>
    </xf>
    <xf numFmtId="0" fontId="38" fillId="62" borderId="21" xfId="75" applyFont="1" applyFill="1" applyBorder="1" applyAlignment="1">
      <alignment horizontal="center" vertical="center" wrapText="1"/>
      <protection/>
    </xf>
    <xf numFmtId="0" fontId="8" fillId="6" borderId="21" xfId="0" applyNumberFormat="1" applyFont="1" applyFill="1" applyBorder="1" applyAlignment="1" applyProtection="1">
      <alignment horizontal="center" vertical="center" wrapText="1"/>
      <protection locked="0"/>
    </xf>
    <xf numFmtId="1" fontId="8" fillId="6" borderId="21" xfId="77" applyNumberFormat="1" applyFont="1" applyFill="1" applyBorder="1" applyAlignment="1" applyProtection="1">
      <alignment horizontal="center" vertical="center" wrapText="1"/>
      <protection locked="0"/>
    </xf>
    <xf numFmtId="0" fontId="8" fillId="6" borderId="21" xfId="77" applyNumberFormat="1" applyFont="1" applyFill="1" applyBorder="1" applyAlignment="1" applyProtection="1">
      <alignment vertical="center" wrapText="1"/>
      <protection locked="0"/>
    </xf>
    <xf numFmtId="0" fontId="8" fillId="6" borderId="21" xfId="77" applyNumberFormat="1" applyFont="1" applyFill="1" applyBorder="1" applyAlignment="1" applyProtection="1">
      <alignment horizontal="center" vertical="center" wrapText="1"/>
      <protection locked="0"/>
    </xf>
    <xf numFmtId="0" fontId="8" fillId="6" borderId="21" xfId="0" applyNumberFormat="1" applyFont="1" applyFill="1" applyBorder="1" applyAlignment="1" applyProtection="1">
      <alignment vertical="center" wrapText="1"/>
      <protection locked="0"/>
    </xf>
    <xf numFmtId="1" fontId="8" fillId="6" borderId="21" xfId="77" applyNumberFormat="1" applyFont="1" applyFill="1" applyBorder="1" applyAlignment="1" applyProtection="1">
      <alignment vertical="center" wrapText="1"/>
      <protection locked="0"/>
    </xf>
    <xf numFmtId="9" fontId="8" fillId="6" borderId="21" xfId="77" applyFont="1" applyFill="1" applyBorder="1" applyAlignment="1" applyProtection="1">
      <alignment horizontal="center" vertical="center" wrapText="1"/>
      <protection locked="0"/>
    </xf>
    <xf numFmtId="1" fontId="8" fillId="6" borderId="54" xfId="77" applyNumberFormat="1" applyFont="1" applyFill="1" applyBorder="1" applyAlignment="1" applyProtection="1">
      <alignment vertical="center" wrapText="1"/>
      <protection locked="0"/>
    </xf>
    <xf numFmtId="0" fontId="8" fillId="6" borderId="54" xfId="0" applyNumberFormat="1" applyFont="1" applyFill="1" applyBorder="1" applyAlignment="1" applyProtection="1">
      <alignment horizontal="center" vertical="center" wrapText="1"/>
      <protection locked="0"/>
    </xf>
    <xf numFmtId="1" fontId="8" fillId="6" borderId="54" xfId="77" applyNumberFormat="1"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36" fillId="6" borderId="21" xfId="0" applyFont="1" applyFill="1" applyBorder="1" applyAlignment="1" applyProtection="1">
      <alignment horizontal="center" vertical="center" wrapText="1"/>
      <protection locked="0"/>
    </xf>
    <xf numFmtId="0" fontId="8" fillId="6" borderId="21" xfId="0" applyFont="1" applyFill="1" applyBorder="1" applyAlignment="1" applyProtection="1">
      <alignment vertical="center" wrapText="1"/>
      <protection locked="0"/>
    </xf>
    <xf numFmtId="0" fontId="8" fillId="6" borderId="54" xfId="0" applyFont="1" applyFill="1" applyBorder="1" applyAlignment="1" applyProtection="1">
      <alignment vertical="center" wrapText="1"/>
      <protection locked="0"/>
    </xf>
    <xf numFmtId="0" fontId="8" fillId="6" borderId="54" xfId="0" applyFont="1" applyFill="1" applyBorder="1" applyAlignment="1" applyProtection="1">
      <alignment horizontal="center" vertical="center" wrapText="1"/>
      <protection locked="0"/>
    </xf>
    <xf numFmtId="0" fontId="8" fillId="6" borderId="32" xfId="0" applyFont="1" applyFill="1" applyBorder="1" applyAlignment="1" applyProtection="1">
      <alignment vertical="center" wrapText="1"/>
      <protection locked="0"/>
    </xf>
    <xf numFmtId="0" fontId="8" fillId="6" borderId="32" xfId="0" applyFont="1" applyFill="1" applyBorder="1" applyAlignment="1" applyProtection="1">
      <alignment horizontal="center" vertical="center" wrapText="1"/>
      <protection locked="0"/>
    </xf>
    <xf numFmtId="1" fontId="8" fillId="6" borderId="32" xfId="77" applyNumberFormat="1" applyFont="1" applyFill="1" applyBorder="1" applyAlignment="1" applyProtection="1">
      <alignment horizontal="center" vertical="center" wrapText="1"/>
      <protection locked="0"/>
    </xf>
    <xf numFmtId="0" fontId="8" fillId="6" borderId="47" xfId="0" applyFont="1" applyFill="1" applyBorder="1" applyAlignment="1" applyProtection="1">
      <alignment vertical="center" wrapText="1"/>
      <protection locked="0"/>
    </xf>
    <xf numFmtId="0" fontId="8" fillId="6" borderId="47" xfId="0" applyFont="1" applyFill="1" applyBorder="1" applyAlignment="1" applyProtection="1">
      <alignment horizontal="center" vertical="center" wrapText="1"/>
      <protection locked="0"/>
    </xf>
    <xf numFmtId="1" fontId="8" fillId="6" borderId="21" xfId="81" applyNumberFormat="1" applyFont="1" applyFill="1" applyBorder="1" applyAlignment="1" applyProtection="1">
      <alignment horizontal="center" vertical="center" wrapText="1"/>
      <protection hidden="1"/>
    </xf>
    <xf numFmtId="1" fontId="8" fillId="6" borderId="54" xfId="81" applyNumberFormat="1" applyFont="1" applyFill="1" applyBorder="1" applyAlignment="1" applyProtection="1">
      <alignment horizontal="center" vertical="center" wrapText="1"/>
      <protection hidden="1"/>
    </xf>
    <xf numFmtId="1" fontId="8" fillId="6" borderId="39" xfId="81" applyNumberFormat="1" applyFont="1" applyFill="1" applyBorder="1" applyAlignment="1" applyProtection="1">
      <alignment horizontal="center" vertical="center" wrapText="1"/>
      <protection hidden="1"/>
    </xf>
    <xf numFmtId="0" fontId="8" fillId="2" borderId="30" xfId="70" applyFont="1" applyFill="1" applyBorder="1" applyAlignment="1" applyProtection="1">
      <alignment horizontal="center" vertical="center" wrapText="1"/>
      <protection hidden="1" locked="0"/>
    </xf>
    <xf numFmtId="0" fontId="8" fillId="0" borderId="54" xfId="0" applyNumberFormat="1" applyFont="1" applyFill="1" applyBorder="1" applyAlignment="1" applyProtection="1">
      <alignment horizontal="center" vertical="center" wrapText="1"/>
      <protection locked="0"/>
    </xf>
    <xf numFmtId="0" fontId="8" fillId="26" borderId="54" xfId="0" applyFont="1" applyFill="1" applyBorder="1" applyAlignment="1" applyProtection="1">
      <alignment horizontal="center" vertical="center" wrapText="1"/>
      <protection locked="0"/>
    </xf>
    <xf numFmtId="14" fontId="8" fillId="26" borderId="54" xfId="52" applyNumberFormat="1" applyFont="1" applyFill="1" applyBorder="1" applyAlignment="1" applyProtection="1">
      <alignment horizontal="center" vertical="center" wrapText="1"/>
      <protection locked="0"/>
    </xf>
    <xf numFmtId="9" fontId="8" fillId="6" borderId="54" xfId="77" applyFont="1" applyFill="1" applyBorder="1" applyAlignment="1" applyProtection="1">
      <alignment vertical="center" wrapText="1"/>
      <protection locked="0"/>
    </xf>
    <xf numFmtId="1" fontId="11" fillId="0" borderId="54" xfId="48" applyNumberFormat="1"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1" fontId="8" fillId="0" borderId="32" xfId="0" applyNumberFormat="1" applyFont="1" applyFill="1" applyBorder="1" applyAlignment="1" applyProtection="1">
      <alignment horizontal="center" vertical="center" wrapText="1"/>
      <protection locked="0"/>
    </xf>
    <xf numFmtId="0" fontId="8" fillId="6" borderId="32" xfId="0" applyNumberFormat="1" applyFont="1" applyFill="1" applyBorder="1" applyAlignment="1" applyProtection="1">
      <alignment vertical="center" wrapText="1"/>
      <protection locked="0"/>
    </xf>
    <xf numFmtId="0" fontId="8" fillId="6" borderId="32" xfId="0" applyNumberFormat="1" applyFont="1" applyFill="1" applyBorder="1" applyAlignment="1" applyProtection="1">
      <alignment horizontal="center" vertical="center" wrapText="1"/>
      <protection locked="0"/>
    </xf>
    <xf numFmtId="1" fontId="8" fillId="6" borderId="32" xfId="77" applyNumberFormat="1" applyFont="1" applyFill="1" applyBorder="1" applyAlignment="1" applyProtection="1">
      <alignment vertical="center" wrapText="1"/>
      <protection locked="0"/>
    </xf>
    <xf numFmtId="0" fontId="8" fillId="0" borderId="48"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1" fontId="8" fillId="0" borderId="43" xfId="0" applyNumberFormat="1" applyFont="1" applyFill="1" applyBorder="1" applyAlignment="1" applyProtection="1">
      <alignment horizontal="center" vertical="center" wrapText="1"/>
      <protection locked="0"/>
    </xf>
    <xf numFmtId="0" fontId="8" fillId="26" borderId="43" xfId="70" applyFont="1" applyFill="1" applyBorder="1" applyAlignment="1" applyProtection="1">
      <alignment horizontal="center" vertical="center" wrapText="1"/>
      <protection hidden="1" locked="0"/>
    </xf>
    <xf numFmtId="0" fontId="8" fillId="0" borderId="43" xfId="0" applyFont="1" applyBorder="1" applyAlignment="1" applyProtection="1">
      <alignment horizontal="center" vertical="center" wrapText="1"/>
      <protection locked="0"/>
    </xf>
    <xf numFmtId="14" fontId="8" fillId="26" borderId="43" xfId="52" applyNumberFormat="1" applyFont="1" applyFill="1" applyBorder="1" applyAlignment="1" applyProtection="1">
      <alignment horizontal="center" vertical="center" wrapText="1"/>
      <protection locked="0"/>
    </xf>
    <xf numFmtId="0" fontId="8" fillId="6" borderId="43" xfId="77" applyNumberFormat="1" applyFont="1" applyFill="1" applyBorder="1" applyAlignment="1" applyProtection="1">
      <alignment vertical="center" wrapText="1"/>
      <protection locked="0"/>
    </xf>
    <xf numFmtId="0" fontId="8" fillId="6" borderId="43" xfId="77" applyNumberFormat="1" applyFont="1" applyFill="1" applyBorder="1" applyAlignment="1" applyProtection="1">
      <alignment horizontal="center" vertical="center" wrapText="1"/>
      <protection locked="0"/>
    </xf>
    <xf numFmtId="1" fontId="11" fillId="0" borderId="43" xfId="48" applyNumberFormat="1" applyFont="1" applyFill="1" applyBorder="1" applyAlignment="1" applyProtection="1">
      <alignment horizontal="center" vertical="center" wrapText="1"/>
      <protection locked="0"/>
    </xf>
    <xf numFmtId="44" fontId="8" fillId="26" borderId="43" xfId="64" applyFont="1" applyFill="1" applyBorder="1" applyAlignment="1" applyProtection="1">
      <alignment horizontal="center" vertical="center" wrapText="1"/>
      <protection hidden="1" locked="0"/>
    </xf>
    <xf numFmtId="0" fontId="11" fillId="0" borderId="18" xfId="70" applyFont="1" applyFill="1" applyBorder="1" applyAlignment="1" applyProtection="1">
      <alignment horizontal="center" vertical="center" wrapText="1"/>
      <protection hidden="1" locked="0"/>
    </xf>
    <xf numFmtId="0" fontId="8" fillId="0" borderId="52" xfId="0" applyFont="1" applyFill="1" applyBorder="1" applyAlignment="1" applyProtection="1">
      <alignment horizontal="center" vertical="center" wrapText="1"/>
      <protection locked="0"/>
    </xf>
    <xf numFmtId="1" fontId="8" fillId="0" borderId="47" xfId="0" applyNumberFormat="1" applyFont="1" applyFill="1" applyBorder="1" applyAlignment="1" applyProtection="1">
      <alignment horizontal="center" vertical="center" wrapText="1"/>
      <protection locked="0"/>
    </xf>
    <xf numFmtId="0" fontId="8" fillId="6" borderId="47" xfId="77" applyNumberFormat="1" applyFont="1" applyFill="1" applyBorder="1" applyAlignment="1" applyProtection="1">
      <alignment vertical="center" wrapText="1"/>
      <protection locked="0"/>
    </xf>
    <xf numFmtId="44" fontId="8" fillId="0" borderId="47" xfId="64" applyFont="1" applyFill="1" applyBorder="1" applyAlignment="1" applyProtection="1">
      <alignment horizontal="center" vertical="center" wrapText="1"/>
      <protection hidden="1" locked="0"/>
    </xf>
    <xf numFmtId="0" fontId="9" fillId="18" borderId="19" xfId="70" applyFont="1" applyFill="1" applyBorder="1" applyAlignment="1" applyProtection="1">
      <alignment horizontal="center" vertical="center" wrapText="1"/>
      <protection hidden="1"/>
    </xf>
    <xf numFmtId="1" fontId="22" fillId="24" borderId="20" xfId="70" applyNumberFormat="1" applyFont="1" applyFill="1" applyBorder="1" applyAlignment="1" applyProtection="1">
      <alignment horizontal="center" vertical="center" wrapText="1"/>
      <protection hidden="1"/>
    </xf>
    <xf numFmtId="9" fontId="22" fillId="24" borderId="20" xfId="81" applyFont="1" applyFill="1" applyBorder="1" applyAlignment="1" applyProtection="1">
      <alignment horizontal="center" vertical="center" wrapText="1"/>
      <protection hidden="1"/>
    </xf>
    <xf numFmtId="9" fontId="22" fillId="27" borderId="125" xfId="81" applyFont="1" applyFill="1" applyBorder="1" applyAlignment="1" applyProtection="1">
      <alignment horizontal="center" vertical="center" wrapText="1"/>
      <protection hidden="1"/>
    </xf>
    <xf numFmtId="0" fontId="22" fillId="24" borderId="20" xfId="70" applyFont="1" applyFill="1" applyBorder="1" applyAlignment="1" applyProtection="1">
      <alignment horizontal="center" vertical="center" wrapText="1"/>
      <protection hidden="1"/>
    </xf>
    <xf numFmtId="0" fontId="9" fillId="45" borderId="81" xfId="71" applyFont="1" applyFill="1" applyBorder="1" applyAlignment="1" applyProtection="1">
      <alignment horizontal="center" vertical="center" wrapText="1"/>
      <protection hidden="1"/>
    </xf>
    <xf numFmtId="0" fontId="8" fillId="30" borderId="35" xfId="71" applyFont="1" applyFill="1" applyBorder="1" applyAlignment="1" applyProtection="1">
      <alignment horizontal="center" vertical="center" wrapText="1"/>
      <protection hidden="1"/>
    </xf>
    <xf numFmtId="0" fontId="8" fillId="30" borderId="28" xfId="71" applyFont="1" applyFill="1" applyBorder="1" applyAlignment="1" applyProtection="1">
      <alignment horizontal="center" vertical="center" wrapText="1"/>
      <protection hidden="1"/>
    </xf>
    <xf numFmtId="0" fontId="8" fillId="30" borderId="101" xfId="71" applyFont="1" applyFill="1" applyBorder="1" applyAlignment="1" applyProtection="1">
      <alignment horizontal="center" vertical="center" wrapText="1"/>
      <protection hidden="1"/>
    </xf>
    <xf numFmtId="1" fontId="22" fillId="24" borderId="48" xfId="70" applyNumberFormat="1" applyFont="1" applyFill="1" applyBorder="1" applyAlignment="1" applyProtection="1">
      <alignment horizontal="center" vertical="center" wrapText="1"/>
      <protection hidden="1"/>
    </xf>
    <xf numFmtId="9" fontId="22" fillId="24" borderId="43" xfId="81" applyFont="1" applyFill="1" applyBorder="1" applyAlignment="1" applyProtection="1">
      <alignment horizontal="center" vertical="center" wrapText="1"/>
      <protection hidden="1"/>
    </xf>
    <xf numFmtId="9" fontId="22" fillId="27" borderId="43" xfId="81" applyFont="1" applyFill="1" applyBorder="1" applyAlignment="1" applyProtection="1">
      <alignment horizontal="center" vertical="center" wrapText="1"/>
      <protection hidden="1"/>
    </xf>
    <xf numFmtId="0" fontId="22" fillId="24" borderId="43" xfId="70" applyFont="1" applyFill="1" applyBorder="1" applyAlignment="1" applyProtection="1">
      <alignment horizontal="center" vertical="center" wrapText="1"/>
      <protection hidden="1"/>
    </xf>
    <xf numFmtId="0" fontId="8" fillId="0" borderId="35" xfId="71" applyFont="1" applyFill="1" applyBorder="1" applyAlignment="1" applyProtection="1">
      <alignment horizontal="center" vertical="center" wrapText="1"/>
      <protection hidden="1"/>
    </xf>
    <xf numFmtId="0" fontId="8" fillId="0" borderId="101" xfId="71" applyFont="1" applyFill="1" applyBorder="1" applyAlignment="1" applyProtection="1">
      <alignment horizontal="center" vertical="center" wrapText="1"/>
      <protection hidden="1"/>
    </xf>
    <xf numFmtId="0" fontId="10" fillId="47" borderId="33" xfId="45" applyFont="1" applyFill="1" applyBorder="1" applyAlignment="1" applyProtection="1">
      <alignment horizontal="center" vertical="center" wrapText="1"/>
      <protection/>
    </xf>
    <xf numFmtId="0" fontId="8" fillId="0" borderId="106" xfId="71" applyFont="1" applyFill="1" applyBorder="1" applyAlignment="1" applyProtection="1">
      <alignment horizontal="center" vertical="center" wrapText="1"/>
      <protection hidden="1"/>
    </xf>
    <xf numFmtId="0" fontId="8" fillId="0" borderId="28" xfId="71" applyFont="1" applyFill="1" applyBorder="1" applyAlignment="1" applyProtection="1">
      <alignment horizontal="center" vertical="center" wrapText="1"/>
      <protection hidden="1"/>
    </xf>
    <xf numFmtId="0" fontId="10" fillId="47" borderId="126" xfId="45" applyFont="1" applyFill="1" applyBorder="1" applyAlignment="1" applyProtection="1">
      <alignment horizontal="center" vertical="center" wrapText="1"/>
      <protection/>
    </xf>
    <xf numFmtId="9" fontId="9" fillId="24" borderId="21" xfId="77" applyFont="1" applyFill="1" applyBorder="1" applyAlignment="1">
      <alignment horizontal="center" vertical="center"/>
    </xf>
    <xf numFmtId="0" fontId="9" fillId="18" borderId="29" xfId="70" applyFont="1" applyFill="1" applyBorder="1" applyAlignment="1" applyProtection="1">
      <alignment horizontal="center" vertical="center" wrapText="1"/>
      <protection hidden="1"/>
    </xf>
    <xf numFmtId="0" fontId="34" fillId="28" borderId="0" xfId="45" applyFont="1" applyFill="1" applyBorder="1" applyAlignment="1">
      <alignment horizontal="center" vertical="center" wrapText="1"/>
      <protection/>
    </xf>
    <xf numFmtId="0" fontId="9" fillId="18" borderId="19"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2" fillId="0" borderId="0" xfId="0" applyFont="1" applyBorder="1" applyAlignment="1">
      <alignment horizontal="center" vertical="center" wrapText="1"/>
    </xf>
    <xf numFmtId="0" fontId="9" fillId="18" borderId="21"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50" xfId="0" applyFont="1" applyFill="1" applyBorder="1" applyAlignment="1" applyProtection="1">
      <alignment horizontal="center" vertical="center" wrapText="1"/>
      <protection/>
    </xf>
    <xf numFmtId="0" fontId="9" fillId="18" borderId="17"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1" fontId="22" fillId="24" borderId="44" xfId="70" applyNumberFormat="1" applyFont="1" applyFill="1" applyBorder="1" applyAlignment="1" applyProtection="1">
      <alignment horizontal="center" vertical="center" wrapText="1"/>
      <protection hidden="1"/>
    </xf>
    <xf numFmtId="169" fontId="22" fillId="24" borderId="43" xfId="56" applyNumberFormat="1" applyFont="1" applyFill="1" applyBorder="1" applyAlignment="1" applyProtection="1">
      <alignment horizontal="center" vertical="center" wrapText="1"/>
      <protection hidden="1"/>
    </xf>
    <xf numFmtId="169" fontId="22" fillId="24" borderId="20" xfId="56" applyNumberFormat="1" applyFont="1" applyFill="1" applyBorder="1" applyAlignment="1" applyProtection="1">
      <alignment horizontal="center" vertical="center" wrapText="1"/>
      <protection hidden="1"/>
    </xf>
    <xf numFmtId="0" fontId="22" fillId="24" borderId="43" xfId="70" applyFont="1" applyFill="1" applyBorder="1" applyAlignment="1" applyProtection="1">
      <alignment horizontal="center" vertical="center" wrapText="1"/>
      <protection hidden="1"/>
    </xf>
    <xf numFmtId="0" fontId="22" fillId="24" borderId="20" xfId="70" applyFont="1" applyFill="1" applyBorder="1" applyAlignment="1" applyProtection="1">
      <alignment horizontal="center" vertical="center" wrapText="1"/>
      <protection hidden="1"/>
    </xf>
    <xf numFmtId="0" fontId="22" fillId="24" borderId="49" xfId="70" applyFont="1" applyFill="1" applyBorder="1" applyAlignment="1" applyProtection="1">
      <alignment horizontal="center" vertical="center" wrapText="1"/>
      <protection hidden="1"/>
    </xf>
    <xf numFmtId="0" fontId="9" fillId="46" borderId="42" xfId="70" applyFont="1" applyFill="1" applyBorder="1" applyAlignment="1" applyProtection="1">
      <alignment horizontal="center" vertical="center" wrapText="1"/>
      <protection hidden="1" locked="0"/>
    </xf>
    <xf numFmtId="0" fontId="8" fillId="26" borderId="28" xfId="70" applyFont="1" applyFill="1" applyBorder="1" applyAlignment="1" applyProtection="1">
      <alignment horizontal="center" vertical="center" wrapText="1"/>
      <protection hidden="1" locked="0"/>
    </xf>
    <xf numFmtId="0" fontId="8" fillId="26" borderId="101" xfId="70" applyFont="1" applyFill="1" applyBorder="1" applyAlignment="1" applyProtection="1">
      <alignment horizontal="center" vertical="center" wrapText="1"/>
      <protection hidden="1" locked="0"/>
    </xf>
    <xf numFmtId="0" fontId="8" fillId="26" borderId="108" xfId="70" applyFont="1" applyFill="1" applyBorder="1" applyAlignment="1" applyProtection="1">
      <alignment horizontal="center" vertical="center" wrapText="1"/>
      <protection hidden="1" locked="0"/>
    </xf>
    <xf numFmtId="0" fontId="8" fillId="0" borderId="28" xfId="70" applyFont="1" applyFill="1" applyBorder="1" applyAlignment="1" applyProtection="1">
      <alignment horizontal="center" vertical="center" wrapText="1"/>
      <protection hidden="1" locked="0"/>
    </xf>
    <xf numFmtId="0" fontId="8" fillId="0" borderId="109" xfId="70" applyFont="1" applyFill="1" applyBorder="1" applyAlignment="1" applyProtection="1">
      <alignment horizontal="center" vertical="center" wrapText="1"/>
      <protection hidden="1" locked="0"/>
    </xf>
    <xf numFmtId="0" fontId="8" fillId="26" borderId="35" xfId="70" applyFont="1" applyFill="1" applyBorder="1" applyAlignment="1" applyProtection="1">
      <alignment horizontal="center" vertical="center" wrapText="1"/>
      <protection hidden="1" locked="0"/>
    </xf>
    <xf numFmtId="0" fontId="11" fillId="0" borderId="28" xfId="0" applyFont="1" applyFill="1" applyBorder="1" applyAlignment="1" applyProtection="1">
      <alignment horizontal="center" vertical="center" wrapText="1"/>
      <protection locked="0"/>
    </xf>
    <xf numFmtId="9" fontId="22" fillId="24" borderId="21" xfId="81" applyFont="1" applyFill="1" applyBorder="1" applyAlignment="1" applyProtection="1">
      <alignment horizontal="center" vertical="center" wrapText="1"/>
      <protection hidden="1"/>
    </xf>
    <xf numFmtId="169" fontId="22" fillId="24" borderId="21" xfId="56" applyNumberFormat="1" applyFont="1" applyFill="1" applyBorder="1" applyAlignment="1" applyProtection="1">
      <alignment horizontal="center" vertical="center" wrapText="1"/>
      <protection hidden="1"/>
    </xf>
    <xf numFmtId="9" fontId="22" fillId="27" borderId="21" xfId="81" applyFont="1" applyFill="1" applyBorder="1" applyAlignment="1" applyProtection="1">
      <alignment horizontal="center" vertical="center" wrapText="1"/>
      <protection hidden="1"/>
    </xf>
    <xf numFmtId="0" fontId="22" fillId="24" borderId="21" xfId="70" applyFont="1" applyFill="1" applyBorder="1" applyAlignment="1" applyProtection="1">
      <alignment horizontal="center" vertical="center" wrapText="1"/>
      <protection hidden="1"/>
    </xf>
    <xf numFmtId="0" fontId="22" fillId="24" borderId="21" xfId="70"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wrapText="1"/>
      <protection locked="0"/>
    </xf>
    <xf numFmtId="0" fontId="9" fillId="46" borderId="21" xfId="0" applyFont="1" applyFill="1" applyBorder="1" applyAlignment="1" applyProtection="1">
      <alignment horizontal="center" vertical="center" wrapText="1"/>
      <protection locked="0"/>
    </xf>
    <xf numFmtId="44" fontId="8" fillId="0" borderId="28" xfId="64" applyFont="1" applyFill="1" applyBorder="1" applyAlignment="1" applyProtection="1">
      <alignment horizontal="center" vertical="center" wrapText="1"/>
      <protection hidden="1" locked="0"/>
    </xf>
    <xf numFmtId="44" fontId="8" fillId="0" borderId="101" xfId="64" applyFont="1" applyFill="1" applyBorder="1" applyAlignment="1" applyProtection="1">
      <alignment horizontal="center" vertical="center" wrapText="1"/>
      <protection hidden="1" locked="0"/>
    </xf>
    <xf numFmtId="170" fontId="8" fillId="26" borderId="28" xfId="64" applyNumberFormat="1" applyFont="1" applyFill="1" applyBorder="1" applyAlignment="1" applyProtection="1">
      <alignment horizontal="center" vertical="center" wrapText="1"/>
      <protection hidden="1" locked="0"/>
    </xf>
    <xf numFmtId="44" fontId="8" fillId="26" borderId="28" xfId="64" applyFont="1" applyFill="1" applyBorder="1" applyAlignment="1" applyProtection="1">
      <alignment horizontal="center" vertical="center" wrapText="1"/>
      <protection hidden="1" locked="0"/>
    </xf>
    <xf numFmtId="164" fontId="8" fillId="0" borderId="28" xfId="70" applyNumberFormat="1" applyFont="1" applyFill="1" applyBorder="1" applyAlignment="1" applyProtection="1">
      <alignment horizontal="center" vertical="center" wrapText="1"/>
      <protection hidden="1" locked="0"/>
    </xf>
    <xf numFmtId="0" fontId="8" fillId="0" borderId="101" xfId="70" applyFont="1" applyFill="1" applyBorder="1" applyAlignment="1" applyProtection="1">
      <alignment horizontal="center" vertical="center" wrapText="1"/>
      <protection hidden="1" locked="0"/>
    </xf>
    <xf numFmtId="0" fontId="8" fillId="0" borderId="35" xfId="70" applyFont="1" applyFill="1" applyBorder="1" applyAlignment="1" applyProtection="1">
      <alignment horizontal="center" vertical="center" wrapText="1"/>
      <protection hidden="1" locked="0"/>
    </xf>
    <xf numFmtId="0" fontId="8" fillId="0" borderId="109" xfId="71" applyFont="1" applyFill="1" applyBorder="1" applyAlignment="1" applyProtection="1">
      <alignment horizontal="center" vertical="center" wrapText="1"/>
      <protection hidden="1"/>
    </xf>
    <xf numFmtId="0" fontId="10" fillId="17" borderId="90" xfId="0" applyFont="1" applyFill="1" applyBorder="1" applyAlignment="1" applyProtection="1">
      <alignment horizontal="center" vertical="center" wrapText="1"/>
      <protection locked="0"/>
    </xf>
    <xf numFmtId="0" fontId="9" fillId="46" borderId="127" xfId="0" applyFont="1" applyFill="1" applyBorder="1" applyAlignment="1" applyProtection="1">
      <alignment horizontal="center" vertical="center" wrapText="1"/>
      <protection locked="0"/>
    </xf>
    <xf numFmtId="172" fontId="10" fillId="10" borderId="127" xfId="0" applyNumberFormat="1" applyFont="1" applyFill="1" applyBorder="1" applyAlignment="1" applyProtection="1">
      <alignment vertical="center" wrapText="1"/>
      <protection locked="0"/>
    </xf>
    <xf numFmtId="0" fontId="10" fillId="17" borderId="21" xfId="0" applyFont="1" applyFill="1" applyBorder="1" applyAlignment="1" applyProtection="1">
      <alignment horizontal="center" vertical="center" wrapText="1"/>
      <protection locked="0"/>
    </xf>
    <xf numFmtId="0" fontId="9" fillId="46" borderId="32" xfId="0" applyFont="1" applyFill="1" applyBorder="1" applyAlignment="1" applyProtection="1">
      <alignment horizontal="center" vertical="center" wrapText="1"/>
      <protection locked="0"/>
    </xf>
    <xf numFmtId="0" fontId="11" fillId="17" borderId="50" xfId="0" applyFont="1" applyFill="1" applyBorder="1" applyAlignment="1" applyProtection="1">
      <alignment horizontal="center" vertical="center" wrapText="1"/>
      <protection locked="0"/>
    </xf>
    <xf numFmtId="0" fontId="11" fillId="17" borderId="51" xfId="0" applyFont="1" applyFill="1" applyBorder="1" applyAlignment="1" applyProtection="1">
      <alignment horizontal="center" vertical="center" wrapText="1"/>
      <protection locked="0"/>
    </xf>
    <xf numFmtId="0" fontId="11" fillId="17" borderId="52" xfId="0" applyFont="1" applyFill="1" applyBorder="1" applyAlignment="1" applyProtection="1">
      <alignment horizontal="center" vertical="center" wrapText="1"/>
      <protection locked="0"/>
    </xf>
    <xf numFmtId="0" fontId="11" fillId="17" borderId="47" xfId="0" applyFont="1" applyFill="1" applyBorder="1" applyAlignment="1" applyProtection="1">
      <alignment horizontal="center" vertical="center" wrapText="1"/>
      <protection locked="0"/>
    </xf>
    <xf numFmtId="0" fontId="11" fillId="17" borderId="53" xfId="0" applyFont="1" applyFill="1" applyBorder="1" applyAlignment="1" applyProtection="1">
      <alignment horizontal="center" vertical="center" wrapText="1"/>
      <protection locked="0"/>
    </xf>
    <xf numFmtId="0" fontId="9" fillId="46" borderId="50" xfId="0" applyFont="1" applyFill="1" applyBorder="1" applyAlignment="1" applyProtection="1">
      <alignment horizontal="center" vertical="center" wrapText="1"/>
      <protection locked="0"/>
    </xf>
    <xf numFmtId="0" fontId="9" fillId="46" borderId="51" xfId="0" applyFont="1" applyFill="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protection locked="0"/>
    </xf>
    <xf numFmtId="1" fontId="22" fillId="24" borderId="50" xfId="70" applyNumberFormat="1" applyFont="1" applyFill="1" applyBorder="1" applyAlignment="1" applyProtection="1">
      <alignment horizontal="center" vertical="center" wrapText="1"/>
      <protection hidden="1"/>
    </xf>
    <xf numFmtId="0" fontId="22" fillId="24" borderId="51" xfId="70" applyFont="1" applyFill="1" applyBorder="1" applyAlignment="1" applyProtection="1">
      <alignment horizontal="center" vertical="center" wrapText="1"/>
      <protection hidden="1"/>
    </xf>
    <xf numFmtId="0" fontId="10" fillId="17" borderId="50" xfId="0" applyFont="1" applyFill="1" applyBorder="1" applyAlignment="1" applyProtection="1">
      <alignment horizontal="center" vertical="center" wrapText="1"/>
      <protection locked="0"/>
    </xf>
    <xf numFmtId="0" fontId="10" fillId="17" borderId="51" xfId="0" applyFont="1" applyFill="1" applyBorder="1" applyAlignment="1" applyProtection="1">
      <alignment horizontal="center" vertical="center" wrapText="1"/>
      <protection locked="0"/>
    </xf>
    <xf numFmtId="172" fontId="10" fillId="10" borderId="52" xfId="0" applyNumberFormat="1" applyFont="1" applyFill="1" applyBorder="1" applyAlignment="1" applyProtection="1">
      <alignment vertical="center" wrapText="1"/>
      <protection locked="0"/>
    </xf>
    <xf numFmtId="172" fontId="10" fillId="10" borderId="53" xfId="0" applyNumberFormat="1" applyFont="1" applyFill="1" applyBorder="1" applyAlignment="1" applyProtection="1">
      <alignment vertical="center" wrapText="1"/>
      <protection locked="0"/>
    </xf>
    <xf numFmtId="0" fontId="8" fillId="24" borderId="21" xfId="0" applyFont="1" applyFill="1" applyBorder="1" applyAlignment="1" applyProtection="1">
      <alignment horizontal="center" vertical="center" wrapText="1"/>
      <protection locked="0"/>
    </xf>
    <xf numFmtId="0" fontId="10" fillId="24" borderId="21" xfId="0" applyFont="1" applyFill="1" applyBorder="1" applyAlignment="1" applyProtection="1">
      <alignment horizontal="center" vertical="center" wrapText="1"/>
      <protection locked="0"/>
    </xf>
    <xf numFmtId="0" fontId="10" fillId="24" borderId="21" xfId="0" applyFont="1" applyFill="1" applyBorder="1" applyAlignment="1" applyProtection="1">
      <alignment horizontal="center" vertical="center" wrapText="1"/>
      <protection locked="0"/>
    </xf>
    <xf numFmtId="9" fontId="9" fillId="24" borderId="50" xfId="0" applyNumberFormat="1" applyFont="1" applyFill="1" applyBorder="1" applyAlignment="1" applyProtection="1">
      <alignment horizontal="center" vertical="center" wrapText="1"/>
      <protection locked="0"/>
    </xf>
    <xf numFmtId="9" fontId="9" fillId="24" borderId="21" xfId="77" applyFont="1" applyFill="1" applyBorder="1" applyAlignment="1" applyProtection="1">
      <alignment horizontal="center" vertical="center" wrapText="1"/>
      <protection locked="0"/>
    </xf>
    <xf numFmtId="172" fontId="8" fillId="26" borderId="108" xfId="70" applyNumberFormat="1" applyFont="1" applyFill="1" applyBorder="1" applyAlignment="1" applyProtection="1">
      <alignment horizontal="center" vertical="center" wrapText="1"/>
      <protection hidden="1"/>
    </xf>
    <xf numFmtId="172" fontId="8" fillId="26" borderId="28" xfId="70" applyNumberFormat="1" applyFont="1" applyFill="1" applyBorder="1" applyAlignment="1" applyProtection="1">
      <alignment horizontal="center" vertical="center" wrapText="1"/>
      <protection hidden="1"/>
    </xf>
    <xf numFmtId="172" fontId="8" fillId="26" borderId="109" xfId="70" applyNumberFormat="1" applyFont="1" applyFill="1" applyBorder="1" applyAlignment="1" applyProtection="1">
      <alignment horizontal="center" vertical="center" wrapText="1"/>
      <protection hidden="1"/>
    </xf>
    <xf numFmtId="0" fontId="11" fillId="17" borderId="106" xfId="0" applyFont="1" applyFill="1" applyBorder="1" applyAlignment="1">
      <alignment horizontal="center" vertical="center" wrapText="1"/>
    </xf>
    <xf numFmtId="0" fontId="8" fillId="26" borderId="103" xfId="0" applyFont="1" applyFill="1" applyBorder="1" applyAlignment="1">
      <alignment horizontal="center" vertical="center" wrapText="1"/>
    </xf>
    <xf numFmtId="172" fontId="8" fillId="0" borderId="101" xfId="70" applyNumberFormat="1" applyFont="1" applyFill="1" applyBorder="1" applyAlignment="1" applyProtection="1">
      <alignment horizontal="center" vertical="center" wrapText="1"/>
      <protection hidden="1"/>
    </xf>
    <xf numFmtId="172" fontId="8" fillId="26" borderId="101" xfId="70" applyNumberFormat="1" applyFont="1" applyFill="1" applyBorder="1" applyAlignment="1" applyProtection="1">
      <alignment horizontal="center" vertical="center" wrapText="1"/>
      <protection hidden="1"/>
    </xf>
    <xf numFmtId="1" fontId="22" fillId="24" borderId="128" xfId="70" applyNumberFormat="1" applyFont="1" applyFill="1" applyBorder="1" applyAlignment="1" applyProtection="1">
      <alignment horizontal="center" vertical="center" wrapText="1"/>
      <protection hidden="1"/>
    </xf>
    <xf numFmtId="9" fontId="22" fillId="24" borderId="45" xfId="81" applyFont="1" applyFill="1" applyBorder="1" applyAlignment="1" applyProtection="1">
      <alignment horizontal="center" vertical="center" wrapText="1"/>
      <protection hidden="1"/>
    </xf>
    <xf numFmtId="169" fontId="22" fillId="24" borderId="45" xfId="56" applyNumberFormat="1" applyFont="1" applyFill="1" applyBorder="1" applyAlignment="1" applyProtection="1">
      <alignment horizontal="center" vertical="center" wrapText="1"/>
      <protection hidden="1"/>
    </xf>
    <xf numFmtId="9" fontId="22" fillId="27" borderId="45" xfId="81" applyFont="1" applyFill="1" applyBorder="1" applyAlignment="1" applyProtection="1">
      <alignment horizontal="center" vertical="center" wrapText="1"/>
      <protection hidden="1"/>
    </xf>
    <xf numFmtId="0" fontId="22" fillId="24" borderId="45" xfId="70" applyFont="1" applyFill="1" applyBorder="1" applyAlignment="1" applyProtection="1">
      <alignment horizontal="center" vertical="center" wrapText="1"/>
      <protection hidden="1"/>
    </xf>
    <xf numFmtId="0" fontId="22" fillId="24" borderId="45" xfId="70" applyFont="1" applyFill="1" applyBorder="1" applyAlignment="1" applyProtection="1">
      <alignment horizontal="center" vertical="center" wrapText="1"/>
      <protection hidden="1"/>
    </xf>
    <xf numFmtId="0" fontId="22" fillId="24" borderId="112" xfId="70" applyFont="1" applyFill="1" applyBorder="1" applyAlignment="1" applyProtection="1">
      <alignment horizontal="center" vertical="center" wrapText="1"/>
      <protection hidden="1"/>
    </xf>
    <xf numFmtId="172" fontId="11" fillId="17" borderId="106" xfId="0" applyNumberFormat="1" applyFont="1" applyFill="1" applyBorder="1" applyAlignment="1">
      <alignment horizontal="center" vertical="center" wrapText="1"/>
    </xf>
    <xf numFmtId="172" fontId="8" fillId="0" borderId="28" xfId="70" applyNumberFormat="1" applyFont="1" applyFill="1" applyBorder="1" applyAlignment="1" applyProtection="1">
      <alignment horizontal="center" vertical="center" wrapText="1"/>
      <protection hidden="1"/>
    </xf>
    <xf numFmtId="0" fontId="8" fillId="0" borderId="108" xfId="71" applyFont="1" applyFill="1" applyBorder="1" applyAlignment="1" applyProtection="1">
      <alignment horizontal="center" vertical="center" wrapText="1"/>
      <protection hidden="1"/>
    </xf>
    <xf numFmtId="1" fontId="9" fillId="24" borderId="50" xfId="0" applyNumberFormat="1" applyFont="1" applyFill="1" applyBorder="1" applyAlignment="1">
      <alignment horizontal="center" vertical="center" wrapText="1"/>
    </xf>
    <xf numFmtId="9" fontId="9" fillId="24" borderId="50" xfId="0" applyNumberFormat="1" applyFont="1" applyFill="1" applyBorder="1" applyAlignment="1">
      <alignment horizontal="center" vertical="center" wrapText="1"/>
    </xf>
    <xf numFmtId="9" fontId="9" fillId="24" borderId="21" xfId="77" applyFont="1" applyFill="1" applyBorder="1" applyAlignment="1">
      <alignment horizontal="center" vertical="center" wrapText="1"/>
    </xf>
    <xf numFmtId="0" fontId="45" fillId="34" borderId="101" xfId="70" applyFont="1" applyFill="1" applyBorder="1" applyAlignment="1" applyProtection="1">
      <alignment horizontal="center" vertical="center" wrapText="1"/>
      <protection hidden="1"/>
    </xf>
    <xf numFmtId="171" fontId="38" fillId="53" borderId="108" xfId="75" applyNumberFormat="1" applyFont="1" applyFill="1" applyBorder="1" applyAlignment="1">
      <alignment horizontal="center" vertical="center" wrapText="1"/>
      <protection/>
    </xf>
    <xf numFmtId="171" fontId="38" fillId="53" borderId="28" xfId="75" applyNumberFormat="1" applyFont="1" applyFill="1" applyBorder="1" applyAlignment="1">
      <alignment horizontal="center" vertical="center" wrapText="1"/>
      <protection/>
    </xf>
    <xf numFmtId="171" fontId="38" fillId="53" borderId="109" xfId="75" applyNumberFormat="1" applyFont="1" applyFill="1" applyBorder="1" applyAlignment="1">
      <alignment horizontal="center" vertical="center" wrapText="1"/>
      <protection/>
    </xf>
    <xf numFmtId="171" fontId="46" fillId="51" borderId="106" xfId="75" applyNumberFormat="1" applyFont="1" applyFill="1" applyBorder="1" applyAlignment="1">
      <alignment horizontal="center" vertical="center" wrapText="1"/>
      <protection/>
    </xf>
    <xf numFmtId="171" fontId="47" fillId="53" borderId="108" xfId="75" applyNumberFormat="1" applyFont="1" applyFill="1" applyBorder="1" applyAlignment="1">
      <alignment horizontal="center" vertical="center" wrapText="1"/>
      <protection/>
    </xf>
    <xf numFmtId="171" fontId="47" fillId="53" borderId="28" xfId="75" applyNumberFormat="1" applyFont="1" applyFill="1" applyBorder="1" applyAlignment="1">
      <alignment horizontal="center" vertical="center" wrapText="1"/>
      <protection/>
    </xf>
    <xf numFmtId="171" fontId="46" fillId="51" borderId="103" xfId="75" applyNumberFormat="1" applyFont="1" applyFill="1" applyBorder="1" applyAlignment="1">
      <alignment horizontal="center" vertical="center" wrapText="1"/>
      <protection/>
    </xf>
    <xf numFmtId="164" fontId="43" fillId="26" borderId="108" xfId="0" applyNumberFormat="1" applyFont="1" applyFill="1" applyBorder="1" applyAlignment="1">
      <alignment horizontal="center" vertical="center"/>
    </xf>
    <xf numFmtId="164" fontId="43" fillId="26" borderId="28" xfId="0" applyNumberFormat="1" applyFont="1" applyFill="1" applyBorder="1" applyAlignment="1">
      <alignment horizontal="center" vertical="center"/>
    </xf>
    <xf numFmtId="164" fontId="43" fillId="0" borderId="28" xfId="0" applyNumberFormat="1" applyFont="1" applyBorder="1" applyAlignment="1">
      <alignment horizontal="center" vertical="center"/>
    </xf>
    <xf numFmtId="164" fontId="63" fillId="0" borderId="28" xfId="0" applyNumberFormat="1" applyFont="1" applyBorder="1" applyAlignment="1">
      <alignment horizontal="center" vertical="center"/>
    </xf>
    <xf numFmtId="164" fontId="63" fillId="0" borderId="109" xfId="0" applyNumberFormat="1" applyFont="1" applyBorder="1" applyAlignment="1">
      <alignment horizontal="center" vertical="center"/>
    </xf>
    <xf numFmtId="171" fontId="46" fillId="51" borderId="35" xfId="75" applyNumberFormat="1" applyFont="1" applyFill="1" applyBorder="1" applyAlignment="1">
      <alignment horizontal="center" vertical="center" wrapText="1"/>
      <protection/>
    </xf>
    <xf numFmtId="172" fontId="45" fillId="18" borderId="28" xfId="0" applyNumberFormat="1" applyFont="1" applyFill="1" applyBorder="1" applyAlignment="1" applyProtection="1">
      <alignment horizontal="center" vertical="center" wrapText="1"/>
      <protection hidden="1"/>
    </xf>
    <xf numFmtId="171" fontId="46" fillId="51" borderId="21" xfId="75" applyNumberFormat="1" applyFont="1" applyFill="1" applyBorder="1" applyAlignment="1">
      <alignment horizontal="center" vertical="center" wrapText="1"/>
      <protection/>
    </xf>
    <xf numFmtId="171" fontId="46" fillId="51" borderId="51" xfId="75" applyNumberFormat="1" applyFont="1" applyFill="1" applyBorder="1" applyAlignment="1">
      <alignment horizontal="center" vertical="center" wrapText="1"/>
      <protection/>
    </xf>
    <xf numFmtId="171" fontId="45" fillId="38" borderId="105" xfId="75" applyNumberFormat="1" applyFont="1" applyFill="1" applyBorder="1" applyAlignment="1">
      <alignment horizontal="center" vertical="center" wrapText="1"/>
      <protection/>
    </xf>
    <xf numFmtId="171" fontId="38" fillId="26" borderId="108" xfId="75" applyNumberFormat="1" applyFont="1" applyFill="1" applyBorder="1" applyAlignment="1">
      <alignment horizontal="center" vertical="center" wrapText="1"/>
      <protection/>
    </xf>
    <xf numFmtId="171" fontId="38" fillId="26" borderId="28" xfId="75" applyNumberFormat="1" applyFont="1" applyFill="1" applyBorder="1" applyAlignment="1">
      <alignment horizontal="center" vertical="center" wrapText="1"/>
      <protection/>
    </xf>
    <xf numFmtId="171" fontId="47" fillId="53" borderId="28" xfId="75" applyNumberFormat="1" applyFont="1" applyFill="1" applyBorder="1" applyAlignment="1">
      <alignment horizontal="center" vertical="center" wrapText="1"/>
      <protection/>
    </xf>
    <xf numFmtId="171" fontId="47" fillId="53" borderId="109" xfId="75" applyNumberFormat="1" applyFont="1" applyFill="1" applyBorder="1" applyAlignment="1">
      <alignment horizontal="center" vertical="center" wrapText="1"/>
      <protection/>
    </xf>
    <xf numFmtId="171" fontId="46" fillId="51" borderId="105" xfId="75" applyNumberFormat="1" applyFont="1" applyFill="1" applyBorder="1" applyAlignment="1">
      <alignment horizontal="center" vertical="center" wrapText="1"/>
      <protection/>
    </xf>
    <xf numFmtId="171" fontId="38" fillId="53" borderId="109" xfId="75" applyNumberFormat="1" applyFont="1" applyFill="1" applyBorder="1" applyAlignment="1">
      <alignment horizontal="center" vertical="center" wrapText="1"/>
      <protection/>
    </xf>
    <xf numFmtId="171" fontId="46" fillId="51" borderId="106" xfId="75" applyNumberFormat="1" applyFont="1" applyFill="1" applyBorder="1" applyAlignment="1">
      <alignment horizontal="center" vertical="center" wrapText="1"/>
      <protection/>
    </xf>
    <xf numFmtId="172" fontId="45" fillId="18" borderId="103" xfId="0" applyNumberFormat="1" applyFont="1" applyFill="1" applyBorder="1" applyAlignment="1" applyProtection="1">
      <alignment horizontal="center" vertical="center" wrapText="1"/>
      <protection hidden="1"/>
    </xf>
    <xf numFmtId="172" fontId="45" fillId="18" borderId="106" xfId="70" applyNumberFormat="1" applyFont="1" applyFill="1" applyBorder="1" applyAlignment="1" applyProtection="1">
      <alignment horizontal="center" vertical="center" wrapText="1"/>
      <protection hidden="1"/>
    </xf>
    <xf numFmtId="172" fontId="46" fillId="17" borderId="35" xfId="0" applyNumberFormat="1" applyFont="1" applyFill="1" applyBorder="1" applyAlignment="1" applyProtection="1">
      <alignment horizontal="center" vertical="center" wrapText="1"/>
      <protection hidden="1"/>
    </xf>
    <xf numFmtId="3" fontId="64" fillId="35" borderId="109" xfId="0" applyNumberFormat="1" applyFont="1" applyFill="1" applyBorder="1" applyAlignment="1">
      <alignment horizontal="center" vertical="center" wrapText="1"/>
    </xf>
    <xf numFmtId="172" fontId="46" fillId="17" borderId="21" xfId="0" applyNumberFormat="1" applyFont="1" applyFill="1" applyBorder="1" applyAlignment="1" applyProtection="1">
      <alignment horizontal="center" vertical="center" wrapText="1"/>
      <protection hidden="1"/>
    </xf>
    <xf numFmtId="172" fontId="46" fillId="17" borderId="50" xfId="0" applyNumberFormat="1" applyFont="1" applyFill="1" applyBorder="1" applyAlignment="1" applyProtection="1">
      <alignment horizontal="center" vertical="center" wrapText="1"/>
      <protection hidden="1"/>
    </xf>
    <xf numFmtId="172" fontId="46" fillId="17" borderId="51" xfId="0" applyNumberFormat="1" applyFont="1" applyFill="1" applyBorder="1" applyAlignment="1" applyProtection="1">
      <alignment horizontal="center" vertical="center" wrapText="1"/>
      <protection hidden="1"/>
    </xf>
    <xf numFmtId="171" fontId="46" fillId="51" borderId="29" xfId="75" applyNumberFormat="1" applyFont="1" applyFill="1" applyBorder="1" applyAlignment="1">
      <alignment horizontal="center" vertical="center" wrapText="1"/>
      <protection/>
    </xf>
    <xf numFmtId="171" fontId="46" fillId="51" borderId="24" xfId="75" applyNumberFormat="1" applyFont="1" applyFill="1" applyBorder="1" applyAlignment="1">
      <alignment horizontal="center" vertical="center" wrapText="1"/>
      <protection/>
    </xf>
    <xf numFmtId="172" fontId="45" fillId="18" borderId="19" xfId="0" applyNumberFormat="1" applyFont="1" applyFill="1" applyBorder="1" applyAlignment="1" applyProtection="1">
      <alignment horizontal="center" vertical="center" wrapText="1"/>
      <protection hidden="1"/>
    </xf>
    <xf numFmtId="0" fontId="43" fillId="24" borderId="21" xfId="0" applyFont="1" applyFill="1" applyBorder="1" applyAlignment="1">
      <alignment/>
    </xf>
    <xf numFmtId="0" fontId="63" fillId="24" borderId="21" xfId="0" applyFont="1" applyFill="1" applyBorder="1" applyAlignment="1">
      <alignment/>
    </xf>
    <xf numFmtId="0" fontId="43" fillId="24" borderId="21" xfId="0" applyFont="1" applyFill="1" applyBorder="1" applyAlignment="1">
      <alignment/>
    </xf>
    <xf numFmtId="0" fontId="63" fillId="24" borderId="21" xfId="0" applyFont="1" applyFill="1" applyBorder="1" applyAlignment="1">
      <alignment/>
    </xf>
    <xf numFmtId="0" fontId="9" fillId="24" borderId="50" xfId="0" applyFont="1" applyFill="1" applyBorder="1" applyAlignment="1">
      <alignment horizontal="center" vertical="center"/>
    </xf>
    <xf numFmtId="9" fontId="9" fillId="24" borderId="50" xfId="77" applyFont="1" applyFill="1" applyBorder="1" applyAlignment="1">
      <alignment horizontal="center" vertical="center"/>
    </xf>
    <xf numFmtId="9" fontId="45" fillId="24" borderId="50" xfId="0" applyNumberFormat="1" applyFont="1" applyFill="1" applyBorder="1" applyAlignment="1">
      <alignment horizontal="center" vertical="center"/>
    </xf>
    <xf numFmtId="1" fontId="74" fillId="24" borderId="50" xfId="0" applyNumberFormat="1" applyFont="1" applyFill="1" applyBorder="1" applyAlignment="1">
      <alignment horizontal="center" vertical="center"/>
    </xf>
    <xf numFmtId="9" fontId="74" fillId="24" borderId="50" xfId="77" applyFont="1" applyFill="1" applyBorder="1" applyAlignment="1">
      <alignment horizontal="center" vertical="center"/>
    </xf>
    <xf numFmtId="9" fontId="75" fillId="24" borderId="21" xfId="77" applyFont="1" applyFill="1" applyBorder="1" applyAlignment="1">
      <alignment horizontal="center" vertical="center"/>
    </xf>
    <xf numFmtId="9" fontId="74" fillId="24" borderId="21" xfId="77" applyFont="1" applyFill="1" applyBorder="1" applyAlignment="1">
      <alignment horizontal="center" vertical="center"/>
    </xf>
    <xf numFmtId="1" fontId="9" fillId="34" borderId="15" xfId="0" applyNumberFormat="1" applyFont="1" applyFill="1" applyBorder="1" applyAlignment="1" applyProtection="1">
      <alignment horizontal="center" vertical="center" wrapText="1"/>
      <protection/>
    </xf>
    <xf numFmtId="1" fontId="9" fillId="34" borderId="0" xfId="0" applyNumberFormat="1" applyFont="1" applyFill="1" applyBorder="1" applyAlignment="1" applyProtection="1">
      <alignment horizontal="center" vertical="center" wrapText="1"/>
      <protection/>
    </xf>
    <xf numFmtId="1" fontId="12" fillId="35" borderId="15" xfId="0" applyNumberFormat="1" applyFont="1" applyFill="1" applyBorder="1" applyAlignment="1" applyProtection="1">
      <alignment horizontal="center" vertical="center" wrapText="1"/>
      <protection/>
    </xf>
    <xf numFmtId="1" fontId="10" fillId="33" borderId="21" xfId="0" applyNumberFormat="1" applyFont="1" applyFill="1" applyBorder="1" applyAlignment="1" applyProtection="1">
      <alignment horizontal="center" vertical="center" wrapText="1"/>
      <protection/>
    </xf>
    <xf numFmtId="1" fontId="9" fillId="34" borderId="21" xfId="0" applyNumberFormat="1" applyFont="1" applyFill="1" applyBorder="1" applyAlignment="1" applyProtection="1">
      <alignment horizontal="center" vertical="center" wrapText="1"/>
      <protection/>
    </xf>
    <xf numFmtId="1" fontId="10" fillId="33" borderId="50" xfId="0" applyNumberFormat="1" applyFont="1" applyFill="1" applyBorder="1" applyAlignment="1" applyProtection="1">
      <alignment horizontal="center" vertical="center" wrapText="1"/>
      <protection/>
    </xf>
    <xf numFmtId="1" fontId="10" fillId="33" borderId="51" xfId="0" applyNumberFormat="1" applyFont="1" applyFill="1" applyBorder="1" applyAlignment="1" applyProtection="1">
      <alignment horizontal="center" vertical="center" wrapText="1"/>
      <protection/>
    </xf>
    <xf numFmtId="1" fontId="9" fillId="34" borderId="50" xfId="0" applyNumberFormat="1" applyFont="1" applyFill="1" applyBorder="1" applyAlignment="1" applyProtection="1">
      <alignment horizontal="center" vertical="center" wrapText="1"/>
      <protection/>
    </xf>
    <xf numFmtId="1" fontId="9" fillId="34" borderId="51" xfId="0" applyNumberFormat="1" applyFont="1" applyFill="1" applyBorder="1" applyAlignment="1" applyProtection="1">
      <alignment horizontal="center" vertical="center" wrapText="1"/>
      <protection/>
    </xf>
    <xf numFmtId="1" fontId="12" fillId="35" borderId="52" xfId="0" applyNumberFormat="1" applyFont="1" applyFill="1" applyBorder="1" applyAlignment="1" applyProtection="1">
      <alignment horizontal="center" vertical="center" wrapText="1"/>
      <protection/>
    </xf>
    <xf numFmtId="1" fontId="12" fillId="35" borderId="47" xfId="0" applyNumberFormat="1" applyFont="1" applyFill="1" applyBorder="1" applyAlignment="1" applyProtection="1">
      <alignment horizontal="center" vertical="center" wrapText="1"/>
      <protection/>
    </xf>
    <xf numFmtId="1" fontId="12" fillId="35" borderId="53" xfId="0" applyNumberFormat="1" applyFont="1" applyFill="1" applyBorder="1" applyAlignment="1" applyProtection="1">
      <alignment horizontal="center" vertical="center" wrapText="1"/>
      <protection/>
    </xf>
    <xf numFmtId="0" fontId="8" fillId="63" borderId="21" xfId="0" applyFont="1" applyFill="1" applyBorder="1" applyAlignment="1" applyProtection="1">
      <alignment horizontal="center" vertical="center" wrapText="1"/>
      <protection locked="0"/>
    </xf>
    <xf numFmtId="0" fontId="8" fillId="63" borderId="21" xfId="0" applyFont="1" applyFill="1" applyBorder="1" applyAlignment="1" applyProtection="1">
      <alignment horizontal="center" vertical="center" wrapText="1"/>
      <protection locked="0"/>
    </xf>
    <xf numFmtId="0" fontId="8" fillId="63" borderId="43" xfId="0" applyFont="1" applyFill="1" applyBorder="1" applyAlignment="1" applyProtection="1">
      <alignment horizontal="center" vertical="center" wrapText="1"/>
      <protection locked="0"/>
    </xf>
    <xf numFmtId="0" fontId="8" fillId="63" borderId="43" xfId="0" applyFont="1" applyFill="1" applyBorder="1" applyAlignment="1" applyProtection="1">
      <alignment horizontal="center" vertical="center" wrapText="1"/>
      <protection locked="0"/>
    </xf>
    <xf numFmtId="0" fontId="9" fillId="63" borderId="50" xfId="0" applyFont="1" applyFill="1" applyBorder="1" applyAlignment="1" applyProtection="1">
      <alignment horizontal="center" vertical="center" wrapText="1"/>
      <protection locked="0"/>
    </xf>
    <xf numFmtId="9" fontId="9" fillId="63" borderId="21" xfId="77" applyFont="1" applyFill="1" applyBorder="1" applyAlignment="1" applyProtection="1">
      <alignment horizontal="center" vertical="center" wrapText="1"/>
      <protection locked="0"/>
    </xf>
    <xf numFmtId="0" fontId="33" fillId="60" borderId="29" xfId="70" applyFont="1" applyFill="1" applyBorder="1" applyAlignment="1" applyProtection="1">
      <alignment horizontal="center" vertical="center" wrapText="1"/>
      <protection hidden="1"/>
    </xf>
    <xf numFmtId="1" fontId="9" fillId="60" borderId="21" xfId="0" applyNumberFormat="1" applyFont="1" applyFill="1" applyBorder="1" applyAlignment="1" applyProtection="1">
      <alignment horizontal="center" vertical="center" wrapText="1"/>
      <protection/>
    </xf>
    <xf numFmtId="1" fontId="10" fillId="33" borderId="48" xfId="0" applyNumberFormat="1" applyFont="1" applyFill="1" applyBorder="1" applyAlignment="1" applyProtection="1">
      <alignment horizontal="center" vertical="center" wrapText="1"/>
      <protection/>
    </xf>
    <xf numFmtId="1" fontId="10" fillId="33" borderId="43" xfId="0" applyNumberFormat="1" applyFont="1" applyFill="1" applyBorder="1" applyAlignment="1" applyProtection="1">
      <alignment horizontal="center" vertical="center" wrapText="1"/>
      <protection/>
    </xf>
    <xf numFmtId="1" fontId="10" fillId="33" borderId="49" xfId="0" applyNumberFormat="1" applyFont="1" applyFill="1" applyBorder="1" applyAlignment="1" applyProtection="1">
      <alignment horizontal="center" vertical="center" wrapText="1"/>
      <protection/>
    </xf>
    <xf numFmtId="1" fontId="9" fillId="60" borderId="50" xfId="0" applyNumberFormat="1" applyFont="1" applyFill="1" applyBorder="1" applyAlignment="1" applyProtection="1">
      <alignment horizontal="center" vertical="center" wrapText="1"/>
      <protection/>
    </xf>
    <xf numFmtId="1" fontId="9" fillId="60" borderId="51" xfId="0" applyNumberFormat="1" applyFont="1" applyFill="1" applyBorder="1" applyAlignment="1" applyProtection="1">
      <alignment horizontal="center" vertical="center" wrapText="1"/>
      <protection/>
    </xf>
    <xf numFmtId="0" fontId="22" fillId="25" borderId="19" xfId="70" applyFont="1" applyFill="1" applyBorder="1" applyAlignment="1" applyProtection="1">
      <alignment horizontal="center" vertical="center" wrapText="1"/>
      <protection hidden="1"/>
    </xf>
    <xf numFmtId="0" fontId="14" fillId="25" borderId="19" xfId="0" applyFont="1" applyFill="1" applyBorder="1" applyAlignment="1">
      <alignment horizontal="center" vertical="center" wrapText="1"/>
    </xf>
    <xf numFmtId="0" fontId="16" fillId="25" borderId="19" xfId="0" applyFont="1" applyFill="1" applyBorder="1" applyAlignment="1">
      <alignment horizontal="center" vertical="center" wrapText="1"/>
    </xf>
    <xf numFmtId="0" fontId="9" fillId="18" borderId="129"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9" fillId="18" borderId="31"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9" fillId="18" borderId="50"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6" fillId="10" borderId="52" xfId="0" applyFont="1" applyFill="1" applyBorder="1" applyAlignment="1">
      <alignment horizontal="center" vertical="center" wrapText="1"/>
    </xf>
    <xf numFmtId="0" fontId="6" fillId="10" borderId="47"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10" fillId="17" borderId="90" xfId="0" applyFont="1" applyFill="1" applyBorder="1" applyAlignment="1">
      <alignment horizontal="center" vertical="center" wrapText="1"/>
    </xf>
    <xf numFmtId="0" fontId="9" fillId="18" borderId="127" xfId="0" applyFont="1" applyFill="1" applyBorder="1" applyAlignment="1">
      <alignment horizontal="center" vertical="center" wrapText="1"/>
    </xf>
    <xf numFmtId="0" fontId="9" fillId="18" borderId="90" xfId="0" applyFont="1" applyFill="1" applyBorder="1" applyAlignment="1">
      <alignment horizontal="center" vertical="center" wrapText="1"/>
    </xf>
    <xf numFmtId="0" fontId="12" fillId="10" borderId="90"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9" fillId="18" borderId="28" xfId="71" applyFont="1" applyFill="1" applyBorder="1" applyAlignment="1" applyProtection="1">
      <alignment horizontal="center" vertical="center" wrapText="1"/>
      <protection hidden="1"/>
    </xf>
    <xf numFmtId="172" fontId="8" fillId="26" borderId="28" xfId="64" applyNumberFormat="1" applyFont="1" applyFill="1" applyBorder="1" applyAlignment="1" applyProtection="1">
      <alignment horizontal="center" vertical="center" wrapText="1"/>
      <protection hidden="1"/>
    </xf>
    <xf numFmtId="164" fontId="8" fillId="0" borderId="28" xfId="64" applyNumberFormat="1" applyFont="1" applyFill="1" applyBorder="1" applyAlignment="1" applyProtection="1" quotePrefix="1">
      <alignment horizontal="center" vertical="center" wrapText="1"/>
      <protection hidden="1"/>
    </xf>
    <xf numFmtId="1" fontId="8" fillId="26" borderId="28" xfId="71" applyNumberFormat="1" applyFont="1" applyFill="1" applyBorder="1" applyAlignment="1" applyProtection="1">
      <alignment horizontal="center" vertical="center" wrapText="1"/>
      <protection hidden="1"/>
    </xf>
    <xf numFmtId="0" fontId="12" fillId="26" borderId="28" xfId="71" applyFont="1" applyFill="1" applyBorder="1" applyAlignment="1" applyProtection="1">
      <alignment horizontal="center" vertical="center" wrapText="1"/>
      <protection hidden="1"/>
    </xf>
    <xf numFmtId="172" fontId="8" fillId="26" borderId="28" xfId="70" applyNumberFormat="1" applyFont="1" applyFill="1" applyBorder="1" applyAlignment="1" applyProtection="1">
      <alignment horizontal="center" vertical="center" wrapText="1"/>
      <protection hidden="1"/>
    </xf>
    <xf numFmtId="0" fontId="9" fillId="18" borderId="129" xfId="0" applyFont="1" applyFill="1" applyBorder="1" applyAlignment="1" applyProtection="1">
      <alignment horizontal="center" vertical="center" wrapText="1"/>
      <protection/>
    </xf>
    <xf numFmtId="0" fontId="9" fillId="18" borderId="127" xfId="0" applyFont="1" applyFill="1" applyBorder="1" applyAlignment="1" applyProtection="1">
      <alignment horizontal="center" vertical="center" wrapText="1"/>
      <protection/>
    </xf>
    <xf numFmtId="0" fontId="12" fillId="10" borderId="127" xfId="0" applyFont="1" applyFill="1" applyBorder="1" applyAlignment="1" applyProtection="1">
      <alignment horizontal="center" vertical="center" wrapText="1"/>
      <protection/>
    </xf>
    <xf numFmtId="0" fontId="12" fillId="0" borderId="21" xfId="0" applyFont="1" applyBorder="1" applyAlignment="1">
      <alignment/>
    </xf>
    <xf numFmtId="0" fontId="12" fillId="0" borderId="50" xfId="0" applyFont="1" applyBorder="1" applyAlignment="1">
      <alignment/>
    </xf>
    <xf numFmtId="0" fontId="12" fillId="0" borderId="51" xfId="0" applyFont="1" applyBorder="1" applyAlignment="1">
      <alignment/>
    </xf>
    <xf numFmtId="0" fontId="8" fillId="26" borderId="108" xfId="70" applyFont="1" applyFill="1" applyBorder="1" applyAlignment="1" applyProtection="1">
      <alignment horizontal="center" vertical="center" wrapText="1"/>
      <protection hidden="1"/>
    </xf>
    <xf numFmtId="0" fontId="8" fillId="26" borderId="101" xfId="70" applyFont="1" applyFill="1" applyBorder="1" applyAlignment="1" applyProtection="1">
      <alignment horizontal="center" vertical="center" wrapText="1"/>
      <protection hidden="1"/>
    </xf>
    <xf numFmtId="0" fontId="8" fillId="26" borderId="109" xfId="70" applyFont="1" applyFill="1" applyBorder="1" applyAlignment="1" applyProtection="1">
      <alignment horizontal="center" vertical="center" wrapText="1"/>
      <protection hidden="1"/>
    </xf>
    <xf numFmtId="0" fontId="9" fillId="18" borderId="51" xfId="0" applyFont="1" applyFill="1" applyBorder="1" applyAlignment="1" applyProtection="1">
      <alignment horizontal="center" vertical="center" wrapText="1"/>
      <protection/>
    </xf>
    <xf numFmtId="0" fontId="12" fillId="10" borderId="52" xfId="0" applyFont="1" applyFill="1" applyBorder="1" applyAlignment="1" applyProtection="1">
      <alignment horizontal="center" vertical="center" wrapText="1"/>
      <protection/>
    </xf>
    <xf numFmtId="0" fontId="12" fillId="10" borderId="47" xfId="0" applyFont="1" applyFill="1" applyBorder="1" applyAlignment="1" applyProtection="1">
      <alignment horizontal="center" vertical="center" wrapText="1"/>
      <protection/>
    </xf>
    <xf numFmtId="0" fontId="12" fillId="10" borderId="53" xfId="0" applyFont="1" applyFill="1" applyBorder="1" applyAlignment="1" applyProtection="1">
      <alignment horizontal="center" vertical="center" wrapText="1"/>
      <protection/>
    </xf>
    <xf numFmtId="9" fontId="76" fillId="24" borderId="21" xfId="77" applyFont="1" applyFill="1" applyBorder="1" applyAlignment="1" applyProtection="1">
      <alignment horizontal="center" vertical="center" wrapText="1"/>
      <protection/>
    </xf>
    <xf numFmtId="0" fontId="42" fillId="17" borderId="103" xfId="0" applyFont="1" applyFill="1" applyBorder="1" applyAlignment="1" applyProtection="1">
      <alignment horizontal="center" vertical="center" wrapText="1"/>
      <protection hidden="1"/>
    </xf>
    <xf numFmtId="0" fontId="5" fillId="46" borderId="103" xfId="0" applyFont="1" applyFill="1" applyBorder="1" applyAlignment="1" applyProtection="1">
      <alignment horizontal="center" vertical="center" wrapText="1"/>
      <protection hidden="1"/>
    </xf>
    <xf numFmtId="0" fontId="5" fillId="46" borderId="103" xfId="70" applyFont="1" applyFill="1" applyBorder="1" applyAlignment="1" applyProtection="1">
      <alignment horizontal="center" vertical="center" wrapText="1"/>
      <protection hidden="1"/>
    </xf>
    <xf numFmtId="0" fontId="42" fillId="46" borderId="114" xfId="0" applyFont="1" applyFill="1" applyBorder="1" applyAlignment="1" applyProtection="1">
      <alignment horizontal="center" vertical="center" wrapText="1"/>
      <protection hidden="1"/>
    </xf>
    <xf numFmtId="0" fontId="53" fillId="10" borderId="114" xfId="0" applyFont="1" applyFill="1" applyBorder="1" applyAlignment="1" applyProtection="1">
      <alignment horizontal="center" vertical="center" wrapText="1"/>
      <protection hidden="1"/>
    </xf>
    <xf numFmtId="9" fontId="42" fillId="26" borderId="21" xfId="77" applyFont="1" applyFill="1" applyBorder="1" applyAlignment="1" applyProtection="1">
      <alignment horizontal="center" vertical="center" wrapText="1"/>
      <protection hidden="1"/>
    </xf>
    <xf numFmtId="0" fontId="9" fillId="20" borderId="35" xfId="70" applyFont="1" applyFill="1" applyBorder="1" applyAlignment="1" applyProtection="1">
      <alignment horizontal="center" vertical="center" wrapText="1"/>
      <protection hidden="1" locked="0"/>
    </xf>
    <xf numFmtId="9" fontId="11" fillId="20" borderId="28" xfId="77" applyFont="1" applyFill="1" applyBorder="1" applyAlignment="1" applyProtection="1">
      <alignment horizontal="center" vertical="center" wrapText="1"/>
      <protection hidden="1" locked="0"/>
    </xf>
    <xf numFmtId="9" fontId="11" fillId="20" borderId="35" xfId="77" applyFont="1" applyFill="1" applyBorder="1" applyAlignment="1" applyProtection="1">
      <alignment horizontal="center" vertical="center" wrapText="1"/>
      <protection hidden="1" locked="0"/>
    </xf>
    <xf numFmtId="9" fontId="32" fillId="20" borderId="28" xfId="77" applyFont="1" applyFill="1" applyBorder="1" applyAlignment="1" applyProtection="1">
      <alignment horizontal="center" vertical="center" wrapText="1"/>
      <protection hidden="1" locked="0"/>
    </xf>
    <xf numFmtId="9" fontId="11" fillId="15" borderId="28" xfId="77" applyFont="1" applyFill="1" applyBorder="1" applyAlignment="1" applyProtection="1">
      <alignment horizontal="center" vertical="center" wrapText="1"/>
      <protection hidden="1" locked="0"/>
    </xf>
    <xf numFmtId="0" fontId="8" fillId="26" borderId="103" xfId="70" applyFont="1" applyFill="1" applyBorder="1" applyAlignment="1" applyProtection="1">
      <alignment horizontal="center" vertical="center" wrapText="1"/>
      <protection hidden="1"/>
    </xf>
    <xf numFmtId="0" fontId="8" fillId="30" borderId="108" xfId="71" applyFont="1" applyFill="1" applyBorder="1" applyAlignment="1" applyProtection="1">
      <alignment horizontal="center" vertical="center" wrapText="1"/>
      <protection hidden="1"/>
    </xf>
    <xf numFmtId="0" fontId="8" fillId="30" borderId="109" xfId="71" applyFont="1" applyFill="1" applyBorder="1" applyAlignment="1" applyProtection="1">
      <alignment horizontal="center" vertical="center" wrapText="1"/>
      <protection hidden="1"/>
    </xf>
    <xf numFmtId="0" fontId="6" fillId="0" borderId="108" xfId="0" applyFont="1" applyBorder="1" applyAlignment="1">
      <alignment/>
    </xf>
    <xf numFmtId="0" fontId="6" fillId="0" borderId="28" xfId="0" applyFont="1" applyBorder="1" applyAlignment="1">
      <alignment/>
    </xf>
    <xf numFmtId="0" fontId="6" fillId="0" borderId="109" xfId="0" applyFont="1" applyBorder="1" applyAlignment="1">
      <alignment/>
    </xf>
    <xf numFmtId="0" fontId="11" fillId="26" borderId="21" xfId="70" applyFont="1" applyFill="1" applyBorder="1" applyAlignment="1" applyProtection="1">
      <alignment horizontal="center" vertical="center" wrapText="1"/>
      <protection hidden="1"/>
    </xf>
    <xf numFmtId="0" fontId="8" fillId="0" borderId="21" xfId="0" applyFont="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5" fillId="18" borderId="24" xfId="0" applyFont="1" applyFill="1" applyBorder="1" applyAlignment="1">
      <alignment horizontal="center" vertical="center" wrapText="1"/>
    </xf>
    <xf numFmtId="0" fontId="11" fillId="36" borderId="21" xfId="70" applyFont="1" applyFill="1" applyBorder="1" applyAlignment="1" applyProtection="1">
      <alignment horizontal="center" vertical="center" wrapText="1"/>
      <protection hidden="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42" fillId="17" borderId="15" xfId="0" applyFont="1" applyFill="1" applyBorder="1" applyAlignment="1">
      <alignment horizontal="center" vertical="center" wrapText="1"/>
    </xf>
    <xf numFmtId="0" fontId="11" fillId="10" borderId="21" xfId="71" applyFont="1" applyFill="1" applyBorder="1" applyAlignment="1" applyProtection="1">
      <alignment horizontal="center" vertical="center" wrapText="1"/>
      <protection hidden="1"/>
    </xf>
    <xf numFmtId="0" fontId="10" fillId="17" borderId="21" xfId="0" applyFont="1" applyFill="1" applyBorder="1" applyAlignment="1" applyProtection="1">
      <alignment horizontal="center" vertical="center" wrapText="1"/>
      <protection/>
    </xf>
    <xf numFmtId="0" fontId="9" fillId="18" borderId="21" xfId="0" applyFont="1" applyFill="1" applyBorder="1" applyAlignment="1" applyProtection="1">
      <alignment horizontal="center" vertical="center" wrapText="1"/>
      <protection/>
    </xf>
    <xf numFmtId="0" fontId="11" fillId="0" borderId="21" xfId="71" applyFont="1" applyFill="1" applyBorder="1" applyAlignment="1" applyProtection="1">
      <alignment horizontal="center" vertical="center" wrapText="1"/>
      <protection hidden="1"/>
    </xf>
    <xf numFmtId="0" fontId="11" fillId="26" borderId="21" xfId="7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wrapText="1"/>
      <protection hidden="1"/>
    </xf>
    <xf numFmtId="0" fontId="9" fillId="18" borderId="50" xfId="0" applyFont="1" applyFill="1" applyBorder="1" applyAlignment="1" applyProtection="1">
      <alignment horizontal="center" vertical="center" wrapText="1"/>
      <protection/>
    </xf>
    <xf numFmtId="9" fontId="12" fillId="0" borderId="0" xfId="0" applyNumberFormat="1" applyFont="1" applyBorder="1" applyAlignment="1">
      <alignment horizontal="center" vertical="center" wrapText="1"/>
    </xf>
    <xf numFmtId="9" fontId="9" fillId="18" borderId="21" xfId="71" applyNumberFormat="1" applyFont="1" applyFill="1" applyBorder="1" applyAlignment="1" applyProtection="1">
      <alignment horizontal="center" vertical="center" wrapText="1"/>
      <protection hidden="1"/>
    </xf>
    <xf numFmtId="10" fontId="8" fillId="53" borderId="21" xfId="77" applyNumberFormat="1" applyFont="1" applyFill="1" applyBorder="1" applyAlignment="1">
      <alignment horizontal="center" vertical="center" wrapText="1"/>
    </xf>
    <xf numFmtId="9" fontId="8" fillId="53" borderId="21" xfId="0" applyNumberFormat="1" applyFont="1" applyFill="1" applyBorder="1" applyAlignment="1">
      <alignment horizontal="center" vertical="center" wrapText="1"/>
    </xf>
    <xf numFmtId="9" fontId="8" fillId="26" borderId="21" xfId="77" applyFont="1" applyFill="1" applyBorder="1" applyAlignment="1" applyProtection="1">
      <alignment horizontal="center" vertical="center" wrapText="1"/>
      <protection hidden="1"/>
    </xf>
    <xf numFmtId="172" fontId="8" fillId="26" borderId="21" xfId="64" applyNumberFormat="1" applyFont="1" applyFill="1" applyBorder="1" applyAlignment="1" applyProtection="1">
      <alignment horizontal="center" vertical="center" wrapText="1"/>
      <protection hidden="1"/>
    </xf>
    <xf numFmtId="0" fontId="8" fillId="2" borderId="21" xfId="71" applyFont="1" applyFill="1" applyBorder="1" applyAlignment="1" applyProtection="1">
      <alignment horizontal="center" vertical="center" wrapText="1"/>
      <protection hidden="1"/>
    </xf>
    <xf numFmtId="2" fontId="8" fillId="2" borderId="21" xfId="71" applyNumberFormat="1" applyFont="1" applyFill="1" applyBorder="1" applyAlignment="1" applyProtection="1">
      <alignment horizontal="center" vertical="center" wrapText="1"/>
      <protection hidden="1"/>
    </xf>
    <xf numFmtId="0" fontId="8" fillId="53" borderId="21" xfId="0" applyFont="1" applyFill="1" applyBorder="1" applyAlignment="1">
      <alignment horizontal="center" vertical="center" wrapText="1"/>
    </xf>
    <xf numFmtId="2" fontId="8" fillId="53" borderId="21" xfId="0" applyNumberFormat="1" applyFont="1" applyFill="1" applyBorder="1" applyAlignment="1">
      <alignment horizontal="center" vertical="center" wrapText="1"/>
    </xf>
    <xf numFmtId="1" fontId="8" fillId="2" borderId="21" xfId="71" applyNumberFormat="1" applyFont="1" applyFill="1" applyBorder="1" applyAlignment="1" applyProtection="1">
      <alignment horizontal="center" vertical="center" wrapText="1"/>
      <protection hidden="1"/>
    </xf>
    <xf numFmtId="10" fontId="8" fillId="2" borderId="21" xfId="77" applyNumberFormat="1" applyFont="1" applyFill="1" applyBorder="1" applyAlignment="1" applyProtection="1">
      <alignment horizontal="center" vertical="center" wrapText="1"/>
      <protection hidden="1"/>
    </xf>
    <xf numFmtId="43" fontId="8" fillId="2" borderId="21" xfId="48" applyFont="1" applyFill="1" applyBorder="1" applyAlignment="1" applyProtection="1">
      <alignment horizontal="center" vertical="center" wrapText="1"/>
      <protection hidden="1"/>
    </xf>
    <xf numFmtId="9" fontId="8" fillId="2" borderId="21" xfId="77" applyNumberFormat="1" applyFont="1" applyFill="1" applyBorder="1" applyAlignment="1" applyProtection="1">
      <alignment horizontal="center" vertical="center" wrapText="1"/>
      <protection hidden="1"/>
    </xf>
    <xf numFmtId="1" fontId="8" fillId="0" borderId="21" xfId="71" applyNumberFormat="1" applyFont="1" applyFill="1" applyBorder="1" applyAlignment="1" applyProtection="1">
      <alignment horizontal="center" vertical="center" wrapText="1"/>
      <protection hidden="1"/>
    </xf>
    <xf numFmtId="164" fontId="8" fillId="0" borderId="21" xfId="64" applyNumberFormat="1" applyFont="1" applyFill="1" applyBorder="1" applyAlignment="1" applyProtection="1">
      <alignment horizontal="center" vertical="center" wrapText="1"/>
      <protection hidden="1"/>
    </xf>
    <xf numFmtId="9" fontId="8" fillId="0" borderId="21" xfId="77" applyFont="1" applyFill="1" applyBorder="1" applyAlignment="1">
      <alignment horizontal="center" vertical="center" wrapText="1"/>
    </xf>
    <xf numFmtId="9" fontId="8" fillId="2" borderId="21" xfId="71" applyNumberFormat="1" applyFont="1" applyFill="1" applyBorder="1" applyAlignment="1" applyProtection="1">
      <alignment horizontal="center" vertical="center" wrapText="1"/>
      <protection hidden="1"/>
    </xf>
    <xf numFmtId="172" fontId="8" fillId="0" borderId="21" xfId="64" applyNumberFormat="1" applyFont="1" applyFill="1" applyBorder="1" applyAlignment="1" applyProtection="1">
      <alignment horizontal="center" vertical="center" wrapText="1"/>
      <protection hidden="1"/>
    </xf>
    <xf numFmtId="0" fontId="0" fillId="0" borderId="0" xfId="0" applyFill="1" applyAlignment="1">
      <alignment/>
    </xf>
    <xf numFmtId="172" fontId="8" fillId="26" borderId="21" xfId="64" applyNumberFormat="1" applyFont="1" applyFill="1" applyBorder="1" applyAlignment="1" applyProtection="1">
      <alignment vertical="center" wrapText="1"/>
      <protection hidden="1"/>
    </xf>
    <xf numFmtId="9" fontId="8" fillId="2" borderId="21" xfId="77" applyFont="1" applyFill="1" applyBorder="1" applyAlignment="1" applyProtection="1">
      <alignment horizontal="center" vertical="center" wrapText="1"/>
      <protection hidden="1"/>
    </xf>
    <xf numFmtId="9" fontId="12" fillId="26" borderId="21" xfId="77" applyFont="1" applyFill="1" applyBorder="1" applyAlignment="1" applyProtection="1">
      <alignment horizontal="center" vertical="center" wrapText="1"/>
      <protection hidden="1"/>
    </xf>
    <xf numFmtId="0" fontId="12" fillId="2" borderId="21" xfId="71" applyFont="1" applyFill="1" applyBorder="1" applyAlignment="1" applyProtection="1">
      <alignment horizontal="center" vertical="center" wrapText="1"/>
      <protection hidden="1"/>
    </xf>
    <xf numFmtId="172" fontId="12" fillId="26" borderId="21" xfId="64" applyNumberFormat="1" applyFont="1" applyFill="1" applyBorder="1" applyAlignment="1" applyProtection="1">
      <alignment horizontal="center" vertical="center" wrapText="1"/>
      <protection hidden="1"/>
    </xf>
    <xf numFmtId="9" fontId="8" fillId="53" borderId="21" xfId="77" applyFont="1" applyFill="1" applyBorder="1" applyAlignment="1">
      <alignment horizontal="center" vertical="center" wrapText="1"/>
    </xf>
    <xf numFmtId="0" fontId="0" fillId="36" borderId="0" xfId="0" applyFill="1" applyAlignment="1">
      <alignment/>
    </xf>
    <xf numFmtId="10" fontId="10" fillId="17" borderId="21" xfId="77" applyNumberFormat="1" applyFont="1" applyFill="1" applyBorder="1" applyAlignment="1" applyProtection="1">
      <alignment horizontal="center" vertical="center" wrapText="1"/>
      <protection/>
    </xf>
    <xf numFmtId="164" fontId="10" fillId="17" borderId="21" xfId="0" applyNumberFormat="1" applyFont="1" applyFill="1" applyBorder="1" applyAlignment="1" applyProtection="1">
      <alignment horizontal="center" vertical="center" wrapText="1"/>
      <protection/>
    </xf>
    <xf numFmtId="1" fontId="39" fillId="2" borderId="21" xfId="77" applyNumberFormat="1" applyFont="1" applyFill="1" applyBorder="1" applyAlignment="1" applyProtection="1">
      <alignment horizontal="center" vertical="center" wrapText="1"/>
      <protection hidden="1"/>
    </xf>
    <xf numFmtId="1" fontId="8" fillId="64" borderId="21" xfId="0" applyNumberFormat="1" applyFont="1" applyFill="1" applyBorder="1" applyAlignment="1">
      <alignment horizontal="center" vertical="center" wrapText="1"/>
    </xf>
    <xf numFmtId="1" fontId="40" fillId="26" borderId="21" xfId="77" applyNumberFormat="1" applyFont="1" applyFill="1" applyBorder="1" applyAlignment="1" applyProtection="1">
      <alignment horizontal="center" vertical="center"/>
      <protection hidden="1"/>
    </xf>
    <xf numFmtId="0" fontId="11" fillId="17" borderId="21" xfId="0" applyFont="1" applyFill="1" applyBorder="1" applyAlignment="1" applyProtection="1">
      <alignment vertical="center" wrapText="1"/>
      <protection/>
    </xf>
    <xf numFmtId="0" fontId="11" fillId="17" borderId="21" xfId="0" applyFont="1" applyFill="1" applyBorder="1" applyAlignment="1" applyProtection="1">
      <alignment horizontal="center" vertical="center" wrapText="1"/>
      <protection/>
    </xf>
    <xf numFmtId="10" fontId="11" fillId="17" borderId="21" xfId="77" applyNumberFormat="1" applyFont="1" applyFill="1" applyBorder="1" applyAlignment="1" applyProtection="1">
      <alignment horizontal="center" vertical="center" wrapText="1"/>
      <protection/>
    </xf>
    <xf numFmtId="9" fontId="11" fillId="17" borderId="21" xfId="77" applyFont="1" applyFill="1" applyBorder="1" applyAlignment="1" applyProtection="1">
      <alignment horizontal="center" vertical="center" wrapText="1"/>
      <protection/>
    </xf>
    <xf numFmtId="3" fontId="11" fillId="17" borderId="21" xfId="0" applyNumberFormat="1" applyFont="1" applyFill="1" applyBorder="1" applyAlignment="1" applyProtection="1">
      <alignment horizontal="center" vertical="center" wrapText="1"/>
      <protection/>
    </xf>
    <xf numFmtId="164" fontId="11" fillId="17" borderId="21" xfId="0"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wrapText="1"/>
    </xf>
    <xf numFmtId="1" fontId="12" fillId="26" borderId="21" xfId="48" applyNumberFormat="1" applyFont="1" applyFill="1" applyBorder="1" applyAlignment="1">
      <alignment horizontal="center" vertical="center" wrapText="1"/>
    </xf>
    <xf numFmtId="9" fontId="12" fillId="0" borderId="21" xfId="0" applyNumberFormat="1" applyFont="1" applyBorder="1" applyAlignment="1">
      <alignment horizontal="center" vertical="center" wrapText="1"/>
    </xf>
    <xf numFmtId="9" fontId="12" fillId="2" borderId="21" xfId="77" applyFont="1" applyFill="1" applyBorder="1" applyAlignment="1" applyProtection="1">
      <alignment horizontal="center" vertical="center" wrapText="1"/>
      <protection hidden="1"/>
    </xf>
    <xf numFmtId="0" fontId="12" fillId="2" borderId="21" xfId="77" applyNumberFormat="1" applyFont="1" applyFill="1" applyBorder="1" applyAlignment="1" applyProtection="1">
      <alignment horizontal="center" vertical="center" wrapText="1"/>
      <protection hidden="1"/>
    </xf>
    <xf numFmtId="0" fontId="12" fillId="2" borderId="21" xfId="77" applyNumberFormat="1" applyFont="1" applyFill="1" applyBorder="1" applyAlignment="1">
      <alignment horizontal="center" vertical="center" wrapText="1"/>
    </xf>
    <xf numFmtId="9" fontId="8" fillId="65" borderId="21" xfId="77" applyFont="1" applyFill="1" applyBorder="1" applyAlignment="1" applyProtection="1">
      <alignment horizontal="center" vertical="center" wrapText="1"/>
      <protection hidden="1"/>
    </xf>
    <xf numFmtId="0" fontId="8" fillId="65" borderId="21" xfId="77" applyNumberFormat="1" applyFont="1" applyFill="1" applyBorder="1" applyAlignment="1" applyProtection="1">
      <alignment horizontal="center" vertical="center" wrapText="1"/>
      <protection hidden="1"/>
    </xf>
    <xf numFmtId="9" fontId="9" fillId="18" borderId="21" xfId="77" applyFont="1" applyFill="1" applyBorder="1" applyAlignment="1" applyProtection="1">
      <alignment horizontal="center" vertical="center" wrapText="1"/>
      <protection/>
    </xf>
    <xf numFmtId="164" fontId="9" fillId="18" borderId="21" xfId="0" applyNumberFormat="1" applyFont="1" applyFill="1" applyBorder="1" applyAlignment="1" applyProtection="1">
      <alignment horizontal="center" vertical="center" wrapText="1"/>
      <protection/>
    </xf>
    <xf numFmtId="9" fontId="11" fillId="10" borderId="21" xfId="71" applyNumberFormat="1" applyFont="1" applyFill="1" applyBorder="1" applyAlignment="1" applyProtection="1">
      <alignment horizontal="center" vertical="center" wrapText="1"/>
      <protection hidden="1"/>
    </xf>
    <xf numFmtId="164" fontId="41" fillId="10" borderId="21" xfId="71" applyNumberFormat="1" applyFont="1" applyFill="1" applyBorder="1" applyAlignment="1" applyProtection="1">
      <alignment horizontal="center" vertical="center" wrapText="1"/>
      <protection hidden="1"/>
    </xf>
    <xf numFmtId="9" fontId="12" fillId="0" borderId="0" xfId="0" applyNumberFormat="1" applyFont="1" applyAlignment="1">
      <alignment horizontal="center" vertical="center" wrapText="1"/>
    </xf>
    <xf numFmtId="0" fontId="11" fillId="36" borderId="21" xfId="0" applyFont="1" applyFill="1" applyBorder="1" applyAlignment="1" applyProtection="1">
      <alignment horizontal="center" vertical="center" wrapText="1"/>
      <protection/>
    </xf>
    <xf numFmtId="0" fontId="10" fillId="17" borderId="28" xfId="0" applyFont="1" applyFill="1" applyBorder="1" applyAlignment="1" applyProtection="1">
      <alignment horizontal="center" vertical="center" wrapText="1"/>
      <protection/>
    </xf>
    <xf numFmtId="0" fontId="11" fillId="17" borderId="28" xfId="0" applyFont="1" applyFill="1" applyBorder="1" applyAlignment="1" applyProtection="1">
      <alignment horizontal="center" vertical="center" wrapText="1"/>
      <protection/>
    </xf>
    <xf numFmtId="0" fontId="9" fillId="18" borderId="28" xfId="0" applyFont="1" applyFill="1" applyBorder="1" applyAlignment="1" applyProtection="1">
      <alignment horizontal="center" vertical="center" wrapText="1"/>
      <protection/>
    </xf>
    <xf numFmtId="0" fontId="11" fillId="10" borderId="28" xfId="71" applyFont="1" applyFill="1" applyBorder="1" applyAlignment="1" applyProtection="1">
      <alignment horizontal="center" vertical="center" wrapText="1"/>
      <protection hidden="1"/>
    </xf>
    <xf numFmtId="0" fontId="10" fillId="17" borderId="50" xfId="0" applyFont="1" applyFill="1" applyBorder="1" applyAlignment="1" applyProtection="1">
      <alignment horizontal="center" vertical="center" wrapText="1"/>
      <protection/>
    </xf>
    <xf numFmtId="0" fontId="10" fillId="17" borderId="51" xfId="0" applyFont="1" applyFill="1" applyBorder="1" applyAlignment="1" applyProtection="1">
      <alignment horizontal="center" vertical="center" wrapText="1"/>
      <protection/>
    </xf>
    <xf numFmtId="0" fontId="11" fillId="10" borderId="52" xfId="71" applyFont="1" applyFill="1" applyBorder="1" applyAlignment="1" applyProtection="1">
      <alignment horizontal="center" vertical="center" wrapText="1"/>
      <protection hidden="1"/>
    </xf>
    <xf numFmtId="0" fontId="11" fillId="10" borderId="47" xfId="71" applyFont="1" applyFill="1" applyBorder="1" applyAlignment="1" applyProtection="1">
      <alignment horizontal="center" vertical="center" wrapText="1"/>
      <protection hidden="1"/>
    </xf>
    <xf numFmtId="0" fontId="11" fillId="10" borderId="53" xfId="71" applyFont="1" applyFill="1" applyBorder="1" applyAlignment="1" applyProtection="1">
      <alignment horizontal="center" vertical="center" wrapText="1"/>
      <protection hidden="1"/>
    </xf>
    <xf numFmtId="10" fontId="8" fillId="53" borderId="21" xfId="0" applyNumberFormat="1" applyFont="1" applyFill="1" applyBorder="1" applyAlignment="1">
      <alignment horizontal="center" vertical="center" wrapText="1"/>
    </xf>
    <xf numFmtId="0" fontId="10" fillId="35" borderId="15" xfId="0" applyFont="1" applyFill="1" applyBorder="1" applyAlignment="1" applyProtection="1">
      <alignment horizontal="center" vertical="center" wrapText="1"/>
      <protection/>
    </xf>
    <xf numFmtId="0" fontId="9" fillId="46" borderId="23" xfId="70" applyFont="1" applyFill="1" applyBorder="1" applyAlignment="1" applyProtection="1">
      <alignment horizontal="center" vertical="center" wrapText="1"/>
      <protection hidden="1"/>
    </xf>
    <xf numFmtId="0" fontId="10" fillId="47" borderId="15" xfId="45" applyFont="1" applyFill="1" applyBorder="1" applyAlignment="1" applyProtection="1">
      <alignment horizontal="center" vertical="center" wrapText="1"/>
      <protection/>
    </xf>
    <xf numFmtId="0" fontId="10" fillId="28" borderId="130" xfId="45" applyFont="1" applyFill="1" applyBorder="1" applyAlignment="1" applyProtection="1">
      <alignment horizontal="center" vertical="center" wrapText="1"/>
      <protection/>
    </xf>
    <xf numFmtId="0" fontId="10" fillId="28" borderId="15" xfId="45" applyFont="1" applyFill="1" applyBorder="1" applyAlignment="1" applyProtection="1">
      <alignment horizontal="center" vertical="center" wrapText="1"/>
      <protection/>
    </xf>
    <xf numFmtId="0" fontId="10" fillId="28" borderId="117" xfId="45" applyFont="1" applyFill="1" applyBorder="1" applyAlignment="1" applyProtection="1">
      <alignment horizontal="center" vertical="center" wrapText="1"/>
      <protection/>
    </xf>
    <xf numFmtId="0" fontId="10" fillId="43" borderId="30" xfId="45" applyFont="1" applyFill="1" applyBorder="1" applyAlignment="1" applyProtection="1">
      <alignment horizontal="center" vertical="center" wrapText="1"/>
      <protection/>
    </xf>
    <xf numFmtId="0" fontId="9" fillId="46" borderId="34" xfId="70" applyFont="1" applyFill="1" applyBorder="1" applyAlignment="1" applyProtection="1">
      <alignment horizontal="center" vertical="center" wrapText="1"/>
      <protection hidden="1"/>
    </xf>
    <xf numFmtId="0" fontId="42" fillId="28" borderId="131" xfId="45"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9" fillId="46" borderId="15" xfId="0"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xf>
    <xf numFmtId="0" fontId="9" fillId="46" borderId="23" xfId="70"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locked="0"/>
    </xf>
    <xf numFmtId="0" fontId="11" fillId="17" borderId="15" xfId="0" applyFont="1" applyFill="1" applyBorder="1" applyAlignment="1" applyProtection="1">
      <alignment horizontal="center" vertical="center" wrapText="1"/>
      <protection locked="0"/>
    </xf>
    <xf numFmtId="0" fontId="11" fillId="11" borderId="15" xfId="0" applyFont="1" applyFill="1" applyBorder="1" applyAlignment="1" applyProtection="1">
      <alignment horizontal="center" vertical="center" wrapText="1"/>
      <protection locked="0"/>
    </xf>
    <xf numFmtId="0" fontId="11" fillId="0" borderId="20" xfId="70" applyFont="1" applyFill="1" applyBorder="1" applyAlignment="1" applyProtection="1">
      <alignment horizontal="center" vertical="center" wrapText="1"/>
      <protection hidden="1" locked="0"/>
    </xf>
    <xf numFmtId="0" fontId="11" fillId="0" borderId="30" xfId="70" applyFont="1" applyFill="1" applyBorder="1" applyAlignment="1" applyProtection="1">
      <alignment horizontal="center" vertical="center" wrapText="1"/>
      <protection hidden="1" locked="0"/>
    </xf>
    <xf numFmtId="0" fontId="11" fillId="0" borderId="30" xfId="70" applyFont="1" applyFill="1" applyBorder="1" applyAlignment="1" applyProtection="1" quotePrefix="1">
      <alignment horizontal="center" vertical="center" wrapText="1"/>
      <protection hidden="1" locked="0"/>
    </xf>
    <xf numFmtId="0" fontId="11" fillId="2" borderId="101" xfId="70" applyFont="1" applyFill="1" applyBorder="1" applyAlignment="1" applyProtection="1">
      <alignment horizontal="center" vertical="center" wrapText="1"/>
      <protection hidden="1" locked="0"/>
    </xf>
    <xf numFmtId="0" fontId="11" fillId="36" borderId="20" xfId="70" applyFont="1" applyFill="1" applyBorder="1" applyAlignment="1" applyProtection="1">
      <alignment horizontal="center" vertical="center" wrapText="1"/>
      <protection hidden="1" locked="0"/>
    </xf>
    <xf numFmtId="0" fontId="11" fillId="2" borderId="21" xfId="70" applyFont="1" applyFill="1" applyBorder="1" applyAlignment="1" applyProtection="1">
      <alignment horizontal="center" vertical="center" wrapText="1"/>
      <protection hidden="1" locked="0"/>
    </xf>
    <xf numFmtId="0" fontId="11" fillId="26" borderId="31" xfId="70" applyFont="1" applyFill="1" applyBorder="1" applyAlignment="1" applyProtection="1">
      <alignment horizontal="center" vertical="center" wrapText="1"/>
      <protection hidden="1" locked="0"/>
    </xf>
    <xf numFmtId="0" fontId="9" fillId="46" borderId="15"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locked="0"/>
    </xf>
    <xf numFmtId="0" fontId="11" fillId="36" borderId="31" xfId="70" applyFont="1" applyFill="1" applyBorder="1" applyAlignment="1" applyProtection="1">
      <alignment horizontal="center" vertical="center" wrapText="1"/>
      <protection hidden="1" locked="0"/>
    </xf>
    <xf numFmtId="0" fontId="11" fillId="17" borderId="23" xfId="0" applyFont="1" applyFill="1" applyBorder="1" applyAlignment="1" applyProtection="1">
      <alignment horizontal="center" vertical="center" wrapText="1"/>
      <protection locked="0"/>
    </xf>
    <xf numFmtId="0" fontId="11" fillId="46" borderId="15" xfId="0"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44" fontId="8" fillId="0" borderId="32" xfId="64" applyFont="1" applyFill="1" applyBorder="1" applyAlignment="1" applyProtection="1">
      <alignment horizontal="center" vertical="center" wrapText="1"/>
      <protection hidden="1" locked="0"/>
    </xf>
    <xf numFmtId="0" fontId="10" fillId="11" borderId="15" xfId="0" applyFont="1" applyFill="1" applyBorder="1" applyAlignment="1" applyProtection="1">
      <alignment horizontal="center" vertical="center" wrapText="1"/>
      <protection locked="0"/>
    </xf>
    <xf numFmtId="0" fontId="10" fillId="17" borderId="93"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9" fillId="46" borderId="21" xfId="0" applyFont="1" applyFill="1" applyBorder="1" applyAlignment="1">
      <alignment horizontal="center" vertical="center" wrapText="1"/>
    </xf>
    <xf numFmtId="0" fontId="10" fillId="35" borderId="47" xfId="0" applyFont="1" applyFill="1" applyBorder="1" applyAlignment="1" applyProtection="1">
      <alignment horizontal="center" vertical="center" wrapText="1"/>
      <protection/>
    </xf>
    <xf numFmtId="0" fontId="9" fillId="46" borderId="85" xfId="70" applyFont="1" applyFill="1" applyBorder="1" applyAlignment="1" applyProtection="1">
      <alignment horizontal="center" vertical="center" wrapText="1"/>
      <protection hidden="1"/>
    </xf>
    <xf numFmtId="0" fontId="11" fillId="17" borderId="39" xfId="0" applyFont="1" applyFill="1" applyBorder="1" applyAlignment="1">
      <alignment horizontal="center" vertical="center" wrapText="1"/>
    </xf>
    <xf numFmtId="0" fontId="11" fillId="26" borderId="21" xfId="70" applyFont="1" applyFill="1" applyBorder="1" applyAlignment="1" applyProtection="1">
      <alignment horizontal="center" vertical="center" wrapText="1"/>
      <protection hidden="1"/>
    </xf>
    <xf numFmtId="0" fontId="11" fillId="36" borderId="54" xfId="70" applyFont="1" applyFill="1" applyBorder="1" applyAlignment="1" applyProtection="1">
      <alignment horizontal="center" vertical="center" wrapText="1"/>
      <protection hidden="1"/>
    </xf>
    <xf numFmtId="0" fontId="11" fillId="17" borderId="32"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8" fillId="0" borderId="54" xfId="70" applyFont="1" applyFill="1" applyBorder="1" applyAlignment="1" applyProtection="1">
      <alignment horizontal="center" vertical="center" wrapText="1"/>
      <protection hidden="1"/>
    </xf>
    <xf numFmtId="0" fontId="3" fillId="11" borderId="54" xfId="0" applyFont="1" applyFill="1" applyBorder="1" applyAlignment="1">
      <alignment horizontal="center" vertical="center" wrapText="1"/>
    </xf>
    <xf numFmtId="0" fontId="9" fillId="46" borderId="39" xfId="70" applyFont="1" applyFill="1" applyBorder="1" applyAlignment="1" applyProtection="1">
      <alignment horizontal="center" vertical="center" wrapText="1"/>
      <protection hidden="1"/>
    </xf>
    <xf numFmtId="0" fontId="3"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10" fillId="17" borderId="0"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8" fillId="0" borderId="27" xfId="7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xf>
    <xf numFmtId="0" fontId="10" fillId="17" borderId="93" xfId="0" applyFont="1" applyFill="1" applyBorder="1" applyAlignment="1" applyProtection="1">
      <alignment horizontal="center" vertical="center" wrapText="1"/>
      <protection/>
    </xf>
    <xf numFmtId="0" fontId="10" fillId="17" borderId="32" xfId="0" applyFont="1" applyFill="1" applyBorder="1" applyAlignment="1" applyProtection="1">
      <alignment horizontal="center" vertical="center" wrapText="1"/>
      <protection/>
    </xf>
    <xf numFmtId="1" fontId="8" fillId="6" borderId="32" xfId="81" applyNumberFormat="1" applyFont="1" applyFill="1" applyBorder="1" applyAlignment="1" applyProtection="1">
      <alignment horizontal="center" vertical="center" wrapText="1"/>
      <protection hidden="1"/>
    </xf>
    <xf numFmtId="43" fontId="46" fillId="51" borderId="21" xfId="48" applyFont="1" applyFill="1" applyBorder="1" applyAlignment="1">
      <alignment horizontal="center" vertical="center" wrapText="1"/>
    </xf>
    <xf numFmtId="0" fontId="78" fillId="24" borderId="32" xfId="70" applyFont="1" applyFill="1" applyBorder="1" applyAlignment="1" applyProtection="1">
      <alignment horizontal="center" vertical="center" wrapText="1"/>
      <protection hidden="1"/>
    </xf>
    <xf numFmtId="0" fontId="78" fillId="24" borderId="21" xfId="70" applyFont="1" applyFill="1" applyBorder="1" applyAlignment="1" applyProtection="1">
      <alignment horizontal="center" vertical="center" wrapText="1"/>
      <protection hidden="1"/>
    </xf>
    <xf numFmtId="0" fontId="78" fillId="24" borderId="54" xfId="70" applyFont="1" applyFill="1" applyBorder="1" applyAlignment="1" applyProtection="1">
      <alignment horizontal="center" vertical="center" wrapText="1"/>
      <protection hidden="1"/>
    </xf>
    <xf numFmtId="0" fontId="78" fillId="24" borderId="45" xfId="70" applyFont="1" applyFill="1" applyBorder="1" applyAlignment="1" applyProtection="1">
      <alignment horizontal="center" vertical="center" wrapText="1"/>
      <protection hidden="1"/>
    </xf>
    <xf numFmtId="0" fontId="78" fillId="24" borderId="112" xfId="70" applyFont="1" applyFill="1" applyBorder="1" applyAlignment="1" applyProtection="1">
      <alignment horizontal="center" vertical="center" wrapText="1"/>
      <protection hidden="1"/>
    </xf>
    <xf numFmtId="9" fontId="9" fillId="24" borderId="54" xfId="77" applyFont="1" applyFill="1" applyBorder="1" applyAlignment="1">
      <alignment horizontal="center" vertical="center"/>
    </xf>
    <xf numFmtId="0" fontId="43" fillId="24" borderId="54" xfId="0" applyFont="1" applyFill="1" applyBorder="1" applyAlignment="1">
      <alignment/>
    </xf>
    <xf numFmtId="0" fontId="43" fillId="24" borderId="54" xfId="0" applyFont="1" applyFill="1" applyBorder="1" applyAlignment="1">
      <alignment/>
    </xf>
    <xf numFmtId="9" fontId="9" fillId="24" borderId="32" xfId="77" applyFont="1" applyFill="1" applyBorder="1" applyAlignment="1">
      <alignment horizontal="center" vertical="center"/>
    </xf>
    <xf numFmtId="0" fontId="43" fillId="24" borderId="32" xfId="0" applyFont="1" applyFill="1" applyBorder="1" applyAlignment="1">
      <alignment/>
    </xf>
    <xf numFmtId="0" fontId="43" fillId="24" borderId="32" xfId="0" applyFont="1" applyFill="1" applyBorder="1" applyAlignment="1">
      <alignment/>
    </xf>
    <xf numFmtId="171" fontId="46" fillId="51" borderId="21" xfId="75" applyNumberFormat="1" applyFont="1" applyFill="1" applyBorder="1" applyAlignment="1">
      <alignment horizontal="center" vertical="center" wrapText="1"/>
      <protection/>
    </xf>
    <xf numFmtId="171" fontId="46" fillId="66" borderId="21" xfId="75" applyNumberFormat="1" applyFont="1" applyFill="1" applyBorder="1" applyAlignment="1">
      <alignment horizontal="center" vertical="center" wrapText="1"/>
      <protection/>
    </xf>
    <xf numFmtId="1" fontId="9" fillId="24" borderId="93" xfId="0" applyNumberFormat="1" applyFont="1" applyFill="1" applyBorder="1" applyAlignment="1">
      <alignment horizontal="center" vertical="center" wrapText="1"/>
    </xf>
    <xf numFmtId="1" fontId="9" fillId="24" borderId="21" xfId="0" applyNumberFormat="1" applyFont="1" applyFill="1" applyBorder="1" applyAlignment="1">
      <alignment horizontal="center" vertical="center" wrapText="1"/>
    </xf>
    <xf numFmtId="169" fontId="78" fillId="24" borderId="32" xfId="56" applyNumberFormat="1" applyFont="1" applyFill="1" applyBorder="1" applyAlignment="1" applyProtection="1">
      <alignment horizontal="center" vertical="center" wrapText="1"/>
      <protection hidden="1"/>
    </xf>
    <xf numFmtId="169" fontId="78" fillId="24" borderId="21" xfId="56" applyNumberFormat="1" applyFont="1" applyFill="1" applyBorder="1" applyAlignment="1" applyProtection="1">
      <alignment horizontal="center" vertical="center" wrapText="1"/>
      <protection hidden="1"/>
    </xf>
    <xf numFmtId="9" fontId="78" fillId="24" borderId="21" xfId="77" applyFont="1" applyFill="1" applyBorder="1" applyAlignment="1" applyProtection="1">
      <alignment horizontal="center" vertical="center" wrapText="1"/>
      <protection hidden="1"/>
    </xf>
    <xf numFmtId="9" fontId="78" fillId="24" borderId="54" xfId="77" applyFont="1" applyFill="1" applyBorder="1" applyAlignment="1" applyProtection="1">
      <alignment horizontal="center" vertical="center" wrapText="1"/>
      <protection hidden="1"/>
    </xf>
    <xf numFmtId="9" fontId="9" fillId="24" borderId="93" xfId="77" applyFont="1" applyFill="1" applyBorder="1" applyAlignment="1">
      <alignment horizontal="center" vertical="center" wrapText="1"/>
    </xf>
    <xf numFmtId="171" fontId="46" fillId="51" borderId="64" xfId="75" applyNumberFormat="1" applyFont="1" applyFill="1" applyBorder="1" applyAlignment="1">
      <alignment horizontal="center" vertical="center" wrapText="1"/>
      <protection/>
    </xf>
    <xf numFmtId="171" fontId="46" fillId="51" borderId="54" xfId="75" applyNumberFormat="1" applyFont="1" applyFill="1" applyBorder="1" applyAlignment="1">
      <alignment horizontal="center" vertical="center" wrapText="1"/>
      <protection/>
    </xf>
    <xf numFmtId="9" fontId="78" fillId="24" borderId="45" xfId="77" applyFont="1" applyFill="1" applyBorder="1" applyAlignment="1" applyProtection="1">
      <alignment horizontal="center" vertical="center" wrapText="1"/>
      <protection hidden="1"/>
    </xf>
    <xf numFmtId="1" fontId="78" fillId="24" borderId="21" xfId="77" applyNumberFormat="1" applyFont="1" applyFill="1" applyBorder="1" applyAlignment="1" applyProtection="1">
      <alignment horizontal="center" vertical="center" wrapText="1"/>
      <protection hidden="1"/>
    </xf>
    <xf numFmtId="9" fontId="78" fillId="24" borderId="32" xfId="77" applyFont="1" applyFill="1" applyBorder="1" applyAlignment="1" applyProtection="1">
      <alignment horizontal="center" vertical="center" wrapText="1"/>
      <protection hidden="1"/>
    </xf>
    <xf numFmtId="1" fontId="78" fillId="24" borderId="32" xfId="77" applyNumberFormat="1" applyFont="1" applyFill="1" applyBorder="1" applyAlignment="1" applyProtection="1">
      <alignment horizontal="center" vertical="center" wrapText="1"/>
      <protection hidden="1"/>
    </xf>
    <xf numFmtId="0" fontId="79" fillId="24" borderId="21" xfId="0" applyFont="1" applyFill="1" applyBorder="1" applyAlignment="1">
      <alignment horizontal="center" vertical="center"/>
    </xf>
    <xf numFmtId="9" fontId="79" fillId="24" borderId="21" xfId="77" applyFont="1" applyFill="1" applyBorder="1" applyAlignment="1">
      <alignment horizontal="center" vertical="center"/>
    </xf>
    <xf numFmtId="9" fontId="79" fillId="24" borderId="32" xfId="77" applyFont="1" applyFill="1" applyBorder="1" applyAlignment="1">
      <alignment horizontal="center" vertical="center"/>
    </xf>
    <xf numFmtId="1" fontId="76" fillId="24" borderId="27" xfId="0" applyNumberFormat="1" applyFont="1" applyFill="1" applyBorder="1" applyAlignment="1">
      <alignment horizontal="center" vertical="center"/>
    </xf>
    <xf numFmtId="9" fontId="76" fillId="24" borderId="21" xfId="77" applyFont="1" applyFill="1" applyBorder="1" applyAlignment="1">
      <alignment horizontal="center" vertical="center"/>
    </xf>
    <xf numFmtId="0" fontId="76" fillId="24" borderId="21" xfId="0" applyFont="1" applyFill="1" applyBorder="1" applyAlignment="1">
      <alignment horizontal="center" vertical="center"/>
    </xf>
    <xf numFmtId="44" fontId="76" fillId="24" borderId="21" xfId="64" applyFont="1" applyFill="1" applyBorder="1" applyAlignment="1">
      <alignment horizontal="center" vertical="center"/>
    </xf>
    <xf numFmtId="44" fontId="76" fillId="24" borderId="21" xfId="64" applyFont="1" applyFill="1" applyBorder="1" applyAlignment="1">
      <alignment horizontal="center" vertical="center"/>
    </xf>
    <xf numFmtId="0" fontId="76" fillId="24" borderId="21" xfId="0" applyFont="1" applyFill="1" applyBorder="1" applyAlignment="1">
      <alignment horizontal="center" vertical="center" wrapText="1"/>
    </xf>
    <xf numFmtId="0" fontId="76" fillId="24" borderId="21" xfId="0" applyFont="1" applyFill="1" applyBorder="1" applyAlignment="1">
      <alignment horizontal="center"/>
    </xf>
    <xf numFmtId="1" fontId="76" fillId="24" borderId="65" xfId="0" applyNumberFormat="1" applyFont="1" applyFill="1" applyBorder="1" applyAlignment="1">
      <alignment horizontal="center" vertical="center"/>
    </xf>
    <xf numFmtId="9" fontId="76" fillId="24" borderId="54" xfId="77" applyFont="1" applyFill="1" applyBorder="1" applyAlignment="1">
      <alignment horizontal="center" vertical="center"/>
    </xf>
    <xf numFmtId="0" fontId="76" fillId="24" borderId="54" xfId="0" applyFont="1" applyFill="1" applyBorder="1" applyAlignment="1">
      <alignment horizontal="center" vertical="center"/>
    </xf>
    <xf numFmtId="44" fontId="76" fillId="24" borderId="54" xfId="64" applyFont="1" applyFill="1" applyBorder="1" applyAlignment="1">
      <alignment horizontal="center" vertical="center"/>
    </xf>
    <xf numFmtId="0" fontId="76" fillId="24" borderId="54" xfId="0" applyFont="1" applyFill="1" applyBorder="1" applyAlignment="1">
      <alignment horizontal="center"/>
    </xf>
    <xf numFmtId="0" fontId="76" fillId="28" borderId="84" xfId="45" applyFont="1" applyFill="1" applyBorder="1" applyAlignment="1" applyProtection="1">
      <alignment horizontal="center" vertical="center" wrapText="1"/>
      <protection/>
    </xf>
    <xf numFmtId="0" fontId="76" fillId="28" borderId="85" xfId="45" applyFont="1" applyFill="1" applyBorder="1" applyAlignment="1" applyProtection="1">
      <alignment horizontal="center" vertical="center" wrapText="1"/>
      <protection/>
    </xf>
    <xf numFmtId="9" fontId="76" fillId="28" borderId="85" xfId="45" applyNumberFormat="1" applyFont="1" applyFill="1" applyBorder="1" applyAlignment="1" applyProtection="1">
      <alignment horizontal="center" vertical="center" wrapText="1"/>
      <protection/>
    </xf>
    <xf numFmtId="0" fontId="76" fillId="28" borderId="86" xfId="45" applyFont="1" applyFill="1" applyBorder="1" applyAlignment="1" applyProtection="1">
      <alignment horizontal="center" vertical="center" wrapText="1"/>
      <protection/>
    </xf>
    <xf numFmtId="1" fontId="76" fillId="24" borderId="32" xfId="0" applyNumberFormat="1" applyFont="1" applyFill="1" applyBorder="1" applyAlignment="1">
      <alignment horizontal="center" vertical="center"/>
    </xf>
    <xf numFmtId="9" fontId="76" fillId="24" borderId="32" xfId="77" applyFont="1" applyFill="1" applyBorder="1" applyAlignment="1">
      <alignment horizontal="center" vertical="center"/>
    </xf>
    <xf numFmtId="0" fontId="76" fillId="24" borderId="32" xfId="0" applyFont="1" applyFill="1" applyBorder="1" applyAlignment="1">
      <alignment horizontal="center" vertical="center"/>
    </xf>
    <xf numFmtId="44" fontId="76" fillId="24" borderId="32" xfId="64" applyFont="1" applyFill="1" applyBorder="1" applyAlignment="1">
      <alignment horizontal="center" vertical="center"/>
    </xf>
    <xf numFmtId="0" fontId="76" fillId="24" borderId="32" xfId="0" applyFont="1" applyFill="1" applyBorder="1" applyAlignment="1">
      <alignment horizontal="center" vertical="center"/>
    </xf>
    <xf numFmtId="0" fontId="76" fillId="24" borderId="32" xfId="0" applyFont="1" applyFill="1" applyBorder="1" applyAlignment="1">
      <alignment horizontal="center" vertical="center" wrapText="1"/>
    </xf>
    <xf numFmtId="1" fontId="76" fillId="24" borderId="21" xfId="0" applyNumberFormat="1" applyFont="1" applyFill="1" applyBorder="1" applyAlignment="1">
      <alignment horizontal="center" vertical="center"/>
    </xf>
    <xf numFmtId="0" fontId="76" fillId="24" borderId="21" xfId="0" applyFont="1" applyFill="1" applyBorder="1" applyAlignment="1">
      <alignment horizontal="center" vertical="center"/>
    </xf>
    <xf numFmtId="0" fontId="9" fillId="45" borderId="78" xfId="71" applyFont="1" applyFill="1" applyBorder="1" applyAlignment="1" applyProtection="1">
      <alignment horizontal="center" vertical="center" wrapText="1"/>
      <protection hidden="1"/>
    </xf>
    <xf numFmtId="1" fontId="22" fillId="24" borderId="21" xfId="70" applyNumberFormat="1" applyFont="1" applyFill="1" applyBorder="1" applyAlignment="1" applyProtection="1">
      <alignment horizontal="center" vertical="center" wrapText="1"/>
      <protection hidden="1"/>
    </xf>
    <xf numFmtId="0" fontId="10" fillId="28" borderId="0" xfId="45" applyFont="1" applyFill="1" applyBorder="1" applyAlignment="1" applyProtection="1">
      <alignment horizontal="center" vertical="center" wrapText="1"/>
      <protection/>
    </xf>
    <xf numFmtId="0" fontId="9" fillId="45" borderId="132" xfId="45" applyFont="1" applyFill="1" applyBorder="1" applyAlignment="1" applyProtection="1">
      <alignment horizontal="center" vertical="center" wrapText="1"/>
      <protection/>
    </xf>
    <xf numFmtId="9" fontId="76" fillId="24" borderId="21" xfId="0" applyNumberFormat="1" applyFont="1" applyFill="1" applyBorder="1" applyAlignment="1">
      <alignment horizontal="center" vertical="center"/>
    </xf>
    <xf numFmtId="9" fontId="12" fillId="0" borderId="0" xfId="0" applyNumberFormat="1" applyFont="1" applyAlignment="1">
      <alignment/>
    </xf>
    <xf numFmtId="9" fontId="12" fillId="0" borderId="0" xfId="77" applyFont="1" applyAlignment="1">
      <alignment/>
    </xf>
    <xf numFmtId="0" fontId="76" fillId="24" borderId="50" xfId="0" applyFont="1" applyFill="1" applyBorder="1" applyAlignment="1" applyProtection="1">
      <alignment horizontal="center" vertical="center" wrapText="1"/>
      <protection locked="0"/>
    </xf>
    <xf numFmtId="9" fontId="76" fillId="24" borderId="21" xfId="77" applyFont="1" applyFill="1" applyBorder="1" applyAlignment="1" applyProtection="1">
      <alignment horizontal="center" vertical="center" wrapText="1"/>
      <protection locked="0"/>
    </xf>
    <xf numFmtId="0" fontId="76" fillId="24" borderId="21" xfId="0" applyFont="1" applyFill="1" applyBorder="1" applyAlignment="1" applyProtection="1">
      <alignment horizontal="center" vertical="center" wrapText="1"/>
      <protection locked="0"/>
    </xf>
    <xf numFmtId="9" fontId="76" fillId="24" borderId="21" xfId="0" applyNumberFormat="1" applyFont="1" applyFill="1" applyBorder="1" applyAlignment="1" applyProtection="1">
      <alignment horizontal="center" vertical="center" wrapText="1"/>
      <protection locked="0"/>
    </xf>
    <xf numFmtId="0" fontId="76" fillId="24" borderId="51" xfId="0" applyFont="1" applyFill="1" applyBorder="1" applyAlignment="1" applyProtection="1">
      <alignment horizontal="center" vertical="center" wrapText="1"/>
      <protection locked="0"/>
    </xf>
    <xf numFmtId="0" fontId="8" fillId="6" borderId="47" xfId="77" applyNumberFormat="1" applyFont="1" applyFill="1" applyBorder="1" applyAlignment="1" applyProtection="1">
      <alignment horizontal="center" vertical="center" wrapText="1"/>
      <protection locked="0"/>
    </xf>
    <xf numFmtId="44" fontId="8" fillId="0" borderId="45" xfId="64" applyFont="1" applyFill="1" applyBorder="1" applyAlignment="1" applyProtection="1">
      <alignment vertical="center" wrapText="1"/>
      <protection hidden="1" locked="0"/>
    </xf>
    <xf numFmtId="44" fontId="76" fillId="24" borderId="54" xfId="64" applyFont="1" applyFill="1" applyBorder="1" applyAlignment="1" applyProtection="1">
      <alignment vertical="center" wrapText="1"/>
      <protection locked="0"/>
    </xf>
    <xf numFmtId="9" fontId="76" fillId="24" borderId="54" xfId="77" applyFont="1" applyFill="1" applyBorder="1" applyAlignment="1" applyProtection="1">
      <alignment vertical="center" wrapText="1"/>
      <protection locked="0"/>
    </xf>
    <xf numFmtId="44" fontId="8" fillId="0" borderId="32" xfId="64" applyFont="1" applyFill="1" applyBorder="1" applyAlignment="1" applyProtection="1">
      <alignment vertical="center" wrapText="1"/>
      <protection hidden="1" locked="0"/>
    </xf>
    <xf numFmtId="44" fontId="76" fillId="24" borderId="32" xfId="64" applyFont="1" applyFill="1" applyBorder="1" applyAlignment="1" applyProtection="1">
      <alignment vertical="center" wrapText="1"/>
      <protection locked="0"/>
    </xf>
    <xf numFmtId="9" fontId="76" fillId="24" borderId="32" xfId="77" applyFont="1" applyFill="1" applyBorder="1" applyAlignment="1" applyProtection="1">
      <alignment vertical="center" wrapText="1"/>
      <protection locked="0"/>
    </xf>
    <xf numFmtId="0" fontId="76" fillId="24" borderId="32" xfId="0" applyFont="1" applyFill="1" applyBorder="1" applyAlignment="1" applyProtection="1">
      <alignment horizontal="center" vertical="center" wrapText="1"/>
      <protection locked="0"/>
    </xf>
    <xf numFmtId="44" fontId="76" fillId="24" borderId="21" xfId="64" applyFont="1" applyFill="1" applyBorder="1" applyAlignment="1" applyProtection="1">
      <alignment horizontal="center" vertical="center" wrapText="1"/>
      <protection locked="0"/>
    </xf>
    <xf numFmtId="9" fontId="12" fillId="24" borderId="21" xfId="0" applyNumberFormat="1" applyFont="1" applyFill="1" applyBorder="1" applyAlignment="1" applyProtection="1">
      <alignment horizontal="center" vertical="center" wrapText="1"/>
      <protection locked="0"/>
    </xf>
    <xf numFmtId="9" fontId="8" fillId="24" borderId="21" xfId="0" applyNumberFormat="1" applyFont="1" applyFill="1" applyBorder="1" applyAlignment="1" applyProtection="1">
      <alignment horizontal="center" vertical="center" wrapText="1"/>
      <protection locked="0"/>
    </xf>
    <xf numFmtId="9" fontId="8" fillId="24" borderId="21" xfId="77" applyFont="1" applyFill="1" applyBorder="1" applyAlignment="1" applyProtection="1">
      <alignment horizontal="center" vertical="center" wrapText="1"/>
      <protection locked="0"/>
    </xf>
    <xf numFmtId="0" fontId="12" fillId="24" borderId="51" xfId="0" applyFont="1" applyFill="1" applyBorder="1" applyAlignment="1" applyProtection="1">
      <alignment horizontal="center" vertical="center" wrapText="1"/>
      <protection locked="0"/>
    </xf>
    <xf numFmtId="0" fontId="12" fillId="24" borderId="21" xfId="0" applyFont="1" applyFill="1" applyBorder="1" applyAlignment="1" applyProtection="1">
      <alignment horizontal="center" vertical="center" wrapText="1"/>
      <protection locked="0"/>
    </xf>
    <xf numFmtId="0" fontId="76" fillId="24" borderId="21" xfId="0" applyFont="1" applyFill="1" applyBorder="1" applyAlignment="1" applyProtection="1">
      <alignment horizontal="center" vertical="center" wrapText="1"/>
      <protection locked="0"/>
    </xf>
    <xf numFmtId="170" fontId="76" fillId="24" borderId="21" xfId="64" applyNumberFormat="1" applyFont="1" applyFill="1" applyBorder="1" applyAlignment="1" applyProtection="1">
      <alignment horizontal="center" vertical="center" wrapText="1"/>
      <protection locked="0"/>
    </xf>
    <xf numFmtId="1" fontId="76" fillId="24" borderId="50" xfId="0" applyNumberFormat="1" applyFont="1" applyFill="1" applyBorder="1" applyAlignment="1" applyProtection="1">
      <alignment horizontal="center" vertical="center" wrapText="1"/>
      <protection locked="0"/>
    </xf>
    <xf numFmtId="9" fontId="76" fillId="24" borderId="50" xfId="77" applyFont="1" applyFill="1" applyBorder="1" applyAlignment="1" applyProtection="1">
      <alignment horizontal="center" vertical="center" wrapText="1"/>
      <protection locked="0"/>
    </xf>
    <xf numFmtId="9" fontId="76" fillId="24" borderId="21" xfId="0" applyNumberFormat="1" applyFont="1" applyFill="1" applyBorder="1" applyAlignment="1" applyProtection="1">
      <alignment horizontal="center" vertical="center" wrapText="1"/>
      <protection locked="0"/>
    </xf>
    <xf numFmtId="0" fontId="76" fillId="17" borderId="50" xfId="0" applyFont="1" applyFill="1" applyBorder="1" applyAlignment="1" applyProtection="1">
      <alignment horizontal="center" vertical="center" wrapText="1"/>
      <protection locked="0"/>
    </xf>
    <xf numFmtId="0" fontId="76" fillId="17" borderId="21" xfId="0" applyFont="1" applyFill="1" applyBorder="1" applyAlignment="1" applyProtection="1">
      <alignment horizontal="center" vertical="center" wrapText="1"/>
      <protection locked="0"/>
    </xf>
    <xf numFmtId="0" fontId="76" fillId="17" borderId="51" xfId="0" applyFont="1" applyFill="1" applyBorder="1" applyAlignment="1" applyProtection="1">
      <alignment horizontal="center" vertical="center" wrapText="1"/>
      <protection locked="0"/>
    </xf>
    <xf numFmtId="1" fontId="76" fillId="24" borderId="50" xfId="0" applyNumberFormat="1" applyFont="1" applyFill="1" applyBorder="1" applyAlignment="1">
      <alignment horizontal="center" vertical="center"/>
    </xf>
    <xf numFmtId="9" fontId="76" fillId="24" borderId="21" xfId="0" applyNumberFormat="1" applyFont="1" applyFill="1" applyBorder="1" applyAlignment="1">
      <alignment horizontal="center" vertical="center"/>
    </xf>
    <xf numFmtId="0" fontId="76" fillId="24" borderId="21" xfId="0" applyFont="1" applyFill="1" applyBorder="1" applyAlignment="1">
      <alignment/>
    </xf>
    <xf numFmtId="0" fontId="80" fillId="24" borderId="21" xfId="0" applyFont="1" applyFill="1" applyBorder="1" applyAlignment="1">
      <alignment horizontal="center" vertical="center" wrapText="1"/>
    </xf>
    <xf numFmtId="9" fontId="76" fillId="24" borderId="21" xfId="77" applyFont="1" applyFill="1" applyBorder="1" applyAlignment="1">
      <alignment horizontal="center" vertical="center"/>
    </xf>
    <xf numFmtId="9" fontId="76" fillId="24" borderId="50" xfId="77" applyFont="1" applyFill="1" applyBorder="1" applyAlignment="1">
      <alignment horizontal="center" vertical="center"/>
    </xf>
    <xf numFmtId="173" fontId="12" fillId="0" borderId="0" xfId="77" applyNumberFormat="1" applyFont="1" applyFill="1" applyBorder="1" applyAlignment="1" applyProtection="1">
      <alignment horizontal="center" vertical="center"/>
      <protection locked="0"/>
    </xf>
    <xf numFmtId="10" fontId="12" fillId="0" borderId="0" xfId="77" applyNumberFormat="1" applyFont="1" applyFill="1" applyBorder="1" applyAlignment="1" applyProtection="1">
      <alignment horizontal="center" vertical="center"/>
      <protection locked="0"/>
    </xf>
    <xf numFmtId="1" fontId="80" fillId="24" borderId="21" xfId="0" applyNumberFormat="1" applyFont="1" applyFill="1" applyBorder="1" applyAlignment="1">
      <alignment horizontal="center" vertical="center" wrapText="1"/>
    </xf>
    <xf numFmtId="9" fontId="80" fillId="24" borderId="21" xfId="77" applyFont="1" applyFill="1" applyBorder="1" applyAlignment="1">
      <alignment horizontal="center" vertical="center" wrapText="1"/>
    </xf>
    <xf numFmtId="9" fontId="80" fillId="24" borderId="21" xfId="0" applyNumberFormat="1" applyFont="1" applyFill="1" applyBorder="1" applyAlignment="1">
      <alignment horizontal="center" vertical="center" wrapText="1"/>
    </xf>
    <xf numFmtId="0" fontId="80" fillId="24" borderId="21" xfId="0" applyFont="1" applyFill="1" applyBorder="1" applyAlignment="1">
      <alignment horizontal="center" vertical="center" wrapText="1"/>
    </xf>
    <xf numFmtId="9" fontId="80" fillId="24" borderId="21" xfId="0" applyNumberFormat="1" applyFont="1" applyFill="1" applyBorder="1" applyAlignment="1">
      <alignment horizontal="center" vertical="center" wrapText="1"/>
    </xf>
    <xf numFmtId="0" fontId="80" fillId="17" borderId="50" xfId="0" applyFont="1" applyFill="1" applyBorder="1" applyAlignment="1">
      <alignment horizontal="center" vertical="center" wrapText="1"/>
    </xf>
    <xf numFmtId="0" fontId="80" fillId="17" borderId="21" xfId="0" applyFont="1" applyFill="1" applyBorder="1" applyAlignment="1">
      <alignment horizontal="center" vertical="center" wrapText="1"/>
    </xf>
    <xf numFmtId="0" fontId="80" fillId="17" borderId="54" xfId="0" applyFont="1" applyFill="1" applyBorder="1" applyAlignment="1">
      <alignment horizontal="center" vertical="center" wrapText="1"/>
    </xf>
    <xf numFmtId="0" fontId="80" fillId="17" borderId="51" xfId="0" applyFont="1" applyFill="1" applyBorder="1" applyAlignment="1">
      <alignment horizontal="center" vertical="center" wrapText="1"/>
    </xf>
    <xf numFmtId="1" fontId="80" fillId="24" borderId="50" xfId="0" applyNumberFormat="1" applyFont="1" applyFill="1" applyBorder="1" applyAlignment="1">
      <alignment horizontal="center" vertical="center" wrapText="1"/>
    </xf>
    <xf numFmtId="0" fontId="80" fillId="17" borderId="64" xfId="0" applyFont="1" applyFill="1" applyBorder="1" applyAlignment="1">
      <alignment horizontal="center" vertical="center" wrapText="1"/>
    </xf>
    <xf numFmtId="0" fontId="80" fillId="17" borderId="110" xfId="0" applyFont="1" applyFill="1" applyBorder="1" applyAlignment="1">
      <alignment horizontal="center" vertical="center" wrapText="1"/>
    </xf>
    <xf numFmtId="1" fontId="11" fillId="0" borderId="21" xfId="81" applyNumberFormat="1" applyFont="1" applyFill="1" applyBorder="1" applyAlignment="1">
      <alignment horizontal="center" vertical="center" wrapText="1"/>
    </xf>
    <xf numFmtId="172" fontId="81" fillId="17" borderId="121" xfId="0" applyNumberFormat="1" applyFont="1" applyFill="1" applyBorder="1" applyAlignment="1">
      <alignment horizontal="center" vertical="center" wrapText="1"/>
    </xf>
    <xf numFmtId="172" fontId="16" fillId="46" borderId="40" xfId="0" applyNumberFormat="1" applyFont="1" applyFill="1" applyBorder="1" applyAlignment="1">
      <alignment horizontal="center" vertical="center" wrapText="1"/>
    </xf>
    <xf numFmtId="0" fontId="82" fillId="0" borderId="0" xfId="0" applyFont="1" applyBorder="1" applyAlignment="1">
      <alignment horizontal="center" vertical="center" wrapText="1"/>
    </xf>
    <xf numFmtId="1" fontId="16" fillId="24" borderId="128" xfId="70" applyNumberFormat="1" applyFont="1" applyFill="1" applyBorder="1" applyAlignment="1" applyProtection="1">
      <alignment horizontal="center" vertical="center" wrapText="1"/>
      <protection hidden="1"/>
    </xf>
    <xf numFmtId="9" fontId="16" fillId="24" borderId="45" xfId="81" applyFont="1" applyFill="1" applyBorder="1" applyAlignment="1" applyProtection="1">
      <alignment horizontal="center" vertical="center" wrapText="1"/>
      <protection hidden="1"/>
    </xf>
    <xf numFmtId="169" fontId="16" fillId="24" borderId="45" xfId="56" applyNumberFormat="1" applyFont="1" applyFill="1" applyBorder="1" applyAlignment="1" applyProtection="1">
      <alignment horizontal="center" vertical="center" wrapText="1"/>
      <protection hidden="1"/>
    </xf>
    <xf numFmtId="9" fontId="16" fillId="27" borderId="45" xfId="81" applyFont="1" applyFill="1" applyBorder="1" applyAlignment="1" applyProtection="1">
      <alignment horizontal="center" vertical="center" wrapText="1"/>
      <protection hidden="1"/>
    </xf>
    <xf numFmtId="0" fontId="16" fillId="24" borderId="45" xfId="70" applyFont="1" applyFill="1" applyBorder="1" applyAlignment="1" applyProtection="1">
      <alignment horizontal="center" vertical="center" wrapText="1"/>
      <protection hidden="1"/>
    </xf>
    <xf numFmtId="0" fontId="16" fillId="24" borderId="45" xfId="70" applyFont="1" applyFill="1" applyBorder="1" applyAlignment="1" applyProtection="1">
      <alignment horizontal="center" vertical="center" wrapText="1"/>
      <protection hidden="1"/>
    </xf>
    <xf numFmtId="0" fontId="16" fillId="24" borderId="112" xfId="70" applyFont="1" applyFill="1" applyBorder="1" applyAlignment="1" applyProtection="1">
      <alignment horizontal="center" vertical="center" wrapText="1"/>
      <protection hidden="1"/>
    </xf>
    <xf numFmtId="172" fontId="11" fillId="17" borderId="106" xfId="0" applyNumberFormat="1" applyFont="1" applyFill="1" applyBorder="1" applyAlignment="1">
      <alignment horizontal="center" vertical="center" wrapText="1"/>
    </xf>
    <xf numFmtId="172" fontId="17" fillId="17" borderId="110" xfId="0" applyNumberFormat="1" applyFont="1" applyFill="1" applyBorder="1" applyAlignment="1">
      <alignment horizontal="center" vertical="center" wrapText="1"/>
    </xf>
    <xf numFmtId="0" fontId="80" fillId="24" borderId="21" xfId="0" applyFont="1" applyFill="1" applyBorder="1" applyAlignment="1">
      <alignment horizontal="left" vertical="center" wrapText="1"/>
    </xf>
    <xf numFmtId="44" fontId="80" fillId="24" borderId="21" xfId="64" applyFont="1" applyFill="1" applyBorder="1" applyAlignment="1">
      <alignment horizontal="center" vertical="center" wrapText="1"/>
    </xf>
    <xf numFmtId="44" fontId="80" fillId="24" borderId="21" xfId="64" applyFont="1" applyFill="1" applyBorder="1" applyAlignment="1" applyProtection="1">
      <alignment horizontal="center" vertical="center" wrapText="1"/>
      <protection hidden="1"/>
    </xf>
    <xf numFmtId="172" fontId="17" fillId="17" borderId="50" xfId="0" applyNumberFormat="1" applyFont="1" applyFill="1" applyBorder="1" applyAlignment="1">
      <alignment horizontal="center" vertical="center" wrapText="1"/>
    </xf>
    <xf numFmtId="172" fontId="17" fillId="17" borderId="54" xfId="0" applyNumberFormat="1" applyFont="1" applyFill="1" applyBorder="1" applyAlignment="1">
      <alignment horizontal="center" vertical="center" wrapText="1"/>
    </xf>
    <xf numFmtId="0" fontId="8" fillId="36" borderId="43" xfId="70" applyFont="1" applyFill="1" applyBorder="1" applyAlignment="1" applyProtection="1">
      <alignment horizontal="center" vertical="center" wrapText="1"/>
      <protection hidden="1"/>
    </xf>
    <xf numFmtId="0" fontId="80" fillId="24" borderId="61" xfId="0" applyFont="1" applyFill="1" applyBorder="1" applyAlignment="1">
      <alignment horizontal="center" vertical="center" wrapText="1"/>
    </xf>
    <xf numFmtId="0" fontId="8" fillId="36" borderId="21" xfId="70" applyFont="1" applyFill="1" applyBorder="1" applyAlignment="1" applyProtection="1">
      <alignment horizontal="center" vertical="center" wrapText="1"/>
      <protection hidden="1"/>
    </xf>
    <xf numFmtId="0" fontId="8" fillId="36" borderId="47" xfId="70" applyFont="1" applyFill="1" applyBorder="1" applyAlignment="1" applyProtection="1">
      <alignment horizontal="center" vertical="center" wrapText="1"/>
      <protection hidden="1"/>
    </xf>
    <xf numFmtId="172" fontId="17" fillId="17" borderId="40" xfId="0" applyNumberFormat="1" applyFont="1" applyFill="1" applyBorder="1" applyAlignment="1">
      <alignment horizontal="center" vertical="center" wrapText="1"/>
    </xf>
    <xf numFmtId="172" fontId="16" fillId="46" borderId="51" xfId="0" applyNumberFormat="1" applyFont="1" applyFill="1" applyBorder="1" applyAlignment="1">
      <alignment horizontal="center" vertical="center" wrapText="1"/>
    </xf>
    <xf numFmtId="9" fontId="0" fillId="0" borderId="0" xfId="77" applyFont="1" applyAlignment="1">
      <alignment horizontal="center" vertical="center"/>
    </xf>
    <xf numFmtId="0" fontId="52" fillId="11" borderId="48" xfId="0" applyFont="1" applyFill="1" applyBorder="1" applyAlignment="1">
      <alignment horizontal="center"/>
    </xf>
    <xf numFmtId="0" fontId="52" fillId="11" borderId="43" xfId="0" applyFont="1" applyFill="1" applyBorder="1" applyAlignment="1">
      <alignment horizontal="center"/>
    </xf>
    <xf numFmtId="0" fontId="52" fillId="11" borderId="49" xfId="0" applyFont="1" applyFill="1" applyBorder="1" applyAlignment="1">
      <alignment horizontal="center"/>
    </xf>
    <xf numFmtId="0" fontId="0" fillId="0" borderId="50" xfId="0" applyBorder="1" applyAlignment="1">
      <alignment/>
    </xf>
    <xf numFmtId="9" fontId="0" fillId="0" borderId="21" xfId="77" applyFont="1" applyBorder="1" applyAlignment="1">
      <alignment horizontal="center"/>
    </xf>
    <xf numFmtId="0" fontId="0" fillId="0" borderId="0" xfId="0" applyFill="1" applyBorder="1" applyAlignment="1">
      <alignment/>
    </xf>
    <xf numFmtId="9" fontId="0" fillId="0" borderId="0" xfId="77" applyFont="1" applyFill="1" applyBorder="1" applyAlignment="1">
      <alignment horizontal="center"/>
    </xf>
    <xf numFmtId="9" fontId="0" fillId="0" borderId="51" xfId="77" applyNumberFormat="1" applyFont="1" applyBorder="1" applyAlignment="1">
      <alignment horizontal="center"/>
    </xf>
    <xf numFmtId="0" fontId="0" fillId="26" borderId="50" xfId="0" applyFill="1" applyBorder="1" applyAlignment="1">
      <alignment/>
    </xf>
    <xf numFmtId="9" fontId="0" fillId="0" borderId="0" xfId="77" applyFont="1" applyFill="1" applyBorder="1" applyAlignment="1">
      <alignment/>
    </xf>
    <xf numFmtId="0" fontId="77" fillId="46" borderId="120" xfId="0" applyFont="1" applyFill="1" applyBorder="1" applyAlignment="1">
      <alignment/>
    </xf>
    <xf numFmtId="9" fontId="84" fillId="46" borderId="102" xfId="0" applyNumberFormat="1" applyFont="1" applyFill="1" applyBorder="1" applyAlignment="1">
      <alignment horizontal="center"/>
    </xf>
    <xf numFmtId="176" fontId="84" fillId="46" borderId="121" xfId="0" applyNumberFormat="1" applyFont="1" applyFill="1" applyBorder="1" applyAlignment="1">
      <alignment horizontal="center"/>
    </xf>
    <xf numFmtId="9" fontId="84" fillId="46" borderId="85" xfId="0" applyNumberFormat="1" applyFont="1" applyFill="1" applyBorder="1" applyAlignment="1">
      <alignment horizontal="center"/>
    </xf>
    <xf numFmtId="176" fontId="84" fillId="46" borderId="86" xfId="0" applyNumberFormat="1" applyFont="1" applyFill="1" applyBorder="1" applyAlignment="1">
      <alignment horizontal="center"/>
    </xf>
    <xf numFmtId="9" fontId="0" fillId="26" borderId="0" xfId="77" applyFont="1" applyFill="1" applyBorder="1" applyAlignment="1">
      <alignment horizontal="center"/>
    </xf>
    <xf numFmtId="44" fontId="0" fillId="0" borderId="21" xfId="64" applyFont="1" applyBorder="1" applyAlignment="1">
      <alignment horizontal="center"/>
    </xf>
    <xf numFmtId="0" fontId="52" fillId="11" borderId="44" xfId="0" applyFont="1" applyFill="1" applyBorder="1" applyAlignment="1">
      <alignment horizontal="center"/>
    </xf>
    <xf numFmtId="44" fontId="0" fillId="0" borderId="27" xfId="64" applyFont="1" applyBorder="1" applyAlignment="1">
      <alignment/>
    </xf>
    <xf numFmtId="0" fontId="76" fillId="63" borderId="21" xfId="0" applyFont="1" applyFill="1" applyBorder="1" applyAlignment="1" applyProtection="1">
      <alignment horizontal="center" vertical="center" wrapText="1"/>
      <protection locked="0"/>
    </xf>
    <xf numFmtId="0" fontId="76" fillId="63" borderId="51" xfId="0" applyFont="1" applyFill="1" applyBorder="1" applyAlignment="1" applyProtection="1">
      <alignment horizontal="center" vertical="center" wrapText="1"/>
      <protection locked="0"/>
    </xf>
    <xf numFmtId="9" fontId="76" fillId="63" borderId="21" xfId="77" applyFont="1" applyFill="1" applyBorder="1" applyAlignment="1" applyProtection="1">
      <alignment horizontal="center" vertical="center" wrapText="1"/>
      <protection locked="0"/>
    </xf>
    <xf numFmtId="1" fontId="9" fillId="63" borderId="128" xfId="0" applyNumberFormat="1" applyFont="1" applyFill="1" applyBorder="1" applyAlignment="1" applyProtection="1">
      <alignment horizontal="center" vertical="center" wrapText="1"/>
      <protection locked="0"/>
    </xf>
    <xf numFmtId="9" fontId="9" fillId="63" borderId="45" xfId="77" applyFont="1" applyFill="1" applyBorder="1" applyAlignment="1" applyProtection="1">
      <alignment horizontal="center" vertical="center" wrapText="1"/>
      <protection locked="0"/>
    </xf>
    <xf numFmtId="9" fontId="9" fillId="63" borderId="93" xfId="77" applyFont="1" applyFill="1" applyBorder="1" applyAlignment="1" applyProtection="1">
      <alignment horizontal="center" vertical="center" wrapText="1"/>
      <protection locked="0"/>
    </xf>
    <xf numFmtId="9" fontId="9" fillId="63" borderId="32" xfId="77" applyFont="1" applyFill="1" applyBorder="1" applyAlignment="1" applyProtection="1">
      <alignment horizontal="center" vertical="center" wrapText="1"/>
      <protection locked="0"/>
    </xf>
    <xf numFmtId="1" fontId="9" fillId="63" borderId="21" xfId="0" applyNumberFormat="1" applyFont="1" applyFill="1" applyBorder="1" applyAlignment="1" applyProtection="1">
      <alignment horizontal="center" vertical="center" wrapText="1"/>
      <protection locked="0"/>
    </xf>
    <xf numFmtId="0" fontId="76" fillId="63" borderId="43" xfId="0" applyFont="1" applyFill="1" applyBorder="1" applyAlignment="1" applyProtection="1">
      <alignment horizontal="center" vertical="center" wrapText="1"/>
      <protection locked="0"/>
    </xf>
    <xf numFmtId="0" fontId="76" fillId="63" borderId="49" xfId="0" applyFont="1" applyFill="1" applyBorder="1" applyAlignment="1" applyProtection="1">
      <alignment horizontal="center" vertical="center" wrapText="1"/>
      <protection locked="0"/>
    </xf>
    <xf numFmtId="9" fontId="76" fillId="63" borderId="43" xfId="77" applyFont="1" applyFill="1" applyBorder="1" applyAlignment="1" applyProtection="1">
      <alignment horizontal="center" vertical="center" wrapText="1"/>
      <protection locked="0"/>
    </xf>
    <xf numFmtId="9" fontId="3" fillId="10" borderId="53" xfId="77" applyFont="1" applyFill="1" applyBorder="1" applyAlignment="1">
      <alignment horizontal="center" vertical="center" wrapText="1"/>
    </xf>
    <xf numFmtId="9" fontId="10" fillId="48" borderId="82" xfId="77" applyFont="1" applyFill="1" applyBorder="1" applyAlignment="1" applyProtection="1">
      <alignment horizontal="center" vertical="center" wrapText="1"/>
      <protection/>
    </xf>
    <xf numFmtId="44" fontId="10" fillId="48" borderId="82" xfId="64" applyFont="1" applyFill="1" applyBorder="1" applyAlignment="1" applyProtection="1">
      <alignment horizontal="center" vertical="center" wrapText="1"/>
      <protection/>
    </xf>
    <xf numFmtId="172" fontId="45" fillId="18" borderId="64" xfId="0" applyNumberFormat="1" applyFont="1" applyFill="1" applyBorder="1" applyAlignment="1" applyProtection="1">
      <alignment horizontal="center" vertical="center" wrapText="1"/>
      <protection hidden="1"/>
    </xf>
    <xf numFmtId="172" fontId="45" fillId="18" borderId="54" xfId="0" applyNumberFormat="1" applyFont="1" applyFill="1" applyBorder="1" applyAlignment="1" applyProtection="1">
      <alignment horizontal="center" vertical="center" wrapText="1"/>
      <protection hidden="1"/>
    </xf>
    <xf numFmtId="172" fontId="45" fillId="18" borderId="110" xfId="0" applyNumberFormat="1" applyFont="1" applyFill="1" applyBorder="1" applyAlignment="1" applyProtection="1">
      <alignment horizontal="center" vertical="center" wrapText="1"/>
      <protection hidden="1"/>
    </xf>
    <xf numFmtId="3" fontId="64" fillId="35" borderId="84" xfId="0" applyNumberFormat="1" applyFont="1" applyFill="1" applyBorder="1" applyAlignment="1">
      <alignment horizontal="center" vertical="center" wrapText="1"/>
    </xf>
    <xf numFmtId="3" fontId="64" fillId="35" borderId="85" xfId="0" applyNumberFormat="1" applyFont="1" applyFill="1" applyBorder="1" applyAlignment="1">
      <alignment horizontal="center" vertical="center" wrapText="1"/>
    </xf>
    <xf numFmtId="3" fontId="64" fillId="35" borderId="86" xfId="0" applyNumberFormat="1" applyFont="1" applyFill="1" applyBorder="1" applyAlignment="1">
      <alignment horizontal="center" vertical="center" wrapText="1"/>
    </xf>
    <xf numFmtId="9" fontId="44" fillId="10" borderId="85" xfId="0" applyNumberFormat="1" applyFont="1" applyFill="1" applyBorder="1" applyAlignment="1">
      <alignment/>
    </xf>
    <xf numFmtId="172" fontId="44" fillId="10" borderId="85" xfId="0" applyNumberFormat="1" applyFont="1" applyFill="1" applyBorder="1" applyAlignment="1">
      <alignment/>
    </xf>
    <xf numFmtId="9" fontId="64" fillId="35" borderId="85" xfId="77" applyFont="1" applyFill="1" applyBorder="1" applyAlignment="1">
      <alignment horizontal="center" vertical="center" wrapText="1"/>
    </xf>
    <xf numFmtId="1" fontId="10" fillId="35" borderId="47" xfId="0" applyNumberFormat="1" applyFont="1" applyFill="1" applyBorder="1" applyAlignment="1" applyProtection="1">
      <alignment horizontal="center" vertical="center" wrapText="1"/>
      <protection/>
    </xf>
    <xf numFmtId="9" fontId="10" fillId="35" borderId="47" xfId="77" applyFont="1" applyFill="1" applyBorder="1" applyAlignment="1" applyProtection="1">
      <alignment horizontal="center" vertical="center" wrapText="1"/>
      <protection/>
    </xf>
    <xf numFmtId="44" fontId="10" fillId="35" borderId="47" xfId="64" applyFont="1" applyFill="1" applyBorder="1" applyAlignment="1" applyProtection="1">
      <alignment horizontal="center" vertical="center" wrapText="1"/>
      <protection/>
    </xf>
    <xf numFmtId="0" fontId="9" fillId="24" borderId="21" xfId="0" applyFont="1" applyFill="1" applyBorder="1" applyAlignment="1">
      <alignment horizontal="center" vertical="center" wrapText="1"/>
    </xf>
    <xf numFmtId="9" fontId="9" fillId="24" borderId="21" xfId="0" applyNumberFormat="1"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2" fillId="24" borderId="21" xfId="0" applyFont="1" applyFill="1" applyBorder="1" applyAlignment="1">
      <alignment wrapText="1"/>
    </xf>
    <xf numFmtId="0" fontId="12" fillId="24" borderId="21" xfId="0" applyFont="1" applyFill="1" applyBorder="1" applyAlignment="1">
      <alignment wrapText="1"/>
    </xf>
    <xf numFmtId="0" fontId="76" fillId="24" borderId="21" xfId="0" applyFont="1" applyFill="1" applyBorder="1" applyAlignment="1">
      <alignment horizontal="center" wrapText="1"/>
    </xf>
    <xf numFmtId="0" fontId="76" fillId="24" borderId="21" xfId="0" applyFont="1" applyFill="1" applyBorder="1" applyAlignment="1">
      <alignment horizontal="center" wrapText="1"/>
    </xf>
    <xf numFmtId="0" fontId="76" fillId="24" borderId="21" xfId="0" applyFont="1" applyFill="1" applyBorder="1" applyAlignment="1">
      <alignment horizontal="center" vertical="center" wrapText="1"/>
    </xf>
    <xf numFmtId="0" fontId="76" fillId="24" borderId="51" xfId="0" applyFont="1" applyFill="1" applyBorder="1" applyAlignment="1">
      <alignment horizontal="center" vertical="center" wrapText="1"/>
    </xf>
    <xf numFmtId="0" fontId="76" fillId="24" borderId="54" xfId="0" applyFont="1" applyFill="1" applyBorder="1" applyAlignment="1">
      <alignment horizontal="center" vertical="center" wrapText="1"/>
    </xf>
    <xf numFmtId="0" fontId="76" fillId="24" borderId="110" xfId="0" applyFont="1" applyFill="1" applyBorder="1" applyAlignment="1">
      <alignment horizontal="center" vertical="center" wrapText="1"/>
    </xf>
    <xf numFmtId="0" fontId="12" fillId="24" borderId="54" xfId="0" applyFont="1" applyFill="1" applyBorder="1" applyAlignment="1">
      <alignment wrapText="1"/>
    </xf>
    <xf numFmtId="0" fontId="12" fillId="24" borderId="54" xfId="0" applyFont="1" applyFill="1" applyBorder="1" applyAlignment="1">
      <alignment wrapText="1"/>
    </xf>
    <xf numFmtId="9" fontId="76" fillId="24" borderId="21" xfId="77" applyFont="1" applyFill="1" applyBorder="1" applyAlignment="1">
      <alignment horizontal="center" vertical="center" wrapText="1"/>
    </xf>
    <xf numFmtId="9" fontId="76" fillId="24" borderId="54" xfId="77" applyFont="1" applyFill="1" applyBorder="1" applyAlignment="1">
      <alignment horizontal="center" vertical="center" wrapText="1"/>
    </xf>
    <xf numFmtId="1" fontId="76" fillId="24" borderId="50" xfId="0" applyNumberFormat="1" applyFont="1" applyFill="1" applyBorder="1" applyAlignment="1">
      <alignment horizontal="center" vertical="center" wrapText="1"/>
    </xf>
    <xf numFmtId="9" fontId="76" fillId="24" borderId="50" xfId="77" applyFont="1" applyFill="1" applyBorder="1" applyAlignment="1">
      <alignment horizontal="center" vertical="center" wrapText="1"/>
    </xf>
    <xf numFmtId="9" fontId="76" fillId="24" borderId="21" xfId="77" applyFont="1" applyFill="1" applyBorder="1" applyAlignment="1">
      <alignment horizontal="center" vertical="center" wrapText="1"/>
    </xf>
    <xf numFmtId="9" fontId="76" fillId="24" borderId="21" xfId="0" applyNumberFormat="1" applyFont="1" applyFill="1" applyBorder="1" applyAlignment="1">
      <alignment horizontal="center" vertical="center" wrapText="1"/>
    </xf>
    <xf numFmtId="9" fontId="15" fillId="24" borderId="21" xfId="77" applyFont="1" applyFill="1" applyBorder="1" applyAlignment="1">
      <alignment horizontal="center" vertical="center"/>
    </xf>
    <xf numFmtId="0" fontId="76" fillId="67" borderId="133" xfId="0" applyFont="1" applyFill="1" applyBorder="1" applyAlignment="1">
      <alignment horizontal="center" vertical="center" wrapText="1"/>
    </xf>
    <xf numFmtId="0" fontId="76" fillId="67" borderId="134" xfId="0" applyFont="1" applyFill="1" applyBorder="1" applyAlignment="1">
      <alignment horizontal="center" vertical="center"/>
    </xf>
    <xf numFmtId="0" fontId="76" fillId="67" borderId="133" xfId="0" applyFont="1" applyFill="1" applyBorder="1" applyAlignment="1">
      <alignment horizontal="center" vertical="center"/>
    </xf>
    <xf numFmtId="0" fontId="76" fillId="24" borderId="54" xfId="0" applyFont="1" applyFill="1" applyBorder="1" applyAlignment="1">
      <alignment horizontal="center" vertical="center"/>
    </xf>
    <xf numFmtId="0" fontId="76" fillId="24" borderId="50" xfId="0" applyFont="1" applyFill="1" applyBorder="1" applyAlignment="1">
      <alignment horizontal="center" vertical="center"/>
    </xf>
    <xf numFmtId="0" fontId="76" fillId="24" borderId="64" xfId="0" applyFont="1" applyFill="1" applyBorder="1" applyAlignment="1">
      <alignment horizontal="center" vertical="center"/>
    </xf>
    <xf numFmtId="0" fontId="76" fillId="67" borderId="135" xfId="0" applyFont="1" applyFill="1" applyBorder="1" applyAlignment="1">
      <alignment horizontal="center" vertical="center"/>
    </xf>
    <xf numFmtId="0" fontId="76" fillId="67" borderId="135" xfId="0" applyFont="1" applyFill="1" applyBorder="1" applyAlignment="1">
      <alignment horizontal="center" vertical="center" wrapText="1"/>
    </xf>
    <xf numFmtId="0" fontId="76" fillId="67" borderId="136" xfId="0" applyFont="1" applyFill="1" applyBorder="1" applyAlignment="1">
      <alignment horizontal="center" vertical="center"/>
    </xf>
    <xf numFmtId="0" fontId="76" fillId="17" borderId="21" xfId="0" applyFont="1" applyFill="1" applyBorder="1" applyAlignment="1">
      <alignment horizontal="center" vertical="center" wrapText="1"/>
    </xf>
    <xf numFmtId="9" fontId="76" fillId="24" borderId="54" xfId="77" applyFont="1" applyFill="1" applyBorder="1" applyAlignment="1">
      <alignment horizontal="center" vertical="center"/>
    </xf>
    <xf numFmtId="0" fontId="10" fillId="17" borderId="28" xfId="0" applyFont="1" applyFill="1" applyBorder="1" applyAlignment="1">
      <alignment horizontal="center" vertical="center" wrapText="1"/>
    </xf>
    <xf numFmtId="1" fontId="76" fillId="24" borderId="93" xfId="0" applyNumberFormat="1" applyFont="1" applyFill="1" applyBorder="1" applyAlignment="1">
      <alignment horizontal="center" vertical="center"/>
    </xf>
    <xf numFmtId="0" fontId="76" fillId="24" borderId="40" xfId="0" applyFont="1" applyFill="1" applyBorder="1" applyAlignment="1">
      <alignment horizontal="center" vertical="center" wrapText="1"/>
    </xf>
    <xf numFmtId="9" fontId="76" fillId="19" borderId="21" xfId="77" applyFont="1" applyFill="1" applyBorder="1" applyAlignment="1">
      <alignment horizontal="center" vertical="center"/>
    </xf>
    <xf numFmtId="0" fontId="10" fillId="17" borderId="127" xfId="0" applyFont="1" applyFill="1" applyBorder="1" applyAlignment="1">
      <alignment horizontal="center" vertical="center" wrapText="1"/>
    </xf>
    <xf numFmtId="0" fontId="10" fillId="17" borderId="137" xfId="0" applyFont="1" applyFill="1" applyBorder="1" applyAlignment="1">
      <alignment horizontal="center" vertical="center" wrapText="1"/>
    </xf>
    <xf numFmtId="0" fontId="9" fillId="17" borderId="21" xfId="0" applyFont="1" applyFill="1" applyBorder="1" applyAlignment="1">
      <alignment horizontal="center" vertical="center" wrapText="1"/>
    </xf>
    <xf numFmtId="0" fontId="76" fillId="0" borderId="21" xfId="0" applyFont="1" applyBorder="1" applyAlignment="1">
      <alignment horizontal="center" vertical="center" wrapText="1"/>
    </xf>
    <xf numFmtId="1" fontId="9" fillId="24" borderId="21" xfId="70" applyNumberFormat="1" applyFont="1" applyFill="1" applyBorder="1" applyAlignment="1" applyProtection="1">
      <alignment horizontal="center" vertical="center" wrapText="1"/>
      <protection hidden="1"/>
    </xf>
    <xf numFmtId="9" fontId="9" fillId="24" borderId="21" xfId="81" applyFont="1" applyFill="1" applyBorder="1" applyAlignment="1" applyProtection="1">
      <alignment horizontal="center" vertical="center" wrapText="1"/>
      <protection hidden="1"/>
    </xf>
    <xf numFmtId="169" fontId="9" fillId="24" borderId="21" xfId="56" applyNumberFormat="1" applyFont="1" applyFill="1" applyBorder="1" applyAlignment="1" applyProtection="1">
      <alignment horizontal="center" vertical="center" wrapText="1"/>
      <protection hidden="1"/>
    </xf>
    <xf numFmtId="9" fontId="9" fillId="27" borderId="21" xfId="81" applyFont="1" applyFill="1" applyBorder="1" applyAlignment="1" applyProtection="1">
      <alignment horizontal="center" vertical="center" wrapText="1"/>
      <protection hidden="1"/>
    </xf>
    <xf numFmtId="0" fontId="9" fillId="24" borderId="21" xfId="70" applyFont="1" applyFill="1" applyBorder="1" applyAlignment="1" applyProtection="1">
      <alignment horizontal="center" vertical="center" wrapText="1"/>
      <protection hidden="1"/>
    </xf>
    <xf numFmtId="0" fontId="9" fillId="24" borderId="21" xfId="70" applyFont="1" applyFill="1" applyBorder="1" applyAlignment="1" applyProtection="1">
      <alignment horizontal="center" vertical="center" wrapText="1"/>
      <protection hidden="1"/>
    </xf>
    <xf numFmtId="0" fontId="76" fillId="18" borderId="21" xfId="0" applyFont="1" applyFill="1" applyBorder="1" applyAlignment="1">
      <alignment horizontal="center" vertical="center" wrapText="1"/>
    </xf>
    <xf numFmtId="1" fontId="76" fillId="24" borderId="21" xfId="0" applyNumberFormat="1" applyFont="1" applyFill="1" applyBorder="1" applyAlignment="1">
      <alignment horizontal="center" vertical="center" wrapText="1"/>
    </xf>
    <xf numFmtId="9" fontId="10" fillId="10" borderId="90" xfId="0" applyNumberFormat="1" applyFont="1" applyFill="1" applyBorder="1" applyAlignment="1">
      <alignment horizontal="center" vertical="center" wrapText="1"/>
    </xf>
    <xf numFmtId="0" fontId="76" fillId="17" borderId="21" xfId="0" applyFont="1" applyFill="1" applyBorder="1" applyAlignment="1" applyProtection="1">
      <alignment horizontal="center" vertical="center" wrapText="1"/>
      <protection/>
    </xf>
    <xf numFmtId="9" fontId="76" fillId="24" borderId="21" xfId="0" applyNumberFormat="1"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1" xfId="0" applyFont="1" applyFill="1" applyBorder="1" applyAlignment="1">
      <alignment horizontal="center" vertical="center" wrapText="1"/>
    </xf>
    <xf numFmtId="9" fontId="1" fillId="24" borderId="21" xfId="77" applyFont="1" applyFill="1" applyBorder="1" applyAlignment="1">
      <alignment horizontal="center" vertical="center" wrapText="1"/>
    </xf>
    <xf numFmtId="9" fontId="1" fillId="24" borderId="21" xfId="77" applyFont="1" applyFill="1" applyBorder="1" applyAlignment="1">
      <alignment horizontal="center" vertical="center" wrapText="1"/>
    </xf>
    <xf numFmtId="9" fontId="11" fillId="10" borderId="47" xfId="71" applyNumberFormat="1" applyFont="1" applyFill="1" applyBorder="1" applyAlignment="1" applyProtection="1">
      <alignment horizontal="center" vertical="center" wrapText="1"/>
      <protection hidden="1"/>
    </xf>
    <xf numFmtId="44" fontId="1" fillId="24" borderId="21" xfId="64" applyFont="1" applyFill="1" applyBorder="1" applyAlignment="1">
      <alignment horizontal="center" vertical="center" wrapText="1"/>
    </xf>
    <xf numFmtId="44" fontId="11" fillId="10" borderId="47" xfId="64" applyFont="1" applyFill="1" applyBorder="1" applyAlignment="1" applyProtection="1">
      <alignment horizontal="center" vertical="center" wrapText="1"/>
      <protection hidden="1"/>
    </xf>
    <xf numFmtId="0" fontId="76" fillId="24" borderId="49" xfId="0" applyFont="1" applyFill="1" applyBorder="1" applyAlignment="1">
      <alignment horizontal="center" vertical="center" wrapText="1"/>
    </xf>
    <xf numFmtId="9" fontId="10" fillId="10" borderId="127" xfId="0" applyNumberFormat="1" applyFont="1" applyFill="1" applyBorder="1" applyAlignment="1" applyProtection="1">
      <alignment horizontal="center" vertical="center" wrapText="1"/>
      <protection/>
    </xf>
    <xf numFmtId="0" fontId="10" fillId="17" borderId="40" xfId="0" applyFont="1" applyFill="1" applyBorder="1" applyAlignment="1" applyProtection="1">
      <alignment horizontal="center" vertical="center" wrapText="1"/>
      <protection/>
    </xf>
    <xf numFmtId="0" fontId="76" fillId="24" borderId="21" xfId="0" applyFont="1" applyFill="1" applyBorder="1" applyAlignment="1" applyProtection="1">
      <alignment horizontal="center" vertical="center" wrapText="1"/>
      <protection/>
    </xf>
    <xf numFmtId="1" fontId="76" fillId="24" borderId="21" xfId="0" applyNumberFormat="1" applyFont="1" applyFill="1" applyBorder="1" applyAlignment="1" applyProtection="1">
      <alignment horizontal="center" vertical="center" wrapText="1"/>
      <protection/>
    </xf>
    <xf numFmtId="0" fontId="76" fillId="24" borderId="21" xfId="0" applyFont="1" applyFill="1" applyBorder="1" applyAlignment="1" applyProtection="1">
      <alignment horizontal="center" vertical="center" wrapText="1"/>
      <protection/>
    </xf>
    <xf numFmtId="9" fontId="76" fillId="24" borderId="21" xfId="77" applyFont="1" applyFill="1" applyBorder="1" applyAlignment="1" applyProtection="1">
      <alignment horizontal="center" vertical="center" wrapText="1"/>
      <protection/>
    </xf>
    <xf numFmtId="9" fontId="76" fillId="19" borderId="21" xfId="77" applyFont="1" applyFill="1" applyBorder="1" applyAlignment="1" applyProtection="1">
      <alignment horizontal="center" vertical="center" wrapText="1"/>
      <protection/>
    </xf>
    <xf numFmtId="0" fontId="10" fillId="17" borderId="103" xfId="0" applyFont="1" applyFill="1" applyBorder="1" applyAlignment="1" applyProtection="1">
      <alignment horizontal="center" vertical="center" wrapText="1"/>
      <protection hidden="1"/>
    </xf>
    <xf numFmtId="0" fontId="9" fillId="24" borderId="21" xfId="0" applyFont="1" applyFill="1" applyBorder="1" applyAlignment="1">
      <alignment horizontal="center" vertical="center"/>
    </xf>
    <xf numFmtId="0" fontId="11" fillId="17" borderId="103" xfId="0" applyFont="1" applyFill="1" applyBorder="1" applyAlignment="1" applyProtection="1">
      <alignment horizontal="center" vertical="center" wrapText="1"/>
      <protection hidden="1"/>
    </xf>
    <xf numFmtId="0" fontId="10" fillId="17" borderId="15"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21" xfId="0" applyFont="1" applyFill="1" applyBorder="1" applyAlignment="1">
      <alignment horizontal="center" vertical="center" wrapText="1"/>
    </xf>
    <xf numFmtId="9" fontId="9" fillId="24" borderId="21" xfId="77" applyFont="1" applyFill="1" applyBorder="1" applyAlignment="1">
      <alignment horizontal="center" vertical="center"/>
    </xf>
    <xf numFmtId="9" fontId="9" fillId="24" borderId="48" xfId="0" applyNumberFormat="1" applyFont="1" applyFill="1" applyBorder="1" applyAlignment="1">
      <alignment horizontal="center" vertical="center" wrapText="1"/>
    </xf>
    <xf numFmtId="0" fontId="9" fillId="24" borderId="50" xfId="0" applyFont="1" applyFill="1" applyBorder="1" applyAlignment="1">
      <alignment horizontal="center" vertical="center" wrapText="1"/>
    </xf>
    <xf numFmtId="9" fontId="9" fillId="24" borderId="43" xfId="77" applyFont="1" applyFill="1" applyBorder="1" applyAlignment="1">
      <alignment horizontal="center" vertical="center" wrapText="1"/>
    </xf>
    <xf numFmtId="9" fontId="9" fillId="24" borderId="21" xfId="77" applyFont="1" applyFill="1" applyBorder="1" applyAlignment="1">
      <alignment horizontal="center" vertical="center" wrapText="1"/>
    </xf>
    <xf numFmtId="9" fontId="9" fillId="24" borderId="21" xfId="0" applyNumberFormat="1" applyFont="1" applyFill="1" applyBorder="1" applyAlignment="1">
      <alignment horizontal="center" vertical="center"/>
    </xf>
    <xf numFmtId="0" fontId="6" fillId="24" borderId="21" xfId="0" applyFont="1" applyFill="1" applyBorder="1" applyAlignment="1">
      <alignment/>
    </xf>
    <xf numFmtId="0" fontId="6" fillId="24" borderId="21" xfId="0" applyFont="1" applyFill="1" applyBorder="1" applyAlignment="1">
      <alignment/>
    </xf>
    <xf numFmtId="0" fontId="10" fillId="17" borderId="17" xfId="0" applyFont="1" applyFill="1" applyBorder="1" applyAlignment="1">
      <alignment horizontal="center" vertical="center" wrapText="1"/>
    </xf>
    <xf numFmtId="0" fontId="76" fillId="17" borderId="21" xfId="0" applyFont="1" applyFill="1" applyBorder="1" applyAlignment="1" applyProtection="1">
      <alignment horizontal="center" vertical="center" wrapText="1"/>
      <protection hidden="1"/>
    </xf>
    <xf numFmtId="0" fontId="15" fillId="24" borderId="21" xfId="0" applyFont="1" applyFill="1" applyBorder="1" applyAlignment="1">
      <alignment horizontal="center" vertical="center"/>
    </xf>
    <xf numFmtId="0" fontId="15" fillId="24" borderId="21" xfId="0" applyFont="1" applyFill="1" applyBorder="1" applyAlignment="1">
      <alignment horizontal="center" vertical="center"/>
    </xf>
    <xf numFmtId="9" fontId="15" fillId="24" borderId="21" xfId="0" applyNumberFormat="1" applyFont="1" applyFill="1" applyBorder="1" applyAlignment="1">
      <alignment horizontal="center" vertical="center"/>
    </xf>
    <xf numFmtId="9" fontId="10" fillId="10" borderId="0" xfId="0" applyNumberFormat="1" applyFont="1" applyFill="1" applyAlignment="1">
      <alignment horizontal="center" vertical="center"/>
    </xf>
    <xf numFmtId="0" fontId="9" fillId="17" borderId="0" xfId="0" applyFont="1" applyFill="1" applyBorder="1" applyAlignment="1">
      <alignment horizontal="center" vertical="center" wrapText="1"/>
    </xf>
    <xf numFmtId="9" fontId="9" fillId="24" borderId="64" xfId="0" applyNumberFormat="1" applyFont="1" applyFill="1" applyBorder="1" applyAlignment="1">
      <alignment horizontal="center" vertical="center" wrapText="1"/>
    </xf>
    <xf numFmtId="10" fontId="76" fillId="24" borderId="43" xfId="0" applyNumberFormat="1" applyFont="1" applyFill="1" applyBorder="1" applyAlignment="1">
      <alignment horizontal="center" vertical="center" wrapText="1"/>
    </xf>
    <xf numFmtId="0" fontId="76" fillId="24" borderId="43" xfId="0" applyFont="1" applyFill="1" applyBorder="1" applyAlignment="1">
      <alignment horizontal="center" vertical="center" wrapText="1"/>
    </xf>
    <xf numFmtId="0" fontId="76" fillId="24" borderId="43" xfId="0" applyFont="1" applyFill="1" applyBorder="1" applyAlignment="1">
      <alignment horizontal="center" vertical="center" wrapText="1"/>
    </xf>
    <xf numFmtId="0" fontId="76" fillId="24" borderId="54" xfId="0" applyFont="1" applyFill="1" applyBorder="1" applyAlignment="1">
      <alignment horizontal="center" vertical="center" wrapText="1"/>
    </xf>
    <xf numFmtId="9" fontId="76" fillId="24" borderId="43" xfId="77"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9" fontId="1" fillId="24" borderId="21" xfId="0" applyNumberFormat="1" applyFont="1" applyFill="1" applyBorder="1" applyAlignment="1">
      <alignment horizontal="center" vertical="center" wrapText="1"/>
    </xf>
    <xf numFmtId="0" fontId="74" fillId="24" borderId="21" xfId="0" applyFont="1" applyFill="1" applyBorder="1" applyAlignment="1">
      <alignment horizontal="center" vertical="center" wrapText="1"/>
    </xf>
    <xf numFmtId="9" fontId="3" fillId="10" borderId="18" xfId="0" applyNumberFormat="1" applyFont="1" applyFill="1" applyBorder="1" applyAlignment="1">
      <alignment horizontal="center" vertical="center" wrapText="1"/>
    </xf>
    <xf numFmtId="0" fontId="42" fillId="17" borderId="114" xfId="0" applyFont="1" applyFill="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protection hidden="1"/>
    </xf>
    <xf numFmtId="9" fontId="76" fillId="24" borderId="21" xfId="77" applyFont="1" applyFill="1" applyBorder="1" applyAlignment="1" applyProtection="1">
      <alignment horizontal="center" vertical="center"/>
      <protection hidden="1"/>
    </xf>
    <xf numFmtId="1" fontId="76" fillId="24" borderId="21" xfId="0" applyNumberFormat="1" applyFont="1" applyFill="1" applyBorder="1" applyAlignment="1" applyProtection="1">
      <alignment horizontal="center" vertical="center"/>
      <protection hidden="1"/>
    </xf>
    <xf numFmtId="0" fontId="76" fillId="17" borderId="21" xfId="0" applyFont="1" applyFill="1" applyBorder="1" applyAlignment="1" applyProtection="1">
      <alignment horizontal="center" vertical="center" wrapText="1"/>
      <protection hidden="1"/>
    </xf>
    <xf numFmtId="0" fontId="76" fillId="46" borderId="21" xfId="0" applyFont="1" applyFill="1" applyBorder="1" applyAlignment="1" applyProtection="1">
      <alignment horizontal="center" vertical="center" wrapText="1"/>
      <protection hidden="1"/>
    </xf>
    <xf numFmtId="0" fontId="76" fillId="0" borderId="21" xfId="0" applyFont="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protection hidden="1"/>
    </xf>
    <xf numFmtId="0" fontId="76" fillId="0" borderId="21" xfId="0" applyFont="1" applyBorder="1" applyAlignment="1" applyProtection="1">
      <alignment horizontal="center" vertical="center"/>
      <protection hidden="1"/>
    </xf>
    <xf numFmtId="1" fontId="9" fillId="24" borderId="128" xfId="70" applyNumberFormat="1" applyFont="1" applyFill="1" applyBorder="1" applyAlignment="1" applyProtection="1">
      <alignment horizontal="center" vertical="center" wrapText="1"/>
      <protection hidden="1"/>
    </xf>
    <xf numFmtId="9" fontId="9" fillId="24" borderId="45" xfId="81" applyFont="1" applyFill="1" applyBorder="1" applyAlignment="1" applyProtection="1">
      <alignment horizontal="center" vertical="center" wrapText="1"/>
      <protection hidden="1"/>
    </xf>
    <xf numFmtId="169" fontId="9" fillId="24" borderId="45" xfId="56" applyNumberFormat="1" applyFont="1" applyFill="1" applyBorder="1" applyAlignment="1" applyProtection="1">
      <alignment horizontal="center" vertical="center" wrapText="1"/>
      <protection hidden="1"/>
    </xf>
    <xf numFmtId="9" fontId="9" fillId="27" borderId="45" xfId="81" applyFont="1" applyFill="1" applyBorder="1" applyAlignment="1" applyProtection="1">
      <alignment horizontal="center" vertical="center" wrapText="1"/>
      <protection hidden="1"/>
    </xf>
    <xf numFmtId="0" fontId="9" fillId="24" borderId="45" xfId="70" applyFont="1" applyFill="1" applyBorder="1" applyAlignment="1" applyProtection="1">
      <alignment horizontal="center" vertical="center" wrapText="1"/>
      <protection hidden="1"/>
    </xf>
    <xf numFmtId="0" fontId="9" fillId="24" borderId="45" xfId="70" applyFont="1" applyFill="1" applyBorder="1" applyAlignment="1" applyProtection="1">
      <alignment horizontal="center" vertical="center" wrapText="1"/>
      <protection hidden="1"/>
    </xf>
    <xf numFmtId="0" fontId="9" fillId="24" borderId="112" xfId="70" applyFont="1" applyFill="1" applyBorder="1" applyAlignment="1" applyProtection="1">
      <alignment horizontal="center" vertical="center" wrapText="1"/>
      <protection hidden="1"/>
    </xf>
    <xf numFmtId="9" fontId="76" fillId="17" borderId="21" xfId="77" applyFont="1" applyFill="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wrapText="1"/>
      <protection hidden="1"/>
    </xf>
    <xf numFmtId="9" fontId="42" fillId="10" borderId="114" xfId="0" applyNumberFormat="1" applyFont="1" applyFill="1" applyBorder="1" applyAlignment="1" applyProtection="1">
      <alignment horizontal="center" vertical="center" wrapText="1"/>
      <protection hidden="1"/>
    </xf>
    <xf numFmtId="9" fontId="76" fillId="24" borderId="21" xfId="0" applyNumberFormat="1" applyFont="1" applyFill="1" applyBorder="1" applyAlignment="1" applyProtection="1">
      <alignment horizontal="center" vertical="center"/>
      <protection hidden="1"/>
    </xf>
    <xf numFmtId="0" fontId="10" fillId="17" borderId="31" xfId="0" applyFont="1" applyFill="1" applyBorder="1" applyAlignment="1">
      <alignment horizontal="center" vertical="center" wrapText="1"/>
    </xf>
    <xf numFmtId="169" fontId="69" fillId="6" borderId="21" xfId="56" applyNumberFormat="1" applyFont="1" applyFill="1" applyBorder="1" applyAlignment="1" applyProtection="1">
      <alignment vertical="center" wrapText="1"/>
      <protection hidden="1"/>
    </xf>
    <xf numFmtId="0" fontId="53" fillId="68" borderId="27" xfId="0" applyFont="1" applyFill="1" applyBorder="1" applyAlignment="1" applyProtection="1">
      <alignment horizontal="center" vertical="center" wrapText="1"/>
      <protection hidden="1"/>
    </xf>
    <xf numFmtId="0" fontId="0" fillId="0" borderId="93" xfId="0" applyBorder="1" applyAlignment="1">
      <alignment/>
    </xf>
    <xf numFmtId="9" fontId="0" fillId="0" borderId="32" xfId="77" applyFont="1" applyBorder="1" applyAlignment="1">
      <alignment horizontal="center"/>
    </xf>
    <xf numFmtId="0" fontId="52" fillId="11" borderId="84" xfId="0" applyFont="1" applyFill="1" applyBorder="1" applyAlignment="1">
      <alignment horizontal="center"/>
    </xf>
    <xf numFmtId="0" fontId="52" fillId="11" borderId="85" xfId="0" applyFont="1" applyFill="1" applyBorder="1" applyAlignment="1">
      <alignment horizontal="center"/>
    </xf>
    <xf numFmtId="0" fontId="52" fillId="11" borderId="86" xfId="0" applyFont="1" applyFill="1" applyBorder="1" applyAlignment="1">
      <alignment horizontal="center"/>
    </xf>
    <xf numFmtId="9" fontId="44" fillId="10" borderId="85" xfId="0" applyNumberFormat="1" applyFont="1" applyFill="1" applyBorder="1" applyAlignment="1">
      <alignment horizontal="center" vertical="center"/>
    </xf>
    <xf numFmtId="9" fontId="10" fillId="10" borderId="47" xfId="0" applyNumberFormat="1" applyFont="1" applyFill="1" applyBorder="1" applyAlignment="1" applyProtection="1">
      <alignment horizontal="center" vertical="center" wrapText="1"/>
      <protection/>
    </xf>
    <xf numFmtId="0" fontId="10" fillId="10" borderId="47" xfId="0" applyFont="1" applyFill="1" applyBorder="1" applyAlignment="1" applyProtection="1">
      <alignment horizontal="center" vertical="center" wrapText="1"/>
      <protection/>
    </xf>
    <xf numFmtId="44" fontId="0" fillId="0" borderId="27" xfId="64" applyNumberFormat="1" applyFont="1" applyBorder="1" applyAlignment="1">
      <alignment/>
    </xf>
    <xf numFmtId="44" fontId="0" fillId="0" borderId="27" xfId="64" applyFont="1" applyFill="1" applyBorder="1" applyAlignment="1">
      <alignment/>
    </xf>
    <xf numFmtId="44" fontId="0" fillId="0" borderId="21" xfId="64" applyFont="1" applyFill="1" applyBorder="1" applyAlignment="1">
      <alignment horizontal="center"/>
    </xf>
    <xf numFmtId="9" fontId="0" fillId="0" borderId="21" xfId="77" applyFont="1" applyFill="1" applyBorder="1" applyAlignment="1">
      <alignment horizontal="center"/>
    </xf>
    <xf numFmtId="9" fontId="10" fillId="10" borderId="47" xfId="77" applyFont="1" applyFill="1" applyBorder="1" applyAlignment="1" applyProtection="1">
      <alignment horizontal="center" vertical="center" wrapText="1"/>
      <protection locked="0"/>
    </xf>
    <xf numFmtId="172" fontId="10" fillId="10" borderId="47" xfId="0" applyNumberFormat="1" applyFont="1" applyFill="1" applyBorder="1" applyAlignment="1" applyProtection="1">
      <alignment horizontal="center" vertical="center" wrapText="1"/>
      <protection locked="0"/>
    </xf>
    <xf numFmtId="3" fontId="64" fillId="35" borderId="85" xfId="0" applyNumberFormat="1" applyFont="1" applyFill="1" applyBorder="1" applyAlignment="1">
      <alignment horizontal="center" vertical="center" wrapText="1"/>
    </xf>
    <xf numFmtId="9" fontId="3" fillId="10" borderId="47" xfId="77" applyFont="1" applyFill="1" applyBorder="1" applyAlignment="1">
      <alignment horizontal="center" vertical="center" wrapText="1"/>
    </xf>
    <xf numFmtId="44" fontId="0" fillId="0" borderId="0" xfId="0" applyNumberFormat="1" applyAlignment="1">
      <alignment/>
    </xf>
    <xf numFmtId="0" fontId="12" fillId="0" borderId="29"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34" xfId="0" applyFont="1" applyBorder="1" applyAlignment="1" applyProtection="1">
      <alignment horizontal="center"/>
      <protection/>
    </xf>
    <xf numFmtId="0" fontId="12" fillId="0" borderId="24"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25"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18" xfId="0" applyFont="1" applyBorder="1" applyAlignment="1" applyProtection="1">
      <alignment horizontal="center"/>
      <protection/>
    </xf>
    <xf numFmtId="0" fontId="12" fillId="0" borderId="33" xfId="0" applyFont="1" applyBorder="1" applyAlignment="1" applyProtection="1">
      <alignment horizontal="center"/>
      <protection/>
    </xf>
    <xf numFmtId="0" fontId="11" fillId="0" borderId="29" xfId="75" applyFont="1" applyBorder="1" applyAlignment="1" applyProtection="1">
      <alignment horizontal="center" vertical="center"/>
      <protection/>
    </xf>
    <xf numFmtId="0" fontId="11" fillId="0" borderId="11" xfId="75" applyFont="1" applyBorder="1" applyAlignment="1" applyProtection="1">
      <alignment horizontal="center" vertical="center"/>
      <protection/>
    </xf>
    <xf numFmtId="0" fontId="11" fillId="0" borderId="34" xfId="75" applyFont="1" applyBorder="1" applyAlignment="1" applyProtection="1">
      <alignment horizontal="center" vertical="center"/>
      <protection/>
    </xf>
    <xf numFmtId="0" fontId="11" fillId="0" borderId="17" xfId="75" applyFont="1" applyBorder="1" applyAlignment="1" applyProtection="1">
      <alignment horizontal="center" vertical="center"/>
      <protection/>
    </xf>
    <xf numFmtId="0" fontId="11" fillId="0" borderId="18" xfId="75" applyFont="1" applyBorder="1" applyAlignment="1" applyProtection="1">
      <alignment horizontal="center" vertical="center"/>
      <protection/>
    </xf>
    <xf numFmtId="0" fontId="11" fillId="0" borderId="33" xfId="75" applyFont="1" applyBorder="1" applyAlignment="1" applyProtection="1">
      <alignment horizontal="center" vertical="center"/>
      <protection/>
    </xf>
    <xf numFmtId="0" fontId="11" fillId="0" borderId="34" xfId="75" applyFont="1" applyBorder="1" applyAlignment="1" applyProtection="1">
      <alignment horizontal="center" vertical="center" wrapText="1"/>
      <protection/>
    </xf>
    <xf numFmtId="0" fontId="11" fillId="0" borderId="25" xfId="75" applyFont="1" applyBorder="1" applyAlignment="1" applyProtection="1">
      <alignment horizontal="center" vertical="center" wrapText="1"/>
      <protection/>
    </xf>
    <xf numFmtId="0" fontId="11" fillId="0" borderId="20" xfId="75" applyFont="1" applyBorder="1" applyAlignment="1" applyProtection="1">
      <alignment horizontal="center" vertical="center"/>
      <protection/>
    </xf>
    <xf numFmtId="0" fontId="11" fillId="0" borderId="31" xfId="75" applyFont="1" applyBorder="1" applyAlignment="1" applyProtection="1">
      <alignment horizontal="center" vertical="center"/>
      <protection/>
    </xf>
    <xf numFmtId="0" fontId="11" fillId="0" borderId="24" xfId="75" applyFont="1" applyBorder="1" applyAlignment="1" applyProtection="1">
      <alignment horizontal="center" vertical="center"/>
      <protection/>
    </xf>
    <xf numFmtId="0" fontId="11" fillId="0" borderId="0" xfId="75" applyFont="1" applyBorder="1" applyAlignment="1" applyProtection="1">
      <alignment horizontal="center" vertical="center"/>
      <protection/>
    </xf>
    <xf numFmtId="0" fontId="11" fillId="0" borderId="25" xfId="75" applyFont="1" applyBorder="1" applyAlignment="1" applyProtection="1">
      <alignment horizontal="center" vertical="center"/>
      <protection/>
    </xf>
    <xf numFmtId="14" fontId="11" fillId="26" borderId="20" xfId="75" applyNumberFormat="1" applyFont="1" applyFill="1" applyBorder="1" applyAlignment="1" applyProtection="1">
      <alignment horizontal="center" vertical="center"/>
      <protection/>
    </xf>
    <xf numFmtId="0" fontId="11" fillId="26" borderId="31" xfId="75" applyFont="1" applyFill="1" applyBorder="1" applyAlignment="1" applyProtection="1">
      <alignment horizontal="center" vertical="center"/>
      <protection/>
    </xf>
    <xf numFmtId="0" fontId="9" fillId="45" borderId="138" xfId="45" applyFont="1" applyFill="1" applyBorder="1" applyAlignment="1" applyProtection="1">
      <alignment horizontal="center" vertical="center" wrapText="1"/>
      <protection/>
    </xf>
    <xf numFmtId="0" fontId="9" fillId="45" borderId="139" xfId="45" applyFont="1" applyFill="1" applyBorder="1" applyAlignment="1" applyProtection="1">
      <alignment horizontal="center" vertical="center" wrapText="1"/>
      <protection/>
    </xf>
    <xf numFmtId="0" fontId="9" fillId="45" borderId="140" xfId="45" applyFont="1" applyFill="1" applyBorder="1" applyAlignment="1" applyProtection="1">
      <alignment horizontal="center" vertical="center" wrapText="1"/>
      <protection/>
    </xf>
    <xf numFmtId="0" fontId="9" fillId="45" borderId="141" xfId="45" applyFont="1" applyFill="1" applyBorder="1" applyAlignment="1" applyProtection="1">
      <alignment horizontal="center" vertical="center" wrapText="1"/>
      <protection/>
    </xf>
    <xf numFmtId="164" fontId="4" fillId="69" borderId="29" xfId="0" applyNumberFormat="1" applyFont="1" applyFill="1" applyBorder="1" applyAlignment="1">
      <alignment horizontal="center" vertical="center" wrapText="1"/>
    </xf>
    <xf numFmtId="164" fontId="4" fillId="69" borderId="11" xfId="0" applyNumberFormat="1" applyFont="1" applyFill="1" applyBorder="1" applyAlignment="1">
      <alignment horizontal="center" vertical="center" wrapText="1"/>
    </xf>
    <xf numFmtId="164" fontId="4" fillId="69" borderId="34" xfId="0" applyNumberFormat="1" applyFont="1" applyFill="1" applyBorder="1" applyAlignment="1">
      <alignment horizontal="center" vertical="center" wrapText="1"/>
    </xf>
    <xf numFmtId="164" fontId="4" fillId="69" borderId="17" xfId="0" applyNumberFormat="1" applyFont="1" applyFill="1" applyBorder="1" applyAlignment="1">
      <alignment horizontal="center" vertical="center" wrapText="1"/>
    </xf>
    <xf numFmtId="164" fontId="4" fillId="69" borderId="18" xfId="0" applyNumberFormat="1" applyFont="1" applyFill="1" applyBorder="1" applyAlignment="1">
      <alignment horizontal="center" vertical="center" wrapText="1"/>
    </xf>
    <xf numFmtId="164" fontId="4" fillId="69" borderId="33" xfId="0" applyNumberFormat="1" applyFont="1" applyFill="1" applyBorder="1" applyAlignment="1">
      <alignment horizontal="center" vertical="center" wrapText="1"/>
    </xf>
    <xf numFmtId="164" fontId="5" fillId="24" borderId="29" xfId="0" applyNumberFormat="1" applyFont="1" applyFill="1" applyBorder="1" applyAlignment="1">
      <alignment horizontal="center" vertical="center" wrapText="1"/>
    </xf>
    <xf numFmtId="164" fontId="5" fillId="24" borderId="11" xfId="0" applyNumberFormat="1" applyFont="1" applyFill="1" applyBorder="1" applyAlignment="1">
      <alignment horizontal="center" vertical="center" wrapText="1"/>
    </xf>
    <xf numFmtId="164" fontId="5" fillId="24" borderId="34"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wrapText="1"/>
    </xf>
    <xf numFmtId="164" fontId="5" fillId="24" borderId="0" xfId="0" applyNumberFormat="1" applyFont="1" applyFill="1" applyBorder="1" applyAlignment="1">
      <alignment horizontal="center" vertical="center" wrapText="1"/>
    </xf>
    <xf numFmtId="164" fontId="5" fillId="24" borderId="25" xfId="0" applyNumberFormat="1" applyFont="1" applyFill="1" applyBorder="1" applyAlignment="1">
      <alignment horizontal="center" vertical="center" wrapText="1"/>
    </xf>
    <xf numFmtId="164" fontId="5" fillId="24" borderId="17" xfId="0" applyNumberFormat="1" applyFont="1" applyFill="1" applyBorder="1" applyAlignment="1">
      <alignment horizontal="center" vertical="center" wrapText="1"/>
    </xf>
    <xf numFmtId="164" fontId="5" fillId="24" borderId="18" xfId="0" applyNumberFormat="1" applyFont="1" applyFill="1" applyBorder="1" applyAlignment="1">
      <alignment horizontal="center" vertical="center" wrapText="1"/>
    </xf>
    <xf numFmtId="164" fontId="5" fillId="24" borderId="33" xfId="0" applyNumberFormat="1" applyFont="1" applyFill="1" applyBorder="1" applyAlignment="1">
      <alignment horizontal="center" vertical="center" wrapText="1"/>
    </xf>
    <xf numFmtId="0" fontId="9" fillId="45" borderId="142" xfId="45" applyFont="1" applyFill="1" applyBorder="1" applyAlignment="1" applyProtection="1">
      <alignment horizontal="center" vertical="center" wrapText="1"/>
      <protection/>
    </xf>
    <xf numFmtId="0" fontId="9" fillId="45" borderId="143" xfId="45" applyFont="1" applyFill="1" applyBorder="1" applyAlignment="1" applyProtection="1">
      <alignment horizontal="center" vertical="center" wrapText="1"/>
      <protection/>
    </xf>
    <xf numFmtId="0" fontId="9" fillId="45" borderId="144" xfId="45" applyFont="1" applyFill="1" applyBorder="1" applyAlignment="1" applyProtection="1">
      <alignment horizontal="center" vertical="center" wrapText="1"/>
      <protection/>
    </xf>
    <xf numFmtId="0" fontId="9" fillId="45" borderId="145" xfId="45" applyFont="1" applyFill="1" applyBorder="1" applyAlignment="1" applyProtection="1">
      <alignment horizontal="center" vertical="center" wrapText="1"/>
      <protection/>
    </xf>
    <xf numFmtId="0" fontId="12" fillId="0" borderId="79" xfId="45" applyFont="1" applyBorder="1" applyAlignment="1" applyProtection="1">
      <alignment horizontal="center" vertical="center" wrapText="1"/>
      <protection/>
    </xf>
    <xf numFmtId="0" fontId="12" fillId="0" borderId="74" xfId="45" applyFont="1" applyBorder="1" applyAlignment="1" applyProtection="1">
      <alignment horizontal="center" vertical="center" wrapText="1"/>
      <protection/>
    </xf>
    <xf numFmtId="0" fontId="12" fillId="0" borderId="80" xfId="45" applyFont="1" applyBorder="1" applyAlignment="1" applyProtection="1">
      <alignment horizontal="center" vertical="center" wrapText="1"/>
      <protection/>
    </xf>
    <xf numFmtId="0" fontId="42" fillId="28" borderId="55" xfId="45" applyFont="1" applyFill="1" applyBorder="1" applyAlignment="1" applyProtection="1">
      <alignment horizontal="center" vertical="center" wrapText="1"/>
      <protection/>
    </xf>
    <xf numFmtId="0" fontId="42" fillId="28" borderId="131" xfId="45" applyFont="1" applyFill="1" applyBorder="1" applyAlignment="1" applyProtection="1">
      <alignment horizontal="center" vertical="center" wrapText="1"/>
      <protection/>
    </xf>
    <xf numFmtId="0" fontId="41" fillId="28" borderId="131" xfId="45" applyFont="1" applyFill="1" applyBorder="1" applyAlignment="1" applyProtection="1">
      <alignment horizontal="center" vertical="center" wrapText="1"/>
      <protection/>
    </xf>
    <xf numFmtId="0" fontId="41" fillId="28" borderId="146" xfId="45" applyFont="1" applyFill="1" applyBorder="1" applyAlignment="1" applyProtection="1">
      <alignment horizontal="center" vertical="center" wrapText="1"/>
      <protection/>
    </xf>
    <xf numFmtId="0" fontId="41" fillId="28" borderId="55" xfId="45" applyFont="1" applyFill="1" applyBorder="1" applyAlignment="1" applyProtection="1">
      <alignment horizontal="center" vertical="center" wrapText="1"/>
      <protection/>
    </xf>
    <xf numFmtId="0" fontId="10" fillId="44" borderId="55" xfId="45" applyFont="1" applyFill="1" applyBorder="1" applyAlignment="1" applyProtection="1">
      <alignment horizontal="center" vertical="center" wrapText="1"/>
      <protection/>
    </xf>
    <xf numFmtId="0" fontId="10" fillId="44" borderId="131" xfId="45" applyFont="1" applyFill="1" applyBorder="1" applyAlignment="1" applyProtection="1">
      <alignment horizontal="center" vertical="center" wrapText="1"/>
      <protection/>
    </xf>
    <xf numFmtId="0" fontId="10" fillId="44" borderId="56" xfId="45" applyFont="1" applyFill="1" applyBorder="1" applyAlignment="1" applyProtection="1">
      <alignment horizontal="center" vertical="center" wrapText="1"/>
      <protection/>
    </xf>
    <xf numFmtId="0" fontId="11" fillId="44" borderId="57" xfId="45" applyFont="1" applyFill="1" applyBorder="1" applyAlignment="1" applyProtection="1">
      <alignment horizontal="center" vertical="center" wrapText="1"/>
      <protection/>
    </xf>
    <xf numFmtId="0" fontId="11" fillId="44" borderId="131" xfId="45" applyFont="1" applyFill="1" applyBorder="1" applyAlignment="1" applyProtection="1">
      <alignment horizontal="center" vertical="center" wrapText="1"/>
      <protection/>
    </xf>
    <xf numFmtId="0" fontId="11" fillId="44" borderId="146" xfId="45" applyFont="1" applyFill="1" applyBorder="1" applyAlignment="1" applyProtection="1">
      <alignment horizontal="center" vertical="center" wrapText="1"/>
      <protection/>
    </xf>
    <xf numFmtId="0" fontId="11" fillId="44" borderId="55" xfId="45" applyFont="1" applyFill="1" applyBorder="1" applyAlignment="1" applyProtection="1">
      <alignment horizontal="center" vertical="center" wrapText="1"/>
      <protection/>
    </xf>
    <xf numFmtId="0" fontId="10" fillId="47" borderId="55" xfId="45" applyFont="1" applyFill="1" applyBorder="1" applyAlignment="1" applyProtection="1">
      <alignment horizontal="center" vertical="center" wrapText="1"/>
      <protection/>
    </xf>
    <xf numFmtId="0" fontId="10" fillId="47" borderId="131" xfId="45" applyFont="1" applyFill="1" applyBorder="1" applyAlignment="1" applyProtection="1">
      <alignment horizontal="center" vertical="center" wrapText="1"/>
      <protection/>
    </xf>
    <xf numFmtId="0" fontId="10" fillId="47" borderId="56" xfId="45" applyFont="1" applyFill="1" applyBorder="1" applyAlignment="1" applyProtection="1">
      <alignment horizontal="center" vertical="center" wrapText="1"/>
      <protection/>
    </xf>
    <xf numFmtId="0" fontId="9" fillId="46" borderId="19" xfId="70" applyFont="1" applyFill="1" applyBorder="1" applyAlignment="1" applyProtection="1">
      <alignment horizontal="center" vertical="center" wrapText="1"/>
      <protection hidden="1"/>
    </xf>
    <xf numFmtId="0" fontId="9" fillId="46" borderId="23" xfId="70" applyFont="1" applyFill="1" applyBorder="1" applyAlignment="1" applyProtection="1">
      <alignment horizontal="center" vertical="center" wrapText="1"/>
      <protection hidden="1"/>
    </xf>
    <xf numFmtId="0" fontId="10" fillId="30" borderId="138" xfId="71" applyFont="1" applyFill="1" applyBorder="1" applyAlignment="1" applyProtection="1">
      <alignment horizontal="center" vertical="center" wrapText="1"/>
      <protection hidden="1"/>
    </xf>
    <xf numFmtId="0" fontId="10" fillId="30" borderId="147" xfId="71" applyFont="1" applyFill="1" applyBorder="1" applyAlignment="1" applyProtection="1">
      <alignment horizontal="center" vertical="center" wrapText="1"/>
      <protection hidden="1"/>
    </xf>
    <xf numFmtId="0" fontId="10" fillId="30" borderId="141" xfId="71" applyFont="1" applyFill="1" applyBorder="1" applyAlignment="1" applyProtection="1">
      <alignment horizontal="center" vertical="center" wrapText="1"/>
      <protection hidden="1"/>
    </xf>
    <xf numFmtId="0" fontId="10" fillId="30" borderId="148" xfId="71" applyFont="1" applyFill="1" applyBorder="1" applyAlignment="1" applyProtection="1">
      <alignment horizontal="center" vertical="center" wrapText="1"/>
      <protection hidden="1"/>
    </xf>
    <xf numFmtId="0" fontId="10" fillId="43" borderId="24" xfId="45" applyFont="1" applyFill="1" applyBorder="1" applyAlignment="1" applyProtection="1">
      <alignment horizontal="center" vertical="center" wrapText="1"/>
      <protection/>
    </xf>
    <xf numFmtId="0" fontId="10" fillId="43" borderId="68" xfId="45" applyFont="1" applyFill="1" applyBorder="1" applyAlignment="1" applyProtection="1">
      <alignment horizontal="center" vertical="center" wrapText="1"/>
      <protection/>
    </xf>
    <xf numFmtId="0" fontId="10" fillId="28" borderId="55" xfId="45" applyFont="1" applyFill="1" applyBorder="1" applyAlignment="1" applyProtection="1">
      <alignment horizontal="center" vertical="center" wrapText="1"/>
      <protection/>
    </xf>
    <xf numFmtId="0" fontId="10" fillId="28" borderId="131" xfId="45" applyFont="1" applyFill="1" applyBorder="1" applyAlignment="1" applyProtection="1">
      <alignment horizontal="center" vertical="center" wrapText="1"/>
      <protection/>
    </xf>
    <xf numFmtId="0" fontId="10" fillId="28" borderId="56" xfId="45" applyFont="1" applyFill="1" applyBorder="1" applyAlignment="1" applyProtection="1">
      <alignment horizontal="center" vertical="center" wrapText="1"/>
      <protection/>
    </xf>
    <xf numFmtId="0" fontId="10" fillId="28" borderId="130" xfId="45" applyFont="1" applyFill="1" applyBorder="1" applyAlignment="1" applyProtection="1">
      <alignment horizontal="center" vertical="center" wrapText="1"/>
      <protection/>
    </xf>
    <xf numFmtId="0" fontId="10" fillId="28" borderId="15" xfId="45" applyFont="1" applyFill="1" applyBorder="1" applyAlignment="1" applyProtection="1">
      <alignment horizontal="center" vertical="center" wrapText="1"/>
      <protection/>
    </xf>
    <xf numFmtId="0" fontId="10" fillId="28" borderId="117" xfId="45" applyFont="1" applyFill="1" applyBorder="1" applyAlignment="1" applyProtection="1">
      <alignment horizontal="center" vertical="center" wrapText="1"/>
      <protection/>
    </xf>
    <xf numFmtId="0" fontId="10" fillId="37" borderId="149" xfId="45" applyFont="1" applyFill="1" applyBorder="1" applyAlignment="1" applyProtection="1">
      <alignment horizontal="center" vertical="center" wrapText="1"/>
      <protection/>
    </xf>
    <xf numFmtId="0" fontId="10" fillId="37" borderId="150" xfId="45" applyFont="1" applyFill="1" applyBorder="1" applyAlignment="1" applyProtection="1">
      <alignment horizontal="center" vertical="center" wrapText="1"/>
      <protection/>
    </xf>
    <xf numFmtId="0" fontId="10" fillId="37" borderId="30" xfId="45" applyFont="1" applyFill="1" applyBorder="1" applyAlignment="1" applyProtection="1">
      <alignment horizontal="center" vertical="center" wrapText="1"/>
      <protection/>
    </xf>
    <xf numFmtId="0" fontId="10" fillId="43" borderId="30" xfId="45" applyFont="1" applyFill="1" applyBorder="1" applyAlignment="1" applyProtection="1">
      <alignment horizontal="center" vertical="center" wrapText="1"/>
      <protection/>
    </xf>
    <xf numFmtId="0" fontId="11" fillId="44" borderId="151" xfId="45" applyFont="1" applyFill="1" applyBorder="1" applyAlignment="1" applyProtection="1">
      <alignment horizontal="center" vertical="center" wrapText="1"/>
      <protection/>
    </xf>
    <xf numFmtId="0" fontId="11" fillId="44" borderId="22" xfId="45" applyFont="1" applyFill="1" applyBorder="1" applyAlignment="1" applyProtection="1">
      <alignment horizontal="center" vertical="center" wrapText="1"/>
      <protection/>
    </xf>
    <xf numFmtId="0" fontId="9" fillId="45" borderId="19" xfId="45" applyFont="1" applyFill="1" applyBorder="1" applyAlignment="1" applyProtection="1">
      <alignment horizontal="center" vertical="center" wrapText="1"/>
      <protection/>
    </xf>
    <xf numFmtId="0" fontId="9" fillId="45" borderId="56" xfId="45" applyFont="1" applyFill="1" applyBorder="1" applyAlignment="1" applyProtection="1">
      <alignment horizontal="center" vertical="center" wrapText="1"/>
      <protection/>
    </xf>
    <xf numFmtId="0" fontId="10" fillId="44" borderId="152" xfId="45" applyFont="1" applyFill="1" applyBorder="1" applyAlignment="1" applyProtection="1">
      <alignment horizontal="center" vertical="center" wrapText="1"/>
      <protection/>
    </xf>
    <xf numFmtId="0" fontId="10" fillId="44" borderId="22" xfId="45" applyFont="1" applyFill="1" applyBorder="1" applyAlignment="1" applyProtection="1">
      <alignment horizontal="center" vertical="center" wrapText="1"/>
      <protection/>
    </xf>
    <xf numFmtId="0" fontId="10" fillId="44" borderId="153" xfId="45" applyFont="1" applyFill="1" applyBorder="1" applyAlignment="1" applyProtection="1">
      <alignment horizontal="center" vertical="center" wrapText="1"/>
      <protection/>
    </xf>
    <xf numFmtId="0" fontId="11" fillId="44" borderId="153" xfId="45" applyFont="1" applyFill="1" applyBorder="1" applyAlignment="1" applyProtection="1">
      <alignment horizontal="center" vertical="center" wrapText="1"/>
      <protection/>
    </xf>
    <xf numFmtId="0" fontId="11" fillId="44" borderId="154" xfId="45" applyFont="1" applyFill="1" applyBorder="1" applyAlignment="1" applyProtection="1">
      <alignment horizontal="center" vertical="center" wrapText="1"/>
      <protection/>
    </xf>
    <xf numFmtId="0" fontId="9" fillId="46" borderId="29" xfId="70" applyFont="1" applyFill="1" applyBorder="1" applyAlignment="1" applyProtection="1">
      <alignment horizontal="center" vertical="center" wrapText="1"/>
      <protection hidden="1"/>
    </xf>
    <xf numFmtId="0" fontId="9" fillId="46" borderId="34" xfId="70" applyFont="1" applyFill="1" applyBorder="1" applyAlignment="1" applyProtection="1">
      <alignment horizontal="center" vertical="center" wrapText="1"/>
      <protection hidden="1"/>
    </xf>
    <xf numFmtId="0" fontId="10" fillId="47" borderId="130" xfId="45" applyFont="1" applyFill="1" applyBorder="1" applyAlignment="1" applyProtection="1">
      <alignment horizontal="center" vertical="center" wrapText="1"/>
      <protection/>
    </xf>
    <xf numFmtId="0" fontId="10" fillId="47" borderId="15" xfId="45" applyFont="1" applyFill="1" applyBorder="1" applyAlignment="1" applyProtection="1">
      <alignment horizontal="center" vertical="center" wrapText="1"/>
      <protection/>
    </xf>
    <xf numFmtId="0" fontId="10" fillId="47" borderId="117" xfId="45" applyFont="1" applyFill="1" applyBorder="1" applyAlignment="1" applyProtection="1">
      <alignment horizontal="center" vertical="center" wrapText="1"/>
      <protection/>
    </xf>
    <xf numFmtId="0" fontId="10" fillId="0" borderId="149" xfId="45" applyFont="1" applyFill="1" applyBorder="1" applyAlignment="1" applyProtection="1">
      <alignment horizontal="center" vertical="center" wrapText="1"/>
      <protection/>
    </xf>
    <xf numFmtId="0" fontId="10" fillId="0" borderId="150" xfId="45" applyFont="1" applyFill="1" applyBorder="1" applyAlignment="1" applyProtection="1">
      <alignment horizontal="center" vertical="center" wrapText="1"/>
      <protection/>
    </xf>
    <xf numFmtId="0" fontId="10" fillId="36" borderId="30" xfId="71" applyFont="1" applyFill="1" applyBorder="1" applyAlignment="1" applyProtection="1">
      <alignment horizontal="center" vertical="center" wrapText="1"/>
      <protection hidden="1"/>
    </xf>
    <xf numFmtId="0" fontId="10" fillId="36" borderId="31" xfId="71" applyFont="1" applyFill="1" applyBorder="1" applyAlignment="1" applyProtection="1">
      <alignment horizontal="center" vertical="center" wrapText="1"/>
      <protection hidden="1"/>
    </xf>
    <xf numFmtId="9" fontId="8" fillId="6" borderId="28" xfId="77" applyFont="1" applyFill="1" applyBorder="1" applyAlignment="1" applyProtection="1">
      <alignment horizontal="center" vertical="center" wrapText="1"/>
      <protection hidden="1"/>
    </xf>
    <xf numFmtId="9" fontId="8" fillId="6" borderId="27" xfId="77" applyFont="1" applyFill="1" applyBorder="1" applyAlignment="1" applyProtection="1">
      <alignment horizontal="center" vertical="center" wrapText="1"/>
      <protection hidden="1"/>
    </xf>
    <xf numFmtId="0" fontId="9" fillId="45" borderId="24" xfId="45"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1" fontId="8" fillId="6" borderId="35" xfId="81" applyNumberFormat="1" applyFont="1" applyFill="1" applyBorder="1" applyAlignment="1" applyProtection="1">
      <alignment horizontal="center" vertical="center" wrapText="1"/>
      <protection hidden="1"/>
    </xf>
    <xf numFmtId="1" fontId="8" fillId="6" borderId="36" xfId="81" applyNumberFormat="1" applyFont="1" applyFill="1" applyBorder="1" applyAlignment="1" applyProtection="1">
      <alignment horizontal="center" vertical="center" wrapText="1"/>
      <protection hidden="1"/>
    </xf>
    <xf numFmtId="0" fontId="12" fillId="0" borderId="29"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1" fillId="0" borderId="20" xfId="75" applyFont="1" applyBorder="1" applyAlignment="1" applyProtection="1">
      <alignment horizontal="center" vertical="center" wrapText="1"/>
      <protection/>
    </xf>
    <xf numFmtId="0" fontId="11" fillId="0" borderId="30" xfId="75" applyFont="1" applyBorder="1" applyAlignment="1" applyProtection="1">
      <alignment horizontal="center" vertical="center" wrapText="1"/>
      <protection/>
    </xf>
    <xf numFmtId="0" fontId="11" fillId="0" borderId="31" xfId="75" applyFont="1" applyBorder="1" applyAlignment="1" applyProtection="1">
      <alignment horizontal="center" vertical="center" wrapText="1"/>
      <protection/>
    </xf>
    <xf numFmtId="44" fontId="8" fillId="0" borderId="39" xfId="64" applyFont="1" applyFill="1" applyBorder="1" applyAlignment="1" applyProtection="1">
      <alignment horizontal="center" vertical="center" wrapText="1"/>
      <protection hidden="1" locked="0"/>
    </xf>
    <xf numFmtId="44" fontId="8" fillId="0" borderId="32" xfId="64" applyFont="1" applyFill="1" applyBorder="1" applyAlignment="1" applyProtection="1">
      <alignment horizontal="center" vertical="center" wrapText="1"/>
      <protection hidden="1" locked="0"/>
    </xf>
    <xf numFmtId="0" fontId="11" fillId="36" borderId="30" xfId="70" applyFont="1" applyFill="1" applyBorder="1" applyAlignment="1" applyProtection="1">
      <alignment horizontal="center" vertical="center" wrapText="1"/>
      <protection hidden="1" locked="0"/>
    </xf>
    <xf numFmtId="0" fontId="11" fillId="36" borderId="31" xfId="70" applyFont="1" applyFill="1" applyBorder="1" applyAlignment="1" applyProtection="1">
      <alignment horizontal="center" vertical="center" wrapText="1"/>
      <protection hidden="1" locked="0"/>
    </xf>
    <xf numFmtId="0" fontId="10" fillId="17" borderId="10" xfId="0" applyFont="1" applyFill="1" applyBorder="1" applyAlignment="1" applyProtection="1">
      <alignment horizontal="center" vertical="center" wrapText="1"/>
      <protection locked="0"/>
    </xf>
    <xf numFmtId="0" fontId="11" fillId="17" borderId="19" xfId="0" applyFont="1" applyFill="1" applyBorder="1" applyAlignment="1" applyProtection="1">
      <alignment horizontal="center" vertical="center" wrapText="1"/>
      <protection locked="0"/>
    </xf>
    <xf numFmtId="0" fontId="11" fillId="17" borderId="15" xfId="0" applyFont="1" applyFill="1" applyBorder="1" applyAlignment="1" applyProtection="1">
      <alignment horizontal="center" vertical="center" wrapText="1"/>
      <protection locked="0"/>
    </xf>
    <xf numFmtId="0" fontId="11" fillId="17" borderId="23" xfId="0" applyFont="1" applyFill="1" applyBorder="1" applyAlignment="1" applyProtection="1">
      <alignment horizontal="center" vertical="center" wrapText="1"/>
      <protection locked="0"/>
    </xf>
    <xf numFmtId="0" fontId="10" fillId="11" borderId="19" xfId="0" applyFont="1" applyFill="1" applyBorder="1" applyAlignment="1" applyProtection="1">
      <alignment horizontal="center" vertical="center" wrapText="1"/>
      <protection locked="0"/>
    </xf>
    <xf numFmtId="0" fontId="10" fillId="11" borderId="15" xfId="0" applyFont="1" applyFill="1" applyBorder="1" applyAlignment="1" applyProtection="1">
      <alignment horizontal="center" vertical="center" wrapText="1"/>
      <protection locked="0"/>
    </xf>
    <xf numFmtId="0" fontId="11" fillId="11" borderId="19" xfId="0" applyFont="1" applyFill="1" applyBorder="1" applyAlignment="1" applyProtection="1">
      <alignment horizontal="center" vertical="center" wrapText="1"/>
      <protection locked="0"/>
    </xf>
    <xf numFmtId="0" fontId="11" fillId="11" borderId="15" xfId="0" applyFont="1" applyFill="1" applyBorder="1" applyAlignment="1" applyProtection="1">
      <alignment horizontal="center" vertical="center" wrapText="1"/>
      <protection locked="0"/>
    </xf>
    <xf numFmtId="0" fontId="11" fillId="11" borderId="23" xfId="0" applyFont="1" applyFill="1" applyBorder="1" applyAlignment="1" applyProtection="1">
      <alignment horizontal="center" vertical="center" wrapText="1"/>
      <protection locked="0"/>
    </xf>
    <xf numFmtId="0" fontId="9" fillId="46" borderId="24" xfId="0" applyFont="1" applyFill="1" applyBorder="1" applyAlignment="1" applyProtection="1">
      <alignment horizontal="center" vertical="center" wrapText="1"/>
      <protection locked="0"/>
    </xf>
    <xf numFmtId="0" fontId="9" fillId="46" borderId="0" xfId="0" applyFont="1" applyFill="1" applyBorder="1" applyAlignment="1" applyProtection="1">
      <alignment horizontal="center" vertical="center" wrapText="1"/>
      <protection locked="0"/>
    </xf>
    <xf numFmtId="0" fontId="9" fillId="46" borderId="25" xfId="0" applyFont="1" applyFill="1" applyBorder="1" applyAlignment="1" applyProtection="1">
      <alignment horizontal="center" vertical="center" wrapText="1"/>
      <protection locked="0"/>
    </xf>
    <xf numFmtId="0" fontId="9" fillId="45" borderId="142" xfId="46" applyFont="1" applyFill="1" applyBorder="1" applyAlignment="1" applyProtection="1">
      <alignment horizontal="center" vertical="center" wrapText="1"/>
      <protection locked="0"/>
    </xf>
    <xf numFmtId="0" fontId="9" fillId="45" borderId="143" xfId="46" applyFont="1" applyFill="1" applyBorder="1" applyAlignment="1" applyProtection="1">
      <alignment horizontal="center" vertical="center" wrapText="1"/>
      <protection locked="0"/>
    </xf>
    <xf numFmtId="0" fontId="9" fillId="45" borderId="145" xfId="46" applyFont="1" applyFill="1" applyBorder="1" applyAlignment="1" applyProtection="1">
      <alignment horizontal="center" vertical="center" wrapText="1"/>
      <protection locked="0"/>
    </xf>
    <xf numFmtId="0" fontId="11" fillId="26" borderId="30" xfId="70" applyFont="1" applyFill="1" applyBorder="1" applyAlignment="1" applyProtection="1">
      <alignment horizontal="center" vertical="center" wrapText="1"/>
      <protection hidden="1" locked="0"/>
    </xf>
    <xf numFmtId="0" fontId="11" fillId="26" borderId="20" xfId="70" applyFont="1" applyFill="1" applyBorder="1" applyAlignment="1" applyProtection="1">
      <alignment horizontal="center" vertical="center" wrapText="1"/>
      <protection hidden="1" locked="0"/>
    </xf>
    <xf numFmtId="0" fontId="11" fillId="36" borderId="20" xfId="70" applyFont="1" applyFill="1" applyBorder="1" applyAlignment="1" applyProtection="1">
      <alignment horizontal="center" vertical="center" wrapText="1"/>
      <protection hidden="1" locked="0"/>
    </xf>
    <xf numFmtId="9" fontId="8" fillId="6" borderId="28" xfId="77" applyFont="1" applyFill="1" applyBorder="1" applyAlignment="1" applyProtection="1">
      <alignment horizontal="center" vertical="center" wrapText="1"/>
      <protection locked="0"/>
    </xf>
    <xf numFmtId="9" fontId="8" fillId="6" borderId="27" xfId="77" applyFont="1" applyFill="1" applyBorder="1" applyAlignment="1" applyProtection="1">
      <alignment horizontal="center" vertical="center" wrapText="1"/>
      <protection locked="0"/>
    </xf>
    <xf numFmtId="0" fontId="9" fillId="46" borderId="19" xfId="70" applyFont="1" applyFill="1" applyBorder="1" applyAlignment="1" applyProtection="1">
      <alignment horizontal="center" vertical="center" wrapText="1"/>
      <protection hidden="1"/>
    </xf>
    <xf numFmtId="0" fontId="9" fillId="46" borderId="23" xfId="70" applyFont="1" applyFill="1" applyBorder="1" applyAlignment="1" applyProtection="1">
      <alignment horizontal="center" vertical="center" wrapText="1"/>
      <protection hidden="1"/>
    </xf>
    <xf numFmtId="0" fontId="9" fillId="46" borderId="15"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locked="0"/>
    </xf>
    <xf numFmtId="0" fontId="11" fillId="0" borderId="30" xfId="70" applyFont="1" applyFill="1" applyBorder="1" applyAlignment="1" applyProtection="1">
      <alignment horizontal="center" vertical="center" wrapText="1"/>
      <protection hidden="1" locked="0"/>
    </xf>
    <xf numFmtId="0" fontId="11" fillId="0" borderId="31" xfId="70" applyFont="1" applyFill="1" applyBorder="1" applyAlignment="1" applyProtection="1">
      <alignment horizontal="center" vertical="center" wrapText="1"/>
      <protection hidden="1" locked="0"/>
    </xf>
    <xf numFmtId="0" fontId="9" fillId="46" borderId="19" xfId="0" applyFont="1" applyFill="1" applyBorder="1" applyAlignment="1" applyProtection="1">
      <alignment horizontal="center" vertical="center" wrapText="1"/>
      <protection locked="0"/>
    </xf>
    <xf numFmtId="0" fontId="9" fillId="46" borderId="15" xfId="0" applyFont="1" applyFill="1" applyBorder="1" applyAlignment="1" applyProtection="1">
      <alignment horizontal="center" vertical="center" wrapText="1"/>
      <protection locked="0"/>
    </xf>
    <xf numFmtId="0" fontId="11" fillId="46" borderId="15" xfId="0" applyFont="1" applyFill="1" applyBorder="1" applyAlignment="1" applyProtection="1">
      <alignment horizontal="center" vertical="center" wrapText="1"/>
      <protection locked="0"/>
    </xf>
    <xf numFmtId="0" fontId="11" fillId="46" borderId="23" xfId="0"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11" fillId="2" borderId="54" xfId="70" applyFont="1" applyFill="1" applyBorder="1" applyAlignment="1" applyProtection="1">
      <alignment horizontal="center" vertical="center" wrapText="1"/>
      <protection hidden="1" locked="0"/>
    </xf>
    <xf numFmtId="0" fontId="11" fillId="2" borderId="32" xfId="70" applyFont="1" applyFill="1" applyBorder="1" applyAlignment="1" applyProtection="1">
      <alignment horizontal="center" vertical="center" wrapText="1"/>
      <protection hidden="1" locked="0"/>
    </xf>
    <xf numFmtId="0" fontId="11" fillId="2" borderId="101" xfId="70" applyFont="1" applyFill="1" applyBorder="1" applyAlignment="1" applyProtection="1">
      <alignment horizontal="center" vertical="center" wrapText="1"/>
      <protection hidden="1" locked="0"/>
    </xf>
    <xf numFmtId="0" fontId="11" fillId="2" borderId="35" xfId="70" applyFont="1" applyFill="1" applyBorder="1" applyAlignment="1" applyProtection="1">
      <alignment horizontal="center" vertical="center" wrapText="1"/>
      <protection hidden="1" locked="0"/>
    </xf>
    <xf numFmtId="9" fontId="8" fillId="6" borderId="28" xfId="77" applyNumberFormat="1" applyFont="1" applyFill="1" applyBorder="1" applyAlignment="1" applyProtection="1">
      <alignment horizontal="center" vertical="center" wrapText="1"/>
      <protection locked="0"/>
    </xf>
    <xf numFmtId="9" fontId="8" fillId="6" borderId="27" xfId="77" applyNumberFormat="1" applyFont="1" applyFill="1" applyBorder="1" applyAlignment="1" applyProtection="1">
      <alignment horizontal="center" vertical="center" wrapText="1"/>
      <protection locked="0"/>
    </xf>
    <xf numFmtId="0" fontId="11" fillId="26" borderId="20" xfId="70" applyFont="1" applyFill="1" applyBorder="1" applyAlignment="1" applyProtection="1">
      <alignment horizontal="center" vertical="center"/>
      <protection hidden="1" locked="0"/>
    </xf>
    <xf numFmtId="0" fontId="11" fillId="26" borderId="30" xfId="70" applyFont="1" applyFill="1" applyBorder="1" applyAlignment="1" applyProtection="1">
      <alignment horizontal="center" vertical="center"/>
      <protection hidden="1" locked="0"/>
    </xf>
    <xf numFmtId="0" fontId="11" fillId="26" borderId="31" xfId="70" applyFont="1" applyFill="1" applyBorder="1" applyAlignment="1" applyProtection="1">
      <alignment horizontal="center" vertical="center"/>
      <protection hidden="1" locked="0"/>
    </xf>
    <xf numFmtId="0" fontId="11" fillId="26" borderId="31" xfId="70" applyFont="1" applyFill="1" applyBorder="1" applyAlignment="1" applyProtection="1">
      <alignment horizontal="center" vertical="center" wrapText="1"/>
      <protection hidden="1" locked="0"/>
    </xf>
    <xf numFmtId="0" fontId="11" fillId="2" borderId="0" xfId="70" applyFont="1" applyFill="1" applyBorder="1" applyAlignment="1" applyProtection="1">
      <alignment horizontal="center" vertical="center" wrapText="1"/>
      <protection hidden="1" locked="0"/>
    </xf>
    <xf numFmtId="0" fontId="11" fillId="2" borderId="99" xfId="70" applyFont="1" applyFill="1" applyBorder="1" applyAlignment="1" applyProtection="1">
      <alignment horizontal="center" vertical="center" wrapText="1"/>
      <protection hidden="1" locked="0"/>
    </xf>
    <xf numFmtId="0" fontId="11" fillId="2" borderId="21" xfId="70" applyFont="1" applyFill="1" applyBorder="1" applyAlignment="1" applyProtection="1">
      <alignment horizontal="center" vertical="center" wrapText="1"/>
      <protection hidden="1" locked="0"/>
    </xf>
    <xf numFmtId="0" fontId="11" fillId="11" borderId="50" xfId="0" applyFont="1" applyFill="1" applyBorder="1" applyAlignment="1" applyProtection="1">
      <alignment horizontal="center" vertical="center" wrapText="1"/>
      <protection locked="0"/>
    </xf>
    <xf numFmtId="0" fontId="11" fillId="11" borderId="21" xfId="0" applyFont="1" applyFill="1" applyBorder="1" applyAlignment="1" applyProtection="1">
      <alignment horizontal="center" vertical="center" wrapText="1"/>
      <protection locked="0"/>
    </xf>
    <xf numFmtId="0" fontId="11" fillId="11" borderId="5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9" fontId="8" fillId="6" borderId="28" xfId="0" applyNumberFormat="1" applyFont="1" applyFill="1" applyBorder="1" applyAlignment="1" applyProtection="1">
      <alignment horizontal="center" vertical="center" wrapText="1"/>
      <protection locked="0"/>
    </xf>
    <xf numFmtId="9" fontId="8" fillId="6" borderId="27" xfId="0" applyNumberFormat="1" applyFont="1" applyFill="1" applyBorder="1" applyAlignment="1" applyProtection="1">
      <alignment horizontal="center" vertical="center" wrapText="1"/>
      <protection locked="0"/>
    </xf>
    <xf numFmtId="0" fontId="11" fillId="36" borderId="30" xfId="70" applyFont="1" applyFill="1" applyBorder="1" applyAlignment="1" applyProtection="1" quotePrefix="1">
      <alignment horizontal="center" vertical="center" wrapText="1"/>
      <protection hidden="1" locked="0"/>
    </xf>
    <xf numFmtId="0" fontId="11" fillId="0" borderId="30" xfId="70" applyFont="1" applyFill="1" applyBorder="1" applyAlignment="1" applyProtection="1" quotePrefix="1">
      <alignment horizontal="center" vertical="center" wrapText="1"/>
      <protection hidden="1" locked="0"/>
    </xf>
    <xf numFmtId="0" fontId="11" fillId="0" borderId="31" xfId="70" applyFont="1" applyFill="1" applyBorder="1" applyAlignment="1" applyProtection="1" quotePrefix="1">
      <alignment horizontal="center" vertical="center" wrapText="1"/>
      <protection hidden="1" locked="0"/>
    </xf>
    <xf numFmtId="0" fontId="10" fillId="0" borderId="124" xfId="45" applyFont="1" applyFill="1" applyBorder="1" applyAlignment="1" applyProtection="1">
      <alignment horizontal="center" vertical="center" wrapText="1"/>
      <protection/>
    </xf>
    <xf numFmtId="0" fontId="10" fillId="36" borderId="20" xfId="71" applyFont="1" applyFill="1" applyBorder="1" applyAlignment="1" applyProtection="1">
      <alignment horizontal="center" vertical="center" wrapText="1"/>
      <protection hidden="1"/>
    </xf>
    <xf numFmtId="1" fontId="8" fillId="6" borderId="28" xfId="81" applyNumberFormat="1" applyFont="1" applyFill="1" applyBorder="1" applyAlignment="1" applyProtection="1">
      <alignment horizontal="center" vertical="center" wrapText="1"/>
      <protection hidden="1"/>
    </xf>
    <xf numFmtId="1" fontId="8" fillId="6" borderId="27" xfId="81" applyNumberFormat="1" applyFont="1" applyFill="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9" fontId="8" fillId="6" borderId="109" xfId="77" applyFont="1" applyFill="1" applyBorder="1" applyAlignment="1" applyProtection="1">
      <alignment horizontal="center" vertical="center" wrapText="1"/>
      <protection hidden="1"/>
    </xf>
    <xf numFmtId="9" fontId="8" fillId="6" borderId="46" xfId="77" applyFont="1" applyFill="1" applyBorder="1" applyAlignment="1" applyProtection="1">
      <alignment horizontal="center" vertical="center" wrapText="1"/>
      <protection hidden="1"/>
    </xf>
    <xf numFmtId="0" fontId="10" fillId="17" borderId="19" xfId="0"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9" fillId="46" borderId="23" xfId="0" applyFont="1" applyFill="1" applyBorder="1" applyAlignment="1" applyProtection="1">
      <alignment horizontal="center" vertical="center" wrapText="1"/>
      <protection locked="0"/>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54" fillId="0" borderId="29" xfId="0" applyFont="1" applyBorder="1" applyAlignment="1">
      <alignment horizontal="center" vertical="center"/>
    </xf>
    <xf numFmtId="0" fontId="54" fillId="0" borderId="11"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10" fillId="0" borderId="20"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4" fillId="0" borderId="29"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4" fillId="46" borderId="29" xfId="0" applyFont="1" applyFill="1" applyBorder="1" applyAlignment="1">
      <alignment horizontal="center" vertical="center" wrapText="1"/>
    </xf>
    <xf numFmtId="0" fontId="4" fillId="46" borderId="11" xfId="0" applyFont="1" applyFill="1" applyBorder="1" applyAlignment="1">
      <alignment horizontal="center" vertical="center" wrapText="1"/>
    </xf>
    <xf numFmtId="0" fontId="4" fillId="46" borderId="34" xfId="0" applyFont="1" applyFill="1" applyBorder="1" applyAlignment="1">
      <alignment horizontal="center" vertical="center" wrapText="1"/>
    </xf>
    <xf numFmtId="0" fontId="5" fillId="46" borderId="24" xfId="0" applyFont="1" applyFill="1" applyBorder="1" applyAlignment="1">
      <alignment horizontal="center" vertical="center" wrapText="1"/>
    </xf>
    <xf numFmtId="0" fontId="5" fillId="46" borderId="0" xfId="0" applyFont="1" applyFill="1" applyBorder="1" applyAlignment="1">
      <alignment horizontal="center" vertical="center" wrapText="1"/>
    </xf>
    <xf numFmtId="0" fontId="5" fillId="46" borderId="25" xfId="0" applyFont="1" applyFill="1" applyBorder="1" applyAlignment="1">
      <alignment horizontal="center" vertical="center" wrapText="1"/>
    </xf>
    <xf numFmtId="0" fontId="5" fillId="46" borderId="17" xfId="0" applyFont="1" applyFill="1" applyBorder="1" applyAlignment="1">
      <alignment horizontal="center" vertical="center" wrapText="1"/>
    </xf>
    <xf numFmtId="0" fontId="5" fillId="46" borderId="18" xfId="0" applyFont="1" applyFill="1" applyBorder="1" applyAlignment="1">
      <alignment horizontal="center" vertical="center" wrapText="1"/>
    </xf>
    <xf numFmtId="0" fontId="5" fillId="46" borderId="33" xfId="0" applyFont="1" applyFill="1" applyBorder="1" applyAlignment="1">
      <alignment horizontal="center" vertical="center" wrapText="1"/>
    </xf>
    <xf numFmtId="0" fontId="11" fillId="17" borderId="38" xfId="0" applyFont="1" applyFill="1" applyBorder="1" applyAlignment="1">
      <alignment horizontal="center" vertical="center" wrapText="1"/>
    </xf>
    <xf numFmtId="0" fontId="11" fillId="17" borderId="39" xfId="0" applyFont="1" applyFill="1" applyBorder="1" applyAlignment="1">
      <alignment horizontal="center" vertical="center" wrapText="1"/>
    </xf>
    <xf numFmtId="0" fontId="42" fillId="17" borderId="19"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41" fillId="17" borderId="19" xfId="0" applyFont="1" applyFill="1" applyBorder="1" applyAlignment="1">
      <alignment horizontal="center" vertical="center" wrapText="1"/>
    </xf>
    <xf numFmtId="0" fontId="41" fillId="17" borderId="15" xfId="0" applyFont="1" applyFill="1" applyBorder="1" applyAlignment="1">
      <alignment horizontal="center" vertical="center" wrapText="1"/>
    </xf>
    <xf numFmtId="0" fontId="41" fillId="17" borderId="23"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1" fillId="26" borderId="48" xfId="70" applyFont="1" applyFill="1" applyBorder="1" applyAlignment="1" applyProtection="1">
      <alignment horizontal="center" vertical="center" wrapText="1"/>
      <protection hidden="1"/>
    </xf>
    <xf numFmtId="0" fontId="11" fillId="26" borderId="50" xfId="70" applyFont="1" applyFill="1" applyBorder="1" applyAlignment="1" applyProtection="1">
      <alignment horizontal="center" vertical="center" wrapText="1"/>
      <protection hidden="1"/>
    </xf>
    <xf numFmtId="0" fontId="11" fillId="26" borderId="52" xfId="70" applyFont="1" applyFill="1" applyBorder="1" applyAlignment="1" applyProtection="1">
      <alignment horizontal="center" vertical="center" wrapText="1"/>
      <protection hidden="1"/>
    </xf>
    <xf numFmtId="0" fontId="11" fillId="26" borderId="43" xfId="70" applyFont="1" applyFill="1" applyBorder="1" applyAlignment="1" applyProtection="1">
      <alignment horizontal="center" vertical="center" wrapText="1"/>
      <protection hidden="1"/>
    </xf>
    <xf numFmtId="0" fontId="11" fillId="26" borderId="21" xfId="70" applyFont="1" applyFill="1" applyBorder="1" applyAlignment="1" applyProtection="1">
      <alignment horizontal="center" vertical="center" wrapText="1"/>
      <protection hidden="1"/>
    </xf>
    <xf numFmtId="0" fontId="11" fillId="26" borderId="47" xfId="70" applyFont="1" applyFill="1" applyBorder="1" applyAlignment="1" applyProtection="1">
      <alignment horizontal="center" vertical="center" wrapText="1"/>
      <protection hidden="1"/>
    </xf>
    <xf numFmtId="0" fontId="11" fillId="36" borderId="43"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0" borderId="12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9" fillId="46" borderId="61" xfId="0" applyFont="1" applyFill="1" applyBorder="1" applyAlignment="1">
      <alignment horizontal="center" vertical="center" wrapText="1"/>
    </xf>
    <xf numFmtId="0" fontId="9" fillId="46" borderId="97" xfId="0" applyFont="1" applyFill="1" applyBorder="1" applyAlignment="1">
      <alignment horizontal="center" vertical="center" wrapText="1"/>
    </xf>
    <xf numFmtId="0" fontId="9" fillId="46" borderId="27"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1" xfId="0" applyFont="1" applyBorder="1" applyAlignment="1">
      <alignment horizontal="center" vertical="center" wrapText="1"/>
    </xf>
    <xf numFmtId="0" fontId="17" fillId="11" borderId="54" xfId="0" applyFont="1" applyFill="1" applyBorder="1" applyAlignment="1">
      <alignment horizontal="center" vertical="center" wrapText="1"/>
    </xf>
    <xf numFmtId="0" fontId="9" fillId="46" borderId="39" xfId="70" applyFont="1" applyFill="1" applyBorder="1" applyAlignment="1" applyProtection="1">
      <alignment horizontal="center" vertical="center" wrapText="1"/>
      <protection hidden="1"/>
    </xf>
    <xf numFmtId="0" fontId="11" fillId="36" borderId="43" xfId="70" applyFont="1" applyFill="1" applyBorder="1" applyAlignment="1" applyProtection="1">
      <alignment horizontal="center" vertical="center" wrapText="1"/>
      <protection hidden="1"/>
    </xf>
    <xf numFmtId="0" fontId="11" fillId="36" borderId="21" xfId="70" applyFont="1" applyFill="1" applyBorder="1" applyAlignment="1" applyProtection="1">
      <alignment horizontal="center" vertical="center" wrapText="1"/>
      <protection hidden="1"/>
    </xf>
    <xf numFmtId="0" fontId="3" fillId="11" borderId="64" xfId="0" applyFont="1" applyFill="1" applyBorder="1" applyAlignment="1">
      <alignment horizontal="center" vertical="center" wrapText="1"/>
    </xf>
    <xf numFmtId="0" fontId="3" fillId="11" borderId="54" xfId="0" applyFont="1" applyFill="1" applyBorder="1" applyAlignment="1">
      <alignment horizontal="center" vertical="center" wrapText="1"/>
    </xf>
    <xf numFmtId="0" fontId="7" fillId="11" borderId="54" xfId="0" applyFont="1" applyFill="1" applyBorder="1" applyAlignment="1">
      <alignment horizontal="center" vertical="center" wrapText="1"/>
    </xf>
    <xf numFmtId="0" fontId="7" fillId="11" borderId="110" xfId="0" applyFont="1" applyFill="1" applyBorder="1" applyAlignment="1">
      <alignment horizontal="center" vertical="center" wrapText="1"/>
    </xf>
    <xf numFmtId="0" fontId="11" fillId="26" borderId="128" xfId="70" applyFont="1" applyFill="1" applyBorder="1" applyAlignment="1" applyProtection="1">
      <alignment horizontal="center" vertical="center" wrapText="1"/>
      <protection hidden="1"/>
    </xf>
    <xf numFmtId="0" fontId="11" fillId="26" borderId="38" xfId="70" applyFont="1" applyFill="1" applyBorder="1" applyAlignment="1" applyProtection="1">
      <alignment horizontal="center" vertical="center" wrapText="1"/>
      <protection hidden="1"/>
    </xf>
    <xf numFmtId="0" fontId="11" fillId="26" borderId="120" xfId="70" applyFont="1" applyFill="1" applyBorder="1" applyAlignment="1" applyProtection="1">
      <alignment horizontal="center" vertical="center" wrapText="1"/>
      <protection hidden="1"/>
    </xf>
    <xf numFmtId="0" fontId="11" fillId="0" borderId="45" xfId="70" applyFont="1" applyFill="1" applyBorder="1" applyAlignment="1" applyProtection="1">
      <alignment horizontal="center" vertical="center" wrapText="1"/>
      <protection hidden="1"/>
    </xf>
    <xf numFmtId="0" fontId="11" fillId="0" borderId="39" xfId="70" applyFont="1" applyFill="1" applyBorder="1" applyAlignment="1" applyProtection="1">
      <alignment horizontal="center" vertical="center" wrapText="1"/>
      <protection hidden="1"/>
    </xf>
    <xf numFmtId="0" fontId="11" fillId="0" borderId="102" xfId="70" applyFont="1" applyFill="1" applyBorder="1" applyAlignment="1" applyProtection="1">
      <alignment horizontal="center" vertical="center" wrapText="1"/>
      <protection hidden="1"/>
    </xf>
    <xf numFmtId="0" fontId="11" fillId="36" borderId="43" xfId="70" applyFont="1" applyFill="1" applyBorder="1" applyAlignment="1" applyProtection="1" quotePrefix="1">
      <alignment horizontal="center" vertical="center" wrapText="1"/>
      <protection hidden="1"/>
    </xf>
    <xf numFmtId="0" fontId="11" fillId="36" borderId="21" xfId="70" applyFont="1" applyFill="1" applyBorder="1" applyAlignment="1" applyProtection="1" quotePrefix="1">
      <alignment horizontal="center" vertical="center" wrapText="1"/>
      <protection hidden="1"/>
    </xf>
    <xf numFmtId="0" fontId="0" fillId="0" borderId="21" xfId="0" applyBorder="1" applyAlignment="1">
      <alignment horizontal="center" vertical="center" wrapText="1"/>
    </xf>
    <xf numFmtId="0" fontId="11" fillId="36" borderId="54" xfId="70" applyFont="1" applyFill="1" applyBorder="1" applyAlignment="1" applyProtection="1" quotePrefix="1">
      <alignment horizontal="center" vertical="center" wrapText="1"/>
      <protection hidden="1"/>
    </xf>
    <xf numFmtId="0" fontId="11" fillId="36" borderId="39" xfId="70" applyFont="1" applyFill="1" applyBorder="1" applyAlignment="1" applyProtection="1" quotePrefix="1">
      <alignment horizontal="center" vertical="center" wrapText="1"/>
      <protection hidden="1"/>
    </xf>
    <xf numFmtId="0" fontId="11" fillId="36" borderId="32" xfId="70" applyFont="1" applyFill="1" applyBorder="1" applyAlignment="1" applyProtection="1" quotePrefix="1">
      <alignment horizontal="center" vertical="center" wrapText="1"/>
      <protection hidden="1"/>
    </xf>
    <xf numFmtId="0" fontId="11" fillId="36" borderId="54" xfId="70" applyFont="1" applyFill="1" applyBorder="1" applyAlignment="1" applyProtection="1">
      <alignment horizontal="center" vertical="center" wrapText="1"/>
      <protection hidden="1"/>
    </xf>
    <xf numFmtId="0" fontId="11" fillId="36" borderId="39" xfId="70" applyFont="1" applyFill="1" applyBorder="1" applyAlignment="1" applyProtection="1">
      <alignment horizontal="center" vertical="center" wrapText="1"/>
      <protection hidden="1"/>
    </xf>
    <xf numFmtId="0" fontId="8" fillId="0" borderId="54" xfId="70" applyFont="1" applyFill="1" applyBorder="1" applyAlignment="1" applyProtection="1">
      <alignment horizontal="center" vertical="center" wrapText="1"/>
      <protection hidden="1"/>
    </xf>
    <xf numFmtId="0" fontId="8" fillId="0" borderId="39" xfId="70" applyFont="1" applyFill="1" applyBorder="1" applyAlignment="1" applyProtection="1">
      <alignment horizontal="center" vertical="center" wrapText="1"/>
      <protection hidden="1"/>
    </xf>
    <xf numFmtId="0" fontId="8" fillId="0" borderId="102" xfId="70" applyFont="1" applyFill="1" applyBorder="1" applyAlignment="1" applyProtection="1">
      <alignment horizontal="center" vertical="center" wrapText="1"/>
      <protection hidden="1"/>
    </xf>
    <xf numFmtId="0" fontId="17" fillId="11" borderId="21"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wrapText="1"/>
    </xf>
    <xf numFmtId="0" fontId="0" fillId="0" borderId="102" xfId="0" applyBorder="1" applyAlignment="1">
      <alignment horizontal="center" vertical="center" wrapText="1"/>
    </xf>
    <xf numFmtId="0" fontId="11" fillId="36" borderId="45" xfId="70" applyFont="1" applyFill="1" applyBorder="1" applyAlignment="1" applyProtection="1" quotePrefix="1">
      <alignment horizontal="center" vertical="center" wrapText="1"/>
      <protection hidden="1"/>
    </xf>
    <xf numFmtId="0" fontId="11" fillId="36" borderId="39" xfId="70" applyFont="1" applyFill="1" applyBorder="1" applyAlignment="1" applyProtection="1" quotePrefix="1">
      <alignment horizontal="center" vertical="center" wrapText="1"/>
      <protection hidden="1"/>
    </xf>
    <xf numFmtId="0" fontId="11" fillId="36" borderId="32" xfId="70" applyFont="1" applyFill="1" applyBorder="1" applyAlignment="1" applyProtection="1" quotePrefix="1">
      <alignment horizontal="center" vertical="center" wrapText="1"/>
      <protection hidden="1"/>
    </xf>
    <xf numFmtId="0" fontId="8" fillId="26" borderId="45" xfId="70" applyFont="1" applyFill="1" applyBorder="1" applyAlignment="1" applyProtection="1">
      <alignment horizontal="center" vertical="center" wrapText="1"/>
      <protection hidden="1"/>
    </xf>
    <xf numFmtId="0" fontId="8" fillId="26" borderId="39" xfId="70" applyFont="1" applyFill="1" applyBorder="1" applyAlignment="1" applyProtection="1">
      <alignment horizontal="center" vertical="center" wrapText="1"/>
      <protection hidden="1"/>
    </xf>
    <xf numFmtId="0" fontId="8" fillId="26" borderId="32" xfId="70" applyFont="1" applyFill="1" applyBorder="1" applyAlignment="1" applyProtection="1">
      <alignment horizontal="center" vertical="center" wrapText="1"/>
      <protection hidden="1"/>
    </xf>
    <xf numFmtId="0" fontId="11" fillId="36" borderId="102" xfId="70" applyFont="1" applyFill="1" applyBorder="1" applyAlignment="1" applyProtection="1">
      <alignment horizontal="center" vertical="center" wrapText="1"/>
      <protection hidden="1"/>
    </xf>
    <xf numFmtId="0" fontId="8" fillId="26" borderId="54" xfId="70" applyFont="1" applyFill="1" applyBorder="1" applyAlignment="1" applyProtection="1">
      <alignment horizontal="center" vertical="center" wrapText="1"/>
      <protection hidden="1"/>
    </xf>
    <xf numFmtId="0" fontId="8" fillId="26" borderId="102" xfId="70" applyFont="1" applyFill="1" applyBorder="1" applyAlignment="1" applyProtection="1">
      <alignment horizontal="center" vertical="center" wrapText="1"/>
      <protection hidden="1"/>
    </xf>
    <xf numFmtId="0" fontId="11" fillId="17" borderId="93"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9" fillId="46" borderId="50" xfId="0" applyFont="1" applyFill="1" applyBorder="1" applyAlignment="1">
      <alignment horizontal="center" vertical="center" wrapText="1"/>
    </xf>
    <xf numFmtId="0" fontId="9" fillId="46" borderId="21"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1" xfId="0" applyFont="1" applyBorder="1" applyAlignment="1">
      <alignment horizontal="center" vertical="center" wrapText="1"/>
    </xf>
    <xf numFmtId="0" fontId="7" fillId="11" borderId="50"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7" fillId="11" borderId="51" xfId="0" applyFont="1" applyFill="1" applyBorder="1" applyAlignment="1">
      <alignment horizontal="center" vertical="center" wrapText="1"/>
    </xf>
    <xf numFmtId="0" fontId="8" fillId="0" borderId="6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10" xfId="0" applyFont="1" applyBorder="1" applyAlignment="1">
      <alignment horizontal="center" vertical="center" wrapText="1"/>
    </xf>
    <xf numFmtId="0" fontId="9" fillId="46" borderId="85" xfId="70" applyFont="1" applyFill="1" applyBorder="1" applyAlignment="1" applyProtection="1">
      <alignment horizontal="center" vertical="center" wrapText="1"/>
      <protection hidden="1"/>
    </xf>
    <xf numFmtId="0" fontId="10" fillId="0" borderId="155" xfId="45" applyFont="1" applyFill="1" applyBorder="1" applyAlignment="1" applyProtection="1">
      <alignment horizontal="center" vertical="center" wrapText="1"/>
      <protection/>
    </xf>
    <xf numFmtId="1" fontId="8" fillId="6" borderId="108" xfId="81" applyNumberFormat="1" applyFont="1" applyFill="1" applyBorder="1" applyAlignment="1" applyProtection="1">
      <alignment horizontal="center" vertical="center" wrapText="1"/>
      <protection hidden="1"/>
    </xf>
    <xf numFmtId="1" fontId="8" fillId="6" borderId="44" xfId="81" applyNumberFormat="1" applyFont="1" applyFill="1" applyBorder="1" applyAlignment="1" applyProtection="1">
      <alignment horizontal="center" vertical="center" wrapText="1"/>
      <protection hidden="1"/>
    </xf>
    <xf numFmtId="0" fontId="10" fillId="17" borderId="93"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10" fillId="35" borderId="52" xfId="0" applyFont="1" applyFill="1" applyBorder="1" applyAlignment="1" applyProtection="1">
      <alignment horizontal="center" vertical="center" wrapText="1"/>
      <protection/>
    </xf>
    <xf numFmtId="0" fontId="10" fillId="35" borderId="47" xfId="0" applyFont="1" applyFill="1" applyBorder="1" applyAlignment="1" applyProtection="1">
      <alignment horizontal="center" vertical="center" wrapText="1"/>
      <protection/>
    </xf>
    <xf numFmtId="0" fontId="49" fillId="51" borderId="15" xfId="75" applyFont="1" applyFill="1" applyBorder="1" applyAlignment="1">
      <alignment horizontal="center" vertical="center" wrapText="1"/>
      <protection/>
    </xf>
    <xf numFmtId="0" fontId="62" fillId="44" borderId="15" xfId="75" applyFont="1" applyFill="1" applyBorder="1" applyAlignment="1">
      <alignment horizontal="center" vertical="center" wrapText="1"/>
      <protection/>
    </xf>
    <xf numFmtId="0" fontId="62" fillId="44" borderId="85" xfId="75" applyFont="1" applyFill="1" applyBorder="1" applyAlignment="1">
      <alignment horizontal="center" vertical="center" wrapText="1"/>
      <protection/>
    </xf>
    <xf numFmtId="0" fontId="7" fillId="11" borderId="45" xfId="0" applyFont="1" applyFill="1" applyBorder="1" applyAlignment="1">
      <alignment horizontal="center" vertical="center" wrapText="1"/>
    </xf>
    <xf numFmtId="0" fontId="44" fillId="70" borderId="29" xfId="75" applyFont="1" applyFill="1" applyBorder="1" applyAlignment="1">
      <alignment horizontal="center" vertical="center" wrapText="1"/>
      <protection/>
    </xf>
    <xf numFmtId="0" fontId="44" fillId="70" borderId="11" xfId="75" applyFont="1" applyFill="1" applyBorder="1" applyAlignment="1">
      <alignment horizontal="center" vertical="center" wrapText="1"/>
      <protection/>
    </xf>
    <xf numFmtId="0" fontId="44" fillId="70" borderId="34" xfId="75" applyFont="1" applyFill="1" applyBorder="1" applyAlignment="1">
      <alignment horizontal="center" vertical="center" wrapText="1"/>
      <protection/>
    </xf>
    <xf numFmtId="0" fontId="44" fillId="70" borderId="24" xfId="75" applyFont="1" applyFill="1" applyBorder="1" applyAlignment="1">
      <alignment horizontal="center" vertical="center" wrapText="1"/>
      <protection/>
    </xf>
    <xf numFmtId="0" fontId="44" fillId="70" borderId="0" xfId="75" applyFont="1" applyFill="1" applyBorder="1" applyAlignment="1">
      <alignment horizontal="center" vertical="center" wrapText="1"/>
      <protection/>
    </xf>
    <xf numFmtId="0" fontId="44" fillId="70" borderId="25" xfId="75" applyFont="1" applyFill="1" applyBorder="1" applyAlignment="1">
      <alignment horizontal="center" vertical="center" wrapText="1"/>
      <protection/>
    </xf>
    <xf numFmtId="0" fontId="44" fillId="70" borderId="17" xfId="75" applyFont="1" applyFill="1" applyBorder="1" applyAlignment="1">
      <alignment horizontal="center" vertical="center" wrapText="1"/>
      <protection/>
    </xf>
    <xf numFmtId="0" fontId="44" fillId="70" borderId="18" xfId="75" applyFont="1" applyFill="1" applyBorder="1" applyAlignment="1">
      <alignment horizontal="center" vertical="center" wrapText="1"/>
      <protection/>
    </xf>
    <xf numFmtId="0" fontId="44" fillId="70" borderId="33" xfId="75" applyFont="1" applyFill="1" applyBorder="1" applyAlignment="1">
      <alignment horizontal="center" vertical="center" wrapText="1"/>
      <protection/>
    </xf>
    <xf numFmtId="0" fontId="50" fillId="0" borderId="29" xfId="75" applyFont="1" applyBorder="1" applyAlignment="1">
      <alignment horizontal="center" vertical="center"/>
      <protection/>
    </xf>
    <xf numFmtId="0" fontId="50" fillId="0" borderId="11" xfId="75" applyFont="1" applyBorder="1" applyAlignment="1">
      <alignment horizontal="center" vertical="center"/>
      <protection/>
    </xf>
    <xf numFmtId="0" fontId="50" fillId="0" borderId="34" xfId="75" applyFont="1" applyBorder="1" applyAlignment="1">
      <alignment horizontal="center" vertical="center"/>
      <protection/>
    </xf>
    <xf numFmtId="0" fontId="50" fillId="0" borderId="17" xfId="75" applyFont="1" applyBorder="1" applyAlignment="1">
      <alignment horizontal="center" vertical="center"/>
      <protection/>
    </xf>
    <xf numFmtId="0" fontId="50" fillId="0" borderId="18" xfId="75" applyFont="1" applyBorder="1" applyAlignment="1">
      <alignment horizontal="center" vertical="center"/>
      <protection/>
    </xf>
    <xf numFmtId="0" fontId="50" fillId="0" borderId="33" xfId="75" applyFont="1" applyBorder="1" applyAlignment="1">
      <alignment horizontal="center" vertical="center"/>
      <protection/>
    </xf>
    <xf numFmtId="0" fontId="50" fillId="0" borderId="20" xfId="75" applyFont="1" applyBorder="1" applyAlignment="1">
      <alignment horizontal="center" vertical="center" wrapText="1"/>
      <protection/>
    </xf>
    <xf numFmtId="0" fontId="50" fillId="0" borderId="30" xfId="75" applyFont="1" applyBorder="1" applyAlignment="1">
      <alignment horizontal="center" vertical="center" wrapText="1"/>
      <protection/>
    </xf>
    <xf numFmtId="0" fontId="50" fillId="0" borderId="31" xfId="75" applyFont="1" applyBorder="1" applyAlignment="1">
      <alignment horizontal="center" vertical="center" wrapText="1"/>
      <protection/>
    </xf>
    <xf numFmtId="0" fontId="60" fillId="38" borderId="48" xfId="75" applyFont="1" applyFill="1" applyBorder="1" applyAlignment="1">
      <alignment horizontal="center" vertical="center" wrapText="1"/>
      <protection/>
    </xf>
    <xf numFmtId="0" fontId="60" fillId="38" borderId="43" xfId="75" applyFont="1" applyFill="1" applyBorder="1" applyAlignment="1">
      <alignment horizontal="center" vertical="center" wrapText="1"/>
      <protection/>
    </xf>
    <xf numFmtId="0" fontId="60" fillId="38" borderId="49" xfId="75" applyFont="1" applyFill="1" applyBorder="1" applyAlignment="1">
      <alignment horizontal="center" vertical="center" wrapText="1"/>
      <protection/>
    </xf>
    <xf numFmtId="0" fontId="60" fillId="38" borderId="50" xfId="75" applyFont="1" applyFill="1" applyBorder="1" applyAlignment="1">
      <alignment horizontal="center" vertical="center" wrapText="1"/>
      <protection/>
    </xf>
    <xf numFmtId="0" fontId="60" fillId="38" borderId="21" xfId="75" applyFont="1" applyFill="1" applyBorder="1" applyAlignment="1">
      <alignment horizontal="center" vertical="center" wrapText="1"/>
      <protection/>
    </xf>
    <xf numFmtId="0" fontId="60" fillId="38" borderId="51" xfId="75" applyFont="1" applyFill="1" applyBorder="1" applyAlignment="1">
      <alignment horizontal="center" vertical="center" wrapText="1"/>
      <protection/>
    </xf>
    <xf numFmtId="0" fontId="60" fillId="38" borderId="52" xfId="75" applyFont="1" applyFill="1" applyBorder="1" applyAlignment="1">
      <alignment horizontal="center" vertical="center" wrapText="1"/>
      <protection/>
    </xf>
    <xf numFmtId="0" fontId="60" fillId="38" borderId="47" xfId="75" applyFont="1" applyFill="1" applyBorder="1" applyAlignment="1">
      <alignment horizontal="center" vertical="center" wrapText="1"/>
      <protection/>
    </xf>
    <xf numFmtId="0" fontId="60" fillId="38" borderId="53" xfId="75" applyFont="1" applyFill="1" applyBorder="1" applyAlignment="1">
      <alignment horizontal="center" vertical="center" wrapText="1"/>
      <protection/>
    </xf>
    <xf numFmtId="0" fontId="47" fillId="0" borderId="38" xfId="75" applyFont="1" applyBorder="1" applyAlignment="1">
      <alignment horizontal="center" vertical="center" wrapText="1"/>
      <protection/>
    </xf>
    <xf numFmtId="0" fontId="43" fillId="0" borderId="39" xfId="75" applyFont="1" applyBorder="1" applyAlignment="1">
      <alignment/>
      <protection/>
    </xf>
    <xf numFmtId="0" fontId="9" fillId="18" borderId="54" xfId="70" applyFont="1" applyFill="1" applyBorder="1" applyAlignment="1" applyProtection="1">
      <alignment horizontal="center" vertical="center" wrapText="1"/>
      <protection hidden="1"/>
    </xf>
    <xf numFmtId="0" fontId="44" fillId="0" borderId="124" xfId="75" applyFont="1" applyBorder="1" applyAlignment="1">
      <alignment horizontal="center" vertical="center"/>
      <protection/>
    </xf>
    <xf numFmtId="0" fontId="44" fillId="0" borderId="98" xfId="75" applyFont="1" applyBorder="1" applyAlignment="1">
      <alignment horizontal="center" vertical="center"/>
      <protection/>
    </xf>
    <xf numFmtId="0" fontId="44" fillId="0" borderId="150" xfId="75" applyFont="1" applyBorder="1" applyAlignment="1">
      <alignment horizontal="center" vertical="center"/>
      <protection/>
    </xf>
    <xf numFmtId="0" fontId="44" fillId="0" borderId="124" xfId="75" applyFont="1" applyBorder="1" applyAlignment="1">
      <alignment horizontal="center" vertical="center" wrapText="1"/>
      <protection/>
    </xf>
    <xf numFmtId="0" fontId="44" fillId="0" borderId="98" xfId="75" applyFont="1" applyBorder="1" applyAlignment="1">
      <alignment horizontal="center" vertical="center" wrapText="1"/>
      <protection/>
    </xf>
    <xf numFmtId="0" fontId="44" fillId="0" borderId="150" xfId="75" applyFont="1" applyBorder="1" applyAlignment="1">
      <alignment horizontal="center" vertical="center" wrapText="1"/>
      <protection/>
    </xf>
    <xf numFmtId="0" fontId="40" fillId="36" borderId="124" xfId="75" applyFont="1" applyFill="1" applyBorder="1" applyAlignment="1">
      <alignment horizontal="center" vertical="center" wrapText="1"/>
      <protection/>
    </xf>
    <xf numFmtId="0" fontId="40" fillId="36" borderId="155" xfId="75" applyFont="1" applyFill="1" applyBorder="1" applyAlignment="1">
      <alignment horizontal="center" vertical="center" wrapText="1"/>
      <protection/>
    </xf>
    <xf numFmtId="0" fontId="61" fillId="51" borderId="19" xfId="75" applyFont="1" applyFill="1" applyBorder="1" applyAlignment="1">
      <alignment horizontal="center" vertical="center" wrapText="1"/>
      <protection/>
    </xf>
    <xf numFmtId="0" fontId="39" fillId="0" borderId="15" xfId="75" applyFont="1" applyBorder="1">
      <alignment/>
      <protection/>
    </xf>
    <xf numFmtId="0" fontId="49" fillId="51" borderId="23" xfId="75" applyFont="1" applyFill="1" applyBorder="1" applyAlignment="1">
      <alignment horizontal="center" vertical="center" wrapText="1"/>
      <protection/>
    </xf>
    <xf numFmtId="0" fontId="44" fillId="44" borderId="19" xfId="75" applyFont="1" applyFill="1" applyBorder="1" applyAlignment="1">
      <alignment horizontal="center" vertical="center" wrapText="1"/>
      <protection/>
    </xf>
    <xf numFmtId="0" fontId="48" fillId="0" borderId="15" xfId="75" applyFont="1" applyBorder="1">
      <alignment/>
      <protection/>
    </xf>
    <xf numFmtId="0" fontId="44" fillId="44" borderId="15" xfId="75" applyFont="1" applyFill="1" applyBorder="1" applyAlignment="1">
      <alignment horizontal="center" vertical="center" wrapText="1"/>
      <protection/>
    </xf>
    <xf numFmtId="0" fontId="48" fillId="0" borderId="15" xfId="75" applyFont="1" applyBorder="1" applyAlignment="1">
      <alignment horizontal="center" vertical="center"/>
      <protection/>
    </xf>
    <xf numFmtId="0" fontId="62" fillId="44" borderId="23" xfId="75" applyFont="1" applyFill="1" applyBorder="1" applyAlignment="1">
      <alignment horizontal="center" vertical="center" wrapText="1"/>
      <protection/>
    </xf>
    <xf numFmtId="9" fontId="47" fillId="62" borderId="21" xfId="75" applyNumberFormat="1" applyFont="1" applyFill="1" applyBorder="1" applyAlignment="1">
      <alignment horizontal="center" vertical="center" wrapText="1"/>
      <protection/>
    </xf>
    <xf numFmtId="0" fontId="47" fillId="62" borderId="21" xfId="75" applyFont="1" applyFill="1" applyBorder="1" applyAlignment="1">
      <alignment horizontal="center" vertical="center" wrapText="1"/>
      <protection/>
    </xf>
    <xf numFmtId="0" fontId="46" fillId="0" borderId="48" xfId="75" applyFont="1" applyFill="1" applyBorder="1" applyAlignment="1">
      <alignment horizontal="center" vertical="center" wrapText="1"/>
      <protection/>
    </xf>
    <xf numFmtId="0" fontId="46" fillId="0" borderId="52" xfId="75" applyFont="1" applyFill="1" applyBorder="1" applyAlignment="1">
      <alignment horizontal="center" vertical="center" wrapText="1"/>
      <protection/>
    </xf>
    <xf numFmtId="0" fontId="46" fillId="0" borderId="43" xfId="75" applyFont="1" applyFill="1" applyBorder="1" applyAlignment="1">
      <alignment horizontal="center" vertical="center" wrapText="1"/>
      <protection/>
    </xf>
    <xf numFmtId="0" fontId="46" fillId="0" borderId="47" xfId="75" applyFont="1" applyFill="1" applyBorder="1" applyAlignment="1">
      <alignment horizontal="center" vertical="center" wrapText="1"/>
      <protection/>
    </xf>
    <xf numFmtId="0" fontId="46" fillId="10" borderId="43" xfId="75" applyFont="1" applyFill="1" applyBorder="1" applyAlignment="1">
      <alignment horizontal="center" vertical="center" wrapText="1"/>
      <protection/>
    </xf>
    <xf numFmtId="0" fontId="46" fillId="10" borderId="47" xfId="75" applyFont="1" applyFill="1" applyBorder="1" applyAlignment="1">
      <alignment horizontal="center" vertical="center" wrapText="1"/>
      <protection/>
    </xf>
    <xf numFmtId="0" fontId="46" fillId="19" borderId="43" xfId="75" applyFont="1" applyFill="1" applyBorder="1" applyAlignment="1">
      <alignment horizontal="center" vertical="center" wrapText="1"/>
      <protection/>
    </xf>
    <xf numFmtId="0" fontId="46" fillId="19" borderId="47" xfId="75" applyFont="1" applyFill="1" applyBorder="1" applyAlignment="1">
      <alignment horizontal="center" vertical="center" wrapText="1"/>
      <protection/>
    </xf>
    <xf numFmtId="0" fontId="47" fillId="52" borderId="108" xfId="75" applyFont="1" applyFill="1" applyBorder="1" applyAlignment="1">
      <alignment horizontal="center" vertical="center" wrapText="1"/>
      <protection/>
    </xf>
    <xf numFmtId="0" fontId="47" fillId="52" borderId="109" xfId="75" applyFont="1" applyFill="1" applyBorder="1" applyAlignment="1">
      <alignment horizontal="center" vertical="center" wrapText="1"/>
      <protection/>
    </xf>
    <xf numFmtId="44" fontId="47" fillId="53" borderId="54" xfId="64" applyFont="1" applyFill="1" applyBorder="1" applyAlignment="1">
      <alignment horizontal="center" vertical="center" wrapText="1"/>
    </xf>
    <xf numFmtId="44" fontId="47" fillId="53" borderId="32" xfId="64" applyFont="1" applyFill="1" applyBorder="1" applyAlignment="1">
      <alignment horizontal="center" vertical="center" wrapText="1"/>
    </xf>
    <xf numFmtId="171" fontId="47" fillId="53" borderId="28" xfId="75" applyNumberFormat="1" applyFont="1" applyFill="1" applyBorder="1" applyAlignment="1">
      <alignment horizontal="center" vertical="center" wrapText="1"/>
      <protection/>
    </xf>
    <xf numFmtId="0" fontId="46" fillId="51" borderId="84" xfId="75" applyFont="1" applyFill="1" applyBorder="1" applyAlignment="1">
      <alignment horizontal="center" vertical="center" wrapText="1"/>
      <protection/>
    </xf>
    <xf numFmtId="0" fontId="43" fillId="0" borderId="85" xfId="75" applyFont="1" applyBorder="1">
      <alignment/>
      <protection/>
    </xf>
    <xf numFmtId="0" fontId="44" fillId="0" borderId="48" xfId="75" applyFont="1" applyBorder="1" applyAlignment="1">
      <alignment horizontal="center" vertical="center"/>
      <protection/>
    </xf>
    <xf numFmtId="0" fontId="44" fillId="0" borderId="93" xfId="75" applyFont="1" applyBorder="1" applyAlignment="1">
      <alignment horizontal="center" vertical="center"/>
      <protection/>
    </xf>
    <xf numFmtId="0" fontId="44" fillId="0" borderId="50" xfId="75" applyFont="1" applyBorder="1" applyAlignment="1">
      <alignment horizontal="center" vertical="center"/>
      <protection/>
    </xf>
    <xf numFmtId="0" fontId="44" fillId="0" borderId="52" xfId="75" applyFont="1" applyBorder="1" applyAlignment="1">
      <alignment horizontal="center" vertical="center"/>
      <protection/>
    </xf>
    <xf numFmtId="0" fontId="46" fillId="53" borderId="108" xfId="75" applyFont="1" applyFill="1" applyBorder="1" applyAlignment="1">
      <alignment horizontal="center" vertical="center" wrapText="1"/>
      <protection/>
    </xf>
    <xf numFmtId="0" fontId="46" fillId="53" borderId="35" xfId="75" applyFont="1" applyFill="1" applyBorder="1" applyAlignment="1">
      <alignment horizontal="center" vertical="center" wrapText="1"/>
      <protection/>
    </xf>
    <xf numFmtId="0" fontId="46" fillId="53" borderId="28" xfId="75" applyFont="1" applyFill="1" applyBorder="1" applyAlignment="1">
      <alignment horizontal="center" vertical="center" wrapText="1"/>
      <protection/>
    </xf>
    <xf numFmtId="0" fontId="46" fillId="53" borderId="109" xfId="75" applyFont="1" applyFill="1" applyBorder="1" applyAlignment="1">
      <alignment horizontal="center" vertical="center" wrapText="1"/>
      <protection/>
    </xf>
    <xf numFmtId="0" fontId="40" fillId="36" borderId="92" xfId="75" applyFont="1" applyFill="1" applyBorder="1" applyAlignment="1">
      <alignment horizontal="center" vertical="center" wrapText="1"/>
      <protection/>
    </xf>
    <xf numFmtId="0" fontId="40" fillId="36" borderId="60" xfId="75" applyFont="1" applyFill="1" applyBorder="1" applyAlignment="1">
      <alignment horizontal="center" vertical="center" wrapText="1"/>
      <protection/>
    </xf>
    <xf numFmtId="0" fontId="40" fillId="36" borderId="61" xfId="75" applyFont="1" applyFill="1" applyBorder="1" applyAlignment="1">
      <alignment horizontal="center" vertical="center" wrapText="1"/>
      <protection/>
    </xf>
    <xf numFmtId="0" fontId="40" fillId="36" borderId="156" xfId="75" applyFont="1" applyFill="1" applyBorder="1" applyAlignment="1">
      <alignment horizontal="center" vertical="center" wrapText="1"/>
      <protection/>
    </xf>
    <xf numFmtId="0" fontId="40" fillId="36" borderId="128" xfId="75" applyFont="1" applyFill="1" applyBorder="1" applyAlignment="1">
      <alignment horizontal="center" vertical="center" wrapText="1"/>
      <protection/>
    </xf>
    <xf numFmtId="0" fontId="40" fillId="36" borderId="120" xfId="75" applyFont="1" applyFill="1" applyBorder="1" applyAlignment="1">
      <alignment horizontal="center" vertical="center" wrapText="1"/>
      <protection/>
    </xf>
    <xf numFmtId="0" fontId="46" fillId="71" borderId="48" xfId="75" applyFont="1" applyFill="1" applyBorder="1" applyAlignment="1">
      <alignment horizontal="center" vertical="center" wrapText="1"/>
      <protection/>
    </xf>
    <xf numFmtId="0" fontId="46" fillId="71" borderId="50" xfId="75" applyFont="1" applyFill="1" applyBorder="1" applyAlignment="1">
      <alignment horizontal="center" vertical="center" wrapText="1"/>
      <protection/>
    </xf>
    <xf numFmtId="0" fontId="46" fillId="71" borderId="52" xfId="75" applyFont="1" applyFill="1" applyBorder="1" applyAlignment="1">
      <alignment horizontal="center" vertical="center" wrapText="1"/>
      <protection/>
    </xf>
    <xf numFmtId="0" fontId="46" fillId="36" borderId="124" xfId="75" applyFont="1" applyFill="1" applyBorder="1" applyAlignment="1">
      <alignment horizontal="center" vertical="center" wrapText="1"/>
      <protection/>
    </xf>
    <xf numFmtId="0" fontId="46" fillId="36" borderId="98" xfId="75" applyFont="1" applyFill="1" applyBorder="1" applyAlignment="1">
      <alignment horizontal="center" vertical="center" wrapText="1"/>
      <protection/>
    </xf>
    <xf numFmtId="0" fontId="46" fillId="36" borderId="155" xfId="75" applyFont="1" applyFill="1" applyBorder="1" applyAlignment="1">
      <alignment horizontal="center" vertical="center" wrapText="1"/>
      <protection/>
    </xf>
    <xf numFmtId="0" fontId="46" fillId="0" borderId="44" xfId="75" applyFont="1" applyFill="1" applyBorder="1" applyAlignment="1">
      <alignment horizontal="center" vertical="center" wrapText="1"/>
      <protection/>
    </xf>
    <xf numFmtId="0" fontId="46" fillId="0" borderId="27" xfId="75" applyFont="1" applyFill="1" applyBorder="1" applyAlignment="1">
      <alignment horizontal="center" vertical="center" wrapText="1"/>
      <protection/>
    </xf>
    <xf numFmtId="0" fontId="46" fillId="0" borderId="65" xfId="75" applyFont="1" applyFill="1" applyBorder="1" applyAlignment="1">
      <alignment horizontal="center" vertical="center" wrapText="1"/>
      <protection/>
    </xf>
    <xf numFmtId="0" fontId="46" fillId="0" borderId="21" xfId="75" applyFont="1" applyFill="1" applyBorder="1" applyAlignment="1">
      <alignment horizontal="center" vertical="center" wrapText="1"/>
      <protection/>
    </xf>
    <xf numFmtId="0" fontId="46" fillId="0" borderId="54" xfId="75" applyFont="1" applyFill="1" applyBorder="1" applyAlignment="1">
      <alignment horizontal="center" vertical="center" wrapText="1"/>
      <protection/>
    </xf>
    <xf numFmtId="171" fontId="47" fillId="53" borderId="109" xfId="75" applyNumberFormat="1" applyFont="1" applyFill="1" applyBorder="1" applyAlignment="1">
      <alignment horizontal="center" vertical="center" wrapText="1"/>
      <protection/>
    </xf>
    <xf numFmtId="9" fontId="47" fillId="62" borderId="47" xfId="75" applyNumberFormat="1" applyFont="1" applyFill="1" applyBorder="1" applyAlignment="1">
      <alignment horizontal="center" vertical="center" wrapText="1"/>
      <protection/>
    </xf>
    <xf numFmtId="0" fontId="47" fillId="62" borderId="47" xfId="75" applyFont="1" applyFill="1" applyBorder="1" applyAlignment="1">
      <alignment horizontal="center" vertical="center" wrapText="1"/>
      <protection/>
    </xf>
    <xf numFmtId="0" fontId="0" fillId="11" borderId="45" xfId="0" applyFill="1" applyBorder="1" applyAlignment="1">
      <alignment horizontal="center" vertical="center" wrapText="1"/>
    </xf>
    <xf numFmtId="0" fontId="0" fillId="11" borderId="102" xfId="0" applyFill="1" applyBorder="1" applyAlignment="1">
      <alignment horizontal="center" vertical="center" wrapText="1"/>
    </xf>
    <xf numFmtId="44" fontId="47" fillId="53" borderId="102" xfId="64" applyFont="1" applyFill="1" applyBorder="1" applyAlignment="1">
      <alignment horizontal="center" vertical="center" wrapText="1"/>
    </xf>
    <xf numFmtId="0" fontId="46" fillId="51" borderId="93" xfId="75" applyFont="1" applyFill="1" applyBorder="1" applyAlignment="1">
      <alignment horizontal="center" vertical="center" wrapText="1"/>
      <protection/>
    </xf>
    <xf numFmtId="0" fontId="48" fillId="0" borderId="32" xfId="75" applyFont="1" applyBorder="1">
      <alignment/>
      <protection/>
    </xf>
    <xf numFmtId="0" fontId="45" fillId="18" borderId="50" xfId="0" applyFont="1" applyFill="1" applyBorder="1" applyAlignment="1" applyProtection="1">
      <alignment horizontal="center" vertical="center" wrapText="1"/>
      <protection hidden="1"/>
    </xf>
    <xf numFmtId="0" fontId="45" fillId="18" borderId="21" xfId="0" applyFont="1" applyFill="1" applyBorder="1" applyAlignment="1" applyProtection="1">
      <alignment horizontal="center" vertical="center" wrapText="1"/>
      <protection hidden="1"/>
    </xf>
    <xf numFmtId="0" fontId="47" fillId="0" borderId="64" xfId="75" applyFont="1" applyBorder="1" applyAlignment="1">
      <alignment horizontal="center" vertical="center" wrapText="1"/>
      <protection/>
    </xf>
    <xf numFmtId="0" fontId="43" fillId="0" borderId="54" xfId="75" applyFont="1" applyBorder="1" applyAlignment="1">
      <alignment/>
      <protection/>
    </xf>
    <xf numFmtId="0" fontId="44" fillId="44" borderId="84" xfId="75" applyFont="1" applyFill="1" applyBorder="1" applyAlignment="1">
      <alignment horizontal="center" vertical="center" wrapText="1"/>
      <protection/>
    </xf>
    <xf numFmtId="0" fontId="44" fillId="44" borderId="85" xfId="75" applyFont="1" applyFill="1" applyBorder="1" applyAlignment="1">
      <alignment horizontal="center" vertical="center" wrapText="1"/>
      <protection/>
    </xf>
    <xf numFmtId="0" fontId="62" fillId="44" borderId="86" xfId="75" applyFont="1" applyFill="1" applyBorder="1" applyAlignment="1">
      <alignment horizontal="center" vertical="center" wrapText="1"/>
      <protection/>
    </xf>
    <xf numFmtId="0" fontId="46" fillId="15" borderId="43" xfId="75" applyFont="1" applyFill="1" applyBorder="1" applyAlignment="1">
      <alignment horizontal="center" vertical="center" wrapText="1"/>
      <protection/>
    </xf>
    <xf numFmtId="0" fontId="46" fillId="15" borderId="21" xfId="75" applyFont="1" applyFill="1" applyBorder="1" applyAlignment="1">
      <alignment horizontal="center" vertical="center" wrapText="1"/>
      <protection/>
    </xf>
    <xf numFmtId="0" fontId="46" fillId="15" borderId="54" xfId="75" applyFont="1" applyFill="1" applyBorder="1" applyAlignment="1">
      <alignment horizontal="center" vertical="center" wrapText="1"/>
      <protection/>
    </xf>
    <xf numFmtId="0" fontId="46" fillId="36" borderId="92" xfId="75" applyFont="1" applyFill="1" applyBorder="1" applyAlignment="1">
      <alignment horizontal="center" vertical="center" wrapText="1"/>
      <protection/>
    </xf>
    <xf numFmtId="0" fontId="46" fillId="36" borderId="61" xfId="75" applyFont="1" applyFill="1" applyBorder="1" applyAlignment="1">
      <alignment horizontal="center" vertical="center" wrapText="1"/>
      <protection/>
    </xf>
    <xf numFmtId="0" fontId="46" fillId="36" borderId="156" xfId="75" applyFont="1" applyFill="1" applyBorder="1" applyAlignment="1">
      <alignment horizontal="center" vertical="center" wrapText="1"/>
      <protection/>
    </xf>
    <xf numFmtId="0" fontId="46" fillId="15" borderId="47" xfId="75" applyFont="1" applyFill="1" applyBorder="1" applyAlignment="1">
      <alignment horizontal="center" vertical="center" wrapText="1"/>
      <protection/>
    </xf>
    <xf numFmtId="9" fontId="47" fillId="62" borderId="43" xfId="75" applyNumberFormat="1" applyFont="1" applyFill="1" applyBorder="1" applyAlignment="1">
      <alignment horizontal="center" vertical="center" wrapText="1"/>
      <protection/>
    </xf>
    <xf numFmtId="0" fontId="47" fillId="62" borderId="43" xfId="75" applyFont="1" applyFill="1" applyBorder="1" applyAlignment="1">
      <alignment horizontal="center" vertical="center" wrapText="1"/>
      <protection/>
    </xf>
    <xf numFmtId="0" fontId="40" fillId="36" borderId="20" xfId="75" applyFont="1" applyFill="1" applyBorder="1" applyAlignment="1">
      <alignment horizontal="center" vertical="center" wrapText="1"/>
      <protection/>
    </xf>
    <xf numFmtId="0" fontId="40" fillId="36" borderId="30" xfId="75" applyFont="1" applyFill="1" applyBorder="1" applyAlignment="1">
      <alignment horizontal="center" vertical="center" wrapText="1"/>
      <protection/>
    </xf>
    <xf numFmtId="0" fontId="40" fillId="36" borderId="31" xfId="75" applyFont="1" applyFill="1" applyBorder="1" applyAlignment="1">
      <alignment horizontal="center" vertical="center" wrapText="1"/>
      <protection/>
    </xf>
    <xf numFmtId="0" fontId="9" fillId="18" borderId="85" xfId="70" applyFont="1" applyFill="1" applyBorder="1" applyAlignment="1" applyProtection="1">
      <alignment horizontal="center" vertical="center" wrapText="1"/>
      <protection hidden="1"/>
    </xf>
    <xf numFmtId="0" fontId="40" fillId="53" borderId="20" xfId="75" applyFont="1" applyFill="1" applyBorder="1" applyAlignment="1">
      <alignment horizontal="center" vertical="center" wrapText="1"/>
      <protection/>
    </xf>
    <xf numFmtId="0" fontId="40" fillId="53" borderId="30" xfId="75" applyFont="1" applyFill="1" applyBorder="1" applyAlignment="1">
      <alignment horizontal="center" vertical="center" wrapText="1"/>
      <protection/>
    </xf>
    <xf numFmtId="0" fontId="40" fillId="53" borderId="31" xfId="75" applyFont="1" applyFill="1" applyBorder="1" applyAlignment="1">
      <alignment horizontal="center" vertical="center" wrapText="1"/>
      <protection/>
    </xf>
    <xf numFmtId="0" fontId="46" fillId="51" borderId="38" xfId="75" applyFont="1" applyFill="1" applyBorder="1" applyAlignment="1">
      <alignment horizontal="center" vertical="center" wrapText="1"/>
      <protection/>
    </xf>
    <xf numFmtId="0" fontId="48" fillId="0" borderId="39" xfId="75" applyFont="1" applyBorder="1">
      <alignment/>
      <protection/>
    </xf>
    <xf numFmtId="0" fontId="40" fillId="53" borderId="48" xfId="75" applyFont="1" applyFill="1" applyBorder="1" applyAlignment="1">
      <alignment horizontal="center" vertical="center" wrapText="1"/>
      <protection/>
    </xf>
    <xf numFmtId="0" fontId="40" fillId="53" borderId="52" xfId="75" applyFont="1" applyFill="1" applyBorder="1" applyAlignment="1">
      <alignment horizontal="center" vertical="center" wrapText="1"/>
      <protection/>
    </xf>
    <xf numFmtId="0" fontId="40" fillId="53" borderId="108" xfId="75" applyFont="1" applyFill="1" applyBorder="1" applyAlignment="1">
      <alignment horizontal="center" vertical="center" wrapText="1"/>
      <protection/>
    </xf>
    <xf numFmtId="0" fontId="40" fillId="53" borderId="109" xfId="75" applyFont="1" applyFill="1" applyBorder="1" applyAlignment="1">
      <alignment horizontal="center" vertical="center" wrapText="1"/>
      <protection/>
    </xf>
    <xf numFmtId="0" fontId="64" fillId="35" borderId="52" xfId="0" applyFont="1" applyFill="1" applyBorder="1" applyAlignment="1">
      <alignment horizontal="center" vertical="center" wrapText="1"/>
    </xf>
    <xf numFmtId="0" fontId="64" fillId="35" borderId="47" xfId="0" applyFont="1" applyFill="1" applyBorder="1" applyAlignment="1">
      <alignment horizontal="center" vertical="center" wrapText="1"/>
    </xf>
    <xf numFmtId="1" fontId="8" fillId="6" borderId="43" xfId="81" applyNumberFormat="1" applyFont="1" applyFill="1" applyBorder="1" applyAlignment="1" applyProtection="1">
      <alignment horizontal="center" vertical="center" wrapText="1"/>
      <protection hidden="1"/>
    </xf>
    <xf numFmtId="9" fontId="8" fillId="6" borderId="47" xfId="77" applyFont="1" applyFill="1" applyBorder="1" applyAlignment="1" applyProtection="1">
      <alignment horizontal="center" vertical="center" wrapText="1"/>
      <protection hidden="1"/>
    </xf>
    <xf numFmtId="9" fontId="38" fillId="6" borderId="109" xfId="77" applyFont="1" applyFill="1" applyBorder="1" applyAlignment="1" applyProtection="1">
      <alignment horizontal="center" vertical="center" wrapText="1"/>
      <protection hidden="1"/>
    </xf>
    <xf numFmtId="9" fontId="38" fillId="6" borderId="46" xfId="77" applyFont="1" applyFill="1" applyBorder="1" applyAlignment="1" applyProtection="1">
      <alignment horizontal="center" vertical="center" wrapText="1"/>
      <protection hidden="1"/>
    </xf>
    <xf numFmtId="0" fontId="46" fillId="17" borderId="93" xfId="0" applyFont="1" applyFill="1" applyBorder="1" applyAlignment="1" applyProtection="1">
      <alignment horizontal="center" vertical="center" wrapText="1"/>
      <protection hidden="1"/>
    </xf>
    <xf numFmtId="0" fontId="46" fillId="17" borderId="32" xfId="0" applyFont="1" applyFill="1" applyBorder="1" applyAlignment="1" applyProtection="1">
      <alignment horizontal="center" vertical="center" wrapText="1"/>
      <protection hidden="1"/>
    </xf>
    <xf numFmtId="0" fontId="9" fillId="18" borderId="39" xfId="70" applyFont="1" applyFill="1" applyBorder="1" applyAlignment="1" applyProtection="1">
      <alignment horizontal="center" vertical="center" wrapText="1"/>
      <protection hidden="1"/>
    </xf>
    <xf numFmtId="0" fontId="45" fillId="18" borderId="84" xfId="0" applyFont="1" applyFill="1" applyBorder="1" applyAlignment="1" applyProtection="1">
      <alignment horizontal="center" vertical="center" wrapText="1"/>
      <protection hidden="1"/>
    </xf>
    <xf numFmtId="0" fontId="45" fillId="18" borderId="85" xfId="0" applyFont="1" applyFill="1" applyBorder="1" applyAlignment="1" applyProtection="1">
      <alignment horizontal="center" vertical="center" wrapText="1"/>
      <protection hidden="1"/>
    </xf>
    <xf numFmtId="0" fontId="7" fillId="11" borderId="85" xfId="0" applyFont="1" applyFill="1" applyBorder="1" applyAlignment="1">
      <alignment horizontal="center" vertical="center" wrapText="1"/>
    </xf>
    <xf numFmtId="0" fontId="7" fillId="11" borderId="86" xfId="0" applyFont="1" applyFill="1" applyBorder="1" applyAlignment="1">
      <alignment horizontal="center" vertical="center" wrapText="1"/>
    </xf>
    <xf numFmtId="0" fontId="46" fillId="51" borderId="84" xfId="75" applyFont="1" applyFill="1" applyBorder="1" applyAlignment="1">
      <alignment horizontal="center" vertical="center" wrapText="1"/>
      <protection/>
    </xf>
    <xf numFmtId="0" fontId="48" fillId="0" borderId="85" xfId="75" applyFont="1" applyBorder="1">
      <alignment/>
      <protection/>
    </xf>
    <xf numFmtId="0" fontId="62" fillId="0" borderId="50" xfId="75" applyFont="1" applyBorder="1">
      <alignment/>
      <protection/>
    </xf>
    <xf numFmtId="0" fontId="62" fillId="0" borderId="52" xfId="75" applyFont="1" applyBorder="1">
      <alignment/>
      <protection/>
    </xf>
    <xf numFmtId="0" fontId="48" fillId="0" borderId="28" xfId="75" applyFont="1" applyBorder="1">
      <alignment/>
      <protection/>
    </xf>
    <xf numFmtId="0" fontId="48" fillId="0" borderId="109" xfId="75" applyFont="1" applyBorder="1">
      <alignment/>
      <protection/>
    </xf>
    <xf numFmtId="0" fontId="40" fillId="36" borderId="98" xfId="75" applyFont="1" applyFill="1" applyBorder="1" applyAlignment="1">
      <alignment horizontal="center" vertical="center" wrapText="1"/>
      <protection/>
    </xf>
    <xf numFmtId="0" fontId="41" fillId="33" borderId="15" xfId="0" applyFont="1" applyFill="1" applyBorder="1" applyAlignment="1" applyProtection="1">
      <alignment horizontal="center" vertical="center" wrapText="1"/>
      <protection locked="0"/>
    </xf>
    <xf numFmtId="0" fontId="11" fillId="29" borderId="19" xfId="0" applyFont="1" applyFill="1" applyBorder="1" applyAlignment="1" applyProtection="1">
      <alignment horizontal="center" vertical="center" wrapText="1"/>
      <protection locked="0"/>
    </xf>
    <xf numFmtId="0" fontId="11" fillId="29" borderId="15" xfId="0" applyFont="1" applyFill="1" applyBorder="1" applyAlignment="1" applyProtection="1">
      <alignment horizontal="center" vertical="center" wrapText="1"/>
      <protection locked="0"/>
    </xf>
    <xf numFmtId="0" fontId="9" fillId="34" borderId="19" xfId="0"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wrapText="1"/>
      <protection/>
    </xf>
    <xf numFmtId="0" fontId="11" fillId="72" borderId="20" xfId="70" applyFont="1" applyFill="1" applyBorder="1" applyAlignment="1" applyProtection="1">
      <alignment horizontal="center" vertical="center" wrapText="1"/>
      <protection hidden="1"/>
    </xf>
    <xf numFmtId="0" fontId="11" fillId="72" borderId="31" xfId="70" applyFont="1" applyFill="1" applyBorder="1" applyAlignment="1" applyProtection="1">
      <alignment horizontal="center" vertical="center" wrapText="1"/>
      <protection hidden="1"/>
    </xf>
    <xf numFmtId="0" fontId="11" fillId="72" borderId="30" xfId="70" applyFont="1" applyFill="1" applyBorder="1" applyAlignment="1" applyProtection="1">
      <alignment horizontal="center" vertical="center" wrapText="1"/>
      <protection hidden="1"/>
    </xf>
    <xf numFmtId="9" fontId="12" fillId="61" borderId="28" xfId="0" applyNumberFormat="1" applyFont="1" applyFill="1" applyBorder="1" applyAlignment="1" applyProtection="1">
      <alignment horizontal="center" vertical="center" wrapText="1"/>
      <protection/>
    </xf>
    <xf numFmtId="0" fontId="12" fillId="61" borderId="27"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1" fillId="31" borderId="24" xfId="70" applyFont="1" applyFill="1" applyBorder="1" applyAlignment="1" applyProtection="1">
      <alignment horizontal="center" vertical="center" wrapText="1"/>
      <protection hidden="1"/>
    </xf>
    <xf numFmtId="0" fontId="11" fillId="31" borderId="17" xfId="70" applyFont="1" applyFill="1" applyBorder="1" applyAlignment="1" applyProtection="1">
      <alignment horizontal="center" vertical="center" wrapText="1"/>
      <protection hidden="1"/>
    </xf>
    <xf numFmtId="0" fontId="11" fillId="31" borderId="20" xfId="70" applyFont="1" applyFill="1" applyBorder="1" applyAlignment="1" applyProtection="1">
      <alignment horizontal="center" vertical="center" wrapText="1"/>
      <protection hidden="1"/>
    </xf>
    <xf numFmtId="0" fontId="11" fillId="31" borderId="30" xfId="70" applyFont="1" applyFill="1" applyBorder="1" applyAlignment="1" applyProtection="1">
      <alignment horizontal="center" vertical="center" wrapText="1"/>
      <protection hidden="1"/>
    </xf>
    <xf numFmtId="0" fontId="11" fillId="31" borderId="30" xfId="70" applyFont="1" applyFill="1" applyBorder="1" applyAlignment="1" applyProtection="1">
      <alignment horizontal="center" vertical="center" wrapText="1"/>
      <protection hidden="1"/>
    </xf>
    <xf numFmtId="0" fontId="11" fillId="31" borderId="31" xfId="7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9" fillId="34" borderId="29"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wrapText="1"/>
      <protection locked="0"/>
    </xf>
    <xf numFmtId="0" fontId="9" fillId="18" borderId="19"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9" fillId="34" borderId="17"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center" vertical="center" wrapText="1"/>
      <protection locked="0"/>
    </xf>
    <xf numFmtId="0" fontId="11" fillId="29" borderId="23"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xf numFmtId="0" fontId="42" fillId="33" borderId="19" xfId="0" applyFont="1" applyFill="1" applyBorder="1" applyAlignment="1" applyProtection="1">
      <alignment horizontal="center" vertical="center" wrapText="1"/>
      <protection locked="0"/>
    </xf>
    <xf numFmtId="0" fontId="41" fillId="33" borderId="2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10" fillId="29" borderId="15" xfId="0" applyFont="1" applyFill="1" applyBorder="1" applyAlignment="1" applyProtection="1">
      <alignment horizontal="center" vertical="center" wrapText="1"/>
      <protection locked="0"/>
    </xf>
    <xf numFmtId="0" fontId="10" fillId="35" borderId="19"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29" borderId="19" xfId="0" applyFont="1" applyFill="1" applyBorder="1" applyAlignment="1" applyProtection="1">
      <alignment horizontal="center" vertical="center" wrapText="1"/>
      <protection/>
    </xf>
    <xf numFmtId="0" fontId="10" fillId="29" borderId="15" xfId="0" applyFont="1" applyFill="1" applyBorder="1" applyAlignment="1" applyProtection="1">
      <alignment horizontal="center" vertical="center" wrapText="1"/>
      <protection/>
    </xf>
    <xf numFmtId="0" fontId="11" fillId="29" borderId="19" xfId="0" applyFont="1" applyFill="1" applyBorder="1" applyAlignment="1" applyProtection="1">
      <alignment horizontal="center" vertical="center" wrapText="1"/>
      <protection/>
    </xf>
    <xf numFmtId="0" fontId="11" fillId="29" borderId="15" xfId="0" applyFont="1" applyFill="1" applyBorder="1" applyAlignment="1" applyProtection="1">
      <alignment horizontal="center" vertical="center" wrapText="1"/>
      <protection/>
    </xf>
    <xf numFmtId="0" fontId="10" fillId="31" borderId="30" xfId="0" applyFont="1" applyFill="1" applyBorder="1" applyAlignment="1" applyProtection="1">
      <alignment horizontal="center" vertical="center" wrapText="1"/>
      <protection/>
    </xf>
    <xf numFmtId="0" fontId="11" fillId="72" borderId="30" xfId="70" applyFont="1" applyFill="1" applyBorder="1" applyAlignment="1" applyProtection="1">
      <alignment horizontal="center" vertical="center" wrapText="1"/>
      <protection hidden="1"/>
    </xf>
    <xf numFmtId="0" fontId="11" fillId="72" borderId="30" xfId="70" applyFont="1" applyFill="1" applyBorder="1" applyAlignment="1" applyProtection="1">
      <alignment horizontal="center" vertical="center" wrapText="1"/>
      <protection hidden="1"/>
    </xf>
    <xf numFmtId="0" fontId="9" fillId="34" borderId="29"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18" borderId="29" xfId="70" applyFont="1" applyFill="1" applyBorder="1" applyAlignment="1" applyProtection="1">
      <alignment horizontal="center" vertical="center" wrapText="1"/>
      <protection hidden="1"/>
    </xf>
    <xf numFmtId="0" fontId="9" fillId="18" borderId="34" xfId="70" applyFont="1" applyFill="1" applyBorder="1" applyAlignment="1" applyProtection="1">
      <alignment horizontal="center" vertical="center" wrapText="1"/>
      <protection hidden="1"/>
    </xf>
    <xf numFmtId="9" fontId="8" fillId="6" borderId="101" xfId="77" applyFont="1" applyFill="1" applyBorder="1" applyAlignment="1" applyProtection="1">
      <alignment horizontal="center" vertical="center" wrapText="1"/>
      <protection hidden="1"/>
    </xf>
    <xf numFmtId="9" fontId="8" fillId="6" borderId="65" xfId="77" applyFont="1" applyFill="1" applyBorder="1" applyAlignment="1" applyProtection="1">
      <alignment horizontal="center" vertical="center" wrapText="1"/>
      <protection hidden="1"/>
    </xf>
    <xf numFmtId="0" fontId="34" fillId="28" borderId="24" xfId="45" applyFont="1" applyFill="1" applyBorder="1" applyAlignment="1">
      <alignment horizontal="center" vertical="center" wrapText="1"/>
      <protection/>
    </xf>
    <xf numFmtId="0" fontId="34" fillId="28" borderId="0" xfId="45" applyFont="1" applyFill="1" applyBorder="1" applyAlignment="1">
      <alignment horizontal="center" vertical="center" wrapText="1"/>
      <protection/>
    </xf>
    <xf numFmtId="0" fontId="29" fillId="60" borderId="24" xfId="0" applyFont="1" applyFill="1" applyBorder="1" applyAlignment="1">
      <alignment horizontal="center" vertical="center" wrapText="1"/>
    </xf>
    <xf numFmtId="0" fontId="29" fillId="60" borderId="0" xfId="0" applyFont="1" applyFill="1" applyBorder="1" applyAlignment="1">
      <alignment horizontal="center" vertical="center" wrapText="1"/>
    </xf>
    <xf numFmtId="0" fontId="29" fillId="60" borderId="25" xfId="0" applyFont="1" applyFill="1" applyBorder="1" applyAlignment="1">
      <alignment horizontal="center" vertical="center" wrapText="1"/>
    </xf>
    <xf numFmtId="0" fontId="29" fillId="45" borderId="142" xfId="45" applyFont="1" applyFill="1" applyBorder="1" applyAlignment="1">
      <alignment horizontal="center" vertical="center" wrapText="1"/>
      <protection/>
    </xf>
    <xf numFmtId="0" fontId="29" fillId="45" borderId="143" xfId="45" applyFont="1" applyFill="1" applyBorder="1" applyAlignment="1">
      <alignment horizontal="center" vertical="center" wrapText="1"/>
      <protection/>
    </xf>
    <xf numFmtId="0" fontId="29" fillId="45" borderId="145" xfId="45" applyFont="1" applyFill="1" applyBorder="1" applyAlignment="1">
      <alignment horizontal="center" vertical="center" wrapText="1"/>
      <protection/>
    </xf>
    <xf numFmtId="0" fontId="31" fillId="28" borderId="71" xfId="45" applyFont="1" applyFill="1" applyBorder="1" applyAlignment="1">
      <alignment horizontal="center" vertical="center" wrapText="1"/>
      <protection/>
    </xf>
    <xf numFmtId="0" fontId="31" fillId="28" borderId="26" xfId="45" applyFont="1" applyFill="1" applyBorder="1" applyAlignment="1">
      <alignment horizontal="center" vertical="center" wrapText="1"/>
      <protection/>
    </xf>
    <xf numFmtId="0" fontId="32" fillId="28" borderId="153" xfId="45" applyFont="1" applyFill="1" applyBorder="1" applyAlignment="1">
      <alignment horizontal="center" vertical="center" wrapText="1"/>
      <protection/>
    </xf>
    <xf numFmtId="0" fontId="32" fillId="28" borderId="26" xfId="45" applyFont="1" applyFill="1" applyBorder="1" applyAlignment="1">
      <alignment horizontal="center" vertical="center" wrapText="1"/>
      <protection/>
    </xf>
    <xf numFmtId="0" fontId="32" fillId="28" borderId="72" xfId="45" applyFont="1" applyFill="1" applyBorder="1" applyAlignment="1">
      <alignment horizontal="center" vertical="center" wrapText="1"/>
      <protection/>
    </xf>
    <xf numFmtId="0" fontId="30" fillId="29" borderId="19" xfId="0" applyFont="1" applyFill="1" applyBorder="1" applyAlignment="1">
      <alignment horizontal="center" vertical="center" wrapText="1"/>
    </xf>
    <xf numFmtId="0" fontId="30" fillId="29" borderId="15" xfId="0" applyFont="1" applyFill="1" applyBorder="1" applyAlignment="1">
      <alignment horizontal="center" vertical="center" wrapText="1"/>
    </xf>
    <xf numFmtId="0" fontId="30" fillId="29" borderId="23" xfId="0" applyFont="1" applyFill="1" applyBorder="1" applyAlignment="1">
      <alignment horizontal="center" vertical="center" wrapText="1"/>
    </xf>
    <xf numFmtId="0" fontId="34" fillId="30" borderId="20" xfId="71" applyFont="1" applyFill="1" applyBorder="1" applyAlignment="1" applyProtection="1">
      <alignment horizontal="center" vertical="center" wrapText="1"/>
      <protection hidden="1"/>
    </xf>
    <xf numFmtId="0" fontId="34" fillId="30" borderId="30" xfId="71" applyFont="1" applyFill="1" applyBorder="1" applyAlignment="1" applyProtection="1">
      <alignment horizontal="center" vertical="center" wrapText="1"/>
      <protection hidden="1"/>
    </xf>
    <xf numFmtId="0" fontId="34" fillId="32" borderId="20" xfId="71" applyFont="1" applyFill="1" applyBorder="1" applyAlignment="1" applyProtection="1">
      <alignment horizontal="center" vertical="center" wrapText="1"/>
      <protection hidden="1"/>
    </xf>
    <xf numFmtId="0" fontId="34" fillId="32" borderId="30" xfId="71" applyFont="1" applyFill="1" applyBorder="1" applyAlignment="1" applyProtection="1">
      <alignment horizontal="center" vertical="center" wrapText="1"/>
      <protection hidden="1"/>
    </xf>
    <xf numFmtId="0" fontId="34" fillId="32" borderId="31" xfId="71" applyFont="1" applyFill="1" applyBorder="1" applyAlignment="1" applyProtection="1">
      <alignment horizontal="center" vertical="center" wrapText="1"/>
      <protection hidden="1"/>
    </xf>
    <xf numFmtId="9" fontId="12" fillId="61" borderId="28" xfId="77" applyFont="1" applyFill="1" applyBorder="1" applyAlignment="1" applyProtection="1">
      <alignment horizontal="center" vertical="center" wrapText="1"/>
      <protection/>
    </xf>
    <xf numFmtId="9" fontId="12" fillId="61" borderId="27" xfId="77" applyFont="1" applyFill="1" applyBorder="1" applyAlignment="1" applyProtection="1">
      <alignment horizontal="center" vertical="center" wrapText="1"/>
      <protection/>
    </xf>
    <xf numFmtId="0" fontId="9" fillId="60" borderId="29" xfId="0" applyFont="1" applyFill="1" applyBorder="1" applyAlignment="1" applyProtection="1">
      <alignment horizontal="center" vertical="center" wrapText="1"/>
      <protection/>
    </xf>
    <xf numFmtId="0" fontId="9" fillId="60" borderId="11" xfId="0" applyFont="1" applyFill="1" applyBorder="1" applyAlignment="1" applyProtection="1">
      <alignment horizontal="center" vertical="center" wrapText="1"/>
      <protection/>
    </xf>
    <xf numFmtId="0" fontId="34" fillId="30" borderId="20" xfId="45" applyFont="1" applyFill="1" applyBorder="1" applyAlignment="1">
      <alignment horizontal="center" vertical="center" wrapText="1"/>
      <protection/>
    </xf>
    <xf numFmtId="0" fontId="34" fillId="30" borderId="30" xfId="45" applyFont="1" applyFill="1" applyBorder="1" applyAlignment="1">
      <alignment horizontal="center" vertical="center" wrapText="1"/>
      <protection/>
    </xf>
    <xf numFmtId="0" fontId="34" fillId="30" borderId="31" xfId="45" applyFont="1" applyFill="1" applyBorder="1" applyAlignment="1">
      <alignment horizontal="center" vertical="center" wrapText="1"/>
      <protection/>
    </xf>
    <xf numFmtId="0" fontId="34" fillId="32" borderId="30" xfId="71" applyFont="1" applyFill="1" applyBorder="1" applyAlignment="1" applyProtection="1">
      <alignment horizontal="center" vertical="center" wrapText="1"/>
      <protection hidden="1"/>
    </xf>
    <xf numFmtId="0" fontId="10" fillId="33" borderId="17" xfId="0" applyFont="1" applyFill="1" applyBorder="1" applyAlignment="1" applyProtection="1">
      <alignment horizontal="center" vertical="center" wrapText="1"/>
      <protection/>
    </xf>
    <xf numFmtId="0" fontId="28" fillId="60" borderId="29" xfId="0" applyFont="1" applyFill="1" applyBorder="1" applyAlignment="1">
      <alignment horizontal="center" vertical="center" wrapText="1"/>
    </xf>
    <xf numFmtId="0" fontId="28" fillId="60" borderId="11" xfId="0" applyFont="1" applyFill="1" applyBorder="1" applyAlignment="1">
      <alignment horizontal="center" vertical="center" wrapText="1"/>
    </xf>
    <xf numFmtId="0" fontId="28" fillId="60" borderId="34" xfId="0" applyFont="1" applyFill="1" applyBorder="1" applyAlignment="1">
      <alignment horizontal="center" vertical="center" wrapText="1"/>
    </xf>
    <xf numFmtId="0" fontId="27" fillId="0" borderId="10" xfId="0" applyFont="1" applyFill="1" applyBorder="1" applyAlignment="1">
      <alignment horizontal="center" wrapText="1"/>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9" fillId="0" borderId="29" xfId="75" applyFont="1" applyFill="1" applyBorder="1" applyAlignment="1">
      <alignment horizontal="center" vertical="center" wrapText="1"/>
      <protection/>
    </xf>
    <xf numFmtId="0" fontId="19" fillId="0" borderId="11" xfId="75" applyFont="1" applyFill="1" applyBorder="1" applyAlignment="1">
      <alignment horizontal="center" vertical="center" wrapText="1"/>
      <protection/>
    </xf>
    <xf numFmtId="0" fontId="19" fillId="0" borderId="34" xfId="75" applyFont="1" applyFill="1" applyBorder="1" applyAlignment="1">
      <alignment horizontal="center" vertical="center" wrapText="1"/>
      <protection/>
    </xf>
    <xf numFmtId="0" fontId="19" fillId="0" borderId="17" xfId="75" applyFont="1" applyFill="1" applyBorder="1" applyAlignment="1">
      <alignment horizontal="center" vertical="center" wrapText="1"/>
      <protection/>
    </xf>
    <xf numFmtId="0" fontId="19" fillId="0" borderId="18" xfId="75" applyFont="1" applyFill="1" applyBorder="1" applyAlignment="1">
      <alignment horizontal="center" vertical="center" wrapText="1"/>
      <protection/>
    </xf>
    <xf numFmtId="0" fontId="19" fillId="0" borderId="33" xfId="75" applyFont="1" applyFill="1" applyBorder="1" applyAlignment="1">
      <alignment horizontal="center" vertical="center" wrapText="1"/>
      <protection/>
    </xf>
    <xf numFmtId="0" fontId="19" fillId="0" borderId="24" xfId="75" applyFont="1" applyFill="1" applyBorder="1" applyAlignment="1">
      <alignment horizontal="center" vertical="center" wrapText="1"/>
      <protection/>
    </xf>
    <xf numFmtId="0" fontId="19" fillId="0" borderId="0" xfId="75" applyFont="1" applyFill="1" applyBorder="1" applyAlignment="1">
      <alignment horizontal="center" vertical="center" wrapText="1"/>
      <protection/>
    </xf>
    <xf numFmtId="0" fontId="19" fillId="0" borderId="25" xfId="75" applyFont="1" applyFill="1" applyBorder="1" applyAlignment="1">
      <alignment horizontal="center" vertical="center" wrapText="1"/>
      <protection/>
    </xf>
    <xf numFmtId="0" fontId="10" fillId="26" borderId="20" xfId="0" applyFont="1" applyFill="1" applyBorder="1" applyAlignment="1">
      <alignment horizontal="center" vertical="center" wrapText="1"/>
    </xf>
    <xf numFmtId="0" fontId="10" fillId="26" borderId="30" xfId="0" applyFont="1" applyFill="1" applyBorder="1" applyAlignment="1">
      <alignment horizontal="center" vertical="center" wrapText="1"/>
    </xf>
    <xf numFmtId="0" fontId="10" fillId="26" borderId="31" xfId="0" applyFont="1" applyFill="1" applyBorder="1" applyAlignment="1">
      <alignment horizontal="center" vertical="center" wrapText="1"/>
    </xf>
    <xf numFmtId="0" fontId="10" fillId="26" borderId="29"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11" fillId="36" borderId="21" xfId="70" applyFont="1" applyFill="1" applyBorder="1" applyAlignment="1" applyProtection="1">
      <alignment horizontal="center" vertical="center" wrapText="1"/>
      <protection hidden="1"/>
    </xf>
    <xf numFmtId="0" fontId="11" fillId="36" borderId="47" xfId="70" applyFont="1" applyFill="1" applyBorder="1" applyAlignment="1" applyProtection="1">
      <alignment horizontal="center" vertical="center" wrapText="1"/>
      <protection hidden="1"/>
    </xf>
    <xf numFmtId="0" fontId="10" fillId="26" borderId="21" xfId="0" applyFont="1" applyFill="1" applyBorder="1" applyAlignment="1">
      <alignment horizontal="center" vertical="center" wrapText="1"/>
    </xf>
    <xf numFmtId="0" fontId="10" fillId="26" borderId="4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26" borderId="48" xfId="0" applyFont="1" applyFill="1" applyBorder="1" applyAlignment="1">
      <alignment horizontal="center" vertical="center" wrapText="1"/>
    </xf>
    <xf numFmtId="0" fontId="10" fillId="26" borderId="50" xfId="0" applyFont="1" applyFill="1" applyBorder="1" applyAlignment="1">
      <alignment horizontal="center" vertical="center" wrapText="1"/>
    </xf>
    <xf numFmtId="0" fontId="11" fillId="36" borderId="43" xfId="70" applyFont="1" applyFill="1" applyBorder="1" applyAlignment="1" applyProtection="1">
      <alignment horizontal="center" vertical="center" wrapText="1"/>
      <protection hidden="1"/>
    </xf>
    <xf numFmtId="0" fontId="11" fillId="36" borderId="20" xfId="70" applyFont="1" applyFill="1" applyBorder="1" applyAlignment="1" applyProtection="1">
      <alignment horizontal="center" vertical="center" wrapText="1"/>
      <protection hidden="1"/>
    </xf>
    <xf numFmtId="0" fontId="11" fillId="36" borderId="30" xfId="70" applyFont="1" applyFill="1" applyBorder="1" applyAlignment="1" applyProtection="1">
      <alignment horizontal="center" vertical="center" wrapText="1"/>
      <protection hidden="1"/>
    </xf>
    <xf numFmtId="0" fontId="11" fillId="36" borderId="31" xfId="70" applyFont="1" applyFill="1" applyBorder="1" applyAlignment="1" applyProtection="1">
      <alignment horizontal="center" vertical="center" wrapText="1"/>
      <protection hidden="1"/>
    </xf>
    <xf numFmtId="0" fontId="10" fillId="26" borderId="43" xfId="0" applyFont="1" applyFill="1" applyBorder="1" applyAlignment="1">
      <alignment horizontal="center" vertical="center" wrapText="1"/>
    </xf>
    <xf numFmtId="0" fontId="10" fillId="26" borderId="52"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168" fontId="4" fillId="73" borderId="29" xfId="45" applyNumberFormat="1" applyFont="1" applyFill="1" applyBorder="1" applyAlignment="1">
      <alignment horizontal="center" vertical="center" wrapText="1"/>
      <protection/>
    </xf>
    <xf numFmtId="168" fontId="4" fillId="73" borderId="11" xfId="45" applyNumberFormat="1" applyFont="1" applyFill="1" applyBorder="1" applyAlignment="1">
      <alignment horizontal="center" vertical="center" wrapText="1"/>
      <protection/>
    </xf>
    <xf numFmtId="168" fontId="4" fillId="73" borderId="34" xfId="45" applyNumberFormat="1" applyFont="1" applyFill="1" applyBorder="1" applyAlignment="1">
      <alignment horizontal="center" vertical="center" wrapText="1"/>
      <protection/>
    </xf>
    <xf numFmtId="168" fontId="4" fillId="73" borderId="24" xfId="45" applyNumberFormat="1" applyFont="1" applyFill="1" applyBorder="1" applyAlignment="1">
      <alignment horizontal="center" vertical="center" wrapText="1"/>
      <protection/>
    </xf>
    <xf numFmtId="168" fontId="4" fillId="73" borderId="0" xfId="45" applyNumberFormat="1" applyFont="1" applyFill="1" applyBorder="1" applyAlignment="1">
      <alignment horizontal="center" vertical="center" wrapText="1"/>
      <protection/>
    </xf>
    <xf numFmtId="168" fontId="4" fillId="73" borderId="25" xfId="45" applyNumberFormat="1" applyFont="1" applyFill="1" applyBorder="1" applyAlignment="1">
      <alignment horizontal="center" vertical="center" wrapText="1"/>
      <protection/>
    </xf>
    <xf numFmtId="168" fontId="4" fillId="73" borderId="17" xfId="45" applyNumberFormat="1" applyFont="1" applyFill="1" applyBorder="1" applyAlignment="1">
      <alignment horizontal="center" vertical="center" wrapText="1"/>
      <protection/>
    </xf>
    <xf numFmtId="168" fontId="4" fillId="73" borderId="18" xfId="45" applyNumberFormat="1" applyFont="1" applyFill="1" applyBorder="1" applyAlignment="1">
      <alignment horizontal="center" vertical="center" wrapText="1"/>
      <protection/>
    </xf>
    <xf numFmtId="168" fontId="4" fillId="73" borderId="33" xfId="45" applyNumberFormat="1" applyFont="1" applyFill="1" applyBorder="1" applyAlignment="1">
      <alignment horizontal="center" vertical="center" wrapText="1"/>
      <protection/>
    </xf>
    <xf numFmtId="0" fontId="7" fillId="17" borderId="19"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23"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1" fillId="26" borderId="20" xfId="70" applyFont="1" applyFill="1" applyBorder="1" applyAlignment="1" applyProtection="1">
      <alignment horizontal="center" vertical="center" wrapText="1"/>
      <protection hidden="1"/>
    </xf>
    <xf numFmtId="0" fontId="11" fillId="26" borderId="30" xfId="70" applyFont="1" applyFill="1" applyBorder="1" applyAlignment="1" applyProtection="1">
      <alignment horizontal="center" vertical="center" wrapText="1"/>
      <protection hidden="1"/>
    </xf>
    <xf numFmtId="0" fontId="11" fillId="26" borderId="31" xfId="70" applyFont="1" applyFill="1" applyBorder="1" applyAlignment="1" applyProtection="1">
      <alignment horizontal="center" vertical="center" wrapText="1"/>
      <protection hidden="1"/>
    </xf>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23"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9" fillId="18" borderId="23"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1" fillId="36" borderId="35" xfId="70" applyFont="1" applyFill="1" applyBorder="1" applyAlignment="1" applyProtection="1">
      <alignment horizontal="center" vertical="center" wrapText="1"/>
      <protection hidden="1"/>
    </xf>
    <xf numFmtId="0" fontId="11" fillId="36" borderId="28" xfId="70" applyFont="1" applyFill="1" applyBorder="1" applyAlignment="1" applyProtection="1">
      <alignment horizontal="center" vertical="center" wrapText="1"/>
      <protection hidden="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26" borderId="30" xfId="0" applyFont="1" applyFill="1" applyBorder="1" applyAlignment="1">
      <alignment horizontal="center" vertical="center" wrapText="1"/>
    </xf>
    <xf numFmtId="164" fontId="4" fillId="24" borderId="29" xfId="0" applyNumberFormat="1" applyFont="1" applyFill="1" applyBorder="1" applyAlignment="1">
      <alignment horizontal="center" vertical="center" wrapText="1"/>
    </xf>
    <xf numFmtId="164" fontId="4" fillId="24" borderId="11" xfId="0" applyNumberFormat="1" applyFont="1" applyFill="1" applyBorder="1" applyAlignment="1">
      <alignment horizontal="center" vertical="center" wrapText="1"/>
    </xf>
    <xf numFmtId="164" fontId="4" fillId="24" borderId="34" xfId="0" applyNumberFormat="1" applyFont="1" applyFill="1" applyBorder="1" applyAlignment="1">
      <alignment horizontal="center" vertical="center" wrapText="1"/>
    </xf>
    <xf numFmtId="164" fontId="4" fillId="24" borderId="24" xfId="0" applyNumberFormat="1" applyFont="1" applyFill="1" applyBorder="1" applyAlignment="1">
      <alignment horizontal="center" vertical="center" wrapText="1"/>
    </xf>
    <xf numFmtId="164" fontId="4" fillId="24" borderId="0" xfId="0" applyNumberFormat="1" applyFont="1" applyFill="1" applyBorder="1" applyAlignment="1">
      <alignment horizontal="center" vertical="center" wrapText="1"/>
    </xf>
    <xf numFmtId="164" fontId="4" fillId="24" borderId="25" xfId="0" applyNumberFormat="1" applyFont="1" applyFill="1" applyBorder="1" applyAlignment="1">
      <alignment horizontal="center" vertical="center" wrapText="1"/>
    </xf>
    <xf numFmtId="164" fontId="4" fillId="24" borderId="17" xfId="0" applyNumberFormat="1" applyFont="1" applyFill="1" applyBorder="1" applyAlignment="1">
      <alignment horizontal="center" vertical="center" wrapText="1"/>
    </xf>
    <xf numFmtId="164" fontId="4" fillId="24" borderId="18" xfId="0" applyNumberFormat="1" applyFont="1" applyFill="1" applyBorder="1" applyAlignment="1">
      <alignment horizontal="center" vertical="center" wrapText="1"/>
    </xf>
    <xf numFmtId="164" fontId="4" fillId="24" borderId="33" xfId="0" applyNumberFormat="1"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8" borderId="18"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18" borderId="24"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36" borderId="29" xfId="70" applyFont="1" applyFill="1" applyBorder="1" applyAlignment="1" applyProtection="1">
      <alignment horizontal="center" vertical="center" wrapText="1"/>
      <protection hidden="1"/>
    </xf>
    <xf numFmtId="0" fontId="11" fillId="36" borderId="24" xfId="70" applyFont="1" applyFill="1" applyBorder="1" applyAlignment="1" applyProtection="1">
      <alignment horizontal="center" vertical="center" wrapText="1"/>
      <protection hidden="1"/>
    </xf>
    <xf numFmtId="0" fontId="11" fillId="36" borderId="17" xfId="70" applyFont="1" applyFill="1" applyBorder="1" applyAlignment="1" applyProtection="1">
      <alignment horizontal="center" vertical="center" wrapText="1"/>
      <protection hidden="1"/>
    </xf>
    <xf numFmtId="168" fontId="4" fillId="74" borderId="29" xfId="45" applyNumberFormat="1" applyFont="1" applyFill="1" applyBorder="1" applyAlignment="1">
      <alignment horizontal="center" vertical="center" wrapText="1"/>
      <protection/>
    </xf>
    <xf numFmtId="168" fontId="4" fillId="74" borderId="11" xfId="45" applyNumberFormat="1" applyFont="1" applyFill="1" applyBorder="1" applyAlignment="1">
      <alignment horizontal="center" vertical="center" wrapText="1"/>
      <protection/>
    </xf>
    <xf numFmtId="168" fontId="4" fillId="74" borderId="34" xfId="45" applyNumberFormat="1" applyFont="1" applyFill="1" applyBorder="1" applyAlignment="1">
      <alignment horizontal="center" vertical="center" wrapText="1"/>
      <protection/>
    </xf>
    <xf numFmtId="168" fontId="4" fillId="74" borderId="24" xfId="45" applyNumberFormat="1" applyFont="1" applyFill="1" applyBorder="1" applyAlignment="1">
      <alignment horizontal="center" vertical="center" wrapText="1"/>
      <protection/>
    </xf>
    <xf numFmtId="168" fontId="4" fillId="74" borderId="0" xfId="45" applyNumberFormat="1" applyFont="1" applyFill="1" applyBorder="1" applyAlignment="1">
      <alignment horizontal="center" vertical="center" wrapText="1"/>
      <protection/>
    </xf>
    <xf numFmtId="168" fontId="4" fillId="74" borderId="25" xfId="45" applyNumberFormat="1" applyFont="1" applyFill="1" applyBorder="1" applyAlignment="1">
      <alignment horizontal="center" vertical="center" wrapText="1"/>
      <protection/>
    </xf>
    <xf numFmtId="168" fontId="4" fillId="74" borderId="17" xfId="45" applyNumberFormat="1" applyFont="1" applyFill="1" applyBorder="1" applyAlignment="1">
      <alignment horizontal="center" vertical="center" wrapText="1"/>
      <protection/>
    </xf>
    <xf numFmtId="168" fontId="4" fillId="74" borderId="18" xfId="45" applyNumberFormat="1" applyFont="1" applyFill="1" applyBorder="1" applyAlignment="1">
      <alignment horizontal="center" vertical="center" wrapText="1"/>
      <protection/>
    </xf>
    <xf numFmtId="168" fontId="4" fillId="74" borderId="33" xfId="45" applyNumberFormat="1" applyFont="1" applyFill="1" applyBorder="1" applyAlignment="1">
      <alignment horizontal="center" vertical="center" wrapText="1"/>
      <protection/>
    </xf>
    <xf numFmtId="168" fontId="4" fillId="75" borderId="29" xfId="45" applyNumberFormat="1" applyFont="1" applyFill="1" applyBorder="1" applyAlignment="1">
      <alignment horizontal="center" vertical="center" wrapText="1"/>
      <protection/>
    </xf>
    <xf numFmtId="168" fontId="4" fillId="75" borderId="11" xfId="45" applyNumberFormat="1" applyFont="1" applyFill="1" applyBorder="1" applyAlignment="1">
      <alignment horizontal="center" vertical="center" wrapText="1"/>
      <protection/>
    </xf>
    <xf numFmtId="168" fontId="4" fillId="75" borderId="34" xfId="45" applyNumberFormat="1" applyFont="1" applyFill="1" applyBorder="1" applyAlignment="1">
      <alignment horizontal="center" vertical="center" wrapText="1"/>
      <protection/>
    </xf>
    <xf numFmtId="168" fontId="4" fillId="75" borderId="24" xfId="45" applyNumberFormat="1" applyFont="1" applyFill="1" applyBorder="1" applyAlignment="1">
      <alignment horizontal="center" vertical="center" wrapText="1"/>
      <protection/>
    </xf>
    <xf numFmtId="168" fontId="4" fillId="75" borderId="0" xfId="45" applyNumberFormat="1" applyFont="1" applyFill="1" applyBorder="1" applyAlignment="1">
      <alignment horizontal="center" vertical="center" wrapText="1"/>
      <protection/>
    </xf>
    <xf numFmtId="168" fontId="4" fillId="75" borderId="25" xfId="45" applyNumberFormat="1" applyFont="1" applyFill="1" applyBorder="1" applyAlignment="1">
      <alignment horizontal="center" vertical="center" wrapText="1"/>
      <protection/>
    </xf>
    <xf numFmtId="168" fontId="4" fillId="75" borderId="17" xfId="45" applyNumberFormat="1" applyFont="1" applyFill="1" applyBorder="1" applyAlignment="1">
      <alignment horizontal="center" vertical="center" wrapText="1"/>
      <protection/>
    </xf>
    <xf numFmtId="168" fontId="4" fillId="75" borderId="18" xfId="45" applyNumberFormat="1" applyFont="1" applyFill="1" applyBorder="1" applyAlignment="1">
      <alignment horizontal="center" vertical="center" wrapText="1"/>
      <protection/>
    </xf>
    <xf numFmtId="168" fontId="4" fillId="75" borderId="33" xfId="45" applyNumberFormat="1" applyFont="1" applyFill="1" applyBorder="1" applyAlignment="1">
      <alignment horizontal="center" vertical="center" wrapText="1"/>
      <protection/>
    </xf>
    <xf numFmtId="168" fontId="4" fillId="76" borderId="29" xfId="45" applyNumberFormat="1" applyFont="1" applyFill="1" applyBorder="1" applyAlignment="1">
      <alignment horizontal="center" vertical="center" wrapText="1"/>
      <protection/>
    </xf>
    <xf numFmtId="168" fontId="4" fillId="76" borderId="11" xfId="45" applyNumberFormat="1" applyFont="1" applyFill="1" applyBorder="1" applyAlignment="1">
      <alignment horizontal="center" vertical="center" wrapText="1"/>
      <protection/>
    </xf>
    <xf numFmtId="168" fontId="4" fillId="76" borderId="34" xfId="45" applyNumberFormat="1" applyFont="1" applyFill="1" applyBorder="1" applyAlignment="1">
      <alignment horizontal="center" vertical="center" wrapText="1"/>
      <protection/>
    </xf>
    <xf numFmtId="168" fontId="4" fillId="76" borderId="24" xfId="45" applyNumberFormat="1" applyFont="1" applyFill="1" applyBorder="1" applyAlignment="1">
      <alignment horizontal="center" vertical="center" wrapText="1"/>
      <protection/>
    </xf>
    <xf numFmtId="168" fontId="4" fillId="76" borderId="0" xfId="45" applyNumberFormat="1" applyFont="1" applyFill="1" applyBorder="1" applyAlignment="1">
      <alignment horizontal="center" vertical="center" wrapText="1"/>
      <protection/>
    </xf>
    <xf numFmtId="168" fontId="4" fillId="76" borderId="25" xfId="45" applyNumberFormat="1" applyFont="1" applyFill="1" applyBorder="1" applyAlignment="1">
      <alignment horizontal="center" vertical="center" wrapText="1"/>
      <protection/>
    </xf>
    <xf numFmtId="168" fontId="4" fillId="76" borderId="17" xfId="45" applyNumberFormat="1" applyFont="1" applyFill="1" applyBorder="1" applyAlignment="1">
      <alignment horizontal="center" vertical="center" wrapText="1"/>
      <protection/>
    </xf>
    <xf numFmtId="168" fontId="4" fillId="76" borderId="18" xfId="45" applyNumberFormat="1" applyFont="1" applyFill="1" applyBorder="1" applyAlignment="1">
      <alignment horizontal="center" vertical="center" wrapText="1"/>
      <protection/>
    </xf>
    <xf numFmtId="168" fontId="4" fillId="76" borderId="33" xfId="45" applyNumberFormat="1" applyFont="1" applyFill="1" applyBorder="1" applyAlignment="1">
      <alignment horizontal="center" vertical="center" wrapText="1"/>
      <protection/>
    </xf>
    <xf numFmtId="0" fontId="3" fillId="17" borderId="1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23" xfId="0" applyFont="1" applyFill="1" applyBorder="1" applyAlignment="1">
      <alignment horizontal="center" vertical="center" wrapText="1"/>
    </xf>
    <xf numFmtId="168" fontId="4" fillId="77" borderId="29" xfId="45" applyNumberFormat="1" applyFont="1" applyFill="1" applyBorder="1" applyAlignment="1">
      <alignment horizontal="center" vertical="center" wrapText="1"/>
      <protection/>
    </xf>
    <xf numFmtId="168" fontId="4" fillId="77" borderId="11" xfId="45" applyNumberFormat="1" applyFont="1" applyFill="1" applyBorder="1" applyAlignment="1">
      <alignment horizontal="center" vertical="center" wrapText="1"/>
      <protection/>
    </xf>
    <xf numFmtId="168" fontId="4" fillId="77" borderId="34" xfId="45" applyNumberFormat="1" applyFont="1" applyFill="1" applyBorder="1" applyAlignment="1">
      <alignment horizontal="center" vertical="center" wrapText="1"/>
      <protection/>
    </xf>
    <xf numFmtId="168" fontId="4" fillId="77" borderId="24" xfId="45" applyNumberFormat="1" applyFont="1" applyFill="1" applyBorder="1" applyAlignment="1">
      <alignment horizontal="center" vertical="center" wrapText="1"/>
      <protection/>
    </xf>
    <xf numFmtId="168" fontId="4" fillId="77" borderId="0" xfId="45" applyNumberFormat="1" applyFont="1" applyFill="1" applyBorder="1" applyAlignment="1">
      <alignment horizontal="center" vertical="center" wrapText="1"/>
      <protection/>
    </xf>
    <xf numFmtId="168" fontId="4" fillId="77" borderId="25" xfId="45" applyNumberFormat="1" applyFont="1" applyFill="1" applyBorder="1" applyAlignment="1">
      <alignment horizontal="center" vertical="center" wrapText="1"/>
      <protection/>
    </xf>
    <xf numFmtId="168" fontId="4" fillId="77" borderId="17" xfId="45" applyNumberFormat="1" applyFont="1" applyFill="1" applyBorder="1" applyAlignment="1">
      <alignment horizontal="center" vertical="center" wrapText="1"/>
      <protection/>
    </xf>
    <xf numFmtId="168" fontId="4" fillId="77" borderId="18" xfId="45" applyNumberFormat="1" applyFont="1" applyFill="1" applyBorder="1" applyAlignment="1">
      <alignment horizontal="center" vertical="center" wrapText="1"/>
      <protection/>
    </xf>
    <xf numFmtId="168" fontId="4" fillId="77" borderId="33" xfId="45" applyNumberFormat="1" applyFont="1" applyFill="1" applyBorder="1" applyAlignment="1">
      <alignment horizontal="center" vertical="center" wrapText="1"/>
      <protection/>
    </xf>
    <xf numFmtId="0" fontId="11" fillId="11" borderId="19"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0" borderId="30"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xf>
    <xf numFmtId="0" fontId="9" fillId="18" borderId="29"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25" xfId="0" applyFont="1" applyFill="1" applyBorder="1" applyAlignment="1">
      <alignment horizontal="center" vertical="center" wrapText="1"/>
    </xf>
    <xf numFmtId="0" fontId="12" fillId="0" borderId="10" xfId="0" applyFont="1" applyBorder="1" applyAlignment="1">
      <alignment horizontal="center"/>
    </xf>
    <xf numFmtId="0" fontId="11" fillId="0" borderId="29" xfId="75" applyFont="1" applyBorder="1" applyAlignment="1">
      <alignment horizontal="center" vertical="center"/>
      <protection/>
    </xf>
    <xf numFmtId="0" fontId="11" fillId="0" borderId="11" xfId="75" applyFont="1" applyBorder="1" applyAlignment="1">
      <alignment horizontal="center" vertical="center"/>
      <protection/>
    </xf>
    <xf numFmtId="0" fontId="11" fillId="0" borderId="34" xfId="75" applyFont="1" applyBorder="1" applyAlignment="1">
      <alignment horizontal="center" vertical="center"/>
      <protection/>
    </xf>
    <xf numFmtId="0" fontId="11" fillId="0" borderId="17" xfId="75" applyFont="1" applyBorder="1" applyAlignment="1">
      <alignment horizontal="center" vertical="center"/>
      <protection/>
    </xf>
    <xf numFmtId="0" fontId="11" fillId="0" borderId="18" xfId="75" applyFont="1" applyBorder="1" applyAlignment="1">
      <alignment horizontal="center" vertical="center"/>
      <protection/>
    </xf>
    <xf numFmtId="0" fontId="11" fillId="0" borderId="33" xfId="75" applyFont="1" applyBorder="1" applyAlignment="1">
      <alignment horizontal="center" vertical="center"/>
      <protection/>
    </xf>
    <xf numFmtId="0" fontId="10" fillId="0" borderId="30" xfId="0" applyFont="1" applyFill="1" applyBorder="1" applyAlignment="1" applyProtection="1">
      <alignment horizontal="center" vertical="center"/>
      <protection locked="0"/>
    </xf>
    <xf numFmtId="0" fontId="9" fillId="18" borderId="24" xfId="0" applyFont="1" applyFill="1" applyBorder="1" applyAlignment="1">
      <alignment horizontal="center" vertical="center" wrapText="1"/>
    </xf>
    <xf numFmtId="0" fontId="9" fillId="38" borderId="142" xfId="45" applyFont="1" applyFill="1" applyBorder="1" applyAlignment="1">
      <alignment horizontal="center" vertical="center" wrapText="1"/>
      <protection/>
    </xf>
    <xf numFmtId="0" fontId="9" fillId="38" borderId="143" xfId="45" applyFont="1" applyFill="1" applyBorder="1" applyAlignment="1">
      <alignment horizontal="center" vertical="center" wrapText="1"/>
      <protection/>
    </xf>
    <xf numFmtId="0" fontId="9" fillId="38" borderId="145" xfId="45" applyFont="1" applyFill="1" applyBorder="1" applyAlignment="1">
      <alignment horizontal="center" vertical="center" wrapText="1"/>
      <protection/>
    </xf>
    <xf numFmtId="0" fontId="42" fillId="17" borderId="19"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41" fillId="17" borderId="15" xfId="0" applyFont="1" applyFill="1" applyBorder="1" applyAlignment="1">
      <alignment horizontal="center" vertical="center" wrapText="1"/>
    </xf>
    <xf numFmtId="0" fontId="41" fillId="17" borderId="23"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26" borderId="30" xfId="70" applyFont="1" applyFill="1" applyBorder="1" applyAlignment="1" applyProtection="1">
      <alignment horizontal="center" vertical="center" wrapText="1"/>
      <protection hidden="1"/>
    </xf>
    <xf numFmtId="0" fontId="9" fillId="18" borderId="1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31" xfId="70" applyFont="1" applyFill="1" applyBorder="1" applyAlignment="1" applyProtection="1">
      <alignment horizontal="center" vertical="center" wrapText="1"/>
      <protection hidden="1"/>
    </xf>
    <xf numFmtId="0" fontId="11" fillId="0" borderId="29" xfId="70" applyFont="1" applyFill="1" applyBorder="1" applyAlignment="1" applyProtection="1">
      <alignment horizontal="center" vertical="center" wrapText="1"/>
      <protection hidden="1"/>
    </xf>
    <xf numFmtId="0" fontId="11" fillId="0" borderId="24" xfId="70" applyFont="1" applyFill="1" applyBorder="1" applyAlignment="1" applyProtection="1">
      <alignment horizontal="center" vertical="center" wrapText="1"/>
      <protection hidden="1"/>
    </xf>
    <xf numFmtId="0" fontId="11" fillId="36" borderId="157" xfId="70" applyFont="1" applyFill="1" applyBorder="1" applyAlignment="1" applyProtection="1">
      <alignment horizontal="center" vertical="center" wrapText="1"/>
      <protection hidden="1"/>
    </xf>
    <xf numFmtId="0" fontId="76" fillId="11" borderId="21" xfId="0" applyFont="1" applyFill="1" applyBorder="1" applyAlignment="1">
      <alignment horizontal="center" vertical="center" wrapText="1"/>
    </xf>
    <xf numFmtId="0" fontId="11" fillId="0" borderId="54" xfId="71" applyFont="1" applyFill="1" applyBorder="1" applyAlignment="1" applyProtection="1">
      <alignment horizontal="center" vertical="center" wrapText="1"/>
      <protection hidden="1"/>
    </xf>
    <xf numFmtId="0" fontId="11" fillId="0" borderId="39" xfId="71" applyFont="1" applyFill="1" applyBorder="1" applyAlignment="1" applyProtection="1">
      <alignment horizontal="center" vertical="center" wrapText="1"/>
      <protection hidden="1"/>
    </xf>
    <xf numFmtId="0" fontId="11" fillId="26" borderId="54" xfId="71" applyFont="1" applyFill="1" applyBorder="1" applyAlignment="1" applyProtection="1">
      <alignment horizontal="center" vertical="center" wrapText="1"/>
      <protection hidden="1"/>
    </xf>
    <xf numFmtId="0" fontId="11" fillId="26" borderId="39" xfId="71" applyFont="1" applyFill="1" applyBorder="1" applyAlignment="1" applyProtection="1">
      <alignment horizontal="center" vertical="center" wrapText="1"/>
      <protection hidden="1"/>
    </xf>
    <xf numFmtId="0" fontId="11" fillId="36" borderId="21" xfId="71" applyFont="1" applyFill="1" applyBorder="1" applyAlignment="1" applyProtection="1">
      <alignment horizontal="center" vertical="center" wrapText="1"/>
      <protection hidden="1"/>
    </xf>
    <xf numFmtId="0" fontId="2" fillId="0" borderId="0" xfId="0" applyFont="1" applyBorder="1" applyAlignment="1">
      <alignment horizontal="center" vertical="center"/>
    </xf>
    <xf numFmtId="0" fontId="42" fillId="17" borderId="84" xfId="0" applyFont="1" applyFill="1" applyBorder="1" applyAlignment="1">
      <alignment horizontal="center" vertical="center" wrapText="1"/>
    </xf>
    <xf numFmtId="0" fontId="42" fillId="17" borderId="111" xfId="0" applyFont="1" applyFill="1" applyBorder="1" applyAlignment="1">
      <alignment horizontal="center" vertical="center" wrapText="1"/>
    </xf>
    <xf numFmtId="0" fontId="42" fillId="17" borderId="103" xfId="0" applyFont="1" applyFill="1" applyBorder="1" applyAlignment="1">
      <alignment horizontal="center" vertical="center" wrapText="1"/>
    </xf>
    <xf numFmtId="0" fontId="3" fillId="11" borderId="84" xfId="0" applyFont="1" applyFill="1" applyBorder="1" applyAlignment="1">
      <alignment horizontal="center" vertical="center" wrapText="1"/>
    </xf>
    <xf numFmtId="0" fontId="3" fillId="11" borderId="111" xfId="0" applyFont="1" applyFill="1" applyBorder="1" applyAlignment="1">
      <alignment horizontal="center" vertical="center" wrapText="1"/>
    </xf>
    <xf numFmtId="0" fontId="3" fillId="11" borderId="103"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11" fillId="0" borderId="21" xfId="7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wrapText="1"/>
      <protection hidden="1"/>
    </xf>
    <xf numFmtId="0" fontId="10" fillId="17" borderId="28"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xf numFmtId="0" fontId="38" fillId="0" borderId="28" xfId="45" applyFont="1" applyFill="1" applyBorder="1" applyAlignment="1" applyProtection="1">
      <alignment horizontal="center" vertical="center" wrapText="1"/>
      <protection hidden="1"/>
    </xf>
    <xf numFmtId="0" fontId="38" fillId="0" borderId="27" xfId="45"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wrapText="1"/>
      <protection/>
    </xf>
    <xf numFmtId="0" fontId="9" fillId="18" borderId="21" xfId="0" applyFont="1" applyFill="1" applyBorder="1" applyAlignment="1" applyProtection="1">
      <alignment horizontal="center" vertical="center" wrapText="1"/>
      <protection/>
    </xf>
    <xf numFmtId="0" fontId="11" fillId="26" borderId="21" xfId="71" applyFont="1" applyFill="1" applyBorder="1" applyAlignment="1" applyProtection="1">
      <alignment horizontal="center" vertical="center" wrapText="1"/>
      <protection hidden="1"/>
    </xf>
    <xf numFmtId="0" fontId="12" fillId="26" borderId="28" xfId="71" applyFont="1" applyFill="1" applyBorder="1" applyAlignment="1" applyProtection="1">
      <alignment horizontal="center" vertical="center" wrapText="1"/>
      <protection hidden="1"/>
    </xf>
    <xf numFmtId="0" fontId="12" fillId="26" borderId="27" xfId="71" applyFont="1" applyFill="1" applyBorder="1" applyAlignment="1" applyProtection="1">
      <alignment horizontal="center" vertical="center" wrapText="1"/>
      <protection hidden="1"/>
    </xf>
    <xf numFmtId="0" fontId="8" fillId="26" borderId="28" xfId="70" applyFont="1" applyFill="1" applyBorder="1" applyAlignment="1" applyProtection="1">
      <alignment horizontal="center" vertical="center" wrapText="1"/>
      <protection hidden="1"/>
    </xf>
    <xf numFmtId="0" fontId="8" fillId="26" borderId="27" xfId="70" applyFont="1" applyFill="1" applyBorder="1" applyAlignment="1" applyProtection="1">
      <alignment horizontal="center" vertical="center" wrapText="1"/>
      <protection hidden="1"/>
    </xf>
    <xf numFmtId="0" fontId="8" fillId="0" borderId="28" xfId="70" applyFont="1" applyFill="1" applyBorder="1" applyAlignment="1" applyProtection="1">
      <alignment horizontal="center" vertical="center" wrapText="1"/>
      <protection hidden="1"/>
    </xf>
    <xf numFmtId="0" fontId="8" fillId="0" borderId="27" xfId="70" applyFont="1" applyFill="1" applyBorder="1" applyAlignment="1" applyProtection="1">
      <alignment horizontal="center" vertical="center" wrapText="1"/>
      <protection hidden="1"/>
    </xf>
    <xf numFmtId="0" fontId="11" fillId="10" borderId="21" xfId="71" applyFont="1" applyFill="1" applyBorder="1" applyAlignment="1" applyProtection="1">
      <alignment horizontal="center" vertical="center" wrapText="1"/>
      <protection hidden="1"/>
    </xf>
    <xf numFmtId="0" fontId="11" fillId="17" borderId="28" xfId="0" applyFont="1" applyFill="1" applyBorder="1" applyAlignment="1" applyProtection="1">
      <alignment horizontal="center" vertical="center" wrapText="1"/>
      <protection/>
    </xf>
    <xf numFmtId="0" fontId="11" fillId="17" borderId="27" xfId="0" applyFont="1" applyFill="1" applyBorder="1" applyAlignment="1" applyProtection="1">
      <alignment horizontal="center" vertical="center" wrapText="1"/>
      <protection/>
    </xf>
    <xf numFmtId="0" fontId="11" fillId="36" borderId="54" xfId="71" applyFont="1" applyFill="1" applyBorder="1" applyAlignment="1" applyProtection="1">
      <alignment horizontal="center" vertical="center" wrapText="1"/>
      <protection hidden="1"/>
    </xf>
    <xf numFmtId="0" fontId="11" fillId="36" borderId="39" xfId="71" applyFont="1" applyFill="1" applyBorder="1" applyAlignment="1" applyProtection="1">
      <alignment horizontal="center" vertical="center" wrapText="1"/>
      <protection hidden="1"/>
    </xf>
    <xf numFmtId="0" fontId="10" fillId="17" borderId="21" xfId="0" applyFont="1" applyFill="1" applyBorder="1" applyAlignment="1" applyProtection="1">
      <alignment horizontal="center" vertical="center" wrapText="1"/>
      <protection/>
    </xf>
    <xf numFmtId="0" fontId="10" fillId="17" borderId="97"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0" fontId="10" fillId="17" borderId="17"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9" fillId="18" borderId="19"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xf>
    <xf numFmtId="0" fontId="10" fillId="26" borderId="30" xfId="0" applyFont="1" applyFill="1" applyBorder="1" applyAlignment="1" applyProtection="1">
      <alignment horizontal="center" vertical="center" wrapText="1"/>
      <protection/>
    </xf>
    <xf numFmtId="0" fontId="11" fillId="36" borderId="30" xfId="70" applyFont="1" applyFill="1" applyBorder="1" applyAlignment="1" applyProtection="1">
      <alignment horizontal="center" vertical="center" wrapText="1"/>
      <protection hidden="1"/>
    </xf>
    <xf numFmtId="0" fontId="41" fillId="17" borderId="19" xfId="0" applyFont="1" applyFill="1" applyBorder="1" applyAlignment="1">
      <alignment horizontal="center" vertical="center" wrapText="1"/>
    </xf>
    <xf numFmtId="0" fontId="41" fillId="17" borderId="19" xfId="0" applyFont="1" applyFill="1" applyBorder="1" applyAlignment="1" applyProtection="1">
      <alignment horizontal="center" vertical="center" wrapText="1"/>
      <protection/>
    </xf>
    <xf numFmtId="0" fontId="41" fillId="17" borderId="15" xfId="0" applyFont="1" applyFill="1" applyBorder="1" applyAlignment="1" applyProtection="1">
      <alignment horizontal="center" vertical="center" wrapText="1"/>
      <protection/>
    </xf>
    <xf numFmtId="0" fontId="41" fillId="17" borderId="23" xfId="0" applyFont="1" applyFill="1" applyBorder="1" applyAlignment="1" applyProtection="1">
      <alignment horizontal="center" vertical="center" wrapText="1"/>
      <protection/>
    </xf>
    <xf numFmtId="9" fontId="8" fillId="6" borderId="28" xfId="70" applyNumberFormat="1" applyFont="1" applyFill="1" applyBorder="1" applyAlignment="1" applyProtection="1">
      <alignment horizontal="center" vertical="center" wrapText="1"/>
      <protection hidden="1"/>
    </xf>
    <xf numFmtId="9" fontId="8" fillId="6" borderId="27" xfId="70" applyNumberFormat="1" applyFont="1" applyFill="1" applyBorder="1" applyAlignment="1" applyProtection="1">
      <alignment horizontal="center" vertical="center" wrapText="1"/>
      <protection hidden="1"/>
    </xf>
    <xf numFmtId="0" fontId="11" fillId="0" borderId="30" xfId="70" applyFont="1" applyFill="1" applyBorder="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1" fillId="11" borderId="23" xfId="0" applyFont="1" applyFill="1" applyBorder="1" applyAlignment="1" applyProtection="1">
      <alignment horizontal="center" vertical="center" wrapText="1"/>
      <protection/>
    </xf>
    <xf numFmtId="0" fontId="11" fillId="26" borderId="29" xfId="70" applyFont="1" applyFill="1" applyBorder="1" applyAlignment="1" applyProtection="1">
      <alignment horizontal="center" vertical="center" wrapText="1"/>
      <protection hidden="1"/>
    </xf>
    <xf numFmtId="0" fontId="11" fillId="26" borderId="24" xfId="70" applyFont="1" applyFill="1" applyBorder="1" applyAlignment="1" applyProtection="1">
      <alignment horizontal="center" vertical="center" wrapText="1"/>
      <protection hidden="1"/>
    </xf>
    <xf numFmtId="0" fontId="11" fillId="26" borderId="30" xfId="70" applyFont="1" applyFill="1" applyBorder="1" applyAlignment="1" applyProtection="1">
      <alignment horizontal="center" vertical="center" wrapText="1"/>
      <protection hidden="1"/>
    </xf>
    <xf numFmtId="0" fontId="11" fillId="36" borderId="30" xfId="70" applyFont="1" applyFill="1" applyBorder="1" applyAlignment="1" applyProtection="1">
      <alignment horizontal="center" vertical="center" wrapText="1"/>
      <protection hidden="1"/>
    </xf>
    <xf numFmtId="0" fontId="9" fillId="18" borderId="10" xfId="0" applyFont="1" applyFill="1" applyBorder="1" applyAlignment="1" applyProtection="1">
      <alignment horizontal="center" vertical="center" wrapText="1"/>
      <protection/>
    </xf>
    <xf numFmtId="0" fontId="10" fillId="26" borderId="20" xfId="0" applyFont="1" applyFill="1" applyBorder="1" applyAlignment="1" applyProtection="1">
      <alignment horizontal="center" vertical="center" wrapText="1"/>
      <protection/>
    </xf>
    <xf numFmtId="0" fontId="10" fillId="26" borderId="30" xfId="0" applyFont="1" applyFill="1" applyBorder="1" applyAlignment="1" applyProtection="1">
      <alignment horizontal="center" vertical="center" wrapText="1"/>
      <protection/>
    </xf>
    <xf numFmtId="0" fontId="9" fillId="18" borderId="29" xfId="0" applyFont="1" applyFill="1" applyBorder="1" applyAlignment="1" applyProtection="1">
      <alignment horizontal="center" vertical="center" wrapText="1"/>
      <protection/>
    </xf>
    <xf numFmtId="0" fontId="9" fillId="18" borderId="11" xfId="0" applyFont="1" applyFill="1" applyBorder="1" applyAlignment="1" applyProtection="1">
      <alignment horizontal="center" vertical="center" wrapText="1"/>
      <protection/>
    </xf>
    <xf numFmtId="0" fontId="9" fillId="18" borderId="0" xfId="0" applyFont="1" applyFill="1" applyBorder="1" applyAlignment="1" applyProtection="1">
      <alignment horizontal="center" vertical="center" wrapText="1"/>
      <protection/>
    </xf>
    <xf numFmtId="0" fontId="9" fillId="18" borderId="25" xfId="0" applyFont="1" applyFill="1" applyBorder="1" applyAlignment="1" applyProtection="1">
      <alignment horizontal="center" vertical="center" wrapText="1"/>
      <protection/>
    </xf>
    <xf numFmtId="0" fontId="12" fillId="0" borderId="29"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0" fillId="0" borderId="30"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9" fillId="18" borderId="24" xfId="0" applyFont="1" applyFill="1" applyBorder="1" applyAlignment="1" applyProtection="1">
      <alignment horizontal="center" vertical="center" wrapText="1"/>
      <protection/>
    </xf>
    <xf numFmtId="0" fontId="9" fillId="18" borderId="17"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33" xfId="0" applyFont="1" applyFill="1" applyBorder="1" applyAlignment="1" applyProtection="1">
      <alignment horizontal="center" vertical="center" wrapText="1"/>
      <protection/>
    </xf>
    <xf numFmtId="0" fontId="42" fillId="17" borderId="10" xfId="0" applyFont="1" applyFill="1" applyBorder="1" applyAlignment="1" applyProtection="1">
      <alignment horizontal="center" vertical="center" wrapText="1"/>
      <protection/>
    </xf>
    <xf numFmtId="0" fontId="42" fillId="17" borderId="19" xfId="0" applyFont="1" applyFill="1" applyBorder="1" applyAlignment="1" applyProtection="1">
      <alignment horizontal="center" vertical="center" wrapText="1"/>
      <protection/>
    </xf>
    <xf numFmtId="0" fontId="12" fillId="0" borderId="29"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20"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42" fillId="17" borderId="84" xfId="0" applyFont="1" applyFill="1" applyBorder="1" applyAlignment="1" applyProtection="1">
      <alignment horizontal="center" vertical="center" wrapText="1"/>
      <protection hidden="1"/>
    </xf>
    <xf numFmtId="0" fontId="42" fillId="17" borderId="85" xfId="0" applyFont="1" applyFill="1" applyBorder="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0" fillId="11" borderId="23" xfId="0" applyFont="1" applyFill="1" applyBorder="1" applyAlignment="1" applyProtection="1">
      <alignment horizontal="center" vertical="center" wrapText="1"/>
      <protection/>
    </xf>
    <xf numFmtId="0" fontId="41" fillId="26" borderId="30" xfId="70" applyFont="1" applyFill="1" applyBorder="1" applyAlignment="1" applyProtection="1">
      <alignment horizontal="center" vertical="center" wrapText="1"/>
      <protection hidden="1"/>
    </xf>
    <xf numFmtId="0" fontId="41" fillId="26" borderId="30" xfId="70" applyFont="1" applyFill="1" applyBorder="1" applyAlignment="1" applyProtection="1">
      <alignment horizontal="center" vertical="center" wrapText="1"/>
      <protection hidden="1"/>
    </xf>
    <xf numFmtId="0" fontId="42" fillId="26" borderId="30" xfId="70" applyFont="1" applyFill="1" applyBorder="1" applyAlignment="1" applyProtection="1">
      <alignment horizontal="center" vertical="center" wrapText="1"/>
      <protection hidden="1"/>
    </xf>
    <xf numFmtId="0" fontId="41" fillId="36" borderId="30" xfId="70" applyFont="1" applyFill="1" applyBorder="1" applyAlignment="1" applyProtection="1">
      <alignment horizontal="center" vertical="center" wrapText="1"/>
      <protection hidden="1"/>
    </xf>
    <xf numFmtId="0" fontId="41" fillId="36" borderId="30" xfId="70" applyFont="1" applyFill="1" applyBorder="1" applyAlignment="1" applyProtection="1">
      <alignment horizontal="center" vertical="center" wrapText="1"/>
      <protection hidden="1"/>
    </xf>
    <xf numFmtId="0" fontId="42" fillId="36"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53" fillId="6" borderId="32" xfId="0" applyNumberFormat="1" applyFont="1" applyFill="1" applyBorder="1" applyAlignment="1" applyProtection="1">
      <alignment horizontal="center" vertical="center" wrapText="1"/>
      <protection hidden="1"/>
    </xf>
    <xf numFmtId="9" fontId="69" fillId="6" borderId="21" xfId="81" applyFont="1" applyFill="1" applyBorder="1" applyAlignment="1" applyProtection="1">
      <alignment horizontal="center" vertical="center" wrapText="1"/>
      <protection hidden="1"/>
    </xf>
    <xf numFmtId="0" fontId="42" fillId="26" borderId="29" xfId="70" applyFont="1" applyFill="1" applyBorder="1" applyAlignment="1" applyProtection="1">
      <alignment horizontal="center" vertical="center" wrapText="1"/>
      <protection hidden="1"/>
    </xf>
    <xf numFmtId="0" fontId="42" fillId="26" borderId="24" xfId="70" applyFont="1" applyFill="1" applyBorder="1" applyAlignment="1" applyProtection="1">
      <alignment horizontal="center" vertical="center" wrapText="1"/>
      <protection hidden="1"/>
    </xf>
    <xf numFmtId="0" fontId="42" fillId="26" borderId="17" xfId="70" applyFont="1" applyFill="1" applyBorder="1" applyAlignment="1" applyProtection="1">
      <alignment horizontal="center" vertical="center" wrapText="1"/>
      <protection hidden="1"/>
    </xf>
    <xf numFmtId="0" fontId="5" fillId="46" borderId="84"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wrapText="1"/>
      <protection hidden="1"/>
    </xf>
    <xf numFmtId="0" fontId="53" fillId="0" borderId="38" xfId="0" applyFont="1" applyBorder="1" applyAlignment="1" applyProtection="1">
      <alignment horizontal="center" vertical="center" wrapText="1"/>
      <protection hidden="1"/>
    </xf>
    <xf numFmtId="0" fontId="53" fillId="0" borderId="39" xfId="0" applyFont="1" applyBorder="1" applyAlignment="1" applyProtection="1">
      <alignment horizontal="center" vertical="center" wrapText="1"/>
      <protection hidden="1"/>
    </xf>
    <xf numFmtId="0" fontId="53" fillId="0" borderId="106" xfId="0" applyFont="1" applyBorder="1" applyAlignment="1" applyProtection="1">
      <alignment horizontal="center" vertical="center" wrapText="1"/>
      <protection hidden="1"/>
    </xf>
    <xf numFmtId="0" fontId="42" fillId="11" borderId="84" xfId="0" applyFont="1" applyFill="1" applyBorder="1" applyAlignment="1" applyProtection="1">
      <alignment horizontal="center" vertical="center" wrapText="1"/>
      <protection hidden="1"/>
    </xf>
    <xf numFmtId="0" fontId="42" fillId="11" borderId="85" xfId="0" applyFont="1" applyFill="1" applyBorder="1" applyAlignment="1" applyProtection="1">
      <alignment horizontal="center" vertical="center" wrapText="1"/>
      <protection hidden="1"/>
    </xf>
    <xf numFmtId="0" fontId="41" fillId="11" borderId="85" xfId="0" applyFont="1" applyFill="1" applyBorder="1" applyAlignment="1" applyProtection="1">
      <alignment horizontal="center" vertical="center" wrapText="1"/>
      <protection hidden="1"/>
    </xf>
    <xf numFmtId="0" fontId="42" fillId="11" borderId="103" xfId="0" applyFont="1" applyFill="1" applyBorder="1" applyAlignment="1" applyProtection="1">
      <alignment horizontal="center" vertical="center" wrapText="1"/>
      <protection hidden="1"/>
    </xf>
    <xf numFmtId="0" fontId="42" fillId="26" borderId="149" xfId="70" applyFont="1" applyFill="1" applyBorder="1" applyAlignment="1" applyProtection="1">
      <alignment horizontal="center" vertical="center" wrapText="1"/>
      <protection hidden="1"/>
    </xf>
    <xf numFmtId="0" fontId="42" fillId="26" borderId="98" xfId="70" applyFont="1" applyFill="1" applyBorder="1" applyAlignment="1" applyProtection="1">
      <alignment horizontal="center" vertical="center" wrapText="1"/>
      <protection hidden="1"/>
    </xf>
    <xf numFmtId="0" fontId="42" fillId="36" borderId="149" xfId="70" applyFont="1" applyFill="1" applyBorder="1" applyAlignment="1" applyProtection="1">
      <alignment horizontal="center" vertical="center" wrapText="1"/>
      <protection hidden="1"/>
    </xf>
    <xf numFmtId="0" fontId="42" fillId="36" borderId="98" xfId="70" applyFont="1" applyFill="1" applyBorder="1" applyAlignment="1" applyProtection="1">
      <alignment horizontal="center" vertical="center" wrapText="1"/>
      <protection hidden="1"/>
    </xf>
    <xf numFmtId="0" fontId="42" fillId="36" borderId="155"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31" xfId="70" applyFont="1" applyFill="1" applyBorder="1" applyAlignment="1" applyProtection="1">
      <alignment horizontal="center" vertical="center" wrapText="1"/>
      <protection hidden="1"/>
    </xf>
    <xf numFmtId="0" fontId="42" fillId="36" borderId="124" xfId="70" applyFont="1" applyFill="1" applyBorder="1" applyAlignment="1" applyProtection="1">
      <alignment horizontal="center" vertical="center" wrapText="1"/>
      <protection hidden="1"/>
    </xf>
    <xf numFmtId="0" fontId="42" fillId="0" borderId="20" xfId="70" applyFont="1" applyFill="1" applyBorder="1" applyAlignment="1" applyProtection="1">
      <alignment horizontal="center" vertical="center" wrapText="1"/>
      <protection hidden="1"/>
    </xf>
    <xf numFmtId="0" fontId="42" fillId="36" borderId="20" xfId="70" applyFont="1" applyFill="1" applyBorder="1" applyAlignment="1" applyProtection="1">
      <alignment horizontal="center" vertical="center" wrapText="1"/>
      <protection hidden="1"/>
    </xf>
    <xf numFmtId="0" fontId="42" fillId="36" borderId="30" xfId="70" applyFont="1" applyFill="1" applyBorder="1" applyAlignment="1" applyProtection="1">
      <alignment horizontal="center" vertical="center" wrapText="1"/>
      <protection hidden="1"/>
    </xf>
    <xf numFmtId="0" fontId="42" fillId="36" borderId="31" xfId="70" applyFont="1" applyFill="1" applyBorder="1" applyAlignment="1" applyProtection="1">
      <alignment horizontal="center" vertical="center" wrapText="1"/>
      <protection hidden="1"/>
    </xf>
    <xf numFmtId="0" fontId="42" fillId="26" borderId="20" xfId="0" applyFont="1" applyFill="1" applyBorder="1" applyAlignment="1" applyProtection="1">
      <alignment horizontal="center" vertical="center" wrapText="1"/>
      <protection hidden="1"/>
    </xf>
    <xf numFmtId="0" fontId="42" fillId="26" borderId="30" xfId="0" applyFont="1" applyFill="1" applyBorder="1" applyAlignment="1" applyProtection="1">
      <alignment horizontal="center" vertical="center" wrapText="1"/>
      <protection hidden="1"/>
    </xf>
    <xf numFmtId="0" fontId="42" fillId="26" borderId="31" xfId="0" applyFont="1" applyFill="1" applyBorder="1" applyAlignment="1" applyProtection="1">
      <alignment horizontal="center" vertical="center" wrapText="1"/>
      <protection hidden="1"/>
    </xf>
    <xf numFmtId="0" fontId="69" fillId="6" borderId="21" xfId="70" applyFont="1" applyFill="1" applyBorder="1" applyAlignment="1" applyProtection="1">
      <alignment horizontal="center" vertical="center" wrapText="1"/>
      <protection hidden="1"/>
    </xf>
    <xf numFmtId="0" fontId="69" fillId="6" borderId="28" xfId="70" applyFont="1" applyFill="1" applyBorder="1" applyAlignment="1" applyProtection="1">
      <alignment horizontal="center" vertical="center" wrapText="1"/>
      <protection hidden="1"/>
    </xf>
    <xf numFmtId="0" fontId="69" fillId="6" borderId="27" xfId="70" applyFont="1" applyFill="1" applyBorder="1" applyAlignment="1" applyProtection="1">
      <alignment horizontal="center" vertical="center" wrapText="1"/>
      <protection hidden="1"/>
    </xf>
    <xf numFmtId="0" fontId="42" fillId="0" borderId="24" xfId="0" applyFont="1" applyFill="1" applyBorder="1" applyAlignment="1" applyProtection="1">
      <alignment horizontal="center" vertical="center" wrapText="1"/>
      <protection hidden="1"/>
    </xf>
    <xf numFmtId="0" fontId="42" fillId="17" borderId="19" xfId="0" applyFont="1" applyFill="1" applyBorder="1" applyAlignment="1" applyProtection="1">
      <alignment horizontal="center" vertical="center" wrapText="1"/>
      <protection hidden="1"/>
    </xf>
    <xf numFmtId="0" fontId="42" fillId="17" borderId="15" xfId="0" applyFont="1" applyFill="1" applyBorder="1" applyAlignment="1" applyProtection="1">
      <alignment horizontal="center" vertical="center" wrapText="1"/>
      <protection hidden="1"/>
    </xf>
    <xf numFmtId="0" fontId="42" fillId="17" borderId="23" xfId="0" applyFont="1" applyFill="1" applyBorder="1" applyAlignment="1" applyProtection="1">
      <alignment horizontal="center" vertical="center" wrapText="1"/>
      <protection hidden="1"/>
    </xf>
    <xf numFmtId="0" fontId="42" fillId="26" borderId="30" xfId="70" applyFont="1" applyFill="1" applyBorder="1" applyAlignment="1" applyProtection="1">
      <alignment horizontal="center" vertical="center" wrapText="1"/>
      <protection hidden="1"/>
    </xf>
    <xf numFmtId="0" fontId="42" fillId="26" borderId="31" xfId="70" applyFont="1" applyFill="1" applyBorder="1" applyAlignment="1" applyProtection="1">
      <alignment horizontal="center" vertical="center" wrapText="1"/>
      <protection hidden="1"/>
    </xf>
    <xf numFmtId="0" fontId="42" fillId="36" borderId="20" xfId="0" applyFont="1" applyFill="1" applyBorder="1" applyAlignment="1" applyProtection="1">
      <alignment horizontal="center" vertical="center" wrapText="1"/>
      <protection hidden="1"/>
    </xf>
    <xf numFmtId="0" fontId="42" fillId="36" borderId="30" xfId="0" applyFont="1" applyFill="1" applyBorder="1" applyAlignment="1" applyProtection="1">
      <alignment horizontal="center" vertical="center" wrapText="1"/>
      <protection hidden="1"/>
    </xf>
    <xf numFmtId="0" fontId="42" fillId="36" borderId="31" xfId="0"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5" fillId="46" borderId="120" xfId="0" applyFont="1" applyFill="1" applyBorder="1" applyAlignment="1" applyProtection="1">
      <alignment horizontal="center" vertical="center" wrapText="1"/>
      <protection hidden="1"/>
    </xf>
    <xf numFmtId="0" fontId="5" fillId="46" borderId="102" xfId="0" applyFont="1" applyFill="1" applyBorder="1" applyAlignment="1" applyProtection="1">
      <alignment horizontal="center" vertical="center" wrapText="1"/>
      <protection hidden="1"/>
    </xf>
    <xf numFmtId="0" fontId="3" fillId="35" borderId="17"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9" fontId="69" fillId="6" borderId="28" xfId="81" applyFont="1" applyFill="1" applyBorder="1" applyAlignment="1" applyProtection="1">
      <alignment horizontal="center" vertical="center" wrapText="1"/>
      <protection hidden="1"/>
    </xf>
    <xf numFmtId="9" fontId="69" fillId="6" borderId="27" xfId="81" applyFont="1" applyFill="1" applyBorder="1" applyAlignment="1" applyProtection="1">
      <alignment horizontal="center" vertical="center" wrapText="1"/>
      <protection hidden="1"/>
    </xf>
    <xf numFmtId="0" fontId="42" fillId="17" borderId="19" xfId="0" applyFont="1" applyFill="1" applyBorder="1" applyAlignment="1" applyProtection="1">
      <alignment horizontal="center" vertical="center" wrapText="1"/>
      <protection/>
    </xf>
    <xf numFmtId="0" fontId="42" fillId="17" borderId="15" xfId="0" applyFont="1" applyFill="1" applyBorder="1" applyAlignment="1" applyProtection="1">
      <alignment horizontal="center" vertical="center" wrapText="1"/>
      <protection/>
    </xf>
    <xf numFmtId="0" fontId="76" fillId="11" borderId="21" xfId="0" applyFont="1" applyFill="1" applyBorder="1" applyAlignment="1" applyProtection="1">
      <alignment horizontal="center" vertical="center" wrapText="1"/>
      <protection hidden="1"/>
    </xf>
    <xf numFmtId="0" fontId="69" fillId="6" borderId="28" xfId="56" applyNumberFormat="1" applyFont="1" applyFill="1" applyBorder="1" applyAlignment="1" applyProtection="1">
      <alignment horizontal="center" vertical="center" wrapText="1"/>
      <protection hidden="1"/>
    </xf>
    <xf numFmtId="0" fontId="69" fillId="6" borderId="27" xfId="56" applyNumberFormat="1" applyFont="1" applyFill="1" applyBorder="1" applyAlignment="1" applyProtection="1">
      <alignment horizontal="center" vertical="center" wrapText="1"/>
      <protection hidden="1"/>
    </xf>
    <xf numFmtId="0" fontId="9" fillId="46" borderId="24" xfId="0" applyFont="1" applyFill="1" applyBorder="1" applyAlignment="1" applyProtection="1">
      <alignment horizontal="center" vertical="center" wrapText="1"/>
      <protection/>
    </xf>
    <xf numFmtId="0" fontId="9" fillId="46" borderId="0" xfId="0" applyFont="1" applyFill="1" applyBorder="1" applyAlignment="1" applyProtection="1">
      <alignment horizontal="center" vertical="center" wrapText="1"/>
      <protection/>
    </xf>
    <xf numFmtId="0" fontId="9" fillId="46" borderId="25" xfId="0" applyFont="1" applyFill="1" applyBorder="1" applyAlignment="1" applyProtection="1">
      <alignment horizontal="center" vertical="center" wrapText="1"/>
      <protection/>
    </xf>
    <xf numFmtId="0" fontId="9" fillId="46" borderId="17" xfId="0" applyFont="1" applyFill="1" applyBorder="1" applyAlignment="1" applyProtection="1">
      <alignment horizontal="center" vertical="center" wrapText="1"/>
      <protection/>
    </xf>
    <xf numFmtId="0" fontId="9" fillId="46" borderId="18" xfId="0" applyFont="1" applyFill="1" applyBorder="1" applyAlignment="1" applyProtection="1">
      <alignment horizontal="center" vertical="center" wrapText="1"/>
      <protection/>
    </xf>
    <xf numFmtId="0" fontId="9" fillId="46" borderId="33" xfId="0" applyFont="1" applyFill="1" applyBorder="1" applyAlignment="1" applyProtection="1">
      <alignment horizontal="center" vertical="center" wrapText="1"/>
      <protection/>
    </xf>
    <xf numFmtId="0" fontId="42" fillId="17" borderId="10" xfId="0" applyFont="1" applyFill="1" applyBorder="1" applyAlignment="1" applyProtection="1">
      <alignment horizontal="center" vertical="center" wrapText="1"/>
      <protection/>
    </xf>
    <xf numFmtId="0" fontId="42" fillId="17" borderId="23" xfId="0" applyFont="1" applyFill="1" applyBorder="1" applyAlignment="1" applyProtection="1">
      <alignment horizontal="center" vertical="center" wrapText="1"/>
      <protection/>
    </xf>
    <xf numFmtId="0" fontId="41" fillId="17" borderId="15" xfId="0" applyFont="1" applyFill="1" applyBorder="1" applyAlignment="1" applyProtection="1">
      <alignment horizontal="center" vertical="center" wrapText="1"/>
      <protection/>
    </xf>
    <xf numFmtId="0" fontId="9" fillId="46" borderId="29" xfId="0" applyFont="1" applyFill="1" applyBorder="1" applyAlignment="1" applyProtection="1">
      <alignment horizontal="center" vertical="center" wrapText="1"/>
      <protection/>
    </xf>
    <xf numFmtId="0" fontId="9" fillId="46" borderId="11" xfId="0" applyFont="1" applyFill="1" applyBorder="1" applyAlignment="1" applyProtection="1">
      <alignment horizontal="center" vertical="center" wrapText="1"/>
      <protection/>
    </xf>
    <xf numFmtId="0" fontId="42" fillId="0" borderId="24" xfId="70" applyFont="1" applyFill="1" applyBorder="1" applyAlignment="1" applyProtection="1">
      <alignment horizontal="center" vertical="center" wrapText="1"/>
      <protection hidden="1"/>
    </xf>
    <xf numFmtId="0" fontId="10" fillId="28" borderId="84" xfId="45" applyFont="1" applyFill="1" applyBorder="1" applyAlignment="1" applyProtection="1">
      <alignment horizontal="center" vertical="center" wrapText="1"/>
      <protection/>
    </xf>
    <xf numFmtId="0" fontId="10" fillId="28" borderId="85" xfId="45" applyFont="1" applyFill="1" applyBorder="1" applyAlignment="1" applyProtection="1">
      <alignment horizontal="center" vertical="center" wrapText="1"/>
      <protection/>
    </xf>
    <xf numFmtId="0" fontId="11" fillId="28" borderId="85" xfId="45" applyFont="1" applyFill="1" applyBorder="1" applyAlignment="1" applyProtection="1">
      <alignment horizontal="center" vertical="center" wrapText="1"/>
      <protection/>
    </xf>
    <xf numFmtId="0" fontId="11" fillId="28" borderId="86" xfId="45" applyFont="1" applyFill="1" applyBorder="1" applyAlignment="1" applyProtection="1">
      <alignment horizontal="center" vertical="center" wrapText="1"/>
      <protection/>
    </xf>
    <xf numFmtId="1" fontId="8" fillId="6" borderId="32" xfId="81" applyNumberFormat="1" applyFont="1" applyFill="1" applyBorder="1" applyAlignment="1" applyProtection="1">
      <alignment horizontal="center" vertical="center" wrapText="1"/>
      <protection hidden="1"/>
    </xf>
    <xf numFmtId="0" fontId="12" fillId="0" borderId="48" xfId="0" applyFont="1" applyBorder="1" applyAlignment="1" applyProtection="1">
      <alignment horizontal="center"/>
      <protection/>
    </xf>
    <xf numFmtId="0" fontId="12" fillId="0" borderId="43" xfId="0" applyFont="1" applyBorder="1" applyAlignment="1" applyProtection="1">
      <alignment horizontal="center"/>
      <protection/>
    </xf>
    <xf numFmtId="0" fontId="12" fillId="0" borderId="108" xfId="0" applyFont="1" applyBorder="1" applyAlignment="1" applyProtection="1">
      <alignment horizontal="center"/>
      <protection/>
    </xf>
    <xf numFmtId="0" fontId="12" fillId="0" borderId="50"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28" xfId="0" applyFont="1" applyBorder="1" applyAlignment="1" applyProtection="1">
      <alignment horizontal="center"/>
      <protection/>
    </xf>
    <xf numFmtId="0" fontId="11" fillId="0" borderId="48" xfId="75" applyFont="1" applyBorder="1" applyAlignment="1" applyProtection="1">
      <alignment horizontal="center" vertical="center" wrapText="1"/>
      <protection/>
    </xf>
    <xf numFmtId="0" fontId="11" fillId="0" borderId="43" xfId="75" applyFont="1" applyBorder="1" applyAlignment="1" applyProtection="1">
      <alignment horizontal="center" vertical="center"/>
      <protection/>
    </xf>
    <xf numFmtId="0" fontId="11" fillId="0" borderId="49" xfId="75" applyFont="1" applyBorder="1" applyAlignment="1" applyProtection="1">
      <alignment horizontal="center" vertical="center"/>
      <protection/>
    </xf>
    <xf numFmtId="0" fontId="11" fillId="0" borderId="50" xfId="75" applyFont="1" applyBorder="1" applyAlignment="1" applyProtection="1">
      <alignment horizontal="center" vertical="center"/>
      <protection/>
    </xf>
    <xf numFmtId="0" fontId="11" fillId="0" borderId="21" xfId="75" applyFont="1" applyBorder="1" applyAlignment="1" applyProtection="1">
      <alignment horizontal="center" vertical="center"/>
      <protection/>
    </xf>
    <xf numFmtId="0" fontId="11" fillId="0" borderId="51" xfId="75" applyFont="1" applyBorder="1" applyAlignment="1" applyProtection="1">
      <alignment horizontal="center" vertical="center"/>
      <protection/>
    </xf>
    <xf numFmtId="0" fontId="11" fillId="0" borderId="52" xfId="75" applyFont="1" applyBorder="1" applyAlignment="1" applyProtection="1">
      <alignment horizontal="center" vertical="center"/>
      <protection/>
    </xf>
    <xf numFmtId="0" fontId="11" fillId="0" borderId="47" xfId="75" applyFont="1" applyBorder="1" applyAlignment="1" applyProtection="1">
      <alignment horizontal="center" vertical="center"/>
      <protection/>
    </xf>
    <xf numFmtId="0" fontId="11" fillId="0" borderId="53" xfId="75" applyFont="1" applyBorder="1" applyAlignment="1" applyProtection="1">
      <alignment horizontal="center" vertical="center"/>
      <protection/>
    </xf>
    <xf numFmtId="0" fontId="11" fillId="0" borderId="48" xfId="75" applyFont="1" applyBorder="1" applyAlignment="1" applyProtection="1">
      <alignment horizontal="center" vertical="center"/>
      <protection/>
    </xf>
    <xf numFmtId="0" fontId="9" fillId="38" borderId="50" xfId="45" applyFont="1" applyFill="1" applyBorder="1" applyAlignment="1" applyProtection="1">
      <alignment horizontal="center" vertical="center" wrapText="1"/>
      <protection/>
    </xf>
    <xf numFmtId="0" fontId="9" fillId="38" borderId="21" xfId="45" applyFont="1" applyFill="1" applyBorder="1" applyAlignment="1" applyProtection="1">
      <alignment horizontal="center" vertical="center" wrapText="1"/>
      <protection/>
    </xf>
    <xf numFmtId="0" fontId="9" fillId="38" borderId="32" xfId="45" applyFont="1" applyFill="1" applyBorder="1" applyAlignment="1" applyProtection="1">
      <alignment horizontal="center" vertical="center" wrapText="1"/>
      <protection/>
    </xf>
    <xf numFmtId="168" fontId="9" fillId="39" borderId="32" xfId="45" applyNumberFormat="1" applyFont="1" applyFill="1" applyBorder="1" applyAlignment="1" applyProtection="1">
      <alignment horizontal="center" vertical="center" wrapText="1"/>
      <protection/>
    </xf>
    <xf numFmtId="168" fontId="9" fillId="39" borderId="40" xfId="45" applyNumberFormat="1" applyFont="1" applyFill="1" applyBorder="1" applyAlignment="1" applyProtection="1">
      <alignment horizontal="center" vertical="center" wrapText="1"/>
      <protection/>
    </xf>
    <xf numFmtId="168" fontId="9" fillId="39" borderId="21" xfId="45" applyNumberFormat="1" applyFont="1" applyFill="1" applyBorder="1" applyAlignment="1" applyProtection="1">
      <alignment horizontal="center" vertical="center" wrapText="1"/>
      <protection/>
    </xf>
    <xf numFmtId="168" fontId="9" fillId="39" borderId="51" xfId="45" applyNumberFormat="1" applyFont="1" applyFill="1" applyBorder="1" applyAlignment="1" applyProtection="1">
      <alignment horizontal="center" vertical="center" wrapText="1"/>
      <protection/>
    </xf>
    <xf numFmtId="168" fontId="9" fillId="39" borderId="47" xfId="45" applyNumberFormat="1" applyFont="1" applyFill="1" applyBorder="1" applyAlignment="1" applyProtection="1">
      <alignment horizontal="center" vertical="center" wrapText="1"/>
      <protection/>
    </xf>
    <xf numFmtId="168" fontId="9" fillId="39" borderId="53" xfId="45" applyNumberFormat="1" applyFont="1" applyFill="1" applyBorder="1" applyAlignment="1" applyProtection="1">
      <alignment horizontal="center" vertical="center" wrapText="1"/>
      <protection/>
    </xf>
    <xf numFmtId="0" fontId="9" fillId="38" borderId="52" xfId="45" applyFont="1" applyFill="1" applyBorder="1" applyAlignment="1" applyProtection="1">
      <alignment horizontal="center" vertical="center" wrapText="1"/>
      <protection/>
    </xf>
    <xf numFmtId="0" fontId="9" fillId="38" borderId="47" xfId="45" applyFont="1" applyFill="1" applyBorder="1" applyAlignment="1" applyProtection="1">
      <alignment horizontal="center" vertical="center" wrapText="1"/>
      <protection/>
    </xf>
    <xf numFmtId="0" fontId="46" fillId="0" borderId="20" xfId="0" applyFont="1" applyBorder="1" applyAlignment="1" applyProtection="1">
      <alignment horizontal="center" vertical="center" wrapText="1"/>
      <protection/>
    </xf>
    <xf numFmtId="0" fontId="46" fillId="0" borderId="30" xfId="0" applyFont="1" applyBorder="1" applyAlignment="1" applyProtection="1">
      <alignment horizontal="center" vertical="center" wrapText="1"/>
      <protection/>
    </xf>
    <xf numFmtId="0" fontId="46" fillId="0" borderId="31" xfId="0" applyFont="1" applyBorder="1" applyAlignment="1" applyProtection="1">
      <alignment horizontal="center" vertical="center" wrapText="1"/>
      <protection/>
    </xf>
    <xf numFmtId="0" fontId="11" fillId="30" borderId="124" xfId="71" applyFont="1" applyFill="1" applyBorder="1" applyAlignment="1" applyProtection="1">
      <alignment horizontal="center" vertical="center" wrapText="1"/>
      <protection hidden="1"/>
    </xf>
    <xf numFmtId="0" fontId="11" fillId="30" borderId="98" xfId="71" applyFont="1" applyFill="1" applyBorder="1" applyAlignment="1" applyProtection="1">
      <alignment horizontal="center" vertical="center" wrapText="1"/>
      <protection hidden="1"/>
    </xf>
    <xf numFmtId="0" fontId="11" fillId="30" borderId="150" xfId="71" applyFont="1" applyFill="1" applyBorder="1" applyAlignment="1" applyProtection="1">
      <alignment horizontal="center" vertical="center" wrapText="1"/>
      <protection hidden="1"/>
    </xf>
    <xf numFmtId="0" fontId="11" fillId="30" borderId="124" xfId="71" applyFont="1" applyFill="1" applyBorder="1" applyAlignment="1" applyProtection="1">
      <alignment horizontal="center" vertical="center" wrapText="1"/>
      <protection hidden="1"/>
    </xf>
    <xf numFmtId="0" fontId="11" fillId="30" borderId="98" xfId="71" applyFont="1" applyFill="1" applyBorder="1" applyAlignment="1" applyProtection="1">
      <alignment horizontal="center" vertical="center" wrapText="1"/>
      <protection hidden="1"/>
    </xf>
    <xf numFmtId="0" fontId="11" fillId="30" borderId="150" xfId="71" applyFont="1" applyFill="1" applyBorder="1" applyAlignment="1" applyProtection="1">
      <alignment horizontal="center" vertical="center" wrapText="1"/>
      <protection hidden="1"/>
    </xf>
    <xf numFmtId="0" fontId="11" fillId="58" borderId="20"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11" fillId="58" borderId="31" xfId="71" applyFont="1" applyFill="1" applyBorder="1" applyAlignment="1" applyProtection="1">
      <alignment horizontal="center" vertical="center" wrapText="1"/>
      <protection hidden="1"/>
    </xf>
    <xf numFmtId="0" fontId="11" fillId="44" borderId="103" xfId="45" applyFont="1" applyFill="1" applyBorder="1" applyAlignment="1" applyProtection="1">
      <alignment horizontal="center" vertical="center" wrapText="1"/>
      <protection/>
    </xf>
    <xf numFmtId="0" fontId="11" fillId="44" borderId="15" xfId="45" applyFont="1" applyFill="1" applyBorder="1" applyAlignment="1" applyProtection="1">
      <alignment horizontal="center" vertical="center" wrapText="1"/>
      <protection/>
    </xf>
    <xf numFmtId="0" fontId="11" fillId="44" borderId="23" xfId="45" applyFont="1" applyFill="1" applyBorder="1" applyAlignment="1" applyProtection="1">
      <alignment horizontal="center" vertical="center" wrapText="1"/>
      <protection/>
    </xf>
    <xf numFmtId="0" fontId="10" fillId="44" borderId="19" xfId="45" applyFont="1" applyFill="1" applyBorder="1" applyAlignment="1" applyProtection="1">
      <alignment horizontal="center" vertical="center" wrapText="1"/>
      <protection/>
    </xf>
    <xf numFmtId="0" fontId="10" fillId="44" borderId="15" xfId="45" applyFont="1" applyFill="1" applyBorder="1" applyAlignment="1" applyProtection="1">
      <alignment horizontal="center" vertical="center" wrapText="1"/>
      <protection/>
    </xf>
    <xf numFmtId="0" fontId="10" fillId="44" borderId="111" xfId="45" applyFont="1" applyFill="1" applyBorder="1" applyAlignment="1" applyProtection="1">
      <alignment horizontal="center" vertical="center" wrapText="1"/>
      <protection/>
    </xf>
    <xf numFmtId="0" fontId="9" fillId="18" borderId="50" xfId="0" applyFont="1" applyFill="1" applyBorder="1" applyAlignment="1" applyProtection="1">
      <alignment horizontal="center" vertical="center" wrapText="1"/>
      <protection/>
    </xf>
    <xf numFmtId="0" fontId="11" fillId="30" borderId="30" xfId="71" applyFont="1" applyFill="1" applyBorder="1" applyAlignment="1" applyProtection="1">
      <alignment horizontal="center" vertical="center" wrapText="1"/>
      <protection hidden="1"/>
    </xf>
    <xf numFmtId="0" fontId="11" fillId="32" borderId="30" xfId="71" applyFont="1" applyFill="1" applyBorder="1" applyAlignment="1" applyProtection="1">
      <alignment horizontal="center" vertical="center" wrapText="1"/>
      <protection hidden="1"/>
    </xf>
    <xf numFmtId="0" fontId="11" fillId="32" borderId="31" xfId="71"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xf>
    <xf numFmtId="0" fontId="11" fillId="17" borderId="15" xfId="0" applyFont="1" applyFill="1" applyBorder="1" applyAlignment="1" applyProtection="1">
      <alignment horizontal="center" vertical="center" wrapText="1"/>
      <protection/>
    </xf>
    <xf numFmtId="0" fontId="11" fillId="0" borderId="149" xfId="45" applyFont="1" applyFill="1" applyBorder="1" applyAlignment="1" applyProtection="1">
      <alignment horizontal="center" vertical="center" wrapText="1"/>
      <protection/>
    </xf>
    <xf numFmtId="0" fontId="11" fillId="0" borderId="98" xfId="45" applyFont="1" applyFill="1" applyBorder="1" applyAlignment="1" applyProtection="1">
      <alignment horizontal="center" vertical="center" wrapText="1"/>
      <protection/>
    </xf>
    <xf numFmtId="0" fontId="11" fillId="36" borderId="60" xfId="71" applyFont="1" applyFill="1" applyBorder="1" applyAlignment="1" applyProtection="1">
      <alignment horizontal="center" vertical="center" wrapText="1"/>
      <protection hidden="1"/>
    </xf>
    <xf numFmtId="0" fontId="11" fillId="36" borderId="61" xfId="71" applyFont="1" applyFill="1" applyBorder="1" applyAlignment="1" applyProtection="1">
      <alignment horizontal="center" vertical="center" wrapText="1"/>
      <protection hidden="1"/>
    </xf>
    <xf numFmtId="0" fontId="11" fillId="30" borderId="2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0" fillId="17" borderId="93" xfId="0" applyFont="1" applyFill="1" applyBorder="1" applyAlignment="1" applyProtection="1">
      <alignment horizontal="center" vertical="center" wrapText="1"/>
      <protection/>
    </xf>
    <xf numFmtId="0" fontId="10" fillId="17" borderId="32" xfId="0" applyFont="1" applyFill="1" applyBorder="1" applyAlignment="1" applyProtection="1">
      <alignment horizontal="center" vertical="center" wrapText="1"/>
      <protection/>
    </xf>
    <xf numFmtId="0" fontId="11" fillId="17" borderId="84" xfId="0" applyFont="1" applyFill="1" applyBorder="1" applyAlignment="1" applyProtection="1">
      <alignment horizontal="center" vertical="center" wrapText="1"/>
      <protection/>
    </xf>
    <xf numFmtId="0" fontId="11" fillId="17" borderId="85" xfId="0" applyFont="1" applyFill="1" applyBorder="1" applyAlignment="1" applyProtection="1">
      <alignment horizontal="center" vertical="center" wrapText="1"/>
      <protection/>
    </xf>
    <xf numFmtId="0" fontId="10" fillId="17" borderId="84" xfId="0" applyFont="1" applyFill="1" applyBorder="1" applyAlignment="1" applyProtection="1">
      <alignment horizontal="center" vertical="center" wrapText="1"/>
      <protection/>
    </xf>
    <xf numFmtId="0" fontId="10" fillId="17" borderId="85" xfId="0" applyFont="1" applyFill="1" applyBorder="1" applyAlignment="1" applyProtection="1">
      <alignment horizontal="center" vertical="center" wrapText="1"/>
      <protection/>
    </xf>
    <xf numFmtId="0" fontId="11" fillId="30" borderId="30" xfId="71" applyFont="1" applyFill="1" applyBorder="1" applyAlignment="1" applyProtection="1">
      <alignment horizontal="center" vertical="center" wrapText="1"/>
      <protection hidden="1"/>
    </xf>
    <xf numFmtId="0" fontId="11" fillId="30" borderId="149" xfId="71" applyFont="1" applyFill="1" applyBorder="1" applyAlignment="1" applyProtection="1">
      <alignment horizontal="center" vertical="center" wrapText="1"/>
      <protection hidden="1"/>
    </xf>
    <xf numFmtId="0" fontId="11" fillId="58" borderId="149" xfId="71" applyFont="1" applyFill="1" applyBorder="1" applyAlignment="1" applyProtection="1">
      <alignment horizontal="center" vertical="center" wrapText="1"/>
      <protection hidden="1"/>
    </xf>
    <xf numFmtId="0" fontId="11" fillId="58" borderId="98" xfId="71" applyFont="1" applyFill="1" applyBorder="1" applyAlignment="1" applyProtection="1">
      <alignment horizontal="center" vertical="center" wrapText="1"/>
      <protection hidden="1"/>
    </xf>
    <xf numFmtId="0" fontId="11" fillId="58" borderId="150" xfId="71" applyFont="1" applyFill="1" applyBorder="1" applyAlignment="1" applyProtection="1">
      <alignment horizontal="center" vertical="center" wrapText="1"/>
      <protection hidden="1"/>
    </xf>
    <xf numFmtId="0" fontId="11" fillId="44" borderId="24" xfId="45" applyFont="1" applyFill="1" applyBorder="1" applyAlignment="1" applyProtection="1">
      <alignment horizontal="center" vertical="center" wrapText="1"/>
      <protection/>
    </xf>
    <xf numFmtId="0" fontId="11" fillId="44" borderId="0" xfId="45" applyFont="1" applyFill="1" applyBorder="1" applyAlignment="1" applyProtection="1">
      <alignment horizontal="center" vertical="center" wrapText="1"/>
      <protection/>
    </xf>
    <xf numFmtId="0" fontId="11" fillId="44" borderId="25" xfId="45" applyFont="1" applyFill="1" applyBorder="1" applyAlignment="1" applyProtection="1">
      <alignment horizontal="center" vertical="center" wrapText="1"/>
      <protection/>
    </xf>
    <xf numFmtId="0" fontId="11" fillId="28" borderId="107" xfId="45" applyFont="1" applyFill="1" applyBorder="1" applyAlignment="1" applyProtection="1">
      <alignment horizontal="center" vertical="center" wrapText="1"/>
      <protection/>
    </xf>
    <xf numFmtId="0" fontId="11" fillId="28" borderId="39" xfId="45" applyFont="1" applyFill="1" applyBorder="1" applyAlignment="1" applyProtection="1">
      <alignment horizontal="center" vertical="center" wrapText="1"/>
      <protection/>
    </xf>
    <xf numFmtId="0" fontId="11" fillId="28" borderId="87" xfId="45" applyFont="1" applyFill="1" applyBorder="1" applyAlignment="1" applyProtection="1">
      <alignment horizontal="center" vertical="center" wrapText="1"/>
      <protection/>
    </xf>
    <xf numFmtId="9" fontId="8" fillId="41" borderId="108" xfId="77" applyFont="1" applyFill="1" applyBorder="1" applyAlignment="1" applyProtection="1">
      <alignment horizontal="center" vertical="center" wrapText="1"/>
      <protection hidden="1"/>
    </xf>
    <xf numFmtId="9" fontId="8" fillId="41" borderId="44" xfId="77"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9" fillId="18" borderId="33" xfId="0" applyFont="1" applyFill="1" applyBorder="1" applyAlignment="1">
      <alignment horizontal="center" vertical="center" wrapText="1"/>
    </xf>
    <xf numFmtId="0" fontId="8" fillId="6" borderId="43" xfId="70" applyFont="1" applyFill="1" applyBorder="1" applyAlignment="1" applyProtection="1">
      <alignment horizontal="center" vertical="center" wrapText="1"/>
      <protection hidden="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11" fillId="30" borderId="20" xfId="71"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1" fillId="30" borderId="20" xfId="71"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9" fillId="38" borderId="64" xfId="45" applyFont="1" applyFill="1" applyBorder="1" applyAlignment="1" applyProtection="1">
      <alignment horizontal="center" vertical="center" wrapText="1"/>
      <protection/>
    </xf>
    <xf numFmtId="0" fontId="9" fillId="38" borderId="54" xfId="45" applyFont="1" applyFill="1" applyBorder="1" applyAlignment="1" applyProtection="1">
      <alignment horizontal="center" vertical="center" wrapText="1"/>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11" fillId="30" borderId="30" xfId="71" applyFont="1" applyFill="1" applyBorder="1" applyAlignment="1" applyProtection="1">
      <alignment horizontal="center" vertical="center" wrapText="1"/>
      <protection hidden="1"/>
    </xf>
    <xf numFmtId="0" fontId="11" fillId="58" borderId="29" xfId="71" applyFont="1" applyFill="1" applyBorder="1" applyAlignment="1" applyProtection="1">
      <alignment horizontal="center" vertical="center" wrapText="1"/>
      <protection hidden="1"/>
    </xf>
    <xf numFmtId="0" fontId="11" fillId="58" borderId="24" xfId="71" applyFont="1" applyFill="1" applyBorder="1" applyAlignment="1" applyProtection="1">
      <alignment horizontal="center" vertical="center" wrapText="1"/>
      <protection hidden="1"/>
    </xf>
    <xf numFmtId="0" fontId="11" fillId="58" borderId="17" xfId="71" applyFont="1" applyFill="1" applyBorder="1" applyAlignment="1" applyProtection="1">
      <alignment horizontal="center" vertical="center" wrapText="1"/>
      <protection hidden="1"/>
    </xf>
    <xf numFmtId="0" fontId="9" fillId="38" borderId="35" xfId="45" applyFont="1" applyFill="1" applyBorder="1" applyAlignment="1" applyProtection="1">
      <alignment horizontal="center" vertical="center" wrapText="1"/>
      <protection/>
    </xf>
    <xf numFmtId="0" fontId="9" fillId="38" borderId="28" xfId="45" applyFont="1" applyFill="1" applyBorder="1" applyAlignment="1" applyProtection="1">
      <alignment horizontal="center" vertical="center" wrapText="1"/>
      <protection/>
    </xf>
    <xf numFmtId="0" fontId="9" fillId="38" borderId="109" xfId="45" applyFont="1" applyFill="1" applyBorder="1" applyAlignment="1" applyProtection="1">
      <alignment horizontal="center" vertical="center" wrapText="1"/>
      <protection/>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Excel Built-in Normal 2" xfId="46"/>
    <cellStyle name="Incorrecto" xfId="47"/>
    <cellStyle name="Comma" xfId="48"/>
    <cellStyle name="Comma [0]" xfId="49"/>
    <cellStyle name="Millares [0] 2" xfId="50"/>
    <cellStyle name="Millares [0] 2 2" xfId="51"/>
    <cellStyle name="Millares 2" xfId="52"/>
    <cellStyle name="Millares 2 2" xfId="53"/>
    <cellStyle name="Millares 2 3" xfId="54"/>
    <cellStyle name="Millares 3" xfId="55"/>
    <cellStyle name="Millares 4" xfId="56"/>
    <cellStyle name="Millares 4 2" xfId="57"/>
    <cellStyle name="Millares 4 3" xfId="58"/>
    <cellStyle name="Millares 5" xfId="59"/>
    <cellStyle name="Millares 5 2" xfId="60"/>
    <cellStyle name="Millares 6" xfId="61"/>
    <cellStyle name="Millares 7" xfId="62"/>
    <cellStyle name="Millares 8" xfId="63"/>
    <cellStyle name="Currency" xfId="64"/>
    <cellStyle name="Currency [0]" xfId="65"/>
    <cellStyle name="Moneda [0] 2" xfId="66"/>
    <cellStyle name="Moneda 2" xfId="67"/>
    <cellStyle name="Moneda 3" xfId="68"/>
    <cellStyle name="Neutral" xfId="69"/>
    <cellStyle name="Normal 2" xfId="70"/>
    <cellStyle name="Normal 2 2" xfId="71"/>
    <cellStyle name="Normal 2 2 2" xfId="72"/>
    <cellStyle name="Normal 3" xfId="73"/>
    <cellStyle name="Normal 3 2" xfId="74"/>
    <cellStyle name="Normal_Hoja1" xfId="75"/>
    <cellStyle name="Notas" xfId="76"/>
    <cellStyle name="Percent" xfId="77"/>
    <cellStyle name="Porcentaje 2" xfId="78"/>
    <cellStyle name="Porcentaje 2 2" xfId="79"/>
    <cellStyle name="Porcentaje 3" xfId="80"/>
    <cellStyle name="Porcentaje 4" xfId="81"/>
    <cellStyle name="Salida" xfId="82"/>
    <cellStyle name="Texto de advertencia" xfId="83"/>
    <cellStyle name="Texto explicativo" xfId="84"/>
    <cellStyle name="Título" xfId="85"/>
    <cellStyle name="Título 1"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CUMPLIMIENTO DEL PRIMER BIMESTRE (ENERO-FEBRERO)</a:t>
            </a:r>
          </a:p>
        </c:rich>
      </c:tx>
      <c:layout>
        <c:manualLayout>
          <c:xMode val="factor"/>
          <c:yMode val="factor"/>
          <c:x val="-0.001"/>
          <c:y val="-0.012"/>
        </c:manualLayout>
      </c:layout>
      <c:spPr>
        <a:noFill/>
        <a:ln w="3175">
          <a:noFill/>
        </a:ln>
      </c:spPr>
    </c:title>
    <c:plotArea>
      <c:layout>
        <c:manualLayout>
          <c:xMode val="edge"/>
          <c:yMode val="edge"/>
          <c:x val="0.101"/>
          <c:y val="0.14175"/>
          <c:w val="0.88025"/>
          <c:h val="0.7905"/>
        </c:manualLayout>
      </c:layout>
      <c:lineChart>
        <c:grouping val="standard"/>
        <c:varyColors val="0"/>
        <c:ser>
          <c:idx val="0"/>
          <c:order val="0"/>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3366"/>
              </a:solidFill>
              <a:ln>
                <a:solidFill>
                  <a:srgbClr val="666699"/>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
                <c:rich>
                  <a:bodyPr vert="horz" rot="0" anchor="ctr"/>
                  <a:lstStyle/>
                  <a:p>
                    <a:pPr algn="ctr">
                      <a:defRPr/>
                    </a:pPr>
                    <a:r>
                      <a:rPr lang="en-US" cap="none" sz="1050" b="1" i="0" u="none" baseline="0">
                        <a:solidFill>
                          <a:srgbClr val="000000"/>
                        </a:solidFill>
                      </a:rPr>
                      <a:t>94%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dLblPos val="t"/>
            <c:showLegendKey val="0"/>
            <c:showVal val="1"/>
            <c:showBubbleSize val="0"/>
            <c:showCatName val="0"/>
            <c:showSerName val="0"/>
            <c:showLeaderLines val="1"/>
            <c:showPercent val="0"/>
          </c:dLbls>
          <c:cat>
            <c:strRef>
              <c:f>SEGUIMIENTO!$B$4:$B$19</c:f>
              <c:strCache/>
            </c:strRef>
          </c:cat>
          <c:val>
            <c:numRef>
              <c:f>SEGUIMIENTO!$C$4:$C$19</c:f>
              <c:numCache/>
            </c:numRef>
          </c:val>
          <c:smooth val="0"/>
        </c:ser>
        <c:marker val="1"/>
        <c:axId val="40308071"/>
        <c:axId val="27228320"/>
      </c:lineChart>
      <c:catAx>
        <c:axId val="4030807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1" i="0" u="none" baseline="0">
                <a:solidFill>
                  <a:srgbClr val="000000"/>
                </a:solidFill>
              </a:defRPr>
            </a:pPr>
          </a:p>
        </c:txPr>
        <c:crossAx val="27228320"/>
        <c:crosses val="autoZero"/>
        <c:auto val="1"/>
        <c:lblOffset val="100"/>
        <c:tickLblSkip val="1"/>
        <c:noMultiLvlLbl val="0"/>
      </c:catAx>
      <c:valAx>
        <c:axId val="27228320"/>
        <c:scaling>
          <c:orientation val="minMax"/>
        </c:scaling>
        <c:axPos val="l"/>
        <c:delete val="1"/>
        <c:majorTickMark val="out"/>
        <c:minorTickMark val="none"/>
        <c:tickLblPos val="nextTo"/>
        <c:crossAx val="403080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TOTAL DEL PA A 28 DE FEBRERO </a:t>
            </a:r>
          </a:p>
        </c:rich>
      </c:tx>
      <c:layout>
        <c:manualLayout>
          <c:xMode val="factor"/>
          <c:yMode val="factor"/>
          <c:x val="0.03275"/>
          <c:y val="-0.012"/>
        </c:manualLayout>
      </c:layout>
      <c:spPr>
        <a:noFill/>
        <a:ln w="3175">
          <a:noFill/>
        </a:ln>
      </c:spPr>
    </c:title>
    <c:plotArea>
      <c:layout>
        <c:manualLayout>
          <c:xMode val="edge"/>
          <c:yMode val="edge"/>
          <c:x val="0.097"/>
          <c:y val="0.1305"/>
          <c:w val="0.88325"/>
          <c:h val="0.785"/>
        </c:manualLayout>
      </c:layout>
      <c:lineChart>
        <c:grouping val="standard"/>
        <c:varyColors val="0"/>
        <c:ser>
          <c:idx val="0"/>
          <c:order val="0"/>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3366"/>
              </a:solidFill>
              <a:ln>
                <a:solidFill>
                  <a:srgbClr val="666699"/>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dLblPos val="t"/>
            <c:showLegendKey val="0"/>
            <c:showVal val="1"/>
            <c:showBubbleSize val="0"/>
            <c:showCatName val="0"/>
            <c:showSerName val="0"/>
            <c:showLeaderLines val="1"/>
            <c:showPercent val="0"/>
          </c:dLbls>
          <c:cat>
            <c:strRef>
              <c:f>SEGUIMIENTO!$B$4:$B$19</c:f>
              <c:strCache/>
            </c:strRef>
          </c:cat>
          <c:val>
            <c:numRef>
              <c:f>SEGUIMIENTO!$D$4:$D$19</c:f>
              <c:numCache/>
            </c:numRef>
          </c:val>
          <c:smooth val="0"/>
        </c:ser>
        <c:marker val="1"/>
        <c:axId val="43728289"/>
        <c:axId val="58010282"/>
      </c:lineChart>
      <c:catAx>
        <c:axId val="437282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1" i="0" u="none" baseline="0">
                <a:solidFill>
                  <a:srgbClr val="000000"/>
                </a:solidFill>
              </a:defRPr>
            </a:pPr>
          </a:p>
        </c:txPr>
        <c:crossAx val="58010282"/>
        <c:crosses val="autoZero"/>
        <c:auto val="1"/>
        <c:lblOffset val="100"/>
        <c:tickLblSkip val="1"/>
        <c:noMultiLvlLbl val="0"/>
      </c:catAx>
      <c:valAx>
        <c:axId val="58010282"/>
        <c:scaling>
          <c:orientation val="minMax"/>
        </c:scaling>
        <c:axPos val="l"/>
        <c:delete val="1"/>
        <c:majorTickMark val="out"/>
        <c:minorTickMark val="none"/>
        <c:tickLblPos val="nextTo"/>
        <c:crossAx val="437282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SEGUIMIENTO PLAN DE ACCIÓN</a:t>
            </a:r>
          </a:p>
        </c:rich>
      </c:tx>
      <c:layout>
        <c:manualLayout>
          <c:xMode val="factor"/>
          <c:yMode val="factor"/>
          <c:x val="-0.001"/>
          <c:y val="-0.016"/>
        </c:manualLayout>
      </c:layout>
      <c:spPr>
        <a:noFill/>
        <a:ln w="3175">
          <a:noFill/>
        </a:ln>
      </c:spPr>
    </c:title>
    <c:plotArea>
      <c:layout>
        <c:manualLayout>
          <c:xMode val="edge"/>
          <c:yMode val="edge"/>
          <c:x val="0.07075"/>
          <c:y val="0.16325"/>
          <c:w val="0.90875"/>
          <c:h val="0.70075"/>
        </c:manualLayout>
      </c:layout>
      <c:barChart>
        <c:barDir val="col"/>
        <c:grouping val="clustered"/>
        <c:varyColors val="0"/>
        <c:ser>
          <c:idx val="0"/>
          <c:order val="0"/>
          <c:tx>
            <c:strRef>
              <c:f>SEGUIMIENTO!$C$3</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SEGUIMIENTO!$B$4:$B$19</c:f>
              <c:strCache/>
            </c:strRef>
          </c:cat>
          <c:val>
            <c:numRef>
              <c:f>SEGUIMIENTO!$C$4:$C$19</c:f>
              <c:numCache/>
            </c:numRef>
          </c:val>
        </c:ser>
        <c:ser>
          <c:idx val="1"/>
          <c:order val="1"/>
          <c:tx>
            <c:strRef>
              <c:f>SEGUIMIENTO!$D$3</c:f>
              <c:strCache>
                <c:ptCount val="1"/>
                <c:pt idx="0">
                  <c:v>AVANCES PLAN DE ACCIÓN ANUAL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SEGUIMIENTO!$B$4:$B$19</c:f>
              <c:strCache/>
            </c:strRef>
          </c:cat>
          <c:val>
            <c:numRef>
              <c:f>SEGUIMIENTO!$D$4:$D$19</c:f>
              <c:numCache/>
            </c:numRef>
          </c:val>
        </c:ser>
        <c:gapWidth val="75"/>
        <c:axId val="52330491"/>
        <c:axId val="1212372"/>
      </c:barChart>
      <c:catAx>
        <c:axId val="52330491"/>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900" b="1" i="0" u="none" baseline="0">
                <a:solidFill>
                  <a:srgbClr val="000000"/>
                </a:solidFill>
              </a:defRPr>
            </a:pPr>
          </a:p>
        </c:txPr>
        <c:crossAx val="1212372"/>
        <c:crosses val="autoZero"/>
        <c:auto val="1"/>
        <c:lblOffset val="100"/>
        <c:tickLblSkip val="1"/>
        <c:noMultiLvlLbl val="0"/>
      </c:catAx>
      <c:valAx>
        <c:axId val="1212372"/>
        <c:scaling>
          <c:orientation val="minMax"/>
          <c:max val="1"/>
        </c:scaling>
        <c:axPos val="l"/>
        <c:delete val="1"/>
        <c:majorTickMark val="none"/>
        <c:minorTickMark val="none"/>
        <c:tickLblPos val="nextTo"/>
        <c:crossAx val="52330491"/>
        <c:crossesAt val="1"/>
        <c:crossBetween val="between"/>
        <c:dispUnits/>
        <c:majorUnit val="0.2"/>
      </c:valAx>
      <c:spPr>
        <a:solidFill>
          <a:srgbClr val="FFFFFF"/>
        </a:solidFill>
        <a:ln w="3175">
          <a:noFill/>
        </a:ln>
      </c:spPr>
    </c:plotArea>
    <c:legend>
      <c:legendPos val="b"/>
      <c:layout>
        <c:manualLayout>
          <c:xMode val="edge"/>
          <c:yMode val="edge"/>
          <c:x val="0.2685"/>
          <c:y val="0.9535"/>
          <c:w val="0.45875"/>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075"/>
          <c:y val="0.096"/>
          <c:w val="0.98175"/>
          <c:h val="0.8815"/>
        </c:manualLayout>
      </c:layout>
      <c:barChart>
        <c:barDir val="bar"/>
        <c:grouping val="clustered"/>
        <c:varyColors val="0"/>
        <c:ser>
          <c:idx val="0"/>
          <c:order val="0"/>
          <c:tx>
            <c:strRef>
              <c:f>SEGUIMIENTO!$C$60</c:f>
              <c:strCache>
                <c:ptCount val="1"/>
                <c:pt idx="0">
                  <c:v>CUMPLIMIENTO DEL BIMESTRE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6228"/>
              </a:solidFill>
              <a:ln w="3175">
                <a:noFill/>
              </a:ln>
            </c:spPr>
          </c:dPt>
          <c:dPt>
            <c:idx val="1"/>
            <c:invertIfNegative val="0"/>
            <c:spPr>
              <a:solidFill>
                <a:srgbClr val="4F6228"/>
              </a:solidFill>
              <a:ln w="3175">
                <a:noFill/>
              </a:ln>
            </c:spPr>
          </c:dPt>
          <c:dPt>
            <c:idx val="2"/>
            <c:invertIfNegative val="0"/>
            <c:spPr>
              <a:solidFill>
                <a:srgbClr val="4F6228"/>
              </a:solidFill>
              <a:ln w="3175">
                <a:noFill/>
              </a:ln>
            </c:spPr>
          </c:dPt>
          <c:dPt>
            <c:idx val="3"/>
            <c:invertIfNegative val="0"/>
            <c:spPr>
              <a:solidFill>
                <a:srgbClr val="4F6228"/>
              </a:solidFill>
              <a:ln w="3175">
                <a:noFill/>
              </a:ln>
            </c:spPr>
          </c:dPt>
          <c:dPt>
            <c:idx val="4"/>
            <c:invertIfNegative val="0"/>
            <c:spPr>
              <a:solidFill>
                <a:srgbClr val="E46C0A"/>
              </a:solidFill>
              <a:ln w="3175">
                <a:noFill/>
              </a:ln>
            </c:spPr>
          </c:dPt>
          <c:dPt>
            <c:idx val="5"/>
            <c:invertIfNegative val="0"/>
            <c:spPr>
              <a:solidFill>
                <a:srgbClr val="4F6228"/>
              </a:solidFill>
              <a:ln w="3175">
                <a:noFill/>
              </a:ln>
            </c:spPr>
          </c:dPt>
          <c:dPt>
            <c:idx val="6"/>
            <c:invertIfNegative val="0"/>
            <c:spPr>
              <a:solidFill>
                <a:srgbClr val="D7E4BD"/>
              </a:solidFill>
              <a:ln w="3175">
                <a:noFill/>
              </a:ln>
            </c:spPr>
          </c:dPt>
          <c:dPt>
            <c:idx val="7"/>
            <c:invertIfNegative val="0"/>
            <c:spPr>
              <a:solidFill>
                <a:srgbClr val="4F6228"/>
              </a:solidFill>
              <a:ln w="3175">
                <a:noFill/>
              </a:ln>
            </c:spPr>
          </c:dPt>
          <c:dPt>
            <c:idx val="8"/>
            <c:invertIfNegative val="0"/>
            <c:spPr>
              <a:solidFill>
                <a:srgbClr val="4F6228"/>
              </a:solidFill>
              <a:ln w="3175">
                <a:noFill/>
              </a:ln>
            </c:spPr>
          </c:dPt>
          <c:dPt>
            <c:idx val="9"/>
            <c:invertIfNegative val="0"/>
            <c:spPr>
              <a:solidFill>
                <a:srgbClr val="4F6228"/>
              </a:solidFill>
              <a:ln w="3175">
                <a:noFill/>
              </a:ln>
            </c:spPr>
          </c:dPt>
          <c:dPt>
            <c:idx val="10"/>
            <c:invertIfNegative val="0"/>
            <c:spPr>
              <a:solidFill>
                <a:srgbClr val="C3D69B"/>
              </a:solidFill>
              <a:ln w="3175">
                <a:noFill/>
              </a:ln>
            </c:spPr>
          </c:dPt>
          <c:dPt>
            <c:idx val="11"/>
            <c:invertIfNegative val="0"/>
            <c:spPr>
              <a:solidFill>
                <a:srgbClr val="C3D69B"/>
              </a:solidFill>
              <a:ln w="3175">
                <a:noFill/>
              </a:ln>
            </c:spPr>
          </c:dPt>
          <c:dPt>
            <c:idx val="12"/>
            <c:invertIfNegative val="0"/>
            <c:spPr>
              <a:solidFill>
                <a:srgbClr val="4F6228"/>
              </a:solidFill>
              <a:ln w="3175">
                <a:noFill/>
              </a:ln>
            </c:spPr>
          </c:dPt>
          <c:dPt>
            <c:idx val="13"/>
            <c:invertIfNegative val="0"/>
            <c:spPr>
              <a:solidFill>
                <a:srgbClr val="4F6228"/>
              </a:solidFill>
              <a:ln w="3175">
                <a:noFill/>
              </a:ln>
            </c:spPr>
          </c:dPt>
          <c:dPt>
            <c:idx val="14"/>
            <c:invertIfNegative val="0"/>
            <c:spPr>
              <a:solidFill>
                <a:srgbClr val="4F6228"/>
              </a:solidFill>
              <a:ln w="3175">
                <a:noFill/>
              </a:ln>
            </c:spPr>
          </c:dPt>
          <c:dPt>
            <c:idx val="15"/>
            <c:invertIfNegative val="0"/>
            <c:spPr>
              <a:solidFill>
                <a:srgbClr val="D7E4BD"/>
              </a:solidFill>
              <a:ln w="3175">
                <a:noFill/>
              </a:ln>
            </c:spPr>
          </c:dPt>
          <c:dLbls>
            <c:dLbl>
              <c:idx val="8"/>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SEGUIMIENTO!$B$61:$B$76</c:f>
              <c:strCache/>
            </c:strRef>
          </c:cat>
          <c:val>
            <c:numRef>
              <c:f>SEGUIMIENTO!$C$61:$C$76</c:f>
              <c:numCache/>
            </c:numRef>
          </c:val>
        </c:ser>
        <c:axId val="10911349"/>
        <c:axId val="31093278"/>
      </c:barChart>
      <c:catAx>
        <c:axId val="10911349"/>
        <c:scaling>
          <c:orientation val="minMax"/>
        </c:scaling>
        <c:axPos val="l"/>
        <c:delete val="0"/>
        <c:numFmt formatCode="General" sourceLinked="1"/>
        <c:majorTickMark val="out"/>
        <c:minorTickMark val="none"/>
        <c:tickLblPos val="nextTo"/>
        <c:spPr>
          <a:ln w="3175">
            <a:solidFill>
              <a:srgbClr val="808080"/>
            </a:solidFill>
          </a:ln>
        </c:spPr>
        <c:crossAx val="31093278"/>
        <c:crosses val="autoZero"/>
        <c:auto val="1"/>
        <c:lblOffset val="100"/>
        <c:tickLblSkip val="1"/>
        <c:noMultiLvlLbl val="0"/>
      </c:catAx>
      <c:valAx>
        <c:axId val="31093278"/>
        <c:scaling>
          <c:orientation val="minMax"/>
        </c:scaling>
        <c:axPos val="b"/>
        <c:delete val="1"/>
        <c:majorTickMark val="out"/>
        <c:minorTickMark val="none"/>
        <c:tickLblPos val="nextTo"/>
        <c:crossAx val="109113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VS Programación</a:t>
            </a:r>
          </a:p>
        </c:rich>
      </c:tx>
      <c:layout>
        <c:manualLayout>
          <c:xMode val="factor"/>
          <c:yMode val="factor"/>
          <c:x val="-0.001"/>
          <c:y val="-0.0135"/>
        </c:manualLayout>
      </c:layout>
      <c:spPr>
        <a:noFill/>
        <a:ln w="3175">
          <a:noFill/>
        </a:ln>
      </c:spPr>
    </c:title>
    <c:view3D>
      <c:rotX val="15"/>
      <c:hPercent val="49"/>
      <c:rotY val="20"/>
      <c:depthPercent val="100"/>
      <c:rAngAx val="1"/>
    </c:view3D>
    <c:plotArea>
      <c:layout>
        <c:manualLayout>
          <c:xMode val="edge"/>
          <c:yMode val="edge"/>
          <c:x val="0.00975"/>
          <c:y val="0.098"/>
          <c:w val="0.77225"/>
          <c:h val="0.881"/>
        </c:manualLayout>
      </c:layout>
      <c:bar3DChart>
        <c:barDir val="col"/>
        <c:grouping val="clustered"/>
        <c:varyColors val="0"/>
        <c:ser>
          <c:idx val="0"/>
          <c:order val="0"/>
          <c:tx>
            <c:strRef>
              <c:f>SEGUIMIENTO!$C$110</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SEGUIMIENTO!$B$111:$B$126</c:f>
              <c:strCache/>
            </c:strRef>
          </c:cat>
          <c:val>
            <c:numRef>
              <c:f>SEGUIMIENTO!$C$111:$C$126</c:f>
              <c:numCache/>
            </c:numRef>
          </c:val>
          <c:shape val="box"/>
        </c:ser>
        <c:ser>
          <c:idx val="1"/>
          <c:order val="1"/>
          <c:tx>
            <c:strRef>
              <c:f>SEGUIMIENTO!$D$110</c:f>
              <c:strCache>
                <c:ptCount val="1"/>
                <c:pt idx="0">
                  <c:v>AVANCE PROGRAMADO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SEGUIMIENTO!$B$111:$B$126</c:f>
              <c:strCache/>
            </c:strRef>
          </c:cat>
          <c:val>
            <c:numRef>
              <c:f>SEGUIMIENTO!$D$111:$D$126</c:f>
              <c:numCache/>
            </c:numRef>
          </c:val>
          <c:shape val="box"/>
        </c:ser>
        <c:shape val="box"/>
        <c:axId val="11404047"/>
        <c:axId val="35527560"/>
      </c:bar3DChart>
      <c:catAx>
        <c:axId val="1140404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527560"/>
        <c:crosses val="autoZero"/>
        <c:auto val="1"/>
        <c:lblOffset val="100"/>
        <c:tickLblSkip val="1"/>
        <c:noMultiLvlLbl val="0"/>
      </c:catAx>
      <c:valAx>
        <c:axId val="355275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404047"/>
        <c:crossesAt val="1"/>
        <c:crossBetween val="between"/>
        <c:dispUnits/>
      </c:valAx>
      <c:spPr>
        <a:noFill/>
        <a:ln>
          <a:noFill/>
        </a:ln>
      </c:spPr>
    </c:plotArea>
    <c:legend>
      <c:legendPos val="r"/>
      <c:layout>
        <c:manualLayout>
          <c:xMode val="edge"/>
          <c:yMode val="edge"/>
          <c:x val="0.79625"/>
          <c:y val="0.49225"/>
          <c:w val="0.1985"/>
          <c:h val="0.090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Ejecución Presupuestal</a:t>
            </a:r>
          </a:p>
        </c:rich>
      </c:tx>
      <c:layout>
        <c:manualLayout>
          <c:xMode val="factor"/>
          <c:yMode val="factor"/>
          <c:x val="-0.0015"/>
          <c:y val="-0.011"/>
        </c:manualLayout>
      </c:layout>
      <c:spPr>
        <a:noFill/>
        <a:ln w="3175">
          <a:noFill/>
        </a:ln>
      </c:spPr>
    </c:title>
    <c:plotArea>
      <c:layout>
        <c:manualLayout>
          <c:xMode val="edge"/>
          <c:yMode val="edge"/>
          <c:x val="0.00075"/>
          <c:y val="0.13825"/>
          <c:w val="0.9815"/>
          <c:h val="0.82925"/>
        </c:manualLayout>
      </c:layout>
      <c:barChart>
        <c:barDir val="bar"/>
        <c:grouping val="clustered"/>
        <c:varyColors val="0"/>
        <c:ser>
          <c:idx val="0"/>
          <c:order val="0"/>
          <c:tx>
            <c:strRef>
              <c:f>SEGUIMIENTO!$E$89</c:f>
              <c:strCache>
                <c:ptCount val="1"/>
                <c:pt idx="0">
                  <c:v>% EJECUCIÓN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SEGUIMIENTO!$B$90:$B$97</c:f>
              <c:strCache/>
            </c:strRef>
          </c:cat>
          <c:val>
            <c:numRef>
              <c:f>SEGUIMIENTO!$E$90:$E$97</c:f>
              <c:numCache/>
            </c:numRef>
          </c:val>
        </c:ser>
        <c:overlap val="-25"/>
        <c:axId val="51312585"/>
        <c:axId val="59160082"/>
      </c:barChart>
      <c:catAx>
        <c:axId val="51312585"/>
        <c:scaling>
          <c:orientation val="minMax"/>
        </c:scaling>
        <c:axPos val="l"/>
        <c:delete val="0"/>
        <c:numFmt formatCode="General" sourceLinked="1"/>
        <c:majorTickMark val="none"/>
        <c:minorTickMark val="none"/>
        <c:tickLblPos val="nextTo"/>
        <c:spPr>
          <a:ln w="3175">
            <a:solidFill>
              <a:srgbClr val="808080"/>
            </a:solidFill>
          </a:ln>
        </c:spPr>
        <c:crossAx val="59160082"/>
        <c:crosses val="autoZero"/>
        <c:auto val="1"/>
        <c:lblOffset val="100"/>
        <c:tickLblSkip val="1"/>
        <c:noMultiLvlLbl val="0"/>
      </c:catAx>
      <c:valAx>
        <c:axId val="59160082"/>
        <c:scaling>
          <c:orientation val="minMax"/>
        </c:scaling>
        <c:axPos val="b"/>
        <c:delete val="1"/>
        <c:majorTickMark val="none"/>
        <c:minorTickMark val="none"/>
        <c:tickLblPos val="nextTo"/>
        <c:crossAx val="5131258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0.23775</cdr:y>
    </cdr:from>
    <cdr:to>
      <cdr:x>0.962</cdr:x>
      <cdr:y>0.24275</cdr:y>
    </cdr:to>
    <cdr:sp>
      <cdr:nvSpPr>
        <cdr:cNvPr id="1" name="1 Conector recto"/>
        <cdr:cNvSpPr>
          <a:spLocks/>
        </cdr:cNvSpPr>
      </cdr:nvSpPr>
      <cdr:spPr>
        <a:xfrm flipV="1">
          <a:off x="1057275" y="962025"/>
          <a:ext cx="7381875" cy="19050"/>
        </a:xfrm>
        <a:prstGeom prst="line">
          <a:avLst/>
        </a:prstGeom>
        <a:noFill/>
        <a:ln w="25400" cmpd="sng">
          <a:solidFill>
            <a:srgbClr val="F79646"/>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0.03475</cdr:x>
      <cdr:y>0.21525</cdr:y>
    </cdr:from>
    <cdr:to>
      <cdr:x>0.11475</cdr:x>
      <cdr:y>0.26825</cdr:y>
    </cdr:to>
    <cdr:sp>
      <cdr:nvSpPr>
        <cdr:cNvPr id="2" name="1 CuadroTexto"/>
        <cdr:cNvSpPr txBox="1">
          <a:spLocks noChangeArrowheads="1"/>
        </cdr:cNvSpPr>
      </cdr:nvSpPr>
      <cdr:spPr>
        <a:xfrm>
          <a:off x="304800" y="876300"/>
          <a:ext cx="70485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97%</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47625</xdr:rowOff>
    </xdr:from>
    <xdr:to>
      <xdr:col>2</xdr:col>
      <xdr:colOff>1143000</xdr:colOff>
      <xdr:row>3</xdr:row>
      <xdr:rowOff>190500</xdr:rowOff>
    </xdr:to>
    <xdr:pic>
      <xdr:nvPicPr>
        <xdr:cNvPr id="1" name="Imagen 2"/>
        <xdr:cNvPicPr preferRelativeResize="1">
          <a:picLocks noChangeAspect="1"/>
        </xdr:cNvPicPr>
      </xdr:nvPicPr>
      <xdr:blipFill>
        <a:blip r:embed="rId1"/>
        <a:stretch>
          <a:fillRect/>
        </a:stretch>
      </xdr:blipFill>
      <xdr:spPr>
        <a:xfrm>
          <a:off x="466725" y="47625"/>
          <a:ext cx="2486025" cy="74295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57150</xdr:rowOff>
    </xdr:from>
    <xdr:to>
      <xdr:col>2</xdr:col>
      <xdr:colOff>438150</xdr:colOff>
      <xdr:row>3</xdr:row>
      <xdr:rowOff>180975</xdr:rowOff>
    </xdr:to>
    <xdr:pic>
      <xdr:nvPicPr>
        <xdr:cNvPr id="1" name="Imagen 2"/>
        <xdr:cNvPicPr preferRelativeResize="1">
          <a:picLocks noChangeAspect="1"/>
        </xdr:cNvPicPr>
      </xdr:nvPicPr>
      <xdr:blipFill>
        <a:blip r:embed="rId1"/>
        <a:stretch>
          <a:fillRect/>
        </a:stretch>
      </xdr:blipFill>
      <xdr:spPr>
        <a:xfrm>
          <a:off x="628650" y="57150"/>
          <a:ext cx="20764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xdr:row>
      <xdr:rowOff>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800100" y="190500"/>
          <a:ext cx="2190750" cy="66675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66675</xdr:rowOff>
    </xdr:from>
    <xdr:to>
      <xdr:col>2</xdr:col>
      <xdr:colOff>514350</xdr:colOff>
      <xdr:row>3</xdr:row>
      <xdr:rowOff>66675</xdr:rowOff>
    </xdr:to>
    <xdr:pic>
      <xdr:nvPicPr>
        <xdr:cNvPr id="1" name="Imagen 2"/>
        <xdr:cNvPicPr preferRelativeResize="1">
          <a:picLocks noChangeAspect="1"/>
        </xdr:cNvPicPr>
      </xdr:nvPicPr>
      <xdr:blipFill>
        <a:blip r:embed="rId1"/>
        <a:stretch>
          <a:fillRect/>
        </a:stretch>
      </xdr:blipFill>
      <xdr:spPr>
        <a:xfrm>
          <a:off x="628650" y="66675"/>
          <a:ext cx="1838325" cy="723900"/>
        </a:xfrm>
        <a:prstGeom prst="rect">
          <a:avLst/>
        </a:prstGeom>
        <a:blipFill>
          <a:blip r:embed=""/>
          <a:srcRect/>
          <a:stretch>
            <a:fillRect/>
          </a:stretch>
        </a:blipFill>
        <a:ln w="9525" cmpd="sng">
          <a:noFill/>
        </a:ln>
      </xdr:spPr>
    </xdr:pic>
    <xdr:clientData/>
  </xdr:twoCellAnchor>
  <xdr:twoCellAnchor>
    <xdr:from>
      <xdr:col>0</xdr:col>
      <xdr:colOff>628650</xdr:colOff>
      <xdr:row>0</xdr:row>
      <xdr:rowOff>66675</xdr:rowOff>
    </xdr:from>
    <xdr:to>
      <xdr:col>2</xdr:col>
      <xdr:colOff>514350</xdr:colOff>
      <xdr:row>3</xdr:row>
      <xdr:rowOff>66675</xdr:rowOff>
    </xdr:to>
    <xdr:pic>
      <xdr:nvPicPr>
        <xdr:cNvPr id="2" name="Imagen 2"/>
        <xdr:cNvPicPr preferRelativeResize="1">
          <a:picLocks noChangeAspect="1"/>
        </xdr:cNvPicPr>
      </xdr:nvPicPr>
      <xdr:blipFill>
        <a:blip r:embed="rId1"/>
        <a:stretch>
          <a:fillRect/>
        </a:stretch>
      </xdr:blipFill>
      <xdr:spPr>
        <a:xfrm>
          <a:off x="628650" y="66675"/>
          <a:ext cx="1838325" cy="72390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1238250</xdr:colOff>
      <xdr:row>3</xdr:row>
      <xdr:rowOff>190500</xdr:rowOff>
    </xdr:to>
    <xdr:pic>
      <xdr:nvPicPr>
        <xdr:cNvPr id="1" name="Imagen 2"/>
        <xdr:cNvPicPr preferRelativeResize="1">
          <a:picLocks noChangeAspect="1"/>
        </xdr:cNvPicPr>
      </xdr:nvPicPr>
      <xdr:blipFill>
        <a:blip r:embed="rId1"/>
        <a:stretch>
          <a:fillRect/>
        </a:stretch>
      </xdr:blipFill>
      <xdr:spPr>
        <a:xfrm>
          <a:off x="314325" y="66675"/>
          <a:ext cx="2352675" cy="819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133350</xdr:rowOff>
    </xdr:from>
    <xdr:to>
      <xdr:col>2</xdr:col>
      <xdr:colOff>1428750</xdr:colOff>
      <xdr:row>3</xdr:row>
      <xdr:rowOff>114300</xdr:rowOff>
    </xdr:to>
    <xdr:pic>
      <xdr:nvPicPr>
        <xdr:cNvPr id="1" name="2 Imagen"/>
        <xdr:cNvPicPr preferRelativeResize="1">
          <a:picLocks noChangeAspect="1"/>
        </xdr:cNvPicPr>
      </xdr:nvPicPr>
      <xdr:blipFill>
        <a:blip r:embed="rId1"/>
        <a:stretch>
          <a:fillRect/>
        </a:stretch>
      </xdr:blipFill>
      <xdr:spPr>
        <a:xfrm>
          <a:off x="790575" y="133350"/>
          <a:ext cx="2333625" cy="83820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3</xdr:row>
      <xdr:rowOff>180975</xdr:rowOff>
    </xdr:to>
    <xdr:pic>
      <xdr:nvPicPr>
        <xdr:cNvPr id="1" name="Imagen 2"/>
        <xdr:cNvPicPr preferRelativeResize="1">
          <a:picLocks noChangeAspect="1"/>
        </xdr:cNvPicPr>
      </xdr:nvPicPr>
      <xdr:blipFill>
        <a:blip r:embed="rId1"/>
        <a:stretch>
          <a:fillRect/>
        </a:stretch>
      </xdr:blipFill>
      <xdr:spPr>
        <a:xfrm>
          <a:off x="0" y="0"/>
          <a:ext cx="2257425"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4</xdr:row>
      <xdr:rowOff>0</xdr:rowOff>
    </xdr:to>
    <xdr:pic>
      <xdr:nvPicPr>
        <xdr:cNvPr id="1" name="Imagen 2"/>
        <xdr:cNvPicPr preferRelativeResize="1">
          <a:picLocks noChangeAspect="1"/>
        </xdr:cNvPicPr>
      </xdr:nvPicPr>
      <xdr:blipFill>
        <a:blip r:embed="rId1"/>
        <a:stretch>
          <a:fillRect/>
        </a:stretch>
      </xdr:blipFill>
      <xdr:spPr>
        <a:xfrm>
          <a:off x="0" y="0"/>
          <a:ext cx="2390775" cy="781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0.34275</cdr:y>
    </cdr:from>
    <cdr:to>
      <cdr:x>0.94675</cdr:x>
      <cdr:y>0.3515</cdr:y>
    </cdr:to>
    <cdr:sp>
      <cdr:nvSpPr>
        <cdr:cNvPr id="1" name="4 Conector recto"/>
        <cdr:cNvSpPr>
          <a:spLocks/>
        </cdr:cNvSpPr>
      </cdr:nvSpPr>
      <cdr:spPr>
        <a:xfrm flipV="1">
          <a:off x="895350" y="1390650"/>
          <a:ext cx="7419975" cy="3810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0.0275</cdr:x>
      <cdr:y>0.321</cdr:y>
    </cdr:from>
    <cdr:to>
      <cdr:x>0.10725</cdr:x>
      <cdr:y>0.37675</cdr:y>
    </cdr:to>
    <cdr:sp>
      <cdr:nvSpPr>
        <cdr:cNvPr id="2" name="1 CuadroTexto"/>
        <cdr:cNvSpPr txBox="1">
          <a:spLocks noChangeArrowheads="1"/>
        </cdr:cNvSpPr>
      </cdr:nvSpPr>
      <cdr:spPr>
        <a:xfrm>
          <a:off x="238125" y="1304925"/>
          <a:ext cx="704850" cy="2286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33.9%</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523875" y="47625"/>
          <a:ext cx="2171700" cy="657225"/>
        </a:xfrm>
        <a:prstGeom prst="rect">
          <a:avLst/>
        </a:prstGeom>
        <a:blipFill>
          <a:blip r:embed=""/>
          <a:srcRect/>
          <a:stretch>
            <a:fillRect/>
          </a:stretch>
        </a:blip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0.522</cdr:y>
    </cdr:from>
    <cdr:to>
      <cdr:x>0.95075</cdr:x>
      <cdr:y>0.5225</cdr:y>
    </cdr:to>
    <cdr:sp>
      <cdr:nvSpPr>
        <cdr:cNvPr id="1" name="4 Conector recto"/>
        <cdr:cNvSpPr>
          <a:spLocks/>
        </cdr:cNvSpPr>
      </cdr:nvSpPr>
      <cdr:spPr>
        <a:xfrm flipV="1">
          <a:off x="666750" y="3143250"/>
          <a:ext cx="8543925" cy="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0.003</cdr:x>
      <cdr:y>0.5105</cdr:y>
    </cdr:from>
    <cdr:to>
      <cdr:x>0.06675</cdr:x>
      <cdr:y>0.58575</cdr:y>
    </cdr:to>
    <cdr:sp>
      <cdr:nvSpPr>
        <cdr:cNvPr id="2" name="1 CuadroTexto"/>
        <cdr:cNvSpPr txBox="1">
          <a:spLocks noChangeArrowheads="1"/>
        </cdr:cNvSpPr>
      </cdr:nvSpPr>
      <cdr:spPr>
        <a:xfrm>
          <a:off x="28575" y="3076575"/>
          <a:ext cx="619125" cy="4572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33.9%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32</xdr:row>
      <xdr:rowOff>161925</xdr:rowOff>
    </xdr:from>
    <xdr:to>
      <xdr:col>4</xdr:col>
      <xdr:colOff>733425</xdr:colOff>
      <xdr:row>54</xdr:row>
      <xdr:rowOff>57150</xdr:rowOff>
    </xdr:to>
    <xdr:graphicFrame>
      <xdr:nvGraphicFramePr>
        <xdr:cNvPr id="1" name="1 Gráfico"/>
        <xdr:cNvGraphicFramePr/>
      </xdr:nvGraphicFramePr>
      <xdr:xfrm>
        <a:off x="752475" y="6296025"/>
        <a:ext cx="8782050" cy="4086225"/>
      </xdr:xfrm>
      <a:graphic>
        <a:graphicData uri="http://schemas.openxmlformats.org/drawingml/2006/chart">
          <c:chart xmlns:c="http://schemas.openxmlformats.org/drawingml/2006/chart" r:id="rId1"/>
        </a:graphicData>
      </a:graphic>
    </xdr:graphicFrame>
    <xdr:clientData/>
  </xdr:twoCellAnchor>
  <xdr:twoCellAnchor>
    <xdr:from>
      <xdr:col>5</xdr:col>
      <xdr:colOff>514350</xdr:colOff>
      <xdr:row>32</xdr:row>
      <xdr:rowOff>171450</xdr:rowOff>
    </xdr:from>
    <xdr:to>
      <xdr:col>15</xdr:col>
      <xdr:colOff>180975</xdr:colOff>
      <xdr:row>54</xdr:row>
      <xdr:rowOff>57150</xdr:rowOff>
    </xdr:to>
    <xdr:graphicFrame>
      <xdr:nvGraphicFramePr>
        <xdr:cNvPr id="2" name="2 Gráfico"/>
        <xdr:cNvGraphicFramePr/>
      </xdr:nvGraphicFramePr>
      <xdr:xfrm>
        <a:off x="10467975" y="6305550"/>
        <a:ext cx="8782050" cy="4076700"/>
      </xdr:xfrm>
      <a:graphic>
        <a:graphicData uri="http://schemas.openxmlformats.org/drawingml/2006/chart">
          <c:chart xmlns:c="http://schemas.openxmlformats.org/drawingml/2006/chart" r:id="rId2"/>
        </a:graphicData>
      </a:graphic>
    </xdr:graphicFrame>
    <xdr:clientData/>
  </xdr:twoCellAnchor>
  <xdr:twoCellAnchor>
    <xdr:from>
      <xdr:col>4</xdr:col>
      <xdr:colOff>1114425</xdr:colOff>
      <xdr:row>0</xdr:row>
      <xdr:rowOff>104775</xdr:rowOff>
    </xdr:from>
    <xdr:to>
      <xdr:col>15</xdr:col>
      <xdr:colOff>542925</xdr:colOff>
      <xdr:row>32</xdr:row>
      <xdr:rowOff>9525</xdr:rowOff>
    </xdr:to>
    <xdr:graphicFrame>
      <xdr:nvGraphicFramePr>
        <xdr:cNvPr id="3" name="3 Gráfico"/>
        <xdr:cNvGraphicFramePr/>
      </xdr:nvGraphicFramePr>
      <xdr:xfrm>
        <a:off x="9915525" y="104775"/>
        <a:ext cx="9696450" cy="6038850"/>
      </xdr:xfrm>
      <a:graphic>
        <a:graphicData uri="http://schemas.openxmlformats.org/drawingml/2006/chart">
          <c:chart xmlns:c="http://schemas.openxmlformats.org/drawingml/2006/chart" r:id="rId3"/>
        </a:graphicData>
      </a:graphic>
    </xdr:graphicFrame>
    <xdr:clientData/>
  </xdr:twoCellAnchor>
  <xdr:twoCellAnchor>
    <xdr:from>
      <xdr:col>6</xdr:col>
      <xdr:colOff>447675</xdr:colOff>
      <xdr:row>55</xdr:row>
      <xdr:rowOff>114300</xdr:rowOff>
    </xdr:from>
    <xdr:to>
      <xdr:col>14</xdr:col>
      <xdr:colOff>400050</xdr:colOff>
      <xdr:row>81</xdr:row>
      <xdr:rowOff>152400</xdr:rowOff>
    </xdr:to>
    <xdr:graphicFrame>
      <xdr:nvGraphicFramePr>
        <xdr:cNvPr id="4" name="4 Gráfico"/>
        <xdr:cNvGraphicFramePr/>
      </xdr:nvGraphicFramePr>
      <xdr:xfrm>
        <a:off x="12039600" y="10629900"/>
        <a:ext cx="6667500" cy="5029200"/>
      </xdr:xfrm>
      <a:graphic>
        <a:graphicData uri="http://schemas.openxmlformats.org/drawingml/2006/chart">
          <c:chart xmlns:c="http://schemas.openxmlformats.org/drawingml/2006/chart" r:id="rId4"/>
        </a:graphicData>
      </a:graphic>
    </xdr:graphicFrame>
    <xdr:clientData/>
  </xdr:twoCellAnchor>
  <xdr:twoCellAnchor>
    <xdr:from>
      <xdr:col>5</xdr:col>
      <xdr:colOff>1009650</xdr:colOff>
      <xdr:row>109</xdr:row>
      <xdr:rowOff>38100</xdr:rowOff>
    </xdr:from>
    <xdr:to>
      <xdr:col>16</xdr:col>
      <xdr:colOff>419100</xdr:colOff>
      <xdr:row>135</xdr:row>
      <xdr:rowOff>95250</xdr:rowOff>
    </xdr:to>
    <xdr:graphicFrame>
      <xdr:nvGraphicFramePr>
        <xdr:cNvPr id="5" name="5 Gráfico"/>
        <xdr:cNvGraphicFramePr/>
      </xdr:nvGraphicFramePr>
      <xdr:xfrm>
        <a:off x="10963275" y="20907375"/>
        <a:ext cx="9286875" cy="5038725"/>
      </xdr:xfrm>
      <a:graphic>
        <a:graphicData uri="http://schemas.openxmlformats.org/drawingml/2006/chart">
          <c:chart xmlns:c="http://schemas.openxmlformats.org/drawingml/2006/chart" r:id="rId5"/>
        </a:graphicData>
      </a:graphic>
    </xdr:graphicFrame>
    <xdr:clientData/>
  </xdr:twoCellAnchor>
  <xdr:twoCellAnchor>
    <xdr:from>
      <xdr:col>6</xdr:col>
      <xdr:colOff>466725</xdr:colOff>
      <xdr:row>84</xdr:row>
      <xdr:rowOff>66675</xdr:rowOff>
    </xdr:from>
    <xdr:to>
      <xdr:col>14</xdr:col>
      <xdr:colOff>352425</xdr:colOff>
      <xdr:row>102</xdr:row>
      <xdr:rowOff>152400</xdr:rowOff>
    </xdr:to>
    <xdr:graphicFrame>
      <xdr:nvGraphicFramePr>
        <xdr:cNvPr id="6" name="6 Gráfico"/>
        <xdr:cNvGraphicFramePr/>
      </xdr:nvGraphicFramePr>
      <xdr:xfrm>
        <a:off x="12058650" y="16144875"/>
        <a:ext cx="6600825" cy="352425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114300</xdr:rowOff>
    </xdr:to>
    <xdr:pic>
      <xdr:nvPicPr>
        <xdr:cNvPr id="1" name="1 Imagen"/>
        <xdr:cNvPicPr preferRelativeResize="1">
          <a:picLocks noChangeAspect="1"/>
        </xdr:cNvPicPr>
      </xdr:nvPicPr>
      <xdr:blipFill>
        <a:blip r:embed="rId1"/>
        <a:stretch>
          <a:fillRect/>
        </a:stretch>
      </xdr:blipFill>
      <xdr:spPr>
        <a:xfrm>
          <a:off x="885825" y="28575"/>
          <a:ext cx="2114550" cy="6667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9525</xdr:rowOff>
    </xdr:from>
    <xdr:to>
      <xdr:col>2</xdr:col>
      <xdr:colOff>790575</xdr:colOff>
      <xdr:row>3</xdr:row>
      <xdr:rowOff>238125</xdr:rowOff>
    </xdr:to>
    <xdr:pic>
      <xdr:nvPicPr>
        <xdr:cNvPr id="1" name="Imagen 2"/>
        <xdr:cNvPicPr preferRelativeResize="1">
          <a:picLocks noChangeAspect="1"/>
        </xdr:cNvPicPr>
      </xdr:nvPicPr>
      <xdr:blipFill>
        <a:blip r:embed="rId1"/>
        <a:stretch>
          <a:fillRect/>
        </a:stretch>
      </xdr:blipFill>
      <xdr:spPr>
        <a:xfrm>
          <a:off x="800100" y="9525"/>
          <a:ext cx="225742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123825</xdr:rowOff>
    </xdr:from>
    <xdr:to>
      <xdr:col>2</xdr:col>
      <xdr:colOff>1400175</xdr:colOff>
      <xdr:row>3</xdr:row>
      <xdr:rowOff>66675</xdr:rowOff>
    </xdr:to>
    <xdr:pic>
      <xdr:nvPicPr>
        <xdr:cNvPr id="1" name="Imagen 2"/>
        <xdr:cNvPicPr preferRelativeResize="1">
          <a:picLocks noChangeAspect="1"/>
        </xdr:cNvPicPr>
      </xdr:nvPicPr>
      <xdr:blipFill>
        <a:blip r:embed="rId1"/>
        <a:stretch>
          <a:fillRect/>
        </a:stretch>
      </xdr:blipFill>
      <xdr:spPr>
        <a:xfrm>
          <a:off x="895350" y="123825"/>
          <a:ext cx="1876425" cy="4953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733425</xdr:colOff>
      <xdr:row>3</xdr:row>
      <xdr:rowOff>19050</xdr:rowOff>
    </xdr:to>
    <xdr:pic>
      <xdr:nvPicPr>
        <xdr:cNvPr id="1" name="Imagen 2"/>
        <xdr:cNvPicPr preferRelativeResize="1">
          <a:picLocks noChangeAspect="1"/>
        </xdr:cNvPicPr>
      </xdr:nvPicPr>
      <xdr:blipFill>
        <a:blip r:embed="rId1"/>
        <a:stretch>
          <a:fillRect/>
        </a:stretch>
      </xdr:blipFill>
      <xdr:spPr>
        <a:xfrm>
          <a:off x="914400" y="85725"/>
          <a:ext cx="15049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9.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20.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27"/>
  <sheetViews>
    <sheetView showGridLines="0" zoomScale="70" zoomScaleNormal="70" zoomScalePageLayoutView="0" workbookViewId="0" topLeftCell="A79">
      <selection activeCell="F88" sqref="F88"/>
    </sheetView>
  </sheetViews>
  <sheetFormatPr defaultColWidth="11.421875" defaultRowHeight="15"/>
  <cols>
    <col min="1" max="1" width="11.421875" style="1" customWidth="1"/>
    <col min="2" max="2" width="27.8515625" style="1" customWidth="1"/>
    <col min="3" max="3" width="43.8515625" style="1" bestFit="1" customWidth="1"/>
    <col min="4" max="4" width="48.8515625" style="1" bestFit="1" customWidth="1"/>
    <col min="5" max="5" width="17.28125" style="1" bestFit="1" customWidth="1"/>
    <col min="6" max="6" width="24.57421875" style="1" bestFit="1" customWidth="1"/>
    <col min="7" max="7" width="16.57421875" style="1" customWidth="1"/>
    <col min="8" max="8" width="11.421875" style="1" customWidth="1"/>
    <col min="9" max="9" width="15.57421875" style="1" bestFit="1" customWidth="1"/>
    <col min="10" max="16384" width="11.421875" style="1" customWidth="1"/>
  </cols>
  <sheetData>
    <row r="2" ht="15.75" thickBot="1"/>
    <row r="3" spans="2:4" ht="15.75" thickBot="1">
      <c r="B3" s="2724" t="s">
        <v>1907</v>
      </c>
      <c r="C3" s="2725" t="s">
        <v>1908</v>
      </c>
      <c r="D3" s="2726" t="s">
        <v>1909</v>
      </c>
    </row>
    <row r="4" spans="1:11" ht="15">
      <c r="A4" s="1">
        <v>1</v>
      </c>
      <c r="B4" s="2722" t="s">
        <v>1910</v>
      </c>
      <c r="C4" s="2723">
        <f>+'1.SDG'!AL45</f>
        <v>1</v>
      </c>
      <c r="D4" s="2723">
        <f>+'1.SDG'!AM45</f>
        <v>0.29897959183673467</v>
      </c>
      <c r="F4" s="2562"/>
      <c r="G4" s="2563"/>
      <c r="H4" s="2562"/>
      <c r="I4" s="2562"/>
      <c r="J4" s="2563"/>
      <c r="K4" s="2562"/>
    </row>
    <row r="5" spans="1:11" ht="15">
      <c r="A5" s="1">
        <v>2</v>
      </c>
      <c r="B5" s="2560" t="s">
        <v>1911</v>
      </c>
      <c r="C5" s="2561">
        <f>+'2.SCR'!AK76</f>
        <v>1</v>
      </c>
      <c r="D5" s="2561">
        <f>+'2.SCR'!AL76</f>
        <v>0.2924603174603174</v>
      </c>
      <c r="F5" s="2562"/>
      <c r="G5" s="2563"/>
      <c r="H5" s="2562"/>
      <c r="I5" s="2562"/>
      <c r="J5" s="2563"/>
      <c r="K5" s="2562"/>
    </row>
    <row r="6" spans="1:11" ht="15">
      <c r="A6" s="1">
        <v>3</v>
      </c>
      <c r="B6" s="2560" t="s">
        <v>1912</v>
      </c>
      <c r="C6" s="2561">
        <f>+'3.SRR'!AN71</f>
        <v>1</v>
      </c>
      <c r="D6" s="2561">
        <f>+'3.SRR'!AO71</f>
        <v>0.32705276705276703</v>
      </c>
      <c r="F6" s="2562"/>
      <c r="G6" s="2563"/>
      <c r="H6" s="2562"/>
      <c r="I6" s="2562"/>
      <c r="J6" s="2563"/>
      <c r="K6" s="2562"/>
    </row>
    <row r="7" spans="1:11" ht="15">
      <c r="A7" s="2562">
        <v>4</v>
      </c>
      <c r="B7" s="2560" t="s">
        <v>1913</v>
      </c>
      <c r="C7" s="2561">
        <f>+'4. SMD'!AL69</f>
        <v>1</v>
      </c>
      <c r="D7" s="2561">
        <f>+'4. SMD'!AM69</f>
        <v>0.3239345509893455</v>
      </c>
      <c r="F7" s="2562"/>
      <c r="G7" s="2563"/>
      <c r="H7" s="2562"/>
      <c r="I7" s="2562"/>
      <c r="J7" s="2563"/>
      <c r="K7" s="2562"/>
    </row>
    <row r="8" spans="1:11" ht="15">
      <c r="A8" s="2562">
        <v>5</v>
      </c>
      <c r="B8" s="2560" t="s">
        <v>1917</v>
      </c>
      <c r="C8" s="2561">
        <f>+'5. C. INTERNACIONAL'!AL40</f>
        <v>0.75</v>
      </c>
      <c r="D8" s="2561">
        <f>+'5. C. INTERNACIONAL'!AM40</f>
        <v>0.2882352941176471</v>
      </c>
      <c r="F8" s="2562"/>
      <c r="G8" s="2563"/>
      <c r="H8" s="2562"/>
      <c r="I8" s="2562"/>
      <c r="J8" s="2563"/>
      <c r="K8" s="2562"/>
    </row>
    <row r="9" spans="1:11" ht="15">
      <c r="A9" s="1">
        <v>6</v>
      </c>
      <c r="B9" s="2560" t="s">
        <v>1918</v>
      </c>
      <c r="C9" s="2561">
        <f>+'6. G. CONTRATACIÓN'!AE31</f>
        <v>1</v>
      </c>
      <c r="D9" s="2561">
        <f>+'6. G. CONTRATACIÓN'!AF31</f>
        <v>0.4696969696969697</v>
      </c>
      <c r="F9" s="2562"/>
      <c r="G9" s="2563"/>
      <c r="H9" s="2562"/>
      <c r="I9" s="2562"/>
      <c r="J9" s="2563"/>
      <c r="K9" s="2562"/>
    </row>
    <row r="10" spans="1:11" ht="15">
      <c r="A10" s="1">
        <v>7</v>
      </c>
      <c r="B10" s="2560" t="s">
        <v>1919</v>
      </c>
      <c r="C10" s="2561">
        <f>+'7. GAA'!CO65</f>
        <v>0.9761904761904762</v>
      </c>
      <c r="D10" s="2561">
        <f>+'7. GAA'!CP65</f>
        <v>0.24862579281183939</v>
      </c>
      <c r="F10" s="2562"/>
      <c r="G10" s="2563"/>
      <c r="H10" s="2562"/>
      <c r="I10" s="2562"/>
      <c r="J10" s="2562"/>
      <c r="K10" s="2562"/>
    </row>
    <row r="11" spans="1:11" ht="15">
      <c r="A11" s="1">
        <v>8</v>
      </c>
      <c r="B11" s="2565" t="s">
        <v>1920</v>
      </c>
      <c r="C11" s="2561">
        <f>+'8. FINANCIERA'!AH53</f>
        <v>1</v>
      </c>
      <c r="D11" s="2561">
        <f>+'8. FINANCIERA'!AI53</f>
        <v>0.13326446280991738</v>
      </c>
      <c r="F11" s="2562"/>
      <c r="G11" s="2563"/>
      <c r="H11" s="2562"/>
      <c r="I11" s="2562"/>
      <c r="J11" s="2562"/>
      <c r="K11" s="2562"/>
    </row>
    <row r="12" spans="1:11" ht="15">
      <c r="A12" s="2562">
        <v>9</v>
      </c>
      <c r="B12" s="2560" t="s">
        <v>1921</v>
      </c>
      <c r="C12" s="2561">
        <f>+'9.TALENTO HUMANO 2018 '!AH76</f>
        <v>1</v>
      </c>
      <c r="D12" s="2561">
        <f>+'9.TALENTO HUMANO 2018 '!AI76</f>
        <v>0.31805725568663423</v>
      </c>
      <c r="F12" s="2562"/>
      <c r="G12" s="2563"/>
      <c r="H12" s="2562"/>
      <c r="I12" s="2562"/>
      <c r="J12" s="2562"/>
      <c r="K12" s="2562"/>
    </row>
    <row r="13" spans="1:11" ht="15">
      <c r="A13" s="2562">
        <v>10</v>
      </c>
      <c r="B13" s="2560" t="s">
        <v>1922</v>
      </c>
      <c r="C13" s="2561">
        <f>+'10. JURIDICA'!AH41</f>
        <v>1</v>
      </c>
      <c r="D13" s="2561">
        <f>+'10. JURIDICA'!AI41</f>
        <v>0.5933333333333333</v>
      </c>
      <c r="F13" s="2562"/>
      <c r="G13" s="2563"/>
      <c r="H13" s="2562"/>
      <c r="I13" s="2562"/>
      <c r="J13" s="2562"/>
      <c r="K13" s="2562"/>
    </row>
    <row r="14" spans="1:11" ht="15">
      <c r="A14" s="1">
        <v>11</v>
      </c>
      <c r="B14" s="2560" t="s">
        <v>1923</v>
      </c>
      <c r="C14" s="2561">
        <f>+'11. COMUNICACIONES '!AL52</f>
        <v>0.9333333333333333</v>
      </c>
      <c r="D14" s="2561">
        <f>+'11. COMUNICACIONES '!AM52</f>
        <v>0.291822203196347</v>
      </c>
      <c r="F14" s="2562"/>
      <c r="G14" s="2563"/>
      <c r="H14" s="2562"/>
      <c r="I14" s="2562"/>
      <c r="J14" s="2562"/>
      <c r="K14" s="2562"/>
    </row>
    <row r="15" spans="1:11" ht="15">
      <c r="A15" s="1">
        <v>12</v>
      </c>
      <c r="B15" s="2560" t="s">
        <v>1924</v>
      </c>
      <c r="C15" s="2561">
        <f>+'12. PLANEACIÓN'!AL93</f>
        <v>0.9743589743589743</v>
      </c>
      <c r="D15" s="2561">
        <f>+'12. PLANEACIÓN'!AM93</f>
        <v>0.4001546566139868</v>
      </c>
      <c r="F15" s="2562"/>
      <c r="G15" s="2563"/>
      <c r="H15" s="2562"/>
      <c r="I15" s="2562"/>
      <c r="J15" s="2562"/>
      <c r="K15" s="2562"/>
    </row>
    <row r="16" spans="1:11" ht="15">
      <c r="A16" s="1">
        <v>13</v>
      </c>
      <c r="B16" s="2560" t="s">
        <v>1925</v>
      </c>
      <c r="C16" s="2561">
        <f>+'13. SEC GRAL '!AS37</f>
        <v>1</v>
      </c>
      <c r="D16" s="2561">
        <f>+'13. SEC GRAL '!AT37</f>
        <v>0.30270833333333336</v>
      </c>
      <c r="F16" s="2562"/>
      <c r="G16" s="2563"/>
      <c r="H16" s="2562"/>
      <c r="I16" s="2562"/>
      <c r="J16" s="2562"/>
      <c r="K16" s="2562"/>
    </row>
    <row r="17" spans="1:11" ht="15">
      <c r="A17" s="2562">
        <v>14</v>
      </c>
      <c r="B17" s="2565" t="s">
        <v>1926</v>
      </c>
      <c r="C17" s="2561">
        <f>+'14. OCI'!AE23</f>
        <v>1</v>
      </c>
      <c r="D17" s="2561">
        <f>+'14. OCI'!AF23</f>
        <v>0.6698611111111111</v>
      </c>
      <c r="F17" s="2562"/>
      <c r="G17" s="2562"/>
      <c r="H17" s="2562"/>
      <c r="I17" s="2562"/>
      <c r="J17" s="2562"/>
      <c r="K17" s="2562"/>
    </row>
    <row r="18" spans="1:11" ht="15">
      <c r="A18" s="2562">
        <v>15</v>
      </c>
      <c r="B18" s="2565" t="s">
        <v>1927</v>
      </c>
      <c r="C18" s="2561">
        <f>+'15. SAN ANDRES'!AR25</f>
        <v>1</v>
      </c>
      <c r="D18" s="2561">
        <f>+'15. SAN ANDRES'!AS25</f>
        <v>0.24310776942355888</v>
      </c>
      <c r="F18" s="2562"/>
      <c r="G18" s="2562"/>
      <c r="H18" s="2562"/>
      <c r="I18" s="2562"/>
      <c r="J18" s="2562"/>
      <c r="K18" s="2562"/>
    </row>
    <row r="19" spans="1:11" ht="15">
      <c r="A19" s="1">
        <v>16</v>
      </c>
      <c r="B19" s="2565" t="s">
        <v>1928</v>
      </c>
      <c r="C19" s="2561">
        <f>+'16. PTSP'!AE27</f>
        <v>0.9166666666666666</v>
      </c>
      <c r="D19" s="2561">
        <f>+'16. PTSP'!AF27</f>
        <v>0.2147188960054457</v>
      </c>
      <c r="F19" s="2566"/>
      <c r="G19" s="2562"/>
      <c r="H19" s="2562"/>
      <c r="I19" s="2562"/>
      <c r="J19" s="2562"/>
      <c r="K19" s="2562"/>
    </row>
    <row r="20" spans="2:11" ht="16.5" thickBot="1">
      <c r="B20" s="2567" t="s">
        <v>33</v>
      </c>
      <c r="C20" s="2568">
        <f>AVERAGE(C4:C19)</f>
        <v>0.9719093406593406</v>
      </c>
      <c r="D20" s="2569">
        <f>AVERAGE(D4:D19)</f>
        <v>0.33850083159245553</v>
      </c>
      <c r="F20" s="2562"/>
      <c r="G20" s="2562"/>
      <c r="H20" s="2566"/>
      <c r="I20" s="2562"/>
      <c r="J20" s="2562"/>
      <c r="K20" s="2562"/>
    </row>
    <row r="21" spans="6:11" ht="15">
      <c r="F21" s="2562"/>
      <c r="G21" s="2562"/>
      <c r="H21" s="2566"/>
      <c r="I21" s="2562"/>
      <c r="J21" s="2562"/>
      <c r="K21" s="2562"/>
    </row>
    <row r="22" spans="6:11" ht="15">
      <c r="F22" s="2562"/>
      <c r="G22" s="2562"/>
      <c r="H22" s="2562"/>
      <c r="I22" s="2562"/>
      <c r="J22" s="2562"/>
      <c r="K22" s="2562"/>
    </row>
    <row r="23" spans="6:11" ht="15">
      <c r="F23" s="2562"/>
      <c r="G23" s="2562"/>
      <c r="H23" s="2562"/>
      <c r="I23" s="2562"/>
      <c r="J23" s="2562"/>
      <c r="K23" s="2562"/>
    </row>
    <row r="24" spans="6:11" ht="15">
      <c r="F24" s="2562"/>
      <c r="G24" s="2562"/>
      <c r="H24" s="2562"/>
      <c r="I24" s="2562"/>
      <c r="J24" s="2562"/>
      <c r="K24" s="2562"/>
    </row>
    <row r="25" spans="6:11" ht="15">
      <c r="F25" s="2562"/>
      <c r="G25" s="2562"/>
      <c r="H25" s="2563"/>
      <c r="I25" s="2563"/>
      <c r="J25" s="2562"/>
      <c r="K25" s="2562"/>
    </row>
    <row r="59" ht="15.75" thickBot="1"/>
    <row r="60" spans="2:4" ht="15">
      <c r="B60" s="2557" t="s">
        <v>1907</v>
      </c>
      <c r="C60" s="2558" t="s">
        <v>1908</v>
      </c>
      <c r="D60" s="2559" t="s">
        <v>1909</v>
      </c>
    </row>
    <row r="61" spans="1:4" ht="15">
      <c r="A61" s="1">
        <v>1</v>
      </c>
      <c r="B61" s="2560" t="str">
        <f>+B4</f>
        <v>Subdirección General</v>
      </c>
      <c r="C61" s="2561">
        <f>+C4</f>
        <v>1</v>
      </c>
      <c r="D61" s="2564">
        <f>+D4</f>
        <v>0.29897959183673467</v>
      </c>
    </row>
    <row r="62" spans="1:4" ht="15">
      <c r="A62" s="1">
        <v>2</v>
      </c>
      <c r="B62" s="2560" t="str">
        <f aca="true" t="shared" si="0" ref="B62:B76">+B5</f>
        <v>Subdirección Conocimiento</v>
      </c>
      <c r="C62" s="2561">
        <f aca="true" t="shared" si="1" ref="C62:C76">+C5</f>
        <v>1</v>
      </c>
      <c r="D62" s="2564">
        <f aca="true" t="shared" si="2" ref="D62:D69">+D5</f>
        <v>0.2924603174603174</v>
      </c>
    </row>
    <row r="63" spans="1:4" ht="15">
      <c r="A63" s="1">
        <v>3</v>
      </c>
      <c r="B63" s="2560" t="str">
        <f t="shared" si="0"/>
        <v>Subdirección Reducción</v>
      </c>
      <c r="C63" s="2561">
        <f t="shared" si="1"/>
        <v>1</v>
      </c>
      <c r="D63" s="2564">
        <f t="shared" si="2"/>
        <v>0.32705276705276703</v>
      </c>
    </row>
    <row r="64" spans="1:4" ht="15">
      <c r="A64" s="1">
        <v>4</v>
      </c>
      <c r="B64" s="2560" t="str">
        <f t="shared" si="0"/>
        <v>Subdirección Manejo</v>
      </c>
      <c r="C64" s="2561">
        <f t="shared" si="1"/>
        <v>1</v>
      </c>
      <c r="D64" s="2564">
        <f t="shared" si="2"/>
        <v>0.3239345509893455</v>
      </c>
    </row>
    <row r="65" spans="1:4" ht="15">
      <c r="A65" s="1">
        <v>5</v>
      </c>
      <c r="B65" s="2560" t="str">
        <f t="shared" si="0"/>
        <v>Cooperación Internacional</v>
      </c>
      <c r="C65" s="2561">
        <f t="shared" si="1"/>
        <v>0.75</v>
      </c>
      <c r="D65" s="2564">
        <f t="shared" si="2"/>
        <v>0.2882352941176471</v>
      </c>
    </row>
    <row r="66" spans="1:4" ht="15">
      <c r="A66" s="1">
        <v>6</v>
      </c>
      <c r="B66" s="2560" t="str">
        <f t="shared" si="0"/>
        <v>Contratación</v>
      </c>
      <c r="C66" s="2561">
        <f t="shared" si="1"/>
        <v>1</v>
      </c>
      <c r="D66" s="2564">
        <f t="shared" si="2"/>
        <v>0.4696969696969697</v>
      </c>
    </row>
    <row r="67" spans="1:4" ht="15">
      <c r="A67" s="1">
        <v>7</v>
      </c>
      <c r="B67" s="2560" t="str">
        <f t="shared" si="0"/>
        <v>Administrativa</v>
      </c>
      <c r="C67" s="2561">
        <f t="shared" si="1"/>
        <v>0.9761904761904762</v>
      </c>
      <c r="D67" s="2564">
        <f t="shared" si="2"/>
        <v>0.24862579281183939</v>
      </c>
    </row>
    <row r="68" spans="1:4" ht="15">
      <c r="A68" s="1">
        <v>8</v>
      </c>
      <c r="B68" s="2560" t="str">
        <f t="shared" si="0"/>
        <v>Financiera</v>
      </c>
      <c r="C68" s="2561">
        <f t="shared" si="1"/>
        <v>1</v>
      </c>
      <c r="D68" s="2564">
        <f t="shared" si="2"/>
        <v>0.13326446280991738</v>
      </c>
    </row>
    <row r="69" spans="1:4" ht="15">
      <c r="A69" s="1">
        <v>9</v>
      </c>
      <c r="B69" s="2560" t="str">
        <f t="shared" si="0"/>
        <v>Talento Humano</v>
      </c>
      <c r="C69" s="2561">
        <f t="shared" si="1"/>
        <v>1</v>
      </c>
      <c r="D69" s="2564">
        <f t="shared" si="2"/>
        <v>0.31805725568663423</v>
      </c>
    </row>
    <row r="70" spans="1:4" ht="15">
      <c r="A70" s="1">
        <v>10</v>
      </c>
      <c r="B70" s="2560" t="str">
        <f t="shared" si="0"/>
        <v>Juridica</v>
      </c>
      <c r="C70" s="2561">
        <f t="shared" si="1"/>
        <v>1</v>
      </c>
      <c r="D70" s="2564">
        <f>+D11</f>
        <v>0.13326446280991738</v>
      </c>
    </row>
    <row r="71" spans="1:4" ht="15">
      <c r="A71" s="1">
        <v>11</v>
      </c>
      <c r="B71" s="2560" t="str">
        <f t="shared" si="0"/>
        <v>Comunicaciones</v>
      </c>
      <c r="C71" s="2561">
        <f t="shared" si="1"/>
        <v>0.9333333333333333</v>
      </c>
      <c r="D71" s="2564">
        <f>+D12</f>
        <v>0.31805725568663423</v>
      </c>
    </row>
    <row r="72" spans="1:4" ht="15">
      <c r="A72" s="1">
        <v>12</v>
      </c>
      <c r="B72" s="2560" t="str">
        <f t="shared" si="0"/>
        <v>Planeación</v>
      </c>
      <c r="C72" s="2561">
        <f t="shared" si="1"/>
        <v>0.9743589743589743</v>
      </c>
      <c r="D72" s="2564">
        <f>+D13</f>
        <v>0.5933333333333333</v>
      </c>
    </row>
    <row r="73" spans="1:4" ht="15">
      <c r="A73" s="1">
        <v>13</v>
      </c>
      <c r="B73" s="2560" t="str">
        <f t="shared" si="0"/>
        <v>Secretaria General</v>
      </c>
      <c r="C73" s="2561">
        <f t="shared" si="1"/>
        <v>1</v>
      </c>
      <c r="D73" s="2564">
        <f>+D14</f>
        <v>0.291822203196347</v>
      </c>
    </row>
    <row r="74" spans="1:4" ht="15">
      <c r="A74" s="1">
        <v>14</v>
      </c>
      <c r="B74" s="2560" t="str">
        <f t="shared" si="0"/>
        <v>Control interno</v>
      </c>
      <c r="C74" s="2561">
        <f t="shared" si="1"/>
        <v>1</v>
      </c>
      <c r="D74" s="2564">
        <f>+D15</f>
        <v>0.4001546566139868</v>
      </c>
    </row>
    <row r="75" spans="1:4" ht="15">
      <c r="A75" s="1">
        <v>15</v>
      </c>
      <c r="B75" s="2560" t="str">
        <f t="shared" si="0"/>
        <v>San Andrés</v>
      </c>
      <c r="C75" s="2561">
        <f t="shared" si="1"/>
        <v>1</v>
      </c>
      <c r="D75" s="2564">
        <f>+D18</f>
        <v>0.24310776942355888</v>
      </c>
    </row>
    <row r="76" spans="1:4" ht="15.75" thickBot="1">
      <c r="A76" s="1">
        <v>16</v>
      </c>
      <c r="B76" s="2560" t="str">
        <f t="shared" si="0"/>
        <v>Plan Pazcifico</v>
      </c>
      <c r="C76" s="2561">
        <f t="shared" si="1"/>
        <v>0.9166666666666666</v>
      </c>
      <c r="D76" s="2564">
        <f>+D19</f>
        <v>0.2147188960054457</v>
      </c>
    </row>
    <row r="77" spans="2:4" ht="16.5" thickBot="1">
      <c r="B77" s="2570" t="s">
        <v>33</v>
      </c>
      <c r="C77" s="2570">
        <f>AVERAGE(C61:C76)</f>
        <v>0.9719093406593406</v>
      </c>
      <c r="D77" s="2571">
        <f>AVERAGE(D61:D76)</f>
        <v>0.3059228487207122</v>
      </c>
    </row>
    <row r="83" spans="2:4" ht="15">
      <c r="B83" s="306"/>
      <c r="C83" s="306"/>
      <c r="D83" s="306"/>
    </row>
    <row r="84" spans="2:4" ht="15">
      <c r="B84" s="309"/>
      <c r="C84" s="2572"/>
      <c r="D84" s="2572"/>
    </row>
    <row r="85" spans="2:4" ht="15">
      <c r="B85" s="306"/>
      <c r="C85" s="306"/>
      <c r="D85" s="306"/>
    </row>
    <row r="88" ht="15.75" thickBot="1"/>
    <row r="89" spans="2:5" ht="15">
      <c r="B89" s="2557" t="s">
        <v>1907</v>
      </c>
      <c r="C89" s="2574" t="s">
        <v>1916</v>
      </c>
      <c r="D89" s="2558" t="s">
        <v>1914</v>
      </c>
      <c r="E89" s="2559" t="s">
        <v>1915</v>
      </c>
    </row>
    <row r="90" spans="1:5" ht="15">
      <c r="A90" s="1">
        <v>1</v>
      </c>
      <c r="B90" s="2560" t="str">
        <f>+B4</f>
        <v>Subdirección General</v>
      </c>
      <c r="C90" s="2575">
        <v>134306849</v>
      </c>
      <c r="D90" s="2573">
        <f>+'1.SDG'!AN45</f>
        <v>14338000</v>
      </c>
      <c r="E90" s="2561">
        <f>+D90/C90</f>
        <v>0.10675553858016579</v>
      </c>
    </row>
    <row r="91" spans="1:5" ht="15">
      <c r="A91" s="1">
        <v>2</v>
      </c>
      <c r="B91" s="2560" t="str">
        <f>+B5</f>
        <v>Subdirección Conocimiento</v>
      </c>
      <c r="C91" s="2575">
        <v>1050366000</v>
      </c>
      <c r="D91" s="2573">
        <f>+'2.SCR'!AM76</f>
        <v>378676000</v>
      </c>
      <c r="E91" s="2561">
        <f aca="true" t="shared" si="3" ref="E91:E97">+D91/C91</f>
        <v>0.3605181431996085</v>
      </c>
    </row>
    <row r="92" spans="1:5" ht="15">
      <c r="A92" s="1">
        <v>3</v>
      </c>
      <c r="B92" s="2560" t="str">
        <f>+B6</f>
        <v>Subdirección Reducción</v>
      </c>
      <c r="C92" s="2575">
        <v>956097938</v>
      </c>
      <c r="D92" s="2573">
        <f>+'3.SRR'!AP71</f>
        <v>75464327</v>
      </c>
      <c r="E92" s="2561">
        <f t="shared" si="3"/>
        <v>0.07892949456397635</v>
      </c>
    </row>
    <row r="93" spans="1:5" ht="15">
      <c r="A93" s="1">
        <v>4</v>
      </c>
      <c r="B93" s="2560" t="str">
        <f>+B7</f>
        <v>Subdirección Manejo</v>
      </c>
      <c r="C93" s="2575">
        <v>1535000000</v>
      </c>
      <c r="D93" s="2573">
        <f>+'4. SMD'!AN69</f>
        <v>0</v>
      </c>
      <c r="E93" s="2561">
        <f t="shared" si="3"/>
        <v>0</v>
      </c>
    </row>
    <row r="94" spans="1:5" ht="15">
      <c r="A94" s="1">
        <v>5</v>
      </c>
      <c r="B94" s="2560" t="str">
        <f>+B8</f>
        <v>Cooperación Internacional</v>
      </c>
      <c r="C94" s="2575">
        <v>75000000</v>
      </c>
      <c r="D94" s="2575">
        <f>+'5. C. INTERNACIONAL'!AN40</f>
        <v>0</v>
      </c>
      <c r="E94" s="2561">
        <f t="shared" si="3"/>
        <v>0</v>
      </c>
    </row>
    <row r="95" spans="1:5" ht="15">
      <c r="A95" s="1">
        <v>9</v>
      </c>
      <c r="B95" s="2560" t="str">
        <f>+B12</f>
        <v>Talento Humano</v>
      </c>
      <c r="C95" s="2731">
        <f>+'9.TALENTO HUMANO 2018 '!AB76</f>
        <v>706625189</v>
      </c>
      <c r="D95" s="2732">
        <f>+'9.TALENTO HUMANO 2018 '!AJ76</f>
        <v>22988633</v>
      </c>
      <c r="E95" s="2733">
        <f t="shared" si="3"/>
        <v>0.03253299395190397</v>
      </c>
    </row>
    <row r="96" spans="1:5" ht="15">
      <c r="A96" s="1">
        <v>11</v>
      </c>
      <c r="B96" s="2560" t="str">
        <f>+B14</f>
        <v>Comunicaciones</v>
      </c>
      <c r="C96" s="2575">
        <f>+'11. COMUNICACIONES '!AG52</f>
        <v>193600000</v>
      </c>
      <c r="D96" s="2573">
        <f>+'11. COMUNICACIONES '!AN52</f>
        <v>0</v>
      </c>
      <c r="E96" s="2561">
        <f t="shared" si="3"/>
        <v>0</v>
      </c>
    </row>
    <row r="97" spans="1:5" ht="15">
      <c r="A97" s="1">
        <v>12</v>
      </c>
      <c r="B97" s="2560" t="str">
        <f>+B15</f>
        <v>Planeación</v>
      </c>
      <c r="C97" s="2730">
        <f>+'12. PLANEACIÓN'!AG93</f>
        <v>1503000000</v>
      </c>
      <c r="D97" s="2573"/>
      <c r="E97" s="2561">
        <f t="shared" si="3"/>
        <v>0</v>
      </c>
    </row>
    <row r="98" spans="3:5" ht="15">
      <c r="C98" s="2738">
        <f>SUM(C90:C97)</f>
        <v>6153995976</v>
      </c>
      <c r="D98" s="2738">
        <f>SUM(D90:D97)</f>
        <v>491466960</v>
      </c>
      <c r="E98" s="2556">
        <f>+D98/C98</f>
        <v>0.07986143668547631</v>
      </c>
    </row>
    <row r="104" ht="15.75" customHeight="1"/>
    <row r="109" ht="15.75" thickBot="1"/>
    <row r="110" spans="2:4" ht="15">
      <c r="B110" s="2557" t="s">
        <v>1907</v>
      </c>
      <c r="C110" s="2558" t="s">
        <v>1908</v>
      </c>
      <c r="D110" s="2559" t="s">
        <v>2108</v>
      </c>
    </row>
    <row r="111" spans="1:4" ht="15">
      <c r="A111" s="1">
        <v>1</v>
      </c>
      <c r="B111" s="2560" t="str">
        <f>+B4</f>
        <v>Subdirección General</v>
      </c>
      <c r="C111" s="2561">
        <f>+D4</f>
        <v>0.29897959183673467</v>
      </c>
      <c r="D111" s="2564">
        <f>+'1.SDG'!AJ45</f>
        <v>0.2777777777777778</v>
      </c>
    </row>
    <row r="112" spans="1:4" ht="15">
      <c r="A112" s="1">
        <v>2</v>
      </c>
      <c r="B112" s="2560" t="str">
        <f aca="true" t="shared" si="4" ref="B112:B126">+B5</f>
        <v>Subdirección Conocimiento</v>
      </c>
      <c r="C112" s="2561">
        <f aca="true" t="shared" si="5" ref="C112:C126">+D5</f>
        <v>0.2924603174603174</v>
      </c>
      <c r="D112" s="2564">
        <f>+'2.SCR'!AI76</f>
        <v>0.2708333333333333</v>
      </c>
    </row>
    <row r="113" spans="1:4" ht="15">
      <c r="A113" s="1">
        <v>3</v>
      </c>
      <c r="B113" s="2560" t="str">
        <f t="shared" si="4"/>
        <v>Subdirección Reducción</v>
      </c>
      <c r="C113" s="2561">
        <f t="shared" si="5"/>
        <v>0.32705276705276703</v>
      </c>
      <c r="D113" s="2564">
        <f>+'3.SRR'!AL71</f>
        <v>0.16666666666666666</v>
      </c>
    </row>
    <row r="114" spans="1:4" ht="15">
      <c r="A114" s="1">
        <v>4</v>
      </c>
      <c r="B114" s="2560" t="str">
        <f t="shared" si="4"/>
        <v>Subdirección Manejo</v>
      </c>
      <c r="C114" s="2561">
        <f t="shared" si="5"/>
        <v>0.3239345509893455</v>
      </c>
      <c r="D114" s="2564">
        <f>+'4. SMD'!AJ69</f>
        <v>0.16035551206784082</v>
      </c>
    </row>
    <row r="115" spans="1:4" ht="15">
      <c r="A115" s="1">
        <v>5</v>
      </c>
      <c r="B115" s="2560" t="str">
        <f t="shared" si="4"/>
        <v>Cooperación Internacional</v>
      </c>
      <c r="C115" s="2561">
        <f t="shared" si="5"/>
        <v>0.2882352941176471</v>
      </c>
      <c r="D115" s="2564">
        <f>+'5. C. INTERNACIONAL'!AJ40</f>
        <v>0.24999999999999997</v>
      </c>
    </row>
    <row r="116" spans="1:4" ht="15">
      <c r="A116" s="1">
        <v>6</v>
      </c>
      <c r="B116" s="2560" t="str">
        <f t="shared" si="4"/>
        <v>Contratación</v>
      </c>
      <c r="C116" s="2561">
        <f t="shared" si="5"/>
        <v>0.4696969696969697</v>
      </c>
      <c r="D116" s="2564">
        <f>+'6. G. CONTRATACIÓN'!AC31</f>
        <v>0.7222222222222223</v>
      </c>
    </row>
    <row r="117" spans="1:4" ht="15">
      <c r="A117" s="1">
        <v>7</v>
      </c>
      <c r="B117" s="2560" t="str">
        <f t="shared" si="4"/>
        <v>Administrativa</v>
      </c>
      <c r="C117" s="2561">
        <f t="shared" si="5"/>
        <v>0.24862579281183939</v>
      </c>
      <c r="D117" s="2564">
        <f>+'7. GAA'!CM65</f>
        <v>0.4932178932178933</v>
      </c>
    </row>
    <row r="118" spans="1:4" ht="15">
      <c r="A118" s="1">
        <v>8</v>
      </c>
      <c r="B118" s="2560" t="str">
        <f t="shared" si="4"/>
        <v>Financiera</v>
      </c>
      <c r="C118" s="2561">
        <f t="shared" si="5"/>
        <v>0.13326446280991738</v>
      </c>
      <c r="D118" s="2564">
        <f>+'8. FINANCIERA'!AF53</f>
        <v>0.16804407713498626</v>
      </c>
    </row>
    <row r="119" spans="1:4" ht="15">
      <c r="A119" s="1">
        <v>9</v>
      </c>
      <c r="B119" s="2560" t="str">
        <f t="shared" si="4"/>
        <v>Talento Humano</v>
      </c>
      <c r="C119" s="2561">
        <f t="shared" si="5"/>
        <v>0.31805725568663423</v>
      </c>
      <c r="D119" s="2564">
        <f>+'9.TALENTO HUMANO 2018 '!AF76</f>
        <v>0.3222251974516097</v>
      </c>
    </row>
    <row r="120" spans="1:4" ht="15">
      <c r="A120" s="1">
        <v>10</v>
      </c>
      <c r="B120" s="2560" t="str">
        <f t="shared" si="4"/>
        <v>Juridica</v>
      </c>
      <c r="C120" s="2561">
        <f t="shared" si="5"/>
        <v>0.5933333333333333</v>
      </c>
      <c r="D120" s="2564">
        <f>+'8. FINANCIERA'!AF53</f>
        <v>0.16804407713498626</v>
      </c>
    </row>
    <row r="121" spans="1:4" ht="15">
      <c r="A121" s="1">
        <v>11</v>
      </c>
      <c r="B121" s="2560" t="str">
        <f t="shared" si="4"/>
        <v>Comunicaciones</v>
      </c>
      <c r="C121" s="2561">
        <f t="shared" si="5"/>
        <v>0.291822203196347</v>
      </c>
      <c r="D121" s="2564">
        <f>+'9.TALENTO HUMANO 2018 '!AF76</f>
        <v>0.3222251974516097</v>
      </c>
    </row>
    <row r="122" spans="1:4" ht="15">
      <c r="A122" s="1">
        <v>12</v>
      </c>
      <c r="B122" s="2560" t="str">
        <f t="shared" si="4"/>
        <v>Planeación</v>
      </c>
      <c r="C122" s="2561">
        <f t="shared" si="5"/>
        <v>0.4001546566139868</v>
      </c>
      <c r="D122" s="2564">
        <f>+'10. JURIDICA'!AF41</f>
        <v>0.16666666666666666</v>
      </c>
    </row>
    <row r="123" spans="1:4" ht="15">
      <c r="A123" s="1">
        <v>13</v>
      </c>
      <c r="B123" s="2560" t="str">
        <f t="shared" si="4"/>
        <v>Secretaria General</v>
      </c>
      <c r="C123" s="2561">
        <f t="shared" si="5"/>
        <v>0.30270833333333336</v>
      </c>
      <c r="D123" s="2564">
        <f>+'11. COMUNICACIONES '!AJ52</f>
        <v>0.21322773972602738</v>
      </c>
    </row>
    <row r="124" spans="1:4" ht="15">
      <c r="A124" s="1">
        <v>14</v>
      </c>
      <c r="B124" s="2560" t="str">
        <f t="shared" si="4"/>
        <v>Control interno</v>
      </c>
      <c r="C124" s="2561">
        <f>+D17</f>
        <v>0.6698611111111111</v>
      </c>
      <c r="D124" s="2564">
        <f>+'12. PLANEACIÓN'!AJ93</f>
        <v>0.39378399378399376</v>
      </c>
    </row>
    <row r="125" spans="1:4" ht="15">
      <c r="A125" s="1">
        <v>15</v>
      </c>
      <c r="B125" s="2560" t="str">
        <f t="shared" si="4"/>
        <v>San Andrés</v>
      </c>
      <c r="C125" s="2561">
        <f t="shared" si="5"/>
        <v>0.24310776942355888</v>
      </c>
      <c r="D125" s="2564">
        <f>+'15. SAN ANDRES'!AP25</f>
        <v>0.16666666666666666</v>
      </c>
    </row>
    <row r="126" spans="1:4" ht="15.75" thickBot="1">
      <c r="A126" s="1">
        <v>16</v>
      </c>
      <c r="B126" s="2560" t="str">
        <f t="shared" si="4"/>
        <v>Plan Pazcifico</v>
      </c>
      <c r="C126" s="2561">
        <f t="shared" si="5"/>
        <v>0.2147188960054457</v>
      </c>
      <c r="D126" s="2564">
        <f>+'16. PTSP'!AC27</f>
        <v>0.18318945511927964</v>
      </c>
    </row>
    <row r="127" spans="2:4" ht="16.5" thickBot="1">
      <c r="B127" s="2570" t="s">
        <v>33</v>
      </c>
      <c r="C127" s="2570">
        <f>AVERAGE(C111:C126)</f>
        <v>0.33850083159245553</v>
      </c>
      <c r="D127" s="2571">
        <f>AVERAGE(D111:D126)</f>
        <v>0.2778216547763475</v>
      </c>
    </row>
  </sheetData>
  <sheetProtection/>
  <autoFilter ref="B60:D60"/>
  <printOptions verticalCentered="1"/>
  <pageMargins left="0" right="0" top="0" bottom="0" header="0" footer="0"/>
  <pageSetup horizontalDpi="1200" verticalDpi="1200" orientation="portrait" scale="80" r:id="rId2"/>
  <drawing r:id="rId1"/>
</worksheet>
</file>

<file path=xl/worksheets/sheet10.xml><?xml version="1.0" encoding="utf-8"?>
<worksheet xmlns="http://schemas.openxmlformats.org/spreadsheetml/2006/main" xmlns:r="http://schemas.openxmlformats.org/officeDocument/2006/relationships">
  <dimension ref="A1:IV111"/>
  <sheetViews>
    <sheetView zoomScale="80" zoomScaleNormal="80" zoomScalePageLayoutView="0" workbookViewId="0" topLeftCell="W72">
      <selection activeCell="AJ20" sqref="AJ20"/>
    </sheetView>
  </sheetViews>
  <sheetFormatPr defaultColWidth="11.421875" defaultRowHeight="15"/>
  <cols>
    <col min="1" max="1" width="11.421875" style="1" customWidth="1"/>
    <col min="2" max="2" width="17.8515625" style="1" customWidth="1"/>
    <col min="3" max="3" width="16.7109375" style="1" bestFit="1" customWidth="1"/>
    <col min="4" max="4" width="20.421875" style="1" customWidth="1"/>
    <col min="5" max="5" width="27.57421875" style="1" customWidth="1"/>
    <col min="6" max="6" width="16.421875" style="1" customWidth="1"/>
    <col min="7" max="7" width="11.421875" style="1" customWidth="1"/>
    <col min="8" max="8" width="37.421875" style="1" customWidth="1"/>
    <col min="9" max="9" width="19.140625" style="1" bestFit="1" customWidth="1"/>
    <col min="10" max="10" width="15.00390625" style="1" bestFit="1" customWidth="1"/>
    <col min="11" max="11" width="22.57421875" style="1" bestFit="1" customWidth="1"/>
    <col min="12" max="12" width="11.421875" style="1" customWidth="1"/>
    <col min="13" max="13" width="17.421875" style="1" bestFit="1" customWidth="1"/>
    <col min="14" max="25" width="8.8515625" style="1" bestFit="1" customWidth="1"/>
    <col min="26" max="26" width="11.421875" style="1" customWidth="1"/>
    <col min="27" max="27" width="18.57421875" style="1" bestFit="1" customWidth="1"/>
    <col min="28" max="28" width="20.57421875" style="1" bestFit="1" customWidth="1"/>
    <col min="29" max="29" width="19.00390625" style="1" customWidth="1"/>
    <col min="30" max="30" width="15.57421875" style="1" hidden="1" customWidth="1"/>
    <col min="31" max="33" width="15.57421875" style="1" customWidth="1"/>
    <col min="34" max="34" width="17.421875" style="1" customWidth="1"/>
    <col min="35" max="35" width="17.57421875" style="1" customWidth="1"/>
    <col min="36" max="36" width="19.140625" style="1" bestFit="1" customWidth="1"/>
    <col min="37" max="39" width="15.57421875" style="1" customWidth="1"/>
    <col min="40" max="16384" width="11.421875" style="1" customWidth="1"/>
  </cols>
  <sheetData>
    <row r="1" spans="1:30" ht="18.75">
      <c r="A1" s="2932"/>
      <c r="B1" s="2933"/>
      <c r="C1" s="2934"/>
      <c r="D1" s="2289"/>
      <c r="E1" s="3394"/>
      <c r="F1" s="3394"/>
      <c r="G1" s="3394"/>
      <c r="H1" s="3394"/>
      <c r="I1" s="3394"/>
      <c r="J1" s="3394"/>
      <c r="K1" s="3394"/>
      <c r="L1" s="3394"/>
      <c r="M1" s="3394"/>
      <c r="N1" s="3394"/>
      <c r="O1" s="3394"/>
      <c r="P1" s="3394"/>
      <c r="Q1" s="3394"/>
      <c r="R1" s="3394"/>
      <c r="S1" s="3394"/>
      <c r="T1" s="3394"/>
      <c r="U1" s="3394"/>
      <c r="V1" s="3394"/>
      <c r="W1" s="3394"/>
      <c r="X1" s="3394"/>
      <c r="Y1" s="3394"/>
      <c r="Z1" s="3394"/>
      <c r="AA1" s="1209"/>
      <c r="AB1" s="3226" t="s">
        <v>60</v>
      </c>
      <c r="AC1" s="2756" t="s">
        <v>1727</v>
      </c>
      <c r="AD1" s="2756" t="s">
        <v>1727</v>
      </c>
    </row>
    <row r="2" spans="1:30" ht="19.5" thickBot="1">
      <c r="A2" s="2935"/>
      <c r="B2" s="2936"/>
      <c r="C2" s="2937"/>
      <c r="D2" s="2290"/>
      <c r="E2" s="3495"/>
      <c r="F2" s="3495"/>
      <c r="G2" s="3495"/>
      <c r="H2" s="3495"/>
      <c r="I2" s="3495"/>
      <c r="J2" s="3495"/>
      <c r="K2" s="3495"/>
      <c r="L2" s="3495"/>
      <c r="M2" s="3495"/>
      <c r="N2" s="3495"/>
      <c r="O2" s="3495"/>
      <c r="P2" s="3495"/>
      <c r="Q2" s="3495"/>
      <c r="R2" s="3495"/>
      <c r="S2" s="3495"/>
      <c r="T2" s="3495"/>
      <c r="U2" s="3495"/>
      <c r="V2" s="3495"/>
      <c r="W2" s="3495"/>
      <c r="X2" s="3495"/>
      <c r="Y2" s="3495"/>
      <c r="Z2" s="3495"/>
      <c r="AA2" s="1210"/>
      <c r="AB2" s="3469"/>
      <c r="AC2" s="2757"/>
      <c r="AD2" s="2757"/>
    </row>
    <row r="3" spans="1:30" ht="18.75">
      <c r="A3" s="2935"/>
      <c r="B3" s="2936"/>
      <c r="C3" s="2937"/>
      <c r="D3" s="2290"/>
      <c r="E3" s="3495"/>
      <c r="F3" s="3495"/>
      <c r="G3" s="3495"/>
      <c r="H3" s="3495"/>
      <c r="I3" s="3495"/>
      <c r="J3" s="3495"/>
      <c r="K3" s="3495"/>
      <c r="L3" s="3495"/>
      <c r="M3" s="3495"/>
      <c r="N3" s="3495"/>
      <c r="O3" s="3495"/>
      <c r="P3" s="3495"/>
      <c r="Q3" s="3495"/>
      <c r="R3" s="3495"/>
      <c r="S3" s="3495"/>
      <c r="T3" s="3495"/>
      <c r="U3" s="3495"/>
      <c r="V3" s="3495"/>
      <c r="W3" s="3495"/>
      <c r="X3" s="3495"/>
      <c r="Y3" s="3495"/>
      <c r="Z3" s="3495"/>
      <c r="AA3" s="1209"/>
      <c r="AB3" s="3469"/>
      <c r="AC3" s="2761">
        <v>43153</v>
      </c>
      <c r="AD3" s="2761">
        <v>43153</v>
      </c>
    </row>
    <row r="4" spans="1:30" ht="19.5" thickBot="1">
      <c r="A4" s="2938"/>
      <c r="B4" s="2939"/>
      <c r="C4" s="2940"/>
      <c r="D4" s="2291"/>
      <c r="E4" s="3396"/>
      <c r="F4" s="3396"/>
      <c r="G4" s="3396"/>
      <c r="H4" s="3396"/>
      <c r="I4" s="3396"/>
      <c r="J4" s="3396"/>
      <c r="K4" s="3396"/>
      <c r="L4" s="3396"/>
      <c r="M4" s="3396"/>
      <c r="N4" s="3396"/>
      <c r="O4" s="3396"/>
      <c r="P4" s="3396"/>
      <c r="Q4" s="3396"/>
      <c r="R4" s="3396"/>
      <c r="S4" s="3396"/>
      <c r="T4" s="3396"/>
      <c r="U4" s="3396"/>
      <c r="V4" s="3396"/>
      <c r="W4" s="3396"/>
      <c r="X4" s="3396"/>
      <c r="Y4" s="3396"/>
      <c r="Z4" s="3396"/>
      <c r="AA4" s="1210"/>
      <c r="AB4" s="3228"/>
      <c r="AC4" s="2762"/>
      <c r="AD4" s="2762"/>
    </row>
    <row r="5" spans="1:39" ht="20.25">
      <c r="A5" s="3407" t="s">
        <v>2</v>
      </c>
      <c r="B5" s="3408"/>
      <c r="C5" s="3408"/>
      <c r="D5" s="3504"/>
      <c r="E5" s="3504"/>
      <c r="F5" s="3504"/>
      <c r="G5" s="3504"/>
      <c r="H5" s="3504"/>
      <c r="I5" s="3504"/>
      <c r="J5" s="3504"/>
      <c r="K5" s="3504"/>
      <c r="L5" s="3504"/>
      <c r="M5" s="3504"/>
      <c r="N5" s="3504"/>
      <c r="O5" s="3504"/>
      <c r="P5" s="3504"/>
      <c r="Q5" s="3504"/>
      <c r="R5" s="3504"/>
      <c r="S5" s="3504"/>
      <c r="T5" s="3504"/>
      <c r="U5" s="3504"/>
      <c r="V5" s="3504"/>
      <c r="W5" s="3504"/>
      <c r="X5" s="3504"/>
      <c r="Y5" s="3504"/>
      <c r="Z5" s="3504"/>
      <c r="AA5" s="3504"/>
      <c r="AB5" s="3504"/>
      <c r="AC5" s="3505"/>
      <c r="AD5" s="2292"/>
      <c r="AE5" s="2767" t="s">
        <v>2</v>
      </c>
      <c r="AF5" s="2768"/>
      <c r="AG5" s="2768"/>
      <c r="AH5" s="2768"/>
      <c r="AI5" s="2768"/>
      <c r="AJ5" s="2768"/>
      <c r="AK5" s="2768"/>
      <c r="AL5" s="2768"/>
      <c r="AM5" s="2769"/>
    </row>
    <row r="6" spans="1:39" ht="16.5"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5"/>
      <c r="AB6" s="3405"/>
      <c r="AC6" s="3406"/>
      <c r="AD6" s="2292"/>
      <c r="AE6" s="2770"/>
      <c r="AF6" s="2771"/>
      <c r="AG6" s="2771"/>
      <c r="AH6" s="2771"/>
      <c r="AI6" s="2771"/>
      <c r="AJ6" s="2771"/>
      <c r="AK6" s="2771"/>
      <c r="AL6" s="2771"/>
      <c r="AM6" s="2772"/>
    </row>
    <row r="7" spans="1:39" ht="15.75">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5"/>
      <c r="AB7" s="3405"/>
      <c r="AC7" s="3406"/>
      <c r="AD7" s="2292"/>
      <c r="AE7" s="2773" t="s">
        <v>1723</v>
      </c>
      <c r="AF7" s="2774"/>
      <c r="AG7" s="2774"/>
      <c r="AH7" s="2774"/>
      <c r="AI7" s="2774"/>
      <c r="AJ7" s="2774"/>
      <c r="AK7" s="2774"/>
      <c r="AL7" s="2774"/>
      <c r="AM7" s="2775"/>
    </row>
    <row r="8" spans="1:39" ht="15.75">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5"/>
      <c r="AB8" s="3405"/>
      <c r="AC8" s="3406"/>
      <c r="AD8" s="2292"/>
      <c r="AE8" s="2776"/>
      <c r="AF8" s="2777"/>
      <c r="AG8" s="2777"/>
      <c r="AH8" s="2777"/>
      <c r="AI8" s="2777"/>
      <c r="AJ8" s="2777"/>
      <c r="AK8" s="2777"/>
      <c r="AL8" s="2777"/>
      <c r="AM8" s="2778"/>
    </row>
    <row r="9" spans="1:39" ht="16.5"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1"/>
      <c r="AB9" s="3391"/>
      <c r="AC9" s="3392"/>
      <c r="AD9" s="2292"/>
      <c r="AE9" s="2779"/>
      <c r="AF9" s="2780"/>
      <c r="AG9" s="2780"/>
      <c r="AH9" s="2780"/>
      <c r="AI9" s="2780"/>
      <c r="AJ9" s="2780"/>
      <c r="AK9" s="2780"/>
      <c r="AL9" s="2780"/>
      <c r="AM9" s="2781"/>
    </row>
    <row r="10" spans="1:29" ht="15.75" thickBot="1">
      <c r="A10" s="2294"/>
      <c r="B10" s="2295"/>
      <c r="C10" s="2295"/>
      <c r="D10" s="2295"/>
      <c r="E10" s="2295"/>
      <c r="F10" s="2295"/>
      <c r="G10" s="220"/>
      <c r="H10" s="2295"/>
      <c r="I10" s="2295"/>
      <c r="J10" s="2304"/>
      <c r="K10" s="2295"/>
      <c r="L10" s="219"/>
      <c r="M10" s="219"/>
      <c r="N10" s="225"/>
      <c r="O10" s="225"/>
      <c r="P10" s="225"/>
      <c r="Q10" s="225"/>
      <c r="R10" s="225"/>
      <c r="S10" s="225"/>
      <c r="T10" s="225"/>
      <c r="U10" s="225"/>
      <c r="V10" s="225"/>
      <c r="W10" s="225"/>
      <c r="X10" s="225"/>
      <c r="Y10" s="225"/>
      <c r="Z10" s="225"/>
      <c r="AA10" s="217"/>
      <c r="AB10" s="217"/>
      <c r="AC10" s="216"/>
    </row>
    <row r="11" spans="1:39" ht="16.5" thickBot="1">
      <c r="A11" s="3496" t="s">
        <v>1422</v>
      </c>
      <c r="B11" s="3497"/>
      <c r="C11" s="3498"/>
      <c r="D11" s="2296"/>
      <c r="E11" s="3476" t="s">
        <v>1423</v>
      </c>
      <c r="F11" s="3476"/>
      <c r="G11" s="3476"/>
      <c r="H11" s="3476"/>
      <c r="I11" s="3476"/>
      <c r="J11" s="3476"/>
      <c r="K11" s="3476"/>
      <c r="L11" s="3476"/>
      <c r="M11" s="3476"/>
      <c r="N11" s="3476"/>
      <c r="O11" s="3476"/>
      <c r="P11" s="3476"/>
      <c r="Q11" s="3476"/>
      <c r="R11" s="3476"/>
      <c r="S11" s="3476"/>
      <c r="T11" s="3476"/>
      <c r="U11" s="3476"/>
      <c r="V11" s="3476"/>
      <c r="W11" s="3476"/>
      <c r="X11" s="3476"/>
      <c r="Y11" s="3476"/>
      <c r="Z11" s="3476"/>
      <c r="AA11" s="3476"/>
      <c r="AB11" s="3476"/>
      <c r="AC11" s="3477"/>
      <c r="AE11" s="3476"/>
      <c r="AF11" s="3476"/>
      <c r="AG11" s="3476"/>
      <c r="AH11" s="3476"/>
      <c r="AI11" s="3476"/>
      <c r="AJ11" s="3476"/>
      <c r="AK11" s="3476"/>
      <c r="AL11" s="3476"/>
      <c r="AM11" s="3476"/>
    </row>
    <row r="12" spans="1:29" ht="15.75" thickBot="1">
      <c r="A12" s="1211"/>
      <c r="B12" s="1212"/>
      <c r="C12" s="1212"/>
      <c r="D12" s="1212"/>
      <c r="E12" s="1212"/>
      <c r="F12" s="1212"/>
      <c r="G12" s="1213"/>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4"/>
    </row>
    <row r="13" spans="1:39" ht="15.75" thickBot="1">
      <c r="A13" s="3499" t="s">
        <v>1424</v>
      </c>
      <c r="B13" s="3500"/>
      <c r="C13" s="3501"/>
      <c r="D13" s="1215"/>
      <c r="E13" s="3502" t="s">
        <v>242</v>
      </c>
      <c r="F13" s="3502"/>
      <c r="G13" s="3502"/>
      <c r="H13" s="3502"/>
      <c r="I13" s="3502"/>
      <c r="J13" s="3502"/>
      <c r="K13" s="3502"/>
      <c r="L13" s="3502"/>
      <c r="M13" s="3502"/>
      <c r="N13" s="3502"/>
      <c r="O13" s="3502"/>
      <c r="P13" s="3502"/>
      <c r="Q13" s="3502"/>
      <c r="R13" s="3502"/>
      <c r="S13" s="3502"/>
      <c r="T13" s="3502"/>
      <c r="U13" s="3502"/>
      <c r="V13" s="3502"/>
      <c r="W13" s="3502"/>
      <c r="X13" s="3502"/>
      <c r="Y13" s="3502"/>
      <c r="Z13" s="3502"/>
      <c r="AA13" s="3502"/>
      <c r="AB13" s="3502"/>
      <c r="AC13" s="3503"/>
      <c r="AE13" s="3502"/>
      <c r="AF13" s="3502"/>
      <c r="AG13" s="3502"/>
      <c r="AH13" s="3502"/>
      <c r="AI13" s="3502"/>
      <c r="AJ13" s="3502"/>
      <c r="AK13" s="3502"/>
      <c r="AL13" s="3502"/>
      <c r="AM13" s="3502"/>
    </row>
    <row r="14" spans="1:29" ht="15.75" thickBot="1">
      <c r="A14" s="1211"/>
      <c r="B14" s="1212"/>
      <c r="C14" s="1212"/>
      <c r="D14" s="1212"/>
      <c r="E14" s="1212"/>
      <c r="F14" s="1212"/>
      <c r="G14" s="1213"/>
      <c r="H14" s="1212"/>
      <c r="I14" s="1212"/>
      <c r="J14" s="1212"/>
      <c r="K14" s="1212"/>
      <c r="L14" s="2295"/>
      <c r="M14" s="2295"/>
      <c r="N14" s="1212"/>
      <c r="O14" s="1212"/>
      <c r="P14" s="1212"/>
      <c r="Q14" s="1212"/>
      <c r="R14" s="1212"/>
      <c r="S14" s="1212"/>
      <c r="T14" s="1212"/>
      <c r="U14" s="1212"/>
      <c r="V14" s="1212"/>
      <c r="W14" s="1212"/>
      <c r="X14" s="1212"/>
      <c r="Y14" s="1212"/>
      <c r="Z14" s="1212"/>
      <c r="AA14" s="2295"/>
      <c r="AB14" s="2295"/>
      <c r="AC14" s="1214"/>
    </row>
    <row r="15" spans="1:39" ht="63.75">
      <c r="A15" s="2302" t="s">
        <v>9</v>
      </c>
      <c r="B15" s="2302" t="s">
        <v>1425</v>
      </c>
      <c r="C15" s="2302" t="s">
        <v>11</v>
      </c>
      <c r="D15" s="3507" t="s">
        <v>12</v>
      </c>
      <c r="E15" s="3507"/>
      <c r="F15" s="2302" t="s">
        <v>13</v>
      </c>
      <c r="G15" s="1216" t="s">
        <v>14</v>
      </c>
      <c r="H15" s="2302" t="s">
        <v>15</v>
      </c>
      <c r="I15" s="2302" t="s">
        <v>16</v>
      </c>
      <c r="J15" s="2305" t="s">
        <v>17</v>
      </c>
      <c r="K15" s="2302" t="s">
        <v>18</v>
      </c>
      <c r="L15" s="2302" t="s">
        <v>19</v>
      </c>
      <c r="M15" s="2302" t="s">
        <v>20</v>
      </c>
      <c r="N15" s="1217" t="s">
        <v>21</v>
      </c>
      <c r="O15" s="1217" t="s">
        <v>22</v>
      </c>
      <c r="P15" s="1217" t="s">
        <v>23</v>
      </c>
      <c r="Q15" s="1217" t="s">
        <v>24</v>
      </c>
      <c r="R15" s="1217" t="s">
        <v>25</v>
      </c>
      <c r="S15" s="1217" t="s">
        <v>26</v>
      </c>
      <c r="T15" s="1217" t="s">
        <v>27</v>
      </c>
      <c r="U15" s="1217" t="s">
        <v>28</v>
      </c>
      <c r="V15" s="1217" t="s">
        <v>29</v>
      </c>
      <c r="W15" s="1217" t="s">
        <v>30</v>
      </c>
      <c r="X15" s="1217" t="s">
        <v>31</v>
      </c>
      <c r="Y15" s="1217" t="s">
        <v>32</v>
      </c>
      <c r="Z15" s="2302" t="s">
        <v>33</v>
      </c>
      <c r="AA15" s="2302" t="s">
        <v>34</v>
      </c>
      <c r="AB15" s="2302" t="s">
        <v>1729</v>
      </c>
      <c r="AC15" s="2302" t="s">
        <v>35</v>
      </c>
      <c r="AD15" s="2250" t="s">
        <v>1426</v>
      </c>
      <c r="AE15" s="2054" t="s">
        <v>36</v>
      </c>
      <c r="AF15" s="2055" t="s">
        <v>37</v>
      </c>
      <c r="AG15" s="2085" t="s">
        <v>38</v>
      </c>
      <c r="AH15" s="2056" t="s">
        <v>1724</v>
      </c>
      <c r="AI15" s="2056" t="s">
        <v>1725</v>
      </c>
      <c r="AJ15" s="2087" t="s">
        <v>42</v>
      </c>
      <c r="AK15" s="2057" t="s">
        <v>43</v>
      </c>
      <c r="AL15" s="2087" t="s">
        <v>44</v>
      </c>
      <c r="AM15" s="2089" t="s">
        <v>45</v>
      </c>
    </row>
    <row r="16" spans="1:39" ht="38.25">
      <c r="A16" s="3490">
        <v>1</v>
      </c>
      <c r="B16" s="3492" t="s">
        <v>1427</v>
      </c>
      <c r="C16" s="3494" t="s">
        <v>1428</v>
      </c>
      <c r="D16" s="3506" t="s">
        <v>1429</v>
      </c>
      <c r="E16" s="1218" t="s">
        <v>1430</v>
      </c>
      <c r="F16" s="1219" t="s">
        <v>1431</v>
      </c>
      <c r="G16" s="1220">
        <v>12</v>
      </c>
      <c r="H16" s="1221" t="s">
        <v>1432</v>
      </c>
      <c r="I16" s="1222" t="s">
        <v>1433</v>
      </c>
      <c r="J16" s="2306">
        <f>80%/50</f>
        <v>0.016</v>
      </c>
      <c r="K16" s="1221" t="s">
        <v>1434</v>
      </c>
      <c r="L16" s="1223">
        <v>43101</v>
      </c>
      <c r="M16" s="1223">
        <v>43465</v>
      </c>
      <c r="N16" s="2365">
        <v>0.0833</v>
      </c>
      <c r="O16" s="2365">
        <v>0.0833</v>
      </c>
      <c r="P16" s="2365">
        <v>0.0833</v>
      </c>
      <c r="Q16" s="2365">
        <v>0.0833</v>
      </c>
      <c r="R16" s="2365">
        <v>0.0833</v>
      </c>
      <c r="S16" s="2365">
        <v>0.0833</v>
      </c>
      <c r="T16" s="2365">
        <v>0.0833</v>
      </c>
      <c r="U16" s="2365">
        <v>0.0833</v>
      </c>
      <c r="V16" s="2365">
        <v>0.0833</v>
      </c>
      <c r="W16" s="2365">
        <v>0.0833</v>
      </c>
      <c r="X16" s="2365">
        <v>0.0833</v>
      </c>
      <c r="Y16" s="2365">
        <v>0.0833</v>
      </c>
      <c r="Z16" s="2308">
        <f>SUM(N16:Y16)</f>
        <v>0.9996000000000002</v>
      </c>
      <c r="AA16" s="2309"/>
      <c r="AB16" s="2309"/>
      <c r="AC16" s="1218"/>
      <c r="AD16" s="1471"/>
      <c r="AE16" s="2651">
        <f>SUM(N16:O16)</f>
        <v>0.1666</v>
      </c>
      <c r="AF16" s="2615">
        <f>AE16/Z16</f>
        <v>0.16666666666666663</v>
      </c>
      <c r="AG16" s="2654">
        <v>0.1666</v>
      </c>
      <c r="AH16" s="2655">
        <f>+AG16/AE16</f>
        <v>1</v>
      </c>
      <c r="AI16" s="2655">
        <f>+AG16/Z16</f>
        <v>0.16666666666666663</v>
      </c>
      <c r="AJ16" s="2652"/>
      <c r="AK16" s="2653"/>
      <c r="AL16" s="2652"/>
      <c r="AM16" s="2652"/>
    </row>
    <row r="17" spans="1:39" ht="38.25">
      <c r="A17" s="3491"/>
      <c r="B17" s="3493"/>
      <c r="C17" s="3494"/>
      <c r="D17" s="3506"/>
      <c r="E17" s="1218" t="s">
        <v>1435</v>
      </c>
      <c r="F17" s="1219" t="s">
        <v>104</v>
      </c>
      <c r="G17" s="1220">
        <v>4</v>
      </c>
      <c r="H17" s="1221" t="s">
        <v>1730</v>
      </c>
      <c r="I17" s="1222" t="s">
        <v>1433</v>
      </c>
      <c r="J17" s="2306">
        <f aca="true" t="shared" si="0" ref="J17:J65">80%/50</f>
        <v>0.016</v>
      </c>
      <c r="K17" s="1221" t="s">
        <v>1436</v>
      </c>
      <c r="L17" s="1223">
        <v>43191</v>
      </c>
      <c r="M17" s="1223">
        <v>43465</v>
      </c>
      <c r="N17" s="2310"/>
      <c r="O17" s="2310"/>
      <c r="P17" s="2311"/>
      <c r="Q17" s="2311">
        <v>1</v>
      </c>
      <c r="R17" s="2311"/>
      <c r="S17" s="2311"/>
      <c r="T17" s="2311">
        <v>1</v>
      </c>
      <c r="U17" s="2311"/>
      <c r="V17" s="2311"/>
      <c r="W17" s="2311">
        <v>1</v>
      </c>
      <c r="X17" s="2311"/>
      <c r="Y17" s="2311">
        <v>1</v>
      </c>
      <c r="Z17" s="1224">
        <v>4</v>
      </c>
      <c r="AA17" s="2309"/>
      <c r="AB17" s="2309"/>
      <c r="AC17" s="1218"/>
      <c r="AD17" s="1471"/>
      <c r="AE17" s="2609">
        <f aca="true" t="shared" si="1" ref="AE17:AE65">SUM(N17:O17)</f>
        <v>0</v>
      </c>
      <c r="AF17" s="2615"/>
      <c r="AG17" s="2652"/>
      <c r="AH17" s="2655"/>
      <c r="AI17" s="2655">
        <f aca="true" t="shared" si="2" ref="AI17:AI65">+AG17/Z17</f>
        <v>0</v>
      </c>
      <c r="AJ17" s="2652"/>
      <c r="AK17" s="2653"/>
      <c r="AL17" s="2652"/>
      <c r="AM17" s="2652"/>
    </row>
    <row r="18" spans="1:39" ht="51">
      <c r="A18" s="3491"/>
      <c r="B18" s="3493"/>
      <c r="C18" s="3494"/>
      <c r="D18" s="3506"/>
      <c r="E18" s="1218" t="s">
        <v>1437</v>
      </c>
      <c r="F18" s="1219" t="s">
        <v>1438</v>
      </c>
      <c r="G18" s="1220">
        <v>1</v>
      </c>
      <c r="H18" s="1221" t="s">
        <v>1439</v>
      </c>
      <c r="I18" s="1222" t="s">
        <v>1433</v>
      </c>
      <c r="J18" s="2306">
        <f t="shared" si="0"/>
        <v>0.016</v>
      </c>
      <c r="K18" s="1221" t="s">
        <v>1440</v>
      </c>
      <c r="L18" s="1221">
        <v>43101</v>
      </c>
      <c r="M18" s="1221">
        <v>43131</v>
      </c>
      <c r="N18" s="2312">
        <v>1</v>
      </c>
      <c r="O18" s="2312"/>
      <c r="P18" s="2313"/>
      <c r="Q18" s="2313"/>
      <c r="R18" s="2313"/>
      <c r="S18" s="2313"/>
      <c r="T18" s="2313"/>
      <c r="U18" s="2313"/>
      <c r="V18" s="2313"/>
      <c r="W18" s="2313"/>
      <c r="X18" s="2313"/>
      <c r="Y18" s="2313"/>
      <c r="Z18" s="1220">
        <f>SUM(N18:Y18)</f>
        <v>1</v>
      </c>
      <c r="AA18" s="2309">
        <v>1075000</v>
      </c>
      <c r="AB18" s="2309">
        <v>1075000</v>
      </c>
      <c r="AC18" s="1218" t="s">
        <v>1441</v>
      </c>
      <c r="AD18" s="2251" t="s">
        <v>1442</v>
      </c>
      <c r="AE18" s="2609">
        <f t="shared" si="1"/>
        <v>1</v>
      </c>
      <c r="AF18" s="2615">
        <f>AE18/Z18</f>
        <v>1</v>
      </c>
      <c r="AG18" s="2652">
        <v>1</v>
      </c>
      <c r="AH18" s="2655">
        <f aca="true" t="shared" si="3" ref="AH18:AH63">+AG18/AE18</f>
        <v>1</v>
      </c>
      <c r="AI18" s="2655">
        <f t="shared" si="2"/>
        <v>1</v>
      </c>
      <c r="AJ18" s="2652"/>
      <c r="AK18" s="2653"/>
      <c r="AL18" s="2652"/>
      <c r="AM18" s="2652"/>
    </row>
    <row r="19" spans="1:39" ht="63.75">
      <c r="A19" s="3491"/>
      <c r="B19" s="3493"/>
      <c r="C19" s="3494"/>
      <c r="D19" s="3490" t="s">
        <v>1443</v>
      </c>
      <c r="E19" s="1218" t="s">
        <v>1444</v>
      </c>
      <c r="F19" s="1219" t="s">
        <v>1445</v>
      </c>
      <c r="G19" s="1220">
        <v>1</v>
      </c>
      <c r="H19" s="1221" t="s">
        <v>1446</v>
      </c>
      <c r="I19" s="355" t="s">
        <v>1447</v>
      </c>
      <c r="J19" s="2306">
        <f t="shared" si="0"/>
        <v>0.016</v>
      </c>
      <c r="K19" s="1225" t="s">
        <v>1448</v>
      </c>
      <c r="L19" s="1223">
        <v>43132</v>
      </c>
      <c r="M19" s="1223">
        <v>43189</v>
      </c>
      <c r="N19" s="2310"/>
      <c r="O19" s="2310"/>
      <c r="P19" s="2310">
        <v>1</v>
      </c>
      <c r="Q19" s="2310"/>
      <c r="R19" s="2310"/>
      <c r="S19" s="2310"/>
      <c r="T19" s="2310"/>
      <c r="U19" s="2310"/>
      <c r="V19" s="2310"/>
      <c r="W19" s="2310"/>
      <c r="X19" s="2310"/>
      <c r="Y19" s="2310"/>
      <c r="Z19" s="1224">
        <v>1</v>
      </c>
      <c r="AA19" s="2309"/>
      <c r="AB19" s="2309"/>
      <c r="AC19" s="1218"/>
      <c r="AD19" s="1471"/>
      <c r="AE19" s="2609">
        <f t="shared" si="1"/>
        <v>0</v>
      </c>
      <c r="AF19" s="2615"/>
      <c r="AG19" s="2652"/>
      <c r="AH19" s="2655"/>
      <c r="AI19" s="2655">
        <f t="shared" si="2"/>
        <v>0</v>
      </c>
      <c r="AJ19" s="2652"/>
      <c r="AK19" s="2653"/>
      <c r="AL19" s="2652"/>
      <c r="AM19" s="2652"/>
    </row>
    <row r="20" spans="1:39" ht="63.75">
      <c r="A20" s="3491"/>
      <c r="B20" s="3493"/>
      <c r="C20" s="3494"/>
      <c r="D20" s="3491"/>
      <c r="E20" s="1218" t="s">
        <v>1449</v>
      </c>
      <c r="F20" s="1219" t="s">
        <v>1450</v>
      </c>
      <c r="G20" s="1220">
        <v>14</v>
      </c>
      <c r="H20" s="1221" t="s">
        <v>1451</v>
      </c>
      <c r="I20" s="355" t="s">
        <v>1447</v>
      </c>
      <c r="J20" s="2306">
        <f t="shared" si="0"/>
        <v>0.016</v>
      </c>
      <c r="K20" s="1221" t="s">
        <v>1452</v>
      </c>
      <c r="L20" s="1223">
        <v>43101</v>
      </c>
      <c r="M20" s="1223">
        <v>43465</v>
      </c>
      <c r="N20" s="2312">
        <v>1</v>
      </c>
      <c r="O20" s="2312">
        <v>1</v>
      </c>
      <c r="P20" s="2312">
        <v>1</v>
      </c>
      <c r="Q20" s="2312">
        <v>1</v>
      </c>
      <c r="R20" s="2312">
        <v>1</v>
      </c>
      <c r="S20" s="2312">
        <v>1</v>
      </c>
      <c r="T20" s="2312">
        <v>2</v>
      </c>
      <c r="U20" s="2312">
        <v>1</v>
      </c>
      <c r="V20" s="2312">
        <v>1</v>
      </c>
      <c r="W20" s="2312">
        <v>1</v>
      </c>
      <c r="X20" s="2312">
        <v>1</v>
      </c>
      <c r="Y20" s="2312">
        <v>2</v>
      </c>
      <c r="Z20" s="1224">
        <v>14</v>
      </c>
      <c r="AA20" s="2309">
        <v>80850189</v>
      </c>
      <c r="AB20" s="2309">
        <v>80850189</v>
      </c>
      <c r="AC20" s="1218" t="s">
        <v>1441</v>
      </c>
      <c r="AD20" s="2251" t="s">
        <v>1453</v>
      </c>
      <c r="AE20" s="2609">
        <f t="shared" si="1"/>
        <v>2</v>
      </c>
      <c r="AF20" s="2615">
        <f>AE20/Z20</f>
        <v>0.14285714285714285</v>
      </c>
      <c r="AG20" s="2652">
        <v>2</v>
      </c>
      <c r="AH20" s="2655">
        <f t="shared" si="3"/>
        <v>1</v>
      </c>
      <c r="AI20" s="2655">
        <f t="shared" si="2"/>
        <v>0.14285714285714285</v>
      </c>
      <c r="AJ20" s="2657">
        <f>3738737+7010132</f>
        <v>10748869</v>
      </c>
      <c r="AK20" s="2653"/>
      <c r="AL20" s="2652"/>
      <c r="AM20" s="2652"/>
    </row>
    <row r="21" spans="1:39" ht="63.75">
      <c r="A21" s="3491"/>
      <c r="B21" s="3493"/>
      <c r="C21" s="3494"/>
      <c r="D21" s="3491"/>
      <c r="E21" s="1218" t="s">
        <v>1454</v>
      </c>
      <c r="F21" s="1219" t="s">
        <v>1455</v>
      </c>
      <c r="G21" s="1220">
        <v>12</v>
      </c>
      <c r="H21" s="1221" t="s">
        <v>1456</v>
      </c>
      <c r="I21" s="355" t="s">
        <v>1731</v>
      </c>
      <c r="J21" s="2306">
        <f t="shared" si="0"/>
        <v>0.016</v>
      </c>
      <c r="K21" s="1221" t="s">
        <v>1457</v>
      </c>
      <c r="L21" s="1223">
        <v>43101</v>
      </c>
      <c r="M21" s="1223">
        <v>43465</v>
      </c>
      <c r="N21" s="2310">
        <v>1</v>
      </c>
      <c r="O21" s="2310">
        <v>1</v>
      </c>
      <c r="P21" s="2310">
        <v>1</v>
      </c>
      <c r="Q21" s="2310">
        <v>1</v>
      </c>
      <c r="R21" s="2310">
        <v>1</v>
      </c>
      <c r="S21" s="2310">
        <v>1</v>
      </c>
      <c r="T21" s="2310">
        <v>1</v>
      </c>
      <c r="U21" s="2310">
        <v>1</v>
      </c>
      <c r="V21" s="2310">
        <v>1</v>
      </c>
      <c r="W21" s="2310">
        <v>1</v>
      </c>
      <c r="X21" s="2310">
        <v>1</v>
      </c>
      <c r="Y21" s="2310">
        <v>1</v>
      </c>
      <c r="Z21" s="1224">
        <v>12</v>
      </c>
      <c r="AA21" s="2309"/>
      <c r="AB21" s="2309"/>
      <c r="AC21" s="1218"/>
      <c r="AD21" s="1471"/>
      <c r="AE21" s="2609">
        <f t="shared" si="1"/>
        <v>2</v>
      </c>
      <c r="AF21" s="2615">
        <f>AE21/Z21</f>
        <v>0.16666666666666666</v>
      </c>
      <c r="AG21" s="2652">
        <v>2</v>
      </c>
      <c r="AH21" s="2655">
        <f t="shared" si="3"/>
        <v>1</v>
      </c>
      <c r="AI21" s="2655">
        <f t="shared" si="2"/>
        <v>0.16666666666666666</v>
      </c>
      <c r="AJ21" s="2652"/>
      <c r="AK21" s="2653"/>
      <c r="AL21" s="2652"/>
      <c r="AM21" s="2652"/>
    </row>
    <row r="22" spans="1:39" ht="51">
      <c r="A22" s="3491"/>
      <c r="B22" s="3493"/>
      <c r="C22" s="3494"/>
      <c r="D22" s="3491"/>
      <c r="E22" s="1218" t="s">
        <v>1458</v>
      </c>
      <c r="F22" s="1219" t="s">
        <v>1459</v>
      </c>
      <c r="G22" s="1220">
        <v>1</v>
      </c>
      <c r="H22" s="1221" t="s">
        <v>1460</v>
      </c>
      <c r="I22" s="618" t="s">
        <v>1447</v>
      </c>
      <c r="J22" s="2306">
        <f t="shared" si="0"/>
        <v>0.016</v>
      </c>
      <c r="K22" s="1223" t="s">
        <v>1459</v>
      </c>
      <c r="L22" s="1223">
        <v>43405</v>
      </c>
      <c r="M22" s="1223">
        <v>43434</v>
      </c>
      <c r="N22" s="2310"/>
      <c r="O22" s="2310"/>
      <c r="P22" s="2310"/>
      <c r="Q22" s="2310"/>
      <c r="R22" s="2310"/>
      <c r="S22" s="2310"/>
      <c r="T22" s="2310"/>
      <c r="U22" s="2310"/>
      <c r="V22" s="2310"/>
      <c r="W22" s="2310"/>
      <c r="X22" s="2310">
        <v>1</v>
      </c>
      <c r="Y22" s="2310"/>
      <c r="Z22" s="1224">
        <v>1</v>
      </c>
      <c r="AA22" s="2309"/>
      <c r="AB22" s="2309"/>
      <c r="AC22" s="1218"/>
      <c r="AD22" s="1471"/>
      <c r="AE22" s="2609">
        <f t="shared" si="1"/>
        <v>0</v>
      </c>
      <c r="AF22" s="2615"/>
      <c r="AG22" s="2652"/>
      <c r="AH22" s="2655"/>
      <c r="AI22" s="2655">
        <f t="shared" si="2"/>
        <v>0</v>
      </c>
      <c r="AJ22" s="2652"/>
      <c r="AK22" s="2653"/>
      <c r="AL22" s="2652"/>
      <c r="AM22" s="2652"/>
    </row>
    <row r="23" spans="1:39" ht="51">
      <c r="A23" s="3491"/>
      <c r="B23" s="3493"/>
      <c r="C23" s="3494"/>
      <c r="D23" s="3491"/>
      <c r="E23" s="1218" t="s">
        <v>1461</v>
      </c>
      <c r="F23" s="1219" t="s">
        <v>1462</v>
      </c>
      <c r="G23" s="1220">
        <v>12</v>
      </c>
      <c r="H23" s="1226" t="s">
        <v>1463</v>
      </c>
      <c r="I23" s="618" t="s">
        <v>1464</v>
      </c>
      <c r="J23" s="2306">
        <f t="shared" si="0"/>
        <v>0.016</v>
      </c>
      <c r="K23" s="1223" t="s">
        <v>1465</v>
      </c>
      <c r="L23" s="1223">
        <v>43101</v>
      </c>
      <c r="M23" s="1223">
        <v>43465</v>
      </c>
      <c r="N23" s="2314">
        <v>1</v>
      </c>
      <c r="O23" s="2314">
        <v>1</v>
      </c>
      <c r="P23" s="2314">
        <v>1</v>
      </c>
      <c r="Q23" s="2314">
        <v>1</v>
      </c>
      <c r="R23" s="2314">
        <v>1</v>
      </c>
      <c r="S23" s="2314">
        <v>1</v>
      </c>
      <c r="T23" s="2314">
        <v>1</v>
      </c>
      <c r="U23" s="2314">
        <v>1</v>
      </c>
      <c r="V23" s="2314">
        <v>1</v>
      </c>
      <c r="W23" s="2314">
        <v>1</v>
      </c>
      <c r="X23" s="2314">
        <v>1</v>
      </c>
      <c r="Y23" s="2314">
        <v>1</v>
      </c>
      <c r="Z23" s="1224">
        <v>12</v>
      </c>
      <c r="AA23" s="2309"/>
      <c r="AB23" s="2309"/>
      <c r="AC23" s="1218"/>
      <c r="AD23" s="1471"/>
      <c r="AE23" s="2609">
        <f t="shared" si="1"/>
        <v>2</v>
      </c>
      <c r="AF23" s="2615">
        <f>AE23/Z23</f>
        <v>0.16666666666666666</v>
      </c>
      <c r="AG23" s="2652">
        <v>2</v>
      </c>
      <c r="AH23" s="2655">
        <f t="shared" si="3"/>
        <v>1</v>
      </c>
      <c r="AI23" s="2655">
        <f t="shared" si="2"/>
        <v>0.16666666666666666</v>
      </c>
      <c r="AJ23" s="2652"/>
      <c r="AK23" s="2653"/>
      <c r="AL23" s="2652"/>
      <c r="AM23" s="2652"/>
    </row>
    <row r="24" spans="1:39" ht="51">
      <c r="A24" s="3491"/>
      <c r="B24" s="3493"/>
      <c r="C24" s="3494"/>
      <c r="D24" s="3491"/>
      <c r="E24" s="1218" t="s">
        <v>1466</v>
      </c>
      <c r="F24" s="1219" t="s">
        <v>1467</v>
      </c>
      <c r="G24" s="1227">
        <v>1</v>
      </c>
      <c r="H24" s="1221" t="s">
        <v>1468</v>
      </c>
      <c r="I24" s="618" t="s">
        <v>1469</v>
      </c>
      <c r="J24" s="2306">
        <f t="shared" si="0"/>
        <v>0.016</v>
      </c>
      <c r="K24" s="1223" t="s">
        <v>104</v>
      </c>
      <c r="L24" s="1223">
        <v>43101</v>
      </c>
      <c r="M24" s="1223">
        <v>43465</v>
      </c>
      <c r="N24" s="2315">
        <v>1</v>
      </c>
      <c r="O24" s="2315">
        <v>1</v>
      </c>
      <c r="P24" s="2315">
        <v>1</v>
      </c>
      <c r="Q24" s="2315">
        <v>1</v>
      </c>
      <c r="R24" s="2315">
        <v>1</v>
      </c>
      <c r="S24" s="2315">
        <v>1</v>
      </c>
      <c r="T24" s="2315">
        <v>1</v>
      </c>
      <c r="U24" s="2315">
        <v>1</v>
      </c>
      <c r="V24" s="2315">
        <v>1</v>
      </c>
      <c r="W24" s="2315">
        <v>1</v>
      </c>
      <c r="X24" s="2315">
        <v>1</v>
      </c>
      <c r="Y24" s="2315">
        <v>1</v>
      </c>
      <c r="Z24" s="2308">
        <v>1</v>
      </c>
      <c r="AA24" s="2309"/>
      <c r="AB24" s="2309"/>
      <c r="AC24" s="1218"/>
      <c r="AD24" s="1471"/>
      <c r="AE24" s="2651">
        <v>1</v>
      </c>
      <c r="AF24" s="2615">
        <f>2/12</f>
        <v>0.16666666666666666</v>
      </c>
      <c r="AG24" s="2652">
        <v>1</v>
      </c>
      <c r="AH24" s="2655">
        <f t="shared" si="3"/>
        <v>1</v>
      </c>
      <c r="AI24" s="2655">
        <f t="shared" si="2"/>
        <v>1</v>
      </c>
      <c r="AJ24" s="2652"/>
      <c r="AK24" s="2653"/>
      <c r="AL24" s="2652"/>
      <c r="AM24" s="2652"/>
    </row>
    <row r="25" spans="1:39" ht="76.5">
      <c r="A25" s="3491"/>
      <c r="B25" s="3493"/>
      <c r="C25" s="3494"/>
      <c r="D25" s="3491"/>
      <c r="E25" s="1218" t="s">
        <v>1470</v>
      </c>
      <c r="F25" s="1219" t="s">
        <v>1471</v>
      </c>
      <c r="G25" s="1220">
        <v>6</v>
      </c>
      <c r="H25" s="1221" t="s">
        <v>1472</v>
      </c>
      <c r="I25" s="618" t="s">
        <v>1732</v>
      </c>
      <c r="J25" s="2306">
        <f t="shared" si="0"/>
        <v>0.016</v>
      </c>
      <c r="K25" s="1223" t="s">
        <v>1473</v>
      </c>
      <c r="L25" s="1223">
        <v>43132</v>
      </c>
      <c r="M25" s="1223">
        <v>43465</v>
      </c>
      <c r="N25" s="2314"/>
      <c r="O25" s="2314">
        <v>1</v>
      </c>
      <c r="P25" s="2314"/>
      <c r="Q25" s="2314">
        <v>1</v>
      </c>
      <c r="R25" s="2314"/>
      <c r="S25" s="2314">
        <v>1</v>
      </c>
      <c r="T25" s="2314"/>
      <c r="U25" s="2314">
        <v>1</v>
      </c>
      <c r="V25" s="2314"/>
      <c r="W25" s="2314">
        <v>1</v>
      </c>
      <c r="X25" s="2314"/>
      <c r="Y25" s="2314">
        <v>1</v>
      </c>
      <c r="Z25" s="1224">
        <f>+SUM(N25:Y25)</f>
        <v>6</v>
      </c>
      <c r="AA25" s="2309"/>
      <c r="AB25" s="2309"/>
      <c r="AC25" s="1218"/>
      <c r="AD25" s="1471"/>
      <c r="AE25" s="2609">
        <f t="shared" si="1"/>
        <v>1</v>
      </c>
      <c r="AF25" s="2615">
        <f>AE25/Z25</f>
        <v>0.16666666666666666</v>
      </c>
      <c r="AG25" s="2652">
        <v>1</v>
      </c>
      <c r="AH25" s="2655">
        <f t="shared" si="3"/>
        <v>1</v>
      </c>
      <c r="AI25" s="2655">
        <f t="shared" si="2"/>
        <v>0.16666666666666666</v>
      </c>
      <c r="AJ25" s="2652"/>
      <c r="AK25" s="2653"/>
      <c r="AL25" s="2652"/>
      <c r="AM25" s="2652"/>
    </row>
    <row r="26" spans="1:39" ht="89.25">
      <c r="A26" s="3491"/>
      <c r="B26" s="3493"/>
      <c r="C26" s="3494"/>
      <c r="D26" s="3491"/>
      <c r="E26" s="1218" t="s">
        <v>1733</v>
      </c>
      <c r="F26" s="1219" t="s">
        <v>1474</v>
      </c>
      <c r="G26" s="1227">
        <v>1</v>
      </c>
      <c r="H26" s="1221" t="s">
        <v>1734</v>
      </c>
      <c r="I26" s="355" t="s">
        <v>1475</v>
      </c>
      <c r="J26" s="2306">
        <f t="shared" si="0"/>
        <v>0.016</v>
      </c>
      <c r="K26" s="1223" t="s">
        <v>1735</v>
      </c>
      <c r="L26" s="1223">
        <v>43101</v>
      </c>
      <c r="M26" s="1223">
        <v>43465</v>
      </c>
      <c r="N26" s="2315">
        <v>1</v>
      </c>
      <c r="O26" s="2315">
        <v>1</v>
      </c>
      <c r="P26" s="2315">
        <v>1</v>
      </c>
      <c r="Q26" s="2315">
        <v>1</v>
      </c>
      <c r="R26" s="2315">
        <v>1</v>
      </c>
      <c r="S26" s="2315">
        <v>1</v>
      </c>
      <c r="T26" s="2315">
        <v>1</v>
      </c>
      <c r="U26" s="2315">
        <v>1</v>
      </c>
      <c r="V26" s="2315">
        <v>1</v>
      </c>
      <c r="W26" s="2315">
        <v>1</v>
      </c>
      <c r="X26" s="2315">
        <v>1</v>
      </c>
      <c r="Y26" s="2315">
        <v>1</v>
      </c>
      <c r="Z26" s="2308">
        <v>1</v>
      </c>
      <c r="AA26" s="2309"/>
      <c r="AB26" s="2309"/>
      <c r="AC26" s="1218"/>
      <c r="AD26" s="1471"/>
      <c r="AE26" s="2651">
        <v>1</v>
      </c>
      <c r="AF26" s="2615">
        <f>2/12</f>
        <v>0.16666666666666666</v>
      </c>
      <c r="AG26" s="2652">
        <v>1</v>
      </c>
      <c r="AH26" s="2655">
        <f t="shared" si="3"/>
        <v>1</v>
      </c>
      <c r="AI26" s="2655">
        <f t="shared" si="2"/>
        <v>1</v>
      </c>
      <c r="AJ26" s="2652"/>
      <c r="AK26" s="2653"/>
      <c r="AL26" s="2652"/>
      <c r="AM26" s="2652"/>
    </row>
    <row r="27" spans="1:39" ht="51">
      <c r="A27" s="3491"/>
      <c r="B27" s="3493"/>
      <c r="C27" s="3494"/>
      <c r="D27" s="2300" t="s">
        <v>1476</v>
      </c>
      <c r="E27" s="355" t="s">
        <v>1477</v>
      </c>
      <c r="F27" s="1219" t="s">
        <v>1478</v>
      </c>
      <c r="G27" s="1220">
        <v>6</v>
      </c>
      <c r="H27" s="1221" t="s">
        <v>1479</v>
      </c>
      <c r="I27" s="2288" t="s">
        <v>1736</v>
      </c>
      <c r="J27" s="2306">
        <f t="shared" si="0"/>
        <v>0.016</v>
      </c>
      <c r="K27" s="1223" t="s">
        <v>104</v>
      </c>
      <c r="L27" s="1223">
        <v>43132</v>
      </c>
      <c r="M27" s="1223">
        <v>43465</v>
      </c>
      <c r="N27" s="2310"/>
      <c r="O27" s="2310">
        <v>1</v>
      </c>
      <c r="P27" s="2310"/>
      <c r="Q27" s="2310">
        <v>1</v>
      </c>
      <c r="R27" s="2310"/>
      <c r="S27" s="2310">
        <v>1</v>
      </c>
      <c r="T27" s="2310"/>
      <c r="U27" s="2310">
        <v>1</v>
      </c>
      <c r="V27" s="2310"/>
      <c r="W27" s="2310">
        <v>1</v>
      </c>
      <c r="X27" s="2310"/>
      <c r="Y27" s="2310">
        <v>1</v>
      </c>
      <c r="Z27" s="1224">
        <v>6</v>
      </c>
      <c r="AA27" s="2309"/>
      <c r="AB27" s="2309"/>
      <c r="AC27" s="1218"/>
      <c r="AD27" s="1471"/>
      <c r="AE27" s="2609">
        <f t="shared" si="1"/>
        <v>1</v>
      </c>
      <c r="AF27" s="2615">
        <f>AE27/Z27</f>
        <v>0.16666666666666666</v>
      </c>
      <c r="AG27" s="2652">
        <v>1</v>
      </c>
      <c r="AH27" s="2655">
        <f t="shared" si="3"/>
        <v>1</v>
      </c>
      <c r="AI27" s="2655">
        <f t="shared" si="2"/>
        <v>0.16666666666666666</v>
      </c>
      <c r="AJ27" s="2652"/>
      <c r="AK27" s="2653"/>
      <c r="AL27" s="2652"/>
      <c r="AM27" s="2652"/>
    </row>
    <row r="28" spans="1:39" ht="51">
      <c r="A28" s="3491"/>
      <c r="B28" s="3493"/>
      <c r="C28" s="3494"/>
      <c r="D28" s="3506" t="s">
        <v>1480</v>
      </c>
      <c r="E28" s="355" t="s">
        <v>1481</v>
      </c>
      <c r="F28" s="1219" t="s">
        <v>1482</v>
      </c>
      <c r="G28" s="1227">
        <v>1</v>
      </c>
      <c r="H28" s="1221" t="s">
        <v>1483</v>
      </c>
      <c r="I28" s="355" t="s">
        <v>1484</v>
      </c>
      <c r="J28" s="2306">
        <f t="shared" si="0"/>
        <v>0.016</v>
      </c>
      <c r="K28" s="1223" t="s">
        <v>104</v>
      </c>
      <c r="L28" s="1223">
        <v>43101</v>
      </c>
      <c r="M28" s="1223">
        <v>43465</v>
      </c>
      <c r="N28" s="2315"/>
      <c r="O28" s="2316"/>
      <c r="P28" s="2317">
        <v>0.25</v>
      </c>
      <c r="Q28" s="2317">
        <v>0.25</v>
      </c>
      <c r="R28" s="2317">
        <v>0.25</v>
      </c>
      <c r="S28" s="2317">
        <v>0.25</v>
      </c>
      <c r="T28" s="2315"/>
      <c r="U28" s="2315"/>
      <c r="V28" s="2315"/>
      <c r="W28" s="2315"/>
      <c r="X28" s="2315"/>
      <c r="Y28" s="2315"/>
      <c r="Z28" s="2308">
        <v>1</v>
      </c>
      <c r="AA28" s="2309"/>
      <c r="AB28" s="2309"/>
      <c r="AC28" s="1218"/>
      <c r="AD28" s="1471"/>
      <c r="AE28" s="2651">
        <f t="shared" si="1"/>
        <v>0</v>
      </c>
      <c r="AF28" s="2615"/>
      <c r="AG28" s="2652"/>
      <c r="AH28" s="2655"/>
      <c r="AI28" s="2655">
        <f t="shared" si="2"/>
        <v>0</v>
      </c>
      <c r="AJ28" s="2652"/>
      <c r="AK28" s="2653"/>
      <c r="AL28" s="2652"/>
      <c r="AM28" s="2652"/>
    </row>
    <row r="29" spans="1:39" ht="88.5" customHeight="1">
      <c r="A29" s="3491"/>
      <c r="B29" s="3493"/>
      <c r="C29" s="3494"/>
      <c r="D29" s="3506"/>
      <c r="E29" s="355" t="s">
        <v>1485</v>
      </c>
      <c r="F29" s="1219" t="s">
        <v>1486</v>
      </c>
      <c r="G29" s="1227">
        <v>1</v>
      </c>
      <c r="H29" s="1221" t="s">
        <v>1487</v>
      </c>
      <c r="I29" s="355" t="s">
        <v>1488</v>
      </c>
      <c r="J29" s="2306">
        <f t="shared" si="0"/>
        <v>0.016</v>
      </c>
      <c r="K29" s="1223" t="s">
        <v>1737</v>
      </c>
      <c r="L29" s="1223">
        <v>43132</v>
      </c>
      <c r="M29" s="1223">
        <v>43281</v>
      </c>
      <c r="N29" s="2312"/>
      <c r="O29" s="2307">
        <v>0.05</v>
      </c>
      <c r="P29" s="2307">
        <v>0.1</v>
      </c>
      <c r="Q29" s="2307">
        <v>0.25</v>
      </c>
      <c r="R29" s="2307">
        <v>0.25</v>
      </c>
      <c r="S29" s="2307">
        <v>0.35</v>
      </c>
      <c r="T29" s="2312"/>
      <c r="U29" s="2312"/>
      <c r="V29" s="2312"/>
      <c r="W29" s="2312"/>
      <c r="X29" s="2312"/>
      <c r="Y29" s="2312"/>
      <c r="Z29" s="1227">
        <f>+SUM(N29:Y29)</f>
        <v>1</v>
      </c>
      <c r="AA29" s="2309"/>
      <c r="AB29" s="2309"/>
      <c r="AC29" s="1218"/>
      <c r="AD29" s="1471"/>
      <c r="AE29" s="2651">
        <f t="shared" si="1"/>
        <v>0.05</v>
      </c>
      <c r="AF29" s="2615">
        <f>AE29/Z29</f>
        <v>0.05</v>
      </c>
      <c r="AG29" s="2652">
        <v>0.05</v>
      </c>
      <c r="AH29" s="2655">
        <f t="shared" si="3"/>
        <v>1</v>
      </c>
      <c r="AI29" s="2655">
        <f t="shared" si="2"/>
        <v>0.05</v>
      </c>
      <c r="AJ29" s="2652"/>
      <c r="AK29" s="2653"/>
      <c r="AL29" s="2652"/>
      <c r="AM29" s="2652"/>
    </row>
    <row r="30" spans="1:39" ht="63.75" customHeight="1">
      <c r="A30" s="3491"/>
      <c r="B30" s="3493"/>
      <c r="C30" s="3494"/>
      <c r="D30" s="3506"/>
      <c r="E30" s="355" t="s">
        <v>1489</v>
      </c>
      <c r="F30" s="1219" t="s">
        <v>1482</v>
      </c>
      <c r="G30" s="1227">
        <v>1</v>
      </c>
      <c r="H30" s="1228" t="s">
        <v>1490</v>
      </c>
      <c r="I30" s="355" t="s">
        <v>1491</v>
      </c>
      <c r="J30" s="2306">
        <f t="shared" si="0"/>
        <v>0.016</v>
      </c>
      <c r="K30" s="1223" t="s">
        <v>1738</v>
      </c>
      <c r="L30" s="1223">
        <v>43101</v>
      </c>
      <c r="M30" s="1223">
        <v>43465</v>
      </c>
      <c r="N30" s="2307">
        <v>1</v>
      </c>
      <c r="O30" s="2307">
        <v>1</v>
      </c>
      <c r="P30" s="2307">
        <v>1</v>
      </c>
      <c r="Q30" s="2307">
        <v>1</v>
      </c>
      <c r="R30" s="2307">
        <v>1</v>
      </c>
      <c r="S30" s="2307">
        <v>1</v>
      </c>
      <c r="T30" s="2307">
        <v>1</v>
      </c>
      <c r="U30" s="2307">
        <v>1</v>
      </c>
      <c r="V30" s="2307">
        <v>1</v>
      </c>
      <c r="W30" s="2307">
        <v>1</v>
      </c>
      <c r="X30" s="2307">
        <v>1</v>
      </c>
      <c r="Y30" s="2307">
        <v>1</v>
      </c>
      <c r="Z30" s="1227">
        <v>1</v>
      </c>
      <c r="AA30" s="2309"/>
      <c r="AB30" s="2309"/>
      <c r="AC30" s="1218"/>
      <c r="AD30" s="1471"/>
      <c r="AE30" s="2651">
        <v>1</v>
      </c>
      <c r="AF30" s="2615">
        <f>2/12</f>
        <v>0.16666666666666666</v>
      </c>
      <c r="AG30" s="2652">
        <v>1</v>
      </c>
      <c r="AH30" s="2655">
        <f t="shared" si="3"/>
        <v>1</v>
      </c>
      <c r="AI30" s="2655">
        <f t="shared" si="2"/>
        <v>1</v>
      </c>
      <c r="AJ30" s="2652"/>
      <c r="AK30" s="2653"/>
      <c r="AL30" s="2652"/>
      <c r="AM30" s="2652"/>
    </row>
    <row r="31" spans="1:39" ht="93.75" customHeight="1">
      <c r="A31" s="3491"/>
      <c r="B31" s="3493"/>
      <c r="C31" s="3494"/>
      <c r="D31" s="3506"/>
      <c r="E31" s="355" t="s">
        <v>1492</v>
      </c>
      <c r="F31" s="1219" t="s">
        <v>1482</v>
      </c>
      <c r="G31" s="1220">
        <v>12</v>
      </c>
      <c r="H31" s="1221" t="s">
        <v>1493</v>
      </c>
      <c r="I31" s="355" t="s">
        <v>1464</v>
      </c>
      <c r="J31" s="2306">
        <f t="shared" si="0"/>
        <v>0.016</v>
      </c>
      <c r="K31" s="1221" t="s">
        <v>1739</v>
      </c>
      <c r="L31" s="1223">
        <v>43101</v>
      </c>
      <c r="M31" s="1223">
        <v>43465</v>
      </c>
      <c r="N31" s="2307">
        <v>1</v>
      </c>
      <c r="O31" s="2307">
        <v>1</v>
      </c>
      <c r="P31" s="2307">
        <v>1</v>
      </c>
      <c r="Q31" s="2307">
        <v>1</v>
      </c>
      <c r="R31" s="2307">
        <v>1</v>
      </c>
      <c r="S31" s="2307">
        <v>1</v>
      </c>
      <c r="T31" s="2307">
        <v>1</v>
      </c>
      <c r="U31" s="2307">
        <v>1</v>
      </c>
      <c r="V31" s="2307">
        <v>1</v>
      </c>
      <c r="W31" s="2307">
        <v>1</v>
      </c>
      <c r="X31" s="2307">
        <v>1</v>
      </c>
      <c r="Y31" s="2307">
        <v>1</v>
      </c>
      <c r="Z31" s="2308">
        <v>1</v>
      </c>
      <c r="AA31" s="2309"/>
      <c r="AB31" s="2309"/>
      <c r="AC31" s="1218"/>
      <c r="AD31" s="1471"/>
      <c r="AE31" s="2651">
        <v>1</v>
      </c>
      <c r="AF31" s="2615">
        <f>2/12</f>
        <v>0.16666666666666666</v>
      </c>
      <c r="AG31" s="2652">
        <v>1</v>
      </c>
      <c r="AH31" s="2655">
        <f t="shared" si="3"/>
        <v>1</v>
      </c>
      <c r="AI31" s="2655">
        <f t="shared" si="2"/>
        <v>1</v>
      </c>
      <c r="AJ31" s="2652"/>
      <c r="AK31" s="2653"/>
      <c r="AL31" s="2652"/>
      <c r="AM31" s="2652"/>
    </row>
    <row r="32" spans="1:39" ht="89.25">
      <c r="A32" s="3491"/>
      <c r="B32" s="3493"/>
      <c r="C32" s="3494"/>
      <c r="D32" s="3506"/>
      <c r="E32" s="355" t="s">
        <v>1494</v>
      </c>
      <c r="F32" s="1219" t="s">
        <v>1495</v>
      </c>
      <c r="G32" s="1220">
        <v>6</v>
      </c>
      <c r="H32" s="1219" t="s">
        <v>1496</v>
      </c>
      <c r="I32" s="618" t="s">
        <v>1497</v>
      </c>
      <c r="J32" s="2306">
        <f t="shared" si="0"/>
        <v>0.016</v>
      </c>
      <c r="K32" s="1221" t="s">
        <v>1498</v>
      </c>
      <c r="L32" s="1223">
        <v>43101</v>
      </c>
      <c r="M32" s="1223">
        <v>43465</v>
      </c>
      <c r="N32" s="2312"/>
      <c r="O32" s="2312">
        <v>1</v>
      </c>
      <c r="P32" s="2312"/>
      <c r="Q32" s="2312">
        <v>1</v>
      </c>
      <c r="R32" s="2312"/>
      <c r="S32" s="2312">
        <v>1</v>
      </c>
      <c r="T32" s="2312"/>
      <c r="U32" s="2312">
        <v>1</v>
      </c>
      <c r="V32" s="2312"/>
      <c r="W32" s="2312">
        <v>1</v>
      </c>
      <c r="X32" s="2312"/>
      <c r="Y32" s="2312">
        <v>1</v>
      </c>
      <c r="Z32" s="1220">
        <f>SUM(N32:Y32)</f>
        <v>6</v>
      </c>
      <c r="AA32" s="2309"/>
      <c r="AB32" s="2309"/>
      <c r="AC32" s="1218"/>
      <c r="AD32" s="1471"/>
      <c r="AE32" s="2609">
        <f t="shared" si="1"/>
        <v>1</v>
      </c>
      <c r="AF32" s="2615">
        <f>AE32/Z32</f>
        <v>0.16666666666666666</v>
      </c>
      <c r="AG32" s="2652">
        <v>1</v>
      </c>
      <c r="AH32" s="2655">
        <f t="shared" si="3"/>
        <v>1</v>
      </c>
      <c r="AI32" s="2655">
        <f t="shared" si="2"/>
        <v>0.16666666666666666</v>
      </c>
      <c r="AJ32" s="2652"/>
      <c r="AK32" s="2653"/>
      <c r="AL32" s="2652"/>
      <c r="AM32" s="2652"/>
    </row>
    <row r="33" spans="1:39" ht="25.5">
      <c r="A33" s="3491"/>
      <c r="B33" s="3493"/>
      <c r="C33" s="3494"/>
      <c r="D33" s="3506"/>
      <c r="E33" s="355" t="s">
        <v>1499</v>
      </c>
      <c r="F33" s="1219" t="s">
        <v>422</v>
      </c>
      <c r="G33" s="1227">
        <v>1</v>
      </c>
      <c r="H33" s="1221" t="s">
        <v>1500</v>
      </c>
      <c r="I33" s="618" t="s">
        <v>1497</v>
      </c>
      <c r="J33" s="2306">
        <f t="shared" si="0"/>
        <v>0.016</v>
      </c>
      <c r="K33" s="1221" t="s">
        <v>1501</v>
      </c>
      <c r="L33" s="1223">
        <v>43101</v>
      </c>
      <c r="M33" s="1223">
        <v>43465</v>
      </c>
      <c r="N33" s="2365">
        <v>0.0833</v>
      </c>
      <c r="O33" s="2365">
        <v>0.0833</v>
      </c>
      <c r="P33" s="2365">
        <v>0.0833</v>
      </c>
      <c r="Q33" s="2365">
        <v>0.0833</v>
      </c>
      <c r="R33" s="2365">
        <v>0.0833</v>
      </c>
      <c r="S33" s="2365">
        <v>0.0833</v>
      </c>
      <c r="T33" s="2365">
        <v>0.0833</v>
      </c>
      <c r="U33" s="2365">
        <v>0.0833</v>
      </c>
      <c r="V33" s="2365">
        <v>0.0833</v>
      </c>
      <c r="W33" s="2365">
        <v>0.0833</v>
      </c>
      <c r="X33" s="2365">
        <v>0.0833</v>
      </c>
      <c r="Y33" s="2365">
        <v>0.0833</v>
      </c>
      <c r="Z33" s="1227">
        <v>1</v>
      </c>
      <c r="AA33" s="2309"/>
      <c r="AB33" s="2309"/>
      <c r="AC33" s="1218"/>
      <c r="AD33" s="1471"/>
      <c r="AE33" s="2615">
        <f>SUM(N33:O33)</f>
        <v>0.1666</v>
      </c>
      <c r="AF33" s="2615">
        <f>AE33/Z33</f>
        <v>0.1666</v>
      </c>
      <c r="AG33" s="2654">
        <v>0.1666</v>
      </c>
      <c r="AH33" s="2655">
        <f t="shared" si="3"/>
        <v>1</v>
      </c>
      <c r="AI33" s="2655">
        <f t="shared" si="2"/>
        <v>0.1666</v>
      </c>
      <c r="AJ33" s="2652"/>
      <c r="AK33" s="2653"/>
      <c r="AL33" s="2652"/>
      <c r="AM33" s="2652"/>
    </row>
    <row r="34" spans="1:39" ht="63.75">
      <c r="A34" s="3491"/>
      <c r="B34" s="3493"/>
      <c r="C34" s="3494"/>
      <c r="D34" s="3506"/>
      <c r="E34" s="355" t="s">
        <v>1502</v>
      </c>
      <c r="F34" s="1219" t="s">
        <v>1503</v>
      </c>
      <c r="G34" s="1227">
        <v>1</v>
      </c>
      <c r="H34" s="1221" t="s">
        <v>1740</v>
      </c>
      <c r="I34" s="618" t="s">
        <v>1497</v>
      </c>
      <c r="J34" s="2306">
        <f t="shared" si="0"/>
        <v>0.016</v>
      </c>
      <c r="K34" s="1221" t="s">
        <v>1504</v>
      </c>
      <c r="L34" s="1223">
        <v>43191</v>
      </c>
      <c r="M34" s="1223">
        <v>43465</v>
      </c>
      <c r="N34" s="2312"/>
      <c r="O34" s="2312"/>
      <c r="P34" s="2312"/>
      <c r="Q34" s="2365">
        <v>0.3333</v>
      </c>
      <c r="R34" s="2312"/>
      <c r="S34" s="2312"/>
      <c r="T34" s="2312"/>
      <c r="U34" s="2365">
        <v>0.3333</v>
      </c>
      <c r="V34" s="2312"/>
      <c r="W34" s="2312"/>
      <c r="X34" s="2312"/>
      <c r="Y34" s="2365">
        <v>0.3333</v>
      </c>
      <c r="Z34" s="1227">
        <v>1</v>
      </c>
      <c r="AA34" s="2309">
        <v>7700000</v>
      </c>
      <c r="AB34" s="2309">
        <v>7700000</v>
      </c>
      <c r="AC34" s="1218" t="s">
        <v>1441</v>
      </c>
      <c r="AD34" s="1471" t="s">
        <v>1505</v>
      </c>
      <c r="AE34" s="2651">
        <f>SUM(N34:O34)</f>
        <v>0</v>
      </c>
      <c r="AF34" s="2615"/>
      <c r="AG34" s="2652"/>
      <c r="AH34" s="2655"/>
      <c r="AI34" s="2655">
        <f t="shared" si="2"/>
        <v>0</v>
      </c>
      <c r="AJ34" s="2652"/>
      <c r="AK34" s="2653"/>
      <c r="AL34" s="2652"/>
      <c r="AM34" s="2652"/>
    </row>
    <row r="35" spans="1:39" ht="38.25">
      <c r="A35" s="3491"/>
      <c r="B35" s="3493"/>
      <c r="C35" s="3494"/>
      <c r="D35" s="3506" t="s">
        <v>1506</v>
      </c>
      <c r="E35" s="355" t="s">
        <v>1741</v>
      </c>
      <c r="F35" s="1219" t="s">
        <v>1482</v>
      </c>
      <c r="G35" s="1227">
        <v>1</v>
      </c>
      <c r="H35" s="1221" t="s">
        <v>1742</v>
      </c>
      <c r="I35" s="2288" t="s">
        <v>1507</v>
      </c>
      <c r="J35" s="2306">
        <f t="shared" si="0"/>
        <v>0.016</v>
      </c>
      <c r="K35" s="1221" t="s">
        <v>1508</v>
      </c>
      <c r="L35" s="1223">
        <v>43101</v>
      </c>
      <c r="M35" s="1223">
        <v>43465</v>
      </c>
      <c r="N35" s="2307">
        <v>1</v>
      </c>
      <c r="O35" s="2307">
        <v>1</v>
      </c>
      <c r="P35" s="2307">
        <v>1</v>
      </c>
      <c r="Q35" s="2307">
        <v>1</v>
      </c>
      <c r="R35" s="2307">
        <v>1</v>
      </c>
      <c r="S35" s="2307">
        <v>1</v>
      </c>
      <c r="T35" s="2307">
        <v>1</v>
      </c>
      <c r="U35" s="2307">
        <v>1</v>
      </c>
      <c r="V35" s="2307">
        <v>1</v>
      </c>
      <c r="W35" s="2307">
        <v>1</v>
      </c>
      <c r="X35" s="2307">
        <v>1</v>
      </c>
      <c r="Y35" s="2307">
        <v>1</v>
      </c>
      <c r="Z35" s="1227">
        <v>1</v>
      </c>
      <c r="AA35" s="2309"/>
      <c r="AB35" s="2309"/>
      <c r="AC35" s="1218"/>
      <c r="AD35" s="1471"/>
      <c r="AE35" s="2651">
        <v>1</v>
      </c>
      <c r="AF35" s="2615">
        <f>2/12</f>
        <v>0.16666666666666666</v>
      </c>
      <c r="AG35" s="2652">
        <v>1</v>
      </c>
      <c r="AH35" s="2655">
        <f t="shared" si="3"/>
        <v>1</v>
      </c>
      <c r="AI35" s="2655">
        <f t="shared" si="2"/>
        <v>1</v>
      </c>
      <c r="AJ35" s="2652"/>
      <c r="AK35" s="2653"/>
      <c r="AL35" s="2652"/>
      <c r="AM35" s="2652"/>
    </row>
    <row r="36" spans="1:39" ht="89.25">
      <c r="A36" s="3491"/>
      <c r="B36" s="3493"/>
      <c r="C36" s="3494"/>
      <c r="D36" s="3506"/>
      <c r="E36" s="355" t="s">
        <v>1509</v>
      </c>
      <c r="F36" s="1219" t="s">
        <v>1510</v>
      </c>
      <c r="G36" s="1220">
        <v>10</v>
      </c>
      <c r="H36" s="1221" t="s">
        <v>1511</v>
      </c>
      <c r="I36" s="355" t="s">
        <v>1507</v>
      </c>
      <c r="J36" s="2306">
        <f t="shared" si="0"/>
        <v>0.016</v>
      </c>
      <c r="K36" s="1223" t="s">
        <v>1512</v>
      </c>
      <c r="L36" s="1223">
        <v>43132</v>
      </c>
      <c r="M36" s="1223">
        <v>43465</v>
      </c>
      <c r="N36" s="2312"/>
      <c r="O36" s="2312">
        <v>1</v>
      </c>
      <c r="P36" s="2312">
        <v>1</v>
      </c>
      <c r="Q36" s="2312">
        <v>1</v>
      </c>
      <c r="R36" s="2312">
        <v>1</v>
      </c>
      <c r="S36" s="2312">
        <v>1</v>
      </c>
      <c r="T36" s="2312">
        <v>1</v>
      </c>
      <c r="U36" s="2312">
        <v>1</v>
      </c>
      <c r="V36" s="2312">
        <v>1</v>
      </c>
      <c r="W36" s="2312">
        <v>1</v>
      </c>
      <c r="X36" s="2312">
        <v>1</v>
      </c>
      <c r="Y36" s="2312"/>
      <c r="Z36" s="2318">
        <f>SUM(N36:Y36)</f>
        <v>10</v>
      </c>
      <c r="AA36" s="2319">
        <f>120000000</f>
        <v>120000000</v>
      </c>
      <c r="AB36" s="2319">
        <f>120000000</f>
        <v>120000000</v>
      </c>
      <c r="AC36" s="355" t="s">
        <v>1441</v>
      </c>
      <c r="AD36" s="2252" t="s">
        <v>1513</v>
      </c>
      <c r="AE36" s="2609">
        <f t="shared" si="1"/>
        <v>1</v>
      </c>
      <c r="AF36" s="2615">
        <f>AE36/Z36</f>
        <v>0.1</v>
      </c>
      <c r="AG36" s="2652">
        <v>1</v>
      </c>
      <c r="AH36" s="2655">
        <f t="shared" si="3"/>
        <v>1</v>
      </c>
      <c r="AI36" s="2655">
        <f t="shared" si="2"/>
        <v>0.1</v>
      </c>
      <c r="AJ36" s="2657">
        <v>8059414</v>
      </c>
      <c r="AK36" s="2653"/>
      <c r="AL36" s="2652"/>
      <c r="AM36" s="2652"/>
    </row>
    <row r="37" spans="1:39" ht="63.75">
      <c r="A37" s="3491"/>
      <c r="B37" s="3493"/>
      <c r="C37" s="3494"/>
      <c r="D37" s="3506"/>
      <c r="E37" s="355" t="s">
        <v>1514</v>
      </c>
      <c r="F37" s="1219" t="s">
        <v>1515</v>
      </c>
      <c r="G37" s="1220">
        <v>2</v>
      </c>
      <c r="H37" s="1221" t="s">
        <v>1516</v>
      </c>
      <c r="I37" s="355" t="s">
        <v>1507</v>
      </c>
      <c r="J37" s="2306">
        <f t="shared" si="0"/>
        <v>0.016</v>
      </c>
      <c r="K37" s="1221" t="s">
        <v>1512</v>
      </c>
      <c r="L37" s="1223">
        <v>43101</v>
      </c>
      <c r="M37" s="1223">
        <v>43465</v>
      </c>
      <c r="N37" s="2312">
        <v>1</v>
      </c>
      <c r="O37" s="2312"/>
      <c r="P37" s="2312"/>
      <c r="Q37" s="2312"/>
      <c r="R37" s="2312"/>
      <c r="S37" s="2312"/>
      <c r="T37" s="2312"/>
      <c r="U37" s="2312"/>
      <c r="V37" s="2312"/>
      <c r="W37" s="2312"/>
      <c r="X37" s="2312"/>
      <c r="Y37" s="2312">
        <v>1</v>
      </c>
      <c r="Z37" s="1224">
        <f>+SUM(N37:Y37)</f>
        <v>2</v>
      </c>
      <c r="AA37" s="2309"/>
      <c r="AB37" s="2309"/>
      <c r="AC37" s="1218"/>
      <c r="AD37" s="1471"/>
      <c r="AE37" s="2609">
        <f t="shared" si="1"/>
        <v>1</v>
      </c>
      <c r="AF37" s="2615">
        <f>AE37/Z37</f>
        <v>0.5</v>
      </c>
      <c r="AG37" s="2652">
        <v>1</v>
      </c>
      <c r="AH37" s="2655">
        <f t="shared" si="3"/>
        <v>1</v>
      </c>
      <c r="AI37" s="2655">
        <f t="shared" si="2"/>
        <v>0.5</v>
      </c>
      <c r="AJ37" s="2652"/>
      <c r="AK37" s="2653"/>
      <c r="AL37" s="2652"/>
      <c r="AM37" s="2652"/>
    </row>
    <row r="38" spans="1:39" ht="76.5">
      <c r="A38" s="3491"/>
      <c r="B38" s="3493"/>
      <c r="C38" s="3494"/>
      <c r="D38" s="3506" t="s">
        <v>1517</v>
      </c>
      <c r="E38" s="355" t="s">
        <v>1518</v>
      </c>
      <c r="F38" s="1219" t="s">
        <v>1482</v>
      </c>
      <c r="G38" s="1227">
        <v>1</v>
      </c>
      <c r="H38" s="1221" t="s">
        <v>1743</v>
      </c>
      <c r="I38" s="618" t="s">
        <v>1519</v>
      </c>
      <c r="J38" s="2306">
        <f t="shared" si="0"/>
        <v>0.016</v>
      </c>
      <c r="K38" s="1221" t="s">
        <v>104</v>
      </c>
      <c r="L38" s="1223">
        <v>43101</v>
      </c>
      <c r="M38" s="1223">
        <v>43465</v>
      </c>
      <c r="N38" s="2307">
        <v>1</v>
      </c>
      <c r="O38" s="2307">
        <v>1</v>
      </c>
      <c r="P38" s="2307">
        <v>1</v>
      </c>
      <c r="Q38" s="2307">
        <v>1</v>
      </c>
      <c r="R38" s="2307">
        <v>1</v>
      </c>
      <c r="S38" s="2307">
        <v>1</v>
      </c>
      <c r="T38" s="2307">
        <v>1</v>
      </c>
      <c r="U38" s="2307">
        <v>1</v>
      </c>
      <c r="V38" s="2307">
        <v>1</v>
      </c>
      <c r="W38" s="2307">
        <v>1</v>
      </c>
      <c r="X38" s="2307">
        <v>1</v>
      </c>
      <c r="Y38" s="2307">
        <v>1</v>
      </c>
      <c r="Z38" s="2308">
        <v>1</v>
      </c>
      <c r="AA38" s="2309">
        <v>162000000</v>
      </c>
      <c r="AB38" s="2309">
        <v>162000000</v>
      </c>
      <c r="AC38" s="452" t="s">
        <v>1441</v>
      </c>
      <c r="AD38" s="1260" t="s">
        <v>1744</v>
      </c>
      <c r="AE38" s="2651">
        <v>1</v>
      </c>
      <c r="AF38" s="2615">
        <f>2/12</f>
        <v>0.16666666666666666</v>
      </c>
      <c r="AG38" s="2652">
        <v>1</v>
      </c>
      <c r="AH38" s="2655">
        <f t="shared" si="3"/>
        <v>1</v>
      </c>
      <c r="AI38" s="2655">
        <f t="shared" si="2"/>
        <v>1</v>
      </c>
      <c r="AJ38" s="2657">
        <v>4180350</v>
      </c>
      <c r="AK38" s="2653"/>
      <c r="AL38" s="2652"/>
      <c r="AM38" s="2652"/>
    </row>
    <row r="39" spans="1:39" ht="38.25">
      <c r="A39" s="3491"/>
      <c r="B39" s="3493"/>
      <c r="C39" s="3494"/>
      <c r="D39" s="3506"/>
      <c r="E39" s="355" t="s">
        <v>1520</v>
      </c>
      <c r="F39" s="1219" t="s">
        <v>1745</v>
      </c>
      <c r="G39" s="1227">
        <v>1</v>
      </c>
      <c r="H39" s="1221" t="s">
        <v>1746</v>
      </c>
      <c r="I39" s="618" t="s">
        <v>1519</v>
      </c>
      <c r="J39" s="2306">
        <f t="shared" si="0"/>
        <v>0.016</v>
      </c>
      <c r="K39" s="1221" t="s">
        <v>104</v>
      </c>
      <c r="L39" s="1223">
        <v>43101</v>
      </c>
      <c r="M39" s="1223">
        <v>43465</v>
      </c>
      <c r="N39" s="2307">
        <v>1</v>
      </c>
      <c r="O39" s="2307">
        <v>1</v>
      </c>
      <c r="P39" s="2307">
        <v>1</v>
      </c>
      <c r="Q39" s="2307">
        <v>1</v>
      </c>
      <c r="R39" s="2307">
        <v>1</v>
      </c>
      <c r="S39" s="2307">
        <v>1</v>
      </c>
      <c r="T39" s="2307">
        <v>1</v>
      </c>
      <c r="U39" s="2307">
        <v>1</v>
      </c>
      <c r="V39" s="2307">
        <v>1</v>
      </c>
      <c r="W39" s="2307">
        <v>1</v>
      </c>
      <c r="X39" s="2307">
        <v>1</v>
      </c>
      <c r="Y39" s="2307">
        <v>1</v>
      </c>
      <c r="Z39" s="2308">
        <v>1</v>
      </c>
      <c r="AA39" s="2309"/>
      <c r="AB39" s="2309"/>
      <c r="AC39" s="1224"/>
      <c r="AD39" s="2253"/>
      <c r="AE39" s="2651">
        <v>1</v>
      </c>
      <c r="AF39" s="2615">
        <f>2/12</f>
        <v>0.16666666666666666</v>
      </c>
      <c r="AG39" s="2652">
        <v>1</v>
      </c>
      <c r="AH39" s="2655">
        <f t="shared" si="3"/>
        <v>1</v>
      </c>
      <c r="AI39" s="2655">
        <f t="shared" si="2"/>
        <v>1</v>
      </c>
      <c r="AJ39" s="2652"/>
      <c r="AK39" s="2653"/>
      <c r="AL39" s="2652"/>
      <c r="AM39" s="2652"/>
    </row>
    <row r="40" spans="1:39" ht="25.5">
      <c r="A40" s="3491"/>
      <c r="B40" s="3493"/>
      <c r="C40" s="3494"/>
      <c r="D40" s="3506" t="s">
        <v>1521</v>
      </c>
      <c r="E40" s="1218" t="s">
        <v>1522</v>
      </c>
      <c r="F40" s="1219" t="s">
        <v>1523</v>
      </c>
      <c r="G40" s="1220">
        <v>1</v>
      </c>
      <c r="H40" s="1221" t="s">
        <v>1524</v>
      </c>
      <c r="I40" s="618" t="s">
        <v>1747</v>
      </c>
      <c r="J40" s="2306">
        <f t="shared" si="0"/>
        <v>0.016</v>
      </c>
      <c r="K40" s="1221" t="s">
        <v>1525</v>
      </c>
      <c r="L40" s="1221">
        <v>43101</v>
      </c>
      <c r="M40" s="1221">
        <v>43131</v>
      </c>
      <c r="N40" s="2310">
        <v>1</v>
      </c>
      <c r="O40" s="2310"/>
      <c r="P40" s="2310"/>
      <c r="Q40" s="2310"/>
      <c r="R40" s="2310"/>
      <c r="S40" s="2310"/>
      <c r="T40" s="2310"/>
      <c r="U40" s="2310"/>
      <c r="V40" s="2310"/>
      <c r="W40" s="2310"/>
      <c r="X40" s="2310"/>
      <c r="Y40" s="2310"/>
      <c r="Z40" s="1224">
        <v>1</v>
      </c>
      <c r="AE40" s="2609">
        <f t="shared" si="1"/>
        <v>1</v>
      </c>
      <c r="AF40" s="2615">
        <f>AE40/Z40</f>
        <v>1</v>
      </c>
      <c r="AG40" s="2652">
        <v>1</v>
      </c>
      <c r="AH40" s="2655">
        <f t="shared" si="3"/>
        <v>1</v>
      </c>
      <c r="AI40" s="2655">
        <f t="shared" si="2"/>
        <v>1</v>
      </c>
      <c r="AJ40" s="2652"/>
      <c r="AK40" s="2653"/>
      <c r="AL40" s="2652"/>
      <c r="AM40" s="2652"/>
    </row>
    <row r="41" spans="1:39" ht="25.5">
      <c r="A41" s="3491"/>
      <c r="B41" s="3493"/>
      <c r="C41" s="3494"/>
      <c r="D41" s="3506"/>
      <c r="E41" s="1218" t="s">
        <v>1526</v>
      </c>
      <c r="F41" s="1219" t="s">
        <v>1527</v>
      </c>
      <c r="G41" s="1220">
        <v>1</v>
      </c>
      <c r="H41" s="1221" t="s">
        <v>1528</v>
      </c>
      <c r="I41" s="618" t="s">
        <v>1747</v>
      </c>
      <c r="J41" s="2306">
        <f t="shared" si="0"/>
        <v>0.016</v>
      </c>
      <c r="K41" s="1221" t="s">
        <v>1529</v>
      </c>
      <c r="L41" s="1221">
        <v>43160</v>
      </c>
      <c r="M41" s="1221">
        <v>43190</v>
      </c>
      <c r="N41" s="2310"/>
      <c r="O41" s="2310"/>
      <c r="P41" s="2310">
        <v>1</v>
      </c>
      <c r="Q41" s="2310"/>
      <c r="R41" s="2310"/>
      <c r="S41" s="2310"/>
      <c r="T41" s="2310"/>
      <c r="U41" s="2310"/>
      <c r="V41" s="2310"/>
      <c r="W41" s="2310"/>
      <c r="X41" s="2310"/>
      <c r="Y41" s="2310"/>
      <c r="Z41" s="1224">
        <v>1</v>
      </c>
      <c r="AA41" s="2309"/>
      <c r="AB41" s="2309"/>
      <c r="AC41" s="1218"/>
      <c r="AD41" s="1471"/>
      <c r="AE41" s="2609">
        <f t="shared" si="1"/>
        <v>0</v>
      </c>
      <c r="AF41" s="2615"/>
      <c r="AG41" s="2652"/>
      <c r="AH41" s="2655"/>
      <c r="AI41" s="2655">
        <f t="shared" si="2"/>
        <v>0</v>
      </c>
      <c r="AJ41" s="2652"/>
      <c r="AK41" s="2653"/>
      <c r="AL41" s="2652"/>
      <c r="AM41" s="2652"/>
    </row>
    <row r="42" spans="1:39" s="2323" customFormat="1" ht="38.25">
      <c r="A42" s="3491"/>
      <c r="B42" s="3493"/>
      <c r="C42" s="3494"/>
      <c r="D42" s="3506"/>
      <c r="E42" s="355" t="s">
        <v>1748</v>
      </c>
      <c r="F42" s="618" t="s">
        <v>1530</v>
      </c>
      <c r="G42" s="2320">
        <v>0.85</v>
      </c>
      <c r="H42" s="1226" t="s">
        <v>489</v>
      </c>
      <c r="I42" s="618" t="s">
        <v>1749</v>
      </c>
      <c r="J42" s="2306">
        <f t="shared" si="0"/>
        <v>0.016</v>
      </c>
      <c r="K42" s="1226" t="s">
        <v>1750</v>
      </c>
      <c r="L42" s="1226">
        <v>43102</v>
      </c>
      <c r="M42" s="1226">
        <v>43465</v>
      </c>
      <c r="N42" s="2310"/>
      <c r="O42" s="2321"/>
      <c r="P42" s="2310"/>
      <c r="Q42" s="2310"/>
      <c r="R42" s="2310"/>
      <c r="S42" s="2310"/>
      <c r="T42" s="2310"/>
      <c r="U42" s="2310"/>
      <c r="V42" s="2310"/>
      <c r="W42" s="2310"/>
      <c r="X42" s="2310"/>
      <c r="Y42" s="2321">
        <v>0.85</v>
      </c>
      <c r="Z42" s="369">
        <v>0.85</v>
      </c>
      <c r="AA42" s="2322">
        <v>60000000</v>
      </c>
      <c r="AB42" s="2322">
        <v>60000000</v>
      </c>
      <c r="AC42" s="355" t="s">
        <v>1441</v>
      </c>
      <c r="AD42" s="2062" t="s">
        <v>1751</v>
      </c>
      <c r="AE42" s="2609">
        <f t="shared" si="1"/>
        <v>0</v>
      </c>
      <c r="AF42" s="2615"/>
      <c r="AG42" s="2652"/>
      <c r="AH42" s="2655"/>
      <c r="AI42" s="2655">
        <f t="shared" si="2"/>
        <v>0</v>
      </c>
      <c r="AJ42" s="2652"/>
      <c r="AK42" s="2653"/>
      <c r="AL42" s="2652"/>
      <c r="AM42" s="2652"/>
    </row>
    <row r="43" spans="1:39" s="2323" customFormat="1" ht="38.25">
      <c r="A43" s="3491"/>
      <c r="B43" s="3493"/>
      <c r="C43" s="3494"/>
      <c r="D43" s="3506"/>
      <c r="E43" s="355" t="s">
        <v>1752</v>
      </c>
      <c r="F43" s="618" t="s">
        <v>1530</v>
      </c>
      <c r="G43" s="1231">
        <v>6</v>
      </c>
      <c r="H43" s="1226" t="s">
        <v>1753</v>
      </c>
      <c r="I43" s="618" t="s">
        <v>1747</v>
      </c>
      <c r="J43" s="2306">
        <f t="shared" si="0"/>
        <v>0.016</v>
      </c>
      <c r="K43" s="1226" t="s">
        <v>1754</v>
      </c>
      <c r="L43" s="1226">
        <v>43102</v>
      </c>
      <c r="M43" s="1226">
        <v>43465</v>
      </c>
      <c r="N43" s="2310"/>
      <c r="O43" s="2310">
        <v>1</v>
      </c>
      <c r="P43" s="2310"/>
      <c r="Q43" s="2310">
        <v>1</v>
      </c>
      <c r="R43" s="2310"/>
      <c r="S43" s="2310">
        <v>1</v>
      </c>
      <c r="T43" s="2310"/>
      <c r="U43" s="2310">
        <v>1</v>
      </c>
      <c r="V43" s="2310"/>
      <c r="W43" s="2310">
        <v>1</v>
      </c>
      <c r="X43" s="2310"/>
      <c r="Y43" s="2310">
        <v>1</v>
      </c>
      <c r="Z43" s="2318">
        <v>6</v>
      </c>
      <c r="AA43" s="2322"/>
      <c r="AB43" s="2322"/>
      <c r="AC43" s="355"/>
      <c r="AD43" s="2062"/>
      <c r="AE43" s="2609">
        <f t="shared" si="1"/>
        <v>1</v>
      </c>
      <c r="AF43" s="2615">
        <f>AE43/Z43</f>
        <v>0.16666666666666666</v>
      </c>
      <c r="AG43" s="2652">
        <v>1</v>
      </c>
      <c r="AH43" s="2655">
        <f t="shared" si="3"/>
        <v>1</v>
      </c>
      <c r="AI43" s="2655">
        <f t="shared" si="2"/>
        <v>0.16666666666666666</v>
      </c>
      <c r="AJ43" s="2652"/>
      <c r="AK43" s="2653"/>
      <c r="AL43" s="2652"/>
      <c r="AM43" s="2652"/>
    </row>
    <row r="44" spans="1:39" ht="38.25">
      <c r="A44" s="3491"/>
      <c r="B44" s="3493"/>
      <c r="C44" s="3494"/>
      <c r="D44" s="3506"/>
      <c r="E44" s="1218" t="s">
        <v>1755</v>
      </c>
      <c r="F44" s="1219" t="s">
        <v>1530</v>
      </c>
      <c r="G44" s="1220">
        <v>1</v>
      </c>
      <c r="H44" s="1221" t="s">
        <v>1531</v>
      </c>
      <c r="I44" s="618" t="s">
        <v>1749</v>
      </c>
      <c r="J44" s="2306">
        <f t="shared" si="0"/>
        <v>0.016</v>
      </c>
      <c r="K44" s="1221" t="s">
        <v>1532</v>
      </c>
      <c r="L44" s="1221">
        <v>43374</v>
      </c>
      <c r="M44" s="1221">
        <v>43404</v>
      </c>
      <c r="N44" s="2310"/>
      <c r="O44" s="2310"/>
      <c r="P44" s="2310"/>
      <c r="Q44" s="2310"/>
      <c r="R44" s="2310"/>
      <c r="S44" s="2310"/>
      <c r="T44" s="2310"/>
      <c r="U44" s="2310"/>
      <c r="V44" s="2310"/>
      <c r="W44" s="2310">
        <v>1</v>
      </c>
      <c r="X44" s="2310"/>
      <c r="Y44" s="2310"/>
      <c r="Z44" s="1224">
        <v>1</v>
      </c>
      <c r="AA44" s="2309"/>
      <c r="AB44" s="2309"/>
      <c r="AC44" s="1218"/>
      <c r="AD44" s="1471"/>
      <c r="AE44" s="2609">
        <f t="shared" si="1"/>
        <v>0</v>
      </c>
      <c r="AF44" s="2615"/>
      <c r="AG44" s="2652"/>
      <c r="AH44" s="2655"/>
      <c r="AI44" s="2655">
        <f t="shared" si="2"/>
        <v>0</v>
      </c>
      <c r="AJ44" s="2652"/>
      <c r="AK44" s="2653"/>
      <c r="AL44" s="2652"/>
      <c r="AM44" s="2652"/>
    </row>
    <row r="45" spans="1:39" ht="51">
      <c r="A45" s="3491"/>
      <c r="B45" s="3493"/>
      <c r="C45" s="3494"/>
      <c r="D45" s="3506"/>
      <c r="E45" s="1218" t="s">
        <v>1756</v>
      </c>
      <c r="F45" s="1219" t="s">
        <v>1530</v>
      </c>
      <c r="G45" s="1227">
        <v>0.95</v>
      </c>
      <c r="H45" s="1221" t="s">
        <v>1757</v>
      </c>
      <c r="I45" s="618" t="s">
        <v>1749</v>
      </c>
      <c r="J45" s="2306">
        <f t="shared" si="0"/>
        <v>0.016</v>
      </c>
      <c r="K45" s="1221" t="s">
        <v>1533</v>
      </c>
      <c r="L45" s="1221">
        <v>43313</v>
      </c>
      <c r="M45" s="1221">
        <v>43373</v>
      </c>
      <c r="N45" s="2310"/>
      <c r="O45" s="2310"/>
      <c r="P45" s="2310"/>
      <c r="Q45" s="2310"/>
      <c r="R45" s="2310"/>
      <c r="S45" s="2310"/>
      <c r="T45" s="2310"/>
      <c r="U45" s="2321">
        <v>0.45</v>
      </c>
      <c r="V45" s="2321">
        <v>0.5</v>
      </c>
      <c r="W45" s="2310"/>
      <c r="X45" s="2310"/>
      <c r="Y45" s="2310"/>
      <c r="Z45" s="2308">
        <v>0.95</v>
      </c>
      <c r="AA45" s="2309">
        <v>20000000</v>
      </c>
      <c r="AB45" s="2324">
        <v>20000000</v>
      </c>
      <c r="AC45" s="1218" t="s">
        <v>1441</v>
      </c>
      <c r="AD45" s="1471" t="s">
        <v>1758</v>
      </c>
      <c r="AE45" s="2651">
        <f t="shared" si="1"/>
        <v>0</v>
      </c>
      <c r="AF45" s="2615"/>
      <c r="AG45" s="2652"/>
      <c r="AH45" s="2655"/>
      <c r="AI45" s="2655">
        <f t="shared" si="2"/>
        <v>0</v>
      </c>
      <c r="AJ45" s="2652"/>
      <c r="AK45" s="2653"/>
      <c r="AL45" s="2652"/>
      <c r="AM45" s="2652"/>
    </row>
    <row r="46" spans="1:39" ht="38.25">
      <c r="A46" s="3491"/>
      <c r="B46" s="3493"/>
      <c r="C46" s="3494"/>
      <c r="D46" s="3506"/>
      <c r="E46" s="1218" t="s">
        <v>1759</v>
      </c>
      <c r="F46" s="1219" t="s">
        <v>422</v>
      </c>
      <c r="G46" s="1220">
        <v>10</v>
      </c>
      <c r="H46" s="1221" t="s">
        <v>1760</v>
      </c>
      <c r="I46" s="618" t="s">
        <v>1749</v>
      </c>
      <c r="J46" s="2306">
        <f t="shared" si="0"/>
        <v>0.016</v>
      </c>
      <c r="K46" s="1221" t="s">
        <v>1761</v>
      </c>
      <c r="L46" s="1221">
        <v>43132</v>
      </c>
      <c r="M46" s="1221">
        <v>43465</v>
      </c>
      <c r="N46" s="2310"/>
      <c r="O46" s="2310"/>
      <c r="P46" s="2310">
        <v>1</v>
      </c>
      <c r="Q46" s="2310">
        <v>1</v>
      </c>
      <c r="R46" s="2310">
        <v>1</v>
      </c>
      <c r="S46" s="2310">
        <v>1</v>
      </c>
      <c r="T46" s="2310">
        <v>1</v>
      </c>
      <c r="U46" s="2310">
        <v>1</v>
      </c>
      <c r="V46" s="2310">
        <v>1</v>
      </c>
      <c r="W46" s="2310">
        <v>1</v>
      </c>
      <c r="X46" s="2310">
        <v>1</v>
      </c>
      <c r="Y46" s="2310">
        <v>1</v>
      </c>
      <c r="Z46" s="1224">
        <v>10</v>
      </c>
      <c r="AA46" s="2309"/>
      <c r="AB46" s="2324"/>
      <c r="AC46" s="1218"/>
      <c r="AD46" s="1471"/>
      <c r="AE46" s="2609">
        <f t="shared" si="1"/>
        <v>0</v>
      </c>
      <c r="AF46" s="2615"/>
      <c r="AG46" s="2652"/>
      <c r="AH46" s="2655"/>
      <c r="AI46" s="2655">
        <f t="shared" si="2"/>
        <v>0</v>
      </c>
      <c r="AJ46" s="2652"/>
      <c r="AK46" s="2653"/>
      <c r="AL46" s="2652"/>
      <c r="AM46" s="2652"/>
    </row>
    <row r="47" spans="1:39" ht="25.5">
      <c r="A47" s="3491"/>
      <c r="B47" s="3493"/>
      <c r="C47" s="3494"/>
      <c r="D47" s="3506"/>
      <c r="E47" s="1218" t="s">
        <v>1762</v>
      </c>
      <c r="F47" s="1219" t="s">
        <v>419</v>
      </c>
      <c r="G47" s="1220">
        <v>1</v>
      </c>
      <c r="H47" s="1221" t="s">
        <v>1534</v>
      </c>
      <c r="I47" s="618" t="s">
        <v>1747</v>
      </c>
      <c r="J47" s="2306">
        <f t="shared" si="0"/>
        <v>0.016</v>
      </c>
      <c r="K47" s="1221" t="s">
        <v>419</v>
      </c>
      <c r="L47" s="1221">
        <v>43435</v>
      </c>
      <c r="M47" s="1221">
        <v>43465</v>
      </c>
      <c r="N47" s="2310"/>
      <c r="O47" s="2310"/>
      <c r="P47" s="2310"/>
      <c r="Q47" s="2310"/>
      <c r="R47" s="2310"/>
      <c r="S47" s="2310"/>
      <c r="T47" s="2310"/>
      <c r="U47" s="2310"/>
      <c r="V47" s="2310"/>
      <c r="W47" s="2310"/>
      <c r="X47" s="2310"/>
      <c r="Y47" s="2310">
        <v>1</v>
      </c>
      <c r="Z47" s="1224">
        <v>1</v>
      </c>
      <c r="AA47" s="2309"/>
      <c r="AB47" s="2324"/>
      <c r="AC47" s="1218"/>
      <c r="AD47" s="1471"/>
      <c r="AE47" s="2609">
        <f t="shared" si="1"/>
        <v>0</v>
      </c>
      <c r="AF47" s="2615"/>
      <c r="AG47" s="2652"/>
      <c r="AH47" s="2655"/>
      <c r="AI47" s="2655">
        <f t="shared" si="2"/>
        <v>0</v>
      </c>
      <c r="AJ47" s="2652"/>
      <c r="AK47" s="2653"/>
      <c r="AL47" s="2652"/>
      <c r="AM47" s="2652"/>
    </row>
    <row r="48" spans="1:39" ht="51">
      <c r="A48" s="3491"/>
      <c r="B48" s="3493"/>
      <c r="C48" s="3494"/>
      <c r="D48" s="3506"/>
      <c r="E48" s="355" t="s">
        <v>1763</v>
      </c>
      <c r="F48" s="1219" t="s">
        <v>104</v>
      </c>
      <c r="G48" s="1227">
        <v>1</v>
      </c>
      <c r="H48" s="1221" t="s">
        <v>1753</v>
      </c>
      <c r="I48" s="618" t="s">
        <v>1747</v>
      </c>
      <c r="J48" s="2306">
        <f t="shared" si="0"/>
        <v>0.016</v>
      </c>
      <c r="K48" s="1221" t="s">
        <v>1764</v>
      </c>
      <c r="L48" s="1221">
        <v>43160</v>
      </c>
      <c r="M48" s="1221">
        <v>43465</v>
      </c>
      <c r="N48" s="2310"/>
      <c r="O48" s="2321"/>
      <c r="P48" s="2325"/>
      <c r="Q48" s="2325"/>
      <c r="R48" s="2310">
        <v>1</v>
      </c>
      <c r="S48" s="2310">
        <v>1</v>
      </c>
      <c r="T48" s="2310">
        <v>1</v>
      </c>
      <c r="U48" s="2310">
        <v>1</v>
      </c>
      <c r="V48" s="2310">
        <v>1</v>
      </c>
      <c r="W48" s="2310">
        <v>1</v>
      </c>
      <c r="X48" s="2310">
        <v>1</v>
      </c>
      <c r="Y48" s="2310">
        <v>1</v>
      </c>
      <c r="Z48" s="1224">
        <v>8</v>
      </c>
      <c r="AA48" s="2309"/>
      <c r="AB48" s="2324"/>
      <c r="AC48" s="1218"/>
      <c r="AD48" s="1471"/>
      <c r="AE48" s="2609">
        <f t="shared" si="1"/>
        <v>0</v>
      </c>
      <c r="AF48" s="2615"/>
      <c r="AG48" s="2652"/>
      <c r="AH48" s="2655"/>
      <c r="AI48" s="2655">
        <f t="shared" si="2"/>
        <v>0</v>
      </c>
      <c r="AJ48" s="2652"/>
      <c r="AK48" s="2653"/>
      <c r="AL48" s="2652"/>
      <c r="AM48" s="2652"/>
    </row>
    <row r="49" spans="1:39" ht="89.25">
      <c r="A49" s="3491"/>
      <c r="B49" s="3493"/>
      <c r="C49" s="3494" t="s">
        <v>1535</v>
      </c>
      <c r="D49" s="3506" t="s">
        <v>1536</v>
      </c>
      <c r="E49" s="355" t="s">
        <v>1537</v>
      </c>
      <c r="F49" s="1218" t="s">
        <v>1765</v>
      </c>
      <c r="G49" s="1224">
        <v>3</v>
      </c>
      <c r="H49" s="1223" t="s">
        <v>1766</v>
      </c>
      <c r="I49" s="1222" t="s">
        <v>1538</v>
      </c>
      <c r="J49" s="2306">
        <f t="shared" si="0"/>
        <v>0.016</v>
      </c>
      <c r="K49" s="1223" t="s">
        <v>1767</v>
      </c>
      <c r="L49" s="1223">
        <v>43160</v>
      </c>
      <c r="M49" s="1223">
        <v>43343</v>
      </c>
      <c r="N49" s="2310"/>
      <c r="O49" s="2310"/>
      <c r="P49" s="2310">
        <v>2</v>
      </c>
      <c r="Q49" s="2310"/>
      <c r="R49" s="2310"/>
      <c r="S49" s="2310"/>
      <c r="T49" s="2310"/>
      <c r="U49" s="2310"/>
      <c r="V49" s="2310">
        <v>1</v>
      </c>
      <c r="W49" s="2310"/>
      <c r="X49" s="2310"/>
      <c r="Y49" s="2310"/>
      <c r="Z49" s="1224">
        <v>3</v>
      </c>
      <c r="AA49" s="2309"/>
      <c r="AB49" s="2309"/>
      <c r="AC49" s="1218"/>
      <c r="AD49" s="1471"/>
      <c r="AE49" s="2609">
        <f t="shared" si="1"/>
        <v>0</v>
      </c>
      <c r="AF49" s="2615"/>
      <c r="AG49" s="2652"/>
      <c r="AH49" s="2655"/>
      <c r="AI49" s="2655">
        <f t="shared" si="2"/>
        <v>0</v>
      </c>
      <c r="AJ49" s="2652"/>
      <c r="AK49" s="2653"/>
      <c r="AL49" s="2652"/>
      <c r="AM49" s="2652"/>
    </row>
    <row r="50" spans="1:39" ht="76.5">
      <c r="A50" s="3491"/>
      <c r="B50" s="3493"/>
      <c r="C50" s="3494"/>
      <c r="D50" s="3506"/>
      <c r="E50" s="355" t="s">
        <v>1768</v>
      </c>
      <c r="F50" s="1218" t="s">
        <v>1769</v>
      </c>
      <c r="G50" s="2308">
        <v>1</v>
      </c>
      <c r="H50" s="1223" t="s">
        <v>1770</v>
      </c>
      <c r="I50" s="1222" t="s">
        <v>1538</v>
      </c>
      <c r="J50" s="2306">
        <f t="shared" si="0"/>
        <v>0.016</v>
      </c>
      <c r="K50" s="1223" t="s">
        <v>1771</v>
      </c>
      <c r="L50" s="1223">
        <v>43101</v>
      </c>
      <c r="M50" s="1223">
        <v>43465</v>
      </c>
      <c r="N50" s="2321">
        <v>1</v>
      </c>
      <c r="O50" s="2321">
        <v>1</v>
      </c>
      <c r="P50" s="2321">
        <v>1</v>
      </c>
      <c r="Q50" s="2321">
        <v>1</v>
      </c>
      <c r="R50" s="2321">
        <v>1</v>
      </c>
      <c r="S50" s="2321">
        <v>1</v>
      </c>
      <c r="T50" s="2321">
        <v>1</v>
      </c>
      <c r="U50" s="2321">
        <v>1</v>
      </c>
      <c r="V50" s="2321">
        <v>1</v>
      </c>
      <c r="W50" s="2321">
        <v>1</v>
      </c>
      <c r="X50" s="2321">
        <v>1</v>
      </c>
      <c r="Y50" s="2321">
        <v>1</v>
      </c>
      <c r="Z50" s="2308">
        <v>1</v>
      </c>
      <c r="AA50" s="2309"/>
      <c r="AB50" s="2309"/>
      <c r="AC50" s="1218"/>
      <c r="AD50" s="1471"/>
      <c r="AE50" s="2651">
        <v>1</v>
      </c>
      <c r="AF50" s="2615">
        <f>2/12</f>
        <v>0.16666666666666666</v>
      </c>
      <c r="AG50" s="2652">
        <v>1</v>
      </c>
      <c r="AH50" s="2655">
        <f t="shared" si="3"/>
        <v>1</v>
      </c>
      <c r="AI50" s="2655">
        <f t="shared" si="2"/>
        <v>1</v>
      </c>
      <c r="AJ50" s="2652"/>
      <c r="AK50" s="2653"/>
      <c r="AL50" s="2652"/>
      <c r="AM50" s="2652"/>
    </row>
    <row r="51" spans="1:39" ht="76.5">
      <c r="A51" s="3491"/>
      <c r="B51" s="3493"/>
      <c r="C51" s="3494"/>
      <c r="D51" s="3506"/>
      <c r="E51" s="1218" t="s">
        <v>1539</v>
      </c>
      <c r="F51" s="1218" t="s">
        <v>1540</v>
      </c>
      <c r="G51" s="1224">
        <v>3</v>
      </c>
      <c r="H51" s="1223" t="s">
        <v>1541</v>
      </c>
      <c r="I51" s="1222" t="s">
        <v>1538</v>
      </c>
      <c r="J51" s="2306">
        <f t="shared" si="0"/>
        <v>0.016</v>
      </c>
      <c r="K51" s="1218" t="s">
        <v>1542</v>
      </c>
      <c r="L51" s="1223">
        <v>43160</v>
      </c>
      <c r="M51" s="1223">
        <v>43343</v>
      </c>
      <c r="N51" s="2310"/>
      <c r="O51" s="2310"/>
      <c r="P51" s="2310">
        <v>2</v>
      </c>
      <c r="Q51" s="2310"/>
      <c r="R51" s="2310"/>
      <c r="S51" s="2310"/>
      <c r="T51" s="2310"/>
      <c r="U51" s="2310"/>
      <c r="V51" s="2310">
        <v>1</v>
      </c>
      <c r="W51" s="2310"/>
      <c r="X51" s="2310"/>
      <c r="Y51" s="2310"/>
      <c r="Z51" s="1224">
        <v>3</v>
      </c>
      <c r="AA51" s="2309"/>
      <c r="AB51" s="2309"/>
      <c r="AC51" s="1218"/>
      <c r="AD51" s="1471"/>
      <c r="AE51" s="2651">
        <f t="shared" si="1"/>
        <v>0</v>
      </c>
      <c r="AF51" s="2615"/>
      <c r="AG51" s="2652"/>
      <c r="AH51" s="2655"/>
      <c r="AI51" s="2655">
        <f t="shared" si="2"/>
        <v>0</v>
      </c>
      <c r="AJ51" s="2652"/>
      <c r="AK51" s="2653"/>
      <c r="AL51" s="2652"/>
      <c r="AM51" s="2652"/>
    </row>
    <row r="52" spans="1:39" ht="63.75">
      <c r="A52" s="3491"/>
      <c r="B52" s="3493"/>
      <c r="C52" s="3494"/>
      <c r="D52" s="3506"/>
      <c r="E52" s="1229" t="s">
        <v>1543</v>
      </c>
      <c r="F52" s="1229" t="s">
        <v>1544</v>
      </c>
      <c r="G52" s="2326">
        <v>1</v>
      </c>
      <c r="H52" s="1230" t="s">
        <v>1545</v>
      </c>
      <c r="I52" s="1222" t="s">
        <v>1538</v>
      </c>
      <c r="J52" s="2306">
        <f t="shared" si="0"/>
        <v>0.016</v>
      </c>
      <c r="K52" s="1230" t="s">
        <v>1546</v>
      </c>
      <c r="L52" s="1230">
        <v>43160</v>
      </c>
      <c r="M52" s="1230">
        <v>43190</v>
      </c>
      <c r="N52" s="2327"/>
      <c r="O52" s="2327"/>
      <c r="P52" s="2321">
        <v>1</v>
      </c>
      <c r="Q52" s="2310"/>
      <c r="R52" s="2310"/>
      <c r="S52" s="2310"/>
      <c r="T52" s="2310"/>
      <c r="U52" s="2310"/>
      <c r="V52" s="2310"/>
      <c r="W52" s="2310"/>
      <c r="X52" s="2310"/>
      <c r="Y52" s="2310"/>
      <c r="Z52" s="2308">
        <v>1</v>
      </c>
      <c r="AA52" s="2309"/>
      <c r="AB52" s="2328"/>
      <c r="AC52" s="1229"/>
      <c r="AD52" s="2254"/>
      <c r="AE52" s="2651">
        <f t="shared" si="1"/>
        <v>0</v>
      </c>
      <c r="AF52" s="2615"/>
      <c r="AG52" s="2652"/>
      <c r="AH52" s="2655"/>
      <c r="AI52" s="2655">
        <f t="shared" si="2"/>
        <v>0</v>
      </c>
      <c r="AJ52" s="2652"/>
      <c r="AK52" s="2653"/>
      <c r="AL52" s="2652"/>
      <c r="AM52" s="2652"/>
    </row>
    <row r="53" spans="1:39" ht="39" customHeight="1">
      <c r="A53" s="3491"/>
      <c r="B53" s="3493"/>
      <c r="C53" s="3524" t="s">
        <v>1547</v>
      </c>
      <c r="D53" s="3506" t="s">
        <v>1548</v>
      </c>
      <c r="E53" s="1218" t="s">
        <v>1772</v>
      </c>
      <c r="F53" s="1219" t="s">
        <v>1549</v>
      </c>
      <c r="G53" s="1220">
        <v>1</v>
      </c>
      <c r="H53" s="1221" t="s">
        <v>1773</v>
      </c>
      <c r="I53" s="2288" t="s">
        <v>1551</v>
      </c>
      <c r="J53" s="2306">
        <f t="shared" si="0"/>
        <v>0.016</v>
      </c>
      <c r="K53" s="1221" t="s">
        <v>1552</v>
      </c>
      <c r="L53" s="1221">
        <v>42767</v>
      </c>
      <c r="M53" s="1221">
        <v>43115</v>
      </c>
      <c r="N53" s="2310">
        <v>1</v>
      </c>
      <c r="O53" s="2310"/>
      <c r="P53" s="2310"/>
      <c r="Q53" s="2310"/>
      <c r="R53" s="2310"/>
      <c r="S53" s="2310"/>
      <c r="T53" s="2310"/>
      <c r="U53" s="2310"/>
      <c r="V53" s="2310"/>
      <c r="W53" s="2310"/>
      <c r="X53" s="2310"/>
      <c r="Y53" s="2310"/>
      <c r="Z53" s="1224">
        <f>+SUM(N53:Y53)</f>
        <v>1</v>
      </c>
      <c r="AA53" s="2309"/>
      <c r="AB53" s="2309"/>
      <c r="AC53" s="1218"/>
      <c r="AD53" s="1471"/>
      <c r="AE53" s="2609">
        <f t="shared" si="1"/>
        <v>1</v>
      </c>
      <c r="AF53" s="2615">
        <f>AE53/Z53</f>
        <v>1</v>
      </c>
      <c r="AG53" s="2652">
        <v>1</v>
      </c>
      <c r="AH53" s="2655">
        <f t="shared" si="3"/>
        <v>1</v>
      </c>
      <c r="AI53" s="2655">
        <f t="shared" si="2"/>
        <v>1</v>
      </c>
      <c r="AJ53" s="2652"/>
      <c r="AK53" s="2653"/>
      <c r="AL53" s="2652"/>
      <c r="AM53" s="2652"/>
    </row>
    <row r="54" spans="1:39" ht="38.25">
      <c r="A54" s="3491"/>
      <c r="B54" s="3493"/>
      <c r="C54" s="3525"/>
      <c r="D54" s="3506"/>
      <c r="E54" s="1218" t="s">
        <v>1774</v>
      </c>
      <c r="F54" s="1219" t="s">
        <v>1553</v>
      </c>
      <c r="G54" s="1220">
        <v>1</v>
      </c>
      <c r="H54" s="1221" t="s">
        <v>1550</v>
      </c>
      <c r="I54" s="2288" t="s">
        <v>1551</v>
      </c>
      <c r="J54" s="2306">
        <f t="shared" si="0"/>
        <v>0.016</v>
      </c>
      <c r="K54" s="1221" t="s">
        <v>1554</v>
      </c>
      <c r="L54" s="1221">
        <v>43101</v>
      </c>
      <c r="M54" s="1221">
        <v>43130</v>
      </c>
      <c r="N54" s="2310">
        <v>1</v>
      </c>
      <c r="O54" s="2310"/>
      <c r="P54" s="2310"/>
      <c r="Q54" s="2310"/>
      <c r="R54" s="2310"/>
      <c r="S54" s="2310"/>
      <c r="T54" s="2310"/>
      <c r="U54" s="2310"/>
      <c r="V54" s="2310"/>
      <c r="W54" s="2310"/>
      <c r="X54" s="2310"/>
      <c r="Y54" s="2310"/>
      <c r="Z54" s="1224">
        <f>+SUM(N54:Y54)</f>
        <v>1</v>
      </c>
      <c r="AA54" s="2309"/>
      <c r="AB54" s="2309"/>
      <c r="AC54" s="1218"/>
      <c r="AD54" s="1471"/>
      <c r="AE54" s="2609">
        <f t="shared" si="1"/>
        <v>1</v>
      </c>
      <c r="AF54" s="2615">
        <f>AE54/Z54</f>
        <v>1</v>
      </c>
      <c r="AG54" s="2652">
        <v>1</v>
      </c>
      <c r="AH54" s="2655">
        <f t="shared" si="3"/>
        <v>1</v>
      </c>
      <c r="AI54" s="2655">
        <f t="shared" si="2"/>
        <v>1</v>
      </c>
      <c r="AJ54" s="2652"/>
      <c r="AK54" s="2653"/>
      <c r="AL54" s="2652"/>
      <c r="AM54" s="2652"/>
    </row>
    <row r="55" spans="1:39" ht="63.75">
      <c r="A55" s="3491"/>
      <c r="B55" s="3493"/>
      <c r="C55" s="3525"/>
      <c r="D55" s="3506"/>
      <c r="E55" s="355" t="s">
        <v>1555</v>
      </c>
      <c r="F55" s="618" t="s">
        <v>1556</v>
      </c>
      <c r="G55" s="1231">
        <v>10</v>
      </c>
      <c r="H55" s="1226" t="s">
        <v>1557</v>
      </c>
      <c r="I55" s="618" t="s">
        <v>1551</v>
      </c>
      <c r="J55" s="2306">
        <f t="shared" si="0"/>
        <v>0.016</v>
      </c>
      <c r="K55" s="1226" t="s">
        <v>1558</v>
      </c>
      <c r="L55" s="1226">
        <v>43160</v>
      </c>
      <c r="M55" s="1226">
        <v>43465</v>
      </c>
      <c r="N55" s="2315">
        <v>0.027586206896551724</v>
      </c>
      <c r="O55" s="2315">
        <v>0.05517241379310345</v>
      </c>
      <c r="P55" s="2325">
        <v>0.11724137931034483</v>
      </c>
      <c r="Q55" s="2329">
        <v>0.09655172413793103</v>
      </c>
      <c r="R55" s="2329">
        <v>0.07586206896551724</v>
      </c>
      <c r="S55" s="2329">
        <v>0.09655172413793103</v>
      </c>
      <c r="T55" s="2329">
        <v>0.08275862068965517</v>
      </c>
      <c r="U55" s="2329">
        <v>0.06206896551724138</v>
      </c>
      <c r="V55" s="2329">
        <v>0.06896551724137931</v>
      </c>
      <c r="W55" s="2329">
        <v>0.07586206896551724</v>
      </c>
      <c r="X55" s="2329">
        <v>0.07586206896551724</v>
      </c>
      <c r="Y55" s="2329">
        <v>0.17</v>
      </c>
      <c r="Z55" s="1227">
        <f>+SUM(N55:Y55)</f>
        <v>1.0044827586206897</v>
      </c>
      <c r="AA55" s="2309">
        <v>235000000</v>
      </c>
      <c r="AB55" s="2309">
        <v>235000000</v>
      </c>
      <c r="AC55" s="1218" t="s">
        <v>1441</v>
      </c>
      <c r="AD55" s="1471" t="s">
        <v>1775</v>
      </c>
      <c r="AE55" s="2651">
        <f t="shared" si="1"/>
        <v>0.08275862068965517</v>
      </c>
      <c r="AF55" s="2615">
        <f>AE55/Z55</f>
        <v>0.08238928939237898</v>
      </c>
      <c r="AG55" s="2654">
        <v>0.08275862068965517</v>
      </c>
      <c r="AH55" s="2655">
        <f t="shared" si="3"/>
        <v>1</v>
      </c>
      <c r="AI55" s="2655">
        <f t="shared" si="2"/>
        <v>0.08238928939237898</v>
      </c>
      <c r="AJ55" s="2652"/>
      <c r="AK55" s="2653"/>
      <c r="AL55" s="2652"/>
      <c r="AM55" s="2652"/>
    </row>
    <row r="56" spans="1:39" ht="63.75">
      <c r="A56" s="3491"/>
      <c r="B56" s="3493"/>
      <c r="C56" s="3525"/>
      <c r="D56" s="3506"/>
      <c r="E56" s="355" t="s">
        <v>1776</v>
      </c>
      <c r="F56" s="1219" t="s">
        <v>1559</v>
      </c>
      <c r="G56" s="1227">
        <v>1</v>
      </c>
      <c r="H56" s="1221" t="s">
        <v>1777</v>
      </c>
      <c r="I56" s="2288" t="s">
        <v>1551</v>
      </c>
      <c r="J56" s="2306">
        <f t="shared" si="0"/>
        <v>0.016</v>
      </c>
      <c r="K56" s="1221" t="s">
        <v>1764</v>
      </c>
      <c r="L56" s="1221">
        <v>43191</v>
      </c>
      <c r="M56" s="1221">
        <v>43465</v>
      </c>
      <c r="N56" s="2310"/>
      <c r="O56" s="2310"/>
      <c r="P56" s="2310"/>
      <c r="Q56" s="2307"/>
      <c r="R56" s="2307">
        <v>0.125</v>
      </c>
      <c r="S56" s="2307">
        <v>0.125</v>
      </c>
      <c r="T56" s="2307">
        <v>0.125</v>
      </c>
      <c r="U56" s="2307">
        <v>0.125</v>
      </c>
      <c r="V56" s="2307">
        <v>0.125</v>
      </c>
      <c r="W56" s="2307">
        <v>0.125</v>
      </c>
      <c r="X56" s="2307">
        <v>0.125</v>
      </c>
      <c r="Y56" s="2307">
        <v>0.125</v>
      </c>
      <c r="Z56" s="1227">
        <v>1</v>
      </c>
      <c r="AA56" s="2309"/>
      <c r="AB56" s="2309"/>
      <c r="AC56" s="1218"/>
      <c r="AD56" s="1471"/>
      <c r="AE56" s="2651">
        <f t="shared" si="1"/>
        <v>0</v>
      </c>
      <c r="AF56" s="2615"/>
      <c r="AG56" s="2652"/>
      <c r="AH56" s="2655"/>
      <c r="AI56" s="2655">
        <f t="shared" si="2"/>
        <v>0</v>
      </c>
      <c r="AJ56" s="2652"/>
      <c r="AK56" s="2653"/>
      <c r="AL56" s="2652"/>
      <c r="AM56" s="2652"/>
    </row>
    <row r="57" spans="1:39" ht="51">
      <c r="A57" s="3491"/>
      <c r="B57" s="3493"/>
      <c r="C57" s="3525"/>
      <c r="D57" s="3506"/>
      <c r="E57" s="1218" t="s">
        <v>1778</v>
      </c>
      <c r="F57" s="1219" t="s">
        <v>1560</v>
      </c>
      <c r="G57" s="1227">
        <v>1</v>
      </c>
      <c r="H57" s="1221" t="s">
        <v>1779</v>
      </c>
      <c r="I57" s="2288" t="s">
        <v>1551</v>
      </c>
      <c r="J57" s="2306">
        <f t="shared" si="0"/>
        <v>0.016</v>
      </c>
      <c r="K57" s="1221" t="s">
        <v>138</v>
      </c>
      <c r="L57" s="1221">
        <v>43160</v>
      </c>
      <c r="M57" s="1221">
        <v>43465</v>
      </c>
      <c r="N57" s="2310"/>
      <c r="O57" s="2307">
        <v>1</v>
      </c>
      <c r="P57" s="2307">
        <v>1</v>
      </c>
      <c r="Q57" s="2307">
        <v>1</v>
      </c>
      <c r="R57" s="2307">
        <v>1</v>
      </c>
      <c r="S57" s="2307">
        <v>1</v>
      </c>
      <c r="T57" s="2307">
        <v>1</v>
      </c>
      <c r="U57" s="2307">
        <v>1</v>
      </c>
      <c r="V57" s="2307">
        <v>1</v>
      </c>
      <c r="W57" s="2307">
        <v>1</v>
      </c>
      <c r="X57" s="2307">
        <v>1</v>
      </c>
      <c r="Y57" s="2307">
        <v>1</v>
      </c>
      <c r="Z57" s="1227">
        <v>1</v>
      </c>
      <c r="AA57" s="2309"/>
      <c r="AB57" s="2309"/>
      <c r="AC57" s="1218"/>
      <c r="AD57" s="1471"/>
      <c r="AE57" s="2651">
        <f t="shared" si="1"/>
        <v>1</v>
      </c>
      <c r="AF57" s="2615">
        <f>2/12</f>
        <v>0.16666666666666666</v>
      </c>
      <c r="AG57" s="2652">
        <v>1</v>
      </c>
      <c r="AH57" s="2655">
        <f t="shared" si="3"/>
        <v>1</v>
      </c>
      <c r="AI57" s="2655">
        <f t="shared" si="2"/>
        <v>1</v>
      </c>
      <c r="AJ57" s="2652"/>
      <c r="AK57" s="2653"/>
      <c r="AL57" s="2652"/>
      <c r="AM57" s="2652"/>
    </row>
    <row r="58" spans="1:39" ht="51">
      <c r="A58" s="3491"/>
      <c r="B58" s="3493"/>
      <c r="C58" s="3525"/>
      <c r="D58" s="3506"/>
      <c r="E58" s="355" t="s">
        <v>1780</v>
      </c>
      <c r="F58" s="1219" t="s">
        <v>72</v>
      </c>
      <c r="G58" s="1220">
        <v>1</v>
      </c>
      <c r="H58" s="1221" t="s">
        <v>440</v>
      </c>
      <c r="I58" s="2288" t="s">
        <v>1551</v>
      </c>
      <c r="J58" s="2306">
        <f t="shared" si="0"/>
        <v>0.016</v>
      </c>
      <c r="K58" s="1221" t="s">
        <v>419</v>
      </c>
      <c r="L58" s="1221">
        <v>43435</v>
      </c>
      <c r="M58" s="1221">
        <v>43465</v>
      </c>
      <c r="N58" s="2310"/>
      <c r="O58" s="2310"/>
      <c r="P58" s="2310"/>
      <c r="Q58" s="2310"/>
      <c r="R58" s="2310"/>
      <c r="S58" s="2310"/>
      <c r="T58" s="2310"/>
      <c r="U58" s="2310"/>
      <c r="V58" s="2310"/>
      <c r="W58" s="2310"/>
      <c r="X58" s="2310"/>
      <c r="Y58" s="2310">
        <v>1</v>
      </c>
      <c r="Z58" s="1224">
        <v>1</v>
      </c>
      <c r="AA58" s="2309"/>
      <c r="AB58" s="2309"/>
      <c r="AC58" s="1218"/>
      <c r="AD58" s="1471"/>
      <c r="AE58" s="2609">
        <f t="shared" si="1"/>
        <v>0</v>
      </c>
      <c r="AF58" s="2615"/>
      <c r="AG58" s="2652"/>
      <c r="AH58" s="2655"/>
      <c r="AI58" s="2655">
        <f t="shared" si="2"/>
        <v>0</v>
      </c>
      <c r="AJ58" s="2652"/>
      <c r="AK58" s="2653"/>
      <c r="AL58" s="2652"/>
      <c r="AM58" s="2652"/>
    </row>
    <row r="59" spans="1:256" s="2330" customFormat="1" ht="25.5">
      <c r="A59" s="3491"/>
      <c r="B59" s="3493"/>
      <c r="C59" s="3525"/>
      <c r="D59" s="3506"/>
      <c r="E59" s="355" t="s">
        <v>1781</v>
      </c>
      <c r="F59" s="1219" t="s">
        <v>72</v>
      </c>
      <c r="G59" s="1220">
        <v>1</v>
      </c>
      <c r="H59" s="1221" t="s">
        <v>1782</v>
      </c>
      <c r="I59" s="2288" t="s">
        <v>1551</v>
      </c>
      <c r="J59" s="2306">
        <f t="shared" si="0"/>
        <v>0.016</v>
      </c>
      <c r="K59" s="1221" t="s">
        <v>1783</v>
      </c>
      <c r="L59" s="1221">
        <v>43160</v>
      </c>
      <c r="M59" s="1221">
        <v>43190</v>
      </c>
      <c r="N59" s="2310"/>
      <c r="O59" s="2310"/>
      <c r="P59" s="2310"/>
      <c r="Q59" s="2310">
        <v>1</v>
      </c>
      <c r="R59" s="2310"/>
      <c r="S59" s="2310"/>
      <c r="T59" s="2310"/>
      <c r="U59" s="2310"/>
      <c r="V59" s="2310"/>
      <c r="W59" s="2310"/>
      <c r="X59" s="2310"/>
      <c r="Y59" s="2310"/>
      <c r="Z59" s="1224">
        <v>1</v>
      </c>
      <c r="AA59" s="2309"/>
      <c r="AB59" s="2309"/>
      <c r="AC59" s="1218"/>
      <c r="AD59" s="1471"/>
      <c r="AE59" s="2609">
        <f t="shared" si="1"/>
        <v>0</v>
      </c>
      <c r="AF59" s="2615"/>
      <c r="AG59" s="2652"/>
      <c r="AH59" s="2655"/>
      <c r="AI59" s="2655">
        <f t="shared" si="2"/>
        <v>0</v>
      </c>
      <c r="AJ59" s="2652"/>
      <c r="AK59" s="2653"/>
      <c r="AL59" s="2652"/>
      <c r="AM59" s="2652"/>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39" ht="25.5">
      <c r="A60" s="3491"/>
      <c r="B60" s="3493"/>
      <c r="C60" s="3525"/>
      <c r="D60" s="3506"/>
      <c r="E60" s="355" t="s">
        <v>1561</v>
      </c>
      <c r="F60" s="1219" t="s">
        <v>419</v>
      </c>
      <c r="G60" s="1227">
        <v>1</v>
      </c>
      <c r="H60" s="1221" t="s">
        <v>1562</v>
      </c>
      <c r="I60" s="2288" t="s">
        <v>1551</v>
      </c>
      <c r="J60" s="2306">
        <f t="shared" si="0"/>
        <v>0.016</v>
      </c>
      <c r="K60" s="1221" t="s">
        <v>1563</v>
      </c>
      <c r="L60" s="1221">
        <v>43101</v>
      </c>
      <c r="M60" s="1221">
        <v>43465</v>
      </c>
      <c r="N60" s="2325"/>
      <c r="O60" s="2325">
        <v>0.15</v>
      </c>
      <c r="P60" s="2325">
        <v>0.09523809523809523</v>
      </c>
      <c r="Q60" s="2325">
        <v>0.09523809523809523</v>
      </c>
      <c r="R60" s="2325">
        <v>0.07936507936507936</v>
      </c>
      <c r="S60" s="2325">
        <v>0.07936507936507936</v>
      </c>
      <c r="T60" s="2325">
        <v>0.06349206349206349</v>
      </c>
      <c r="U60" s="2325">
        <v>0.07936507936507936</v>
      </c>
      <c r="V60" s="2325">
        <v>0.06349206349206349</v>
      </c>
      <c r="W60" s="2325">
        <v>0.07936507936507936</v>
      </c>
      <c r="X60" s="2325">
        <v>0.07936507936507936</v>
      </c>
      <c r="Y60" s="2325">
        <v>0.14</v>
      </c>
      <c r="Z60" s="2308">
        <f>+SUM(N60:Y60)</f>
        <v>1.004285714285714</v>
      </c>
      <c r="AA60" s="2309"/>
      <c r="AB60" s="2309"/>
      <c r="AC60" s="1218"/>
      <c r="AD60" s="1471"/>
      <c r="AE60" s="2651">
        <f t="shared" si="1"/>
        <v>0.15</v>
      </c>
      <c r="AF60" s="2615">
        <f>AE60/Z60</f>
        <v>0.1493598862019915</v>
      </c>
      <c r="AG60" s="2652">
        <v>0.15</v>
      </c>
      <c r="AH60" s="2655">
        <f t="shared" si="3"/>
        <v>1</v>
      </c>
      <c r="AI60" s="2655">
        <f t="shared" si="2"/>
        <v>0.1493598862019915</v>
      </c>
      <c r="AJ60" s="2652"/>
      <c r="AK60" s="2653"/>
      <c r="AL60" s="2652"/>
      <c r="AM60" s="2652"/>
    </row>
    <row r="61" spans="1:39" ht="38.25">
      <c r="A61" s="3491"/>
      <c r="B61" s="3493"/>
      <c r="C61" s="3525"/>
      <c r="D61" s="3490" t="s">
        <v>1564</v>
      </c>
      <c r="E61" s="355" t="s">
        <v>1565</v>
      </c>
      <c r="F61" s="1219" t="s">
        <v>1566</v>
      </c>
      <c r="G61" s="1220">
        <v>1</v>
      </c>
      <c r="H61" s="1221" t="s">
        <v>1567</v>
      </c>
      <c r="I61" s="1222" t="s">
        <v>1538</v>
      </c>
      <c r="J61" s="2306">
        <f t="shared" si="0"/>
        <v>0.016</v>
      </c>
      <c r="K61" s="1221" t="s">
        <v>1568</v>
      </c>
      <c r="L61" s="1221">
        <v>43101</v>
      </c>
      <c r="M61" s="1221">
        <v>43131</v>
      </c>
      <c r="N61" s="2310">
        <v>1</v>
      </c>
      <c r="O61" s="2310"/>
      <c r="P61" s="2310"/>
      <c r="Q61" s="2310"/>
      <c r="R61" s="2310"/>
      <c r="S61" s="2310"/>
      <c r="T61" s="2310"/>
      <c r="U61" s="2310"/>
      <c r="V61" s="2310"/>
      <c r="W61" s="2310"/>
      <c r="X61" s="2310"/>
      <c r="Y61" s="2310"/>
      <c r="Z61" s="1224">
        <v>1</v>
      </c>
      <c r="AA61" s="2309"/>
      <c r="AB61" s="2309"/>
      <c r="AC61" s="1218"/>
      <c r="AD61" s="1471"/>
      <c r="AE61" s="2609">
        <f t="shared" si="1"/>
        <v>1</v>
      </c>
      <c r="AF61" s="2615">
        <f>AE61/Z61</f>
        <v>1</v>
      </c>
      <c r="AG61" s="2652">
        <v>1</v>
      </c>
      <c r="AH61" s="2655">
        <f t="shared" si="3"/>
        <v>1</v>
      </c>
      <c r="AI61" s="2655">
        <f t="shared" si="2"/>
        <v>1</v>
      </c>
      <c r="AJ61" s="2652"/>
      <c r="AK61" s="2653"/>
      <c r="AL61" s="2652"/>
      <c r="AM61" s="2652"/>
    </row>
    <row r="62" spans="1:39" ht="38.25">
      <c r="A62" s="3491"/>
      <c r="B62" s="3493"/>
      <c r="C62" s="3525"/>
      <c r="D62" s="3491"/>
      <c r="E62" s="355" t="s">
        <v>1569</v>
      </c>
      <c r="F62" s="1218" t="s">
        <v>1570</v>
      </c>
      <c r="G62" s="1224">
        <v>1</v>
      </c>
      <c r="H62" s="1223" t="s">
        <v>1571</v>
      </c>
      <c r="I62" s="1222" t="s">
        <v>1538</v>
      </c>
      <c r="J62" s="2306">
        <f t="shared" si="0"/>
        <v>0.016</v>
      </c>
      <c r="K62" s="1223" t="s">
        <v>1570</v>
      </c>
      <c r="L62" s="1221">
        <v>43101</v>
      </c>
      <c r="M62" s="1221">
        <v>43131</v>
      </c>
      <c r="N62" s="2310">
        <v>1</v>
      </c>
      <c r="O62" s="2310"/>
      <c r="P62" s="2310"/>
      <c r="Q62" s="2310"/>
      <c r="R62" s="2310"/>
      <c r="S62" s="2310"/>
      <c r="T62" s="2310"/>
      <c r="U62" s="2310"/>
      <c r="V62" s="2310"/>
      <c r="W62" s="2310"/>
      <c r="X62" s="2310"/>
      <c r="Y62" s="2310"/>
      <c r="Z62" s="1224">
        <v>1</v>
      </c>
      <c r="AA62" s="2309"/>
      <c r="AB62" s="2309"/>
      <c r="AC62" s="1218"/>
      <c r="AD62" s="1471"/>
      <c r="AE62" s="2609">
        <f t="shared" si="1"/>
        <v>1</v>
      </c>
      <c r="AF62" s="2615">
        <f>AE62/Z62</f>
        <v>1</v>
      </c>
      <c r="AG62" s="2652">
        <v>1</v>
      </c>
      <c r="AH62" s="2655">
        <f t="shared" si="3"/>
        <v>1</v>
      </c>
      <c r="AI62" s="2655">
        <f t="shared" si="2"/>
        <v>1</v>
      </c>
      <c r="AJ62" s="2652"/>
      <c r="AK62" s="2653"/>
      <c r="AL62" s="2652"/>
      <c r="AM62" s="2652"/>
    </row>
    <row r="63" spans="1:39" s="2323" customFormat="1" ht="51">
      <c r="A63" s="3491"/>
      <c r="B63" s="3493"/>
      <c r="C63" s="3525"/>
      <c r="D63" s="3491"/>
      <c r="E63" s="355" t="s">
        <v>1784</v>
      </c>
      <c r="F63" s="618" t="s">
        <v>1572</v>
      </c>
      <c r="G63" s="1231">
        <v>10</v>
      </c>
      <c r="H63" s="1226" t="s">
        <v>1528</v>
      </c>
      <c r="I63" s="355" t="s">
        <v>1538</v>
      </c>
      <c r="J63" s="2306">
        <f t="shared" si="0"/>
        <v>0.016</v>
      </c>
      <c r="K63" s="1226" t="s">
        <v>1785</v>
      </c>
      <c r="L63" s="299">
        <v>43132</v>
      </c>
      <c r="M63" s="299">
        <v>43465</v>
      </c>
      <c r="N63" s="2325"/>
      <c r="O63" s="2325">
        <v>0.12</v>
      </c>
      <c r="P63" s="2325">
        <v>0.16</v>
      </c>
      <c r="Q63" s="2325">
        <v>0.16</v>
      </c>
      <c r="R63" s="2325">
        <v>0.08</v>
      </c>
      <c r="S63" s="2325">
        <v>0.12</v>
      </c>
      <c r="T63" s="2325">
        <v>0</v>
      </c>
      <c r="U63" s="2325">
        <v>0.12</v>
      </c>
      <c r="V63" s="2325">
        <v>0.04</v>
      </c>
      <c r="W63" s="2325">
        <v>0.08</v>
      </c>
      <c r="X63" s="2325">
        <v>0.12</v>
      </c>
      <c r="Y63" s="2325"/>
      <c r="Z63" s="369">
        <f>+SUM(O63:X63)</f>
        <v>1</v>
      </c>
      <c r="AA63" s="2309">
        <v>20000000</v>
      </c>
      <c r="AB63" s="2309">
        <v>20000000</v>
      </c>
      <c r="AC63" s="1218" t="s">
        <v>1441</v>
      </c>
      <c r="AD63" s="1471" t="s">
        <v>1786</v>
      </c>
      <c r="AE63" s="2651">
        <f t="shared" si="1"/>
        <v>0.12</v>
      </c>
      <c r="AF63" s="2615">
        <f>AE63/Z63</f>
        <v>0.12</v>
      </c>
      <c r="AG63" s="2652">
        <v>0.12</v>
      </c>
      <c r="AH63" s="2655">
        <f t="shared" si="3"/>
        <v>1</v>
      </c>
      <c r="AI63" s="2655">
        <f t="shared" si="2"/>
        <v>0.12</v>
      </c>
      <c r="AJ63" s="2652"/>
      <c r="AK63" s="2653"/>
      <c r="AL63" s="2652"/>
      <c r="AM63" s="2652"/>
    </row>
    <row r="64" spans="1:39" ht="38.25">
      <c r="A64" s="3491"/>
      <c r="B64" s="3493"/>
      <c r="C64" s="3525"/>
      <c r="D64" s="3491"/>
      <c r="E64" s="355" t="s">
        <v>1574</v>
      </c>
      <c r="F64" s="1219" t="s">
        <v>72</v>
      </c>
      <c r="G64" s="1220">
        <v>1</v>
      </c>
      <c r="H64" s="1221" t="s">
        <v>1575</v>
      </c>
      <c r="I64" s="1222" t="s">
        <v>1538</v>
      </c>
      <c r="J64" s="2306">
        <f t="shared" si="0"/>
        <v>0.016</v>
      </c>
      <c r="K64" s="1221" t="s">
        <v>1576</v>
      </c>
      <c r="L64" s="1223">
        <v>43435</v>
      </c>
      <c r="M64" s="1223">
        <v>43465</v>
      </c>
      <c r="N64" s="2310"/>
      <c r="O64" s="2310"/>
      <c r="P64" s="2310"/>
      <c r="Q64" s="2310"/>
      <c r="R64" s="2310"/>
      <c r="S64" s="2310"/>
      <c r="T64" s="2310"/>
      <c r="U64" s="2310"/>
      <c r="V64" s="2310"/>
      <c r="W64" s="2310"/>
      <c r="X64" s="2310"/>
      <c r="Y64" s="2310">
        <v>1</v>
      </c>
      <c r="Z64" s="1224">
        <v>1</v>
      </c>
      <c r="AA64" s="2309"/>
      <c r="AB64" s="2309"/>
      <c r="AC64" s="1218"/>
      <c r="AD64" s="1471"/>
      <c r="AE64" s="2651">
        <f t="shared" si="1"/>
        <v>0</v>
      </c>
      <c r="AF64" s="2615"/>
      <c r="AG64" s="2652"/>
      <c r="AH64" s="2655"/>
      <c r="AI64" s="2655">
        <f t="shared" si="2"/>
        <v>0</v>
      </c>
      <c r="AJ64" s="2652"/>
      <c r="AK64" s="2653"/>
      <c r="AL64" s="2652"/>
      <c r="AM64" s="2652"/>
    </row>
    <row r="65" spans="1:39" ht="76.5">
      <c r="A65" s="3491"/>
      <c r="B65" s="3493"/>
      <c r="C65" s="3525"/>
      <c r="D65" s="3491"/>
      <c r="E65" s="355" t="s">
        <v>1787</v>
      </c>
      <c r="F65" s="1219" t="s">
        <v>104</v>
      </c>
      <c r="G65" s="1227">
        <v>1</v>
      </c>
      <c r="H65" s="1221" t="s">
        <v>1788</v>
      </c>
      <c r="I65" s="1222" t="s">
        <v>1538</v>
      </c>
      <c r="J65" s="2306">
        <f t="shared" si="0"/>
        <v>0.016</v>
      </c>
      <c r="K65" s="1221" t="s">
        <v>1764</v>
      </c>
      <c r="L65" s="1221">
        <v>43191</v>
      </c>
      <c r="M65" s="1221">
        <v>43465</v>
      </c>
      <c r="N65" s="2310"/>
      <c r="O65" s="2310"/>
      <c r="P65" s="2321"/>
      <c r="Q65" s="2321">
        <v>1</v>
      </c>
      <c r="R65" s="2321">
        <v>1</v>
      </c>
      <c r="S65" s="2321">
        <v>1</v>
      </c>
      <c r="T65" s="2321">
        <v>1</v>
      </c>
      <c r="U65" s="2321">
        <v>1</v>
      </c>
      <c r="V65" s="2321">
        <v>1</v>
      </c>
      <c r="W65" s="2321">
        <v>1</v>
      </c>
      <c r="X65" s="2321">
        <v>1</v>
      </c>
      <c r="Y65" s="2321">
        <v>1</v>
      </c>
      <c r="Z65" s="1227">
        <v>1</v>
      </c>
      <c r="AA65" s="2309"/>
      <c r="AB65" s="2309"/>
      <c r="AC65" s="1218"/>
      <c r="AD65" s="1471"/>
      <c r="AE65" s="2651">
        <f t="shared" si="1"/>
        <v>0</v>
      </c>
      <c r="AF65" s="2615"/>
      <c r="AG65" s="2652"/>
      <c r="AH65" s="2655"/>
      <c r="AI65" s="2655">
        <f t="shared" si="2"/>
        <v>0</v>
      </c>
      <c r="AJ65" s="2652"/>
      <c r="AK65" s="2653"/>
      <c r="AL65" s="2652"/>
      <c r="AM65" s="2652"/>
    </row>
    <row r="66" spans="1:39" ht="15" customHeight="1">
      <c r="A66" s="3508" t="s">
        <v>1577</v>
      </c>
      <c r="B66" s="3527"/>
      <c r="C66" s="3509"/>
      <c r="D66" s="2298"/>
      <c r="E66" s="2298"/>
      <c r="F66" s="1232"/>
      <c r="G66" s="2298"/>
      <c r="H66" s="3508"/>
      <c r="I66" s="3509"/>
      <c r="J66" s="2331">
        <f>+SUM(J16:J65)</f>
        <v>0.8000000000000006</v>
      </c>
      <c r="K66" s="1233"/>
      <c r="L66" s="2298"/>
      <c r="M66" s="2298"/>
      <c r="N66" s="1234"/>
      <c r="O66" s="1234"/>
      <c r="P66" s="1234"/>
      <c r="Q66" s="1234"/>
      <c r="R66" s="1234"/>
      <c r="S66" s="1234"/>
      <c r="T66" s="1234"/>
      <c r="U66" s="1234"/>
      <c r="V66" s="1234"/>
      <c r="W66" s="1234"/>
      <c r="X66" s="1234"/>
      <c r="Y66" s="1234"/>
      <c r="Z66" s="1234"/>
      <c r="AA66" s="2332">
        <f>SUM(AA16:AA64)</f>
        <v>706625189</v>
      </c>
      <c r="AB66" s="2332">
        <f>+SUM(AB16:AB64)</f>
        <v>706625189</v>
      </c>
      <c r="AC66" s="2298"/>
      <c r="AD66" s="2356"/>
      <c r="AE66" s="2650"/>
      <c r="AF66" s="2650"/>
      <c r="AG66" s="2650"/>
      <c r="AH66" s="2650"/>
      <c r="AI66" s="2650"/>
      <c r="AJ66" s="2650"/>
      <c r="AK66" s="2650"/>
      <c r="AL66" s="2650"/>
      <c r="AM66" s="2650"/>
    </row>
    <row r="67" spans="1:39" ht="85.5" customHeight="1">
      <c r="A67" s="2301">
        <v>2</v>
      </c>
      <c r="B67" s="2287" t="s">
        <v>278</v>
      </c>
      <c r="C67" s="2355" t="s">
        <v>279</v>
      </c>
      <c r="D67" s="3510" t="s">
        <v>292</v>
      </c>
      <c r="E67" s="3511"/>
      <c r="F67" s="1219" t="s">
        <v>1789</v>
      </c>
      <c r="G67" s="1220">
        <v>1</v>
      </c>
      <c r="H67" s="1221" t="s">
        <v>1790</v>
      </c>
      <c r="I67" s="1222" t="s">
        <v>1538</v>
      </c>
      <c r="J67" s="2306">
        <v>0.1</v>
      </c>
      <c r="K67" s="1221" t="s">
        <v>1789</v>
      </c>
      <c r="L67" s="141">
        <v>43282</v>
      </c>
      <c r="M67" s="141">
        <v>43312</v>
      </c>
      <c r="N67" s="2333"/>
      <c r="O67" s="2333"/>
      <c r="P67" s="2333"/>
      <c r="Q67" s="2333"/>
      <c r="R67" s="2333"/>
      <c r="S67" s="2333"/>
      <c r="T67" s="2334">
        <v>1</v>
      </c>
      <c r="U67" s="2333"/>
      <c r="V67" s="2333"/>
      <c r="W67" s="2333"/>
      <c r="X67" s="2333"/>
      <c r="Y67" s="2333"/>
      <c r="Z67" s="2335">
        <v>1</v>
      </c>
      <c r="AA67" s="2309"/>
      <c r="AB67" s="2309"/>
      <c r="AC67" s="1218"/>
      <c r="AD67" s="1472"/>
      <c r="AE67" s="2648">
        <f>SUM(N67:O67)</f>
        <v>0</v>
      </c>
      <c r="AF67" s="2615"/>
      <c r="AG67" s="2652"/>
      <c r="AH67" s="2655"/>
      <c r="AI67" s="2655">
        <f>+AG67/Z67</f>
        <v>0</v>
      </c>
      <c r="AJ67" s="2652"/>
      <c r="AK67" s="2653"/>
      <c r="AL67" s="2652"/>
      <c r="AM67" s="2652"/>
    </row>
    <row r="68" spans="1:39" ht="15">
      <c r="A68" s="3512" t="s">
        <v>1577</v>
      </c>
      <c r="B68" s="3512"/>
      <c r="C68" s="3512"/>
      <c r="D68" s="3522"/>
      <c r="E68" s="3523"/>
      <c r="F68" s="2336"/>
      <c r="G68" s="2337"/>
      <c r="H68" s="3512"/>
      <c r="I68" s="3512"/>
      <c r="J68" s="2338">
        <f>+J67</f>
        <v>0.1</v>
      </c>
      <c r="K68" s="2339"/>
      <c r="L68" s="2337"/>
      <c r="M68" s="2337"/>
      <c r="N68" s="2340"/>
      <c r="O68" s="2340"/>
      <c r="P68" s="2340"/>
      <c r="Q68" s="2340"/>
      <c r="R68" s="2340"/>
      <c r="S68" s="2340"/>
      <c r="T68" s="2340"/>
      <c r="U68" s="2340"/>
      <c r="V68" s="2340"/>
      <c r="W68" s="2340"/>
      <c r="X68" s="2340"/>
      <c r="Y68" s="2340"/>
      <c r="Z68" s="2340"/>
      <c r="AA68" s="2332">
        <v>0</v>
      </c>
      <c r="AB68" s="2341"/>
      <c r="AC68" s="2337"/>
      <c r="AD68" s="2357"/>
      <c r="AE68" s="2650"/>
      <c r="AF68" s="2650"/>
      <c r="AG68" s="2650"/>
      <c r="AH68" s="2650"/>
      <c r="AI68" s="2650"/>
      <c r="AJ68" s="2650"/>
      <c r="AK68" s="2650"/>
      <c r="AL68" s="2650"/>
      <c r="AM68" s="2650"/>
    </row>
    <row r="69" spans="1:39" ht="38.25">
      <c r="A69" s="3514">
        <v>3</v>
      </c>
      <c r="B69" s="3514" t="s">
        <v>282</v>
      </c>
      <c r="C69" s="2355" t="s">
        <v>1791</v>
      </c>
      <c r="D69" s="3510" t="s">
        <v>288</v>
      </c>
      <c r="E69" s="3511"/>
      <c r="F69" s="143" t="s">
        <v>1792</v>
      </c>
      <c r="G69" s="1220">
        <v>4</v>
      </c>
      <c r="H69" s="144" t="s">
        <v>1573</v>
      </c>
      <c r="I69" s="1222" t="s">
        <v>1538</v>
      </c>
      <c r="J69" s="2306">
        <v>0.02</v>
      </c>
      <c r="K69" s="1221" t="s">
        <v>1793</v>
      </c>
      <c r="L69" s="141">
        <v>43160</v>
      </c>
      <c r="M69" s="141">
        <v>43465</v>
      </c>
      <c r="N69" s="2333"/>
      <c r="O69" s="2333"/>
      <c r="P69" s="2334">
        <v>2</v>
      </c>
      <c r="Q69" s="2333"/>
      <c r="R69" s="2333"/>
      <c r="S69" s="2333"/>
      <c r="T69" s="2334">
        <v>1</v>
      </c>
      <c r="U69" s="2333"/>
      <c r="V69" s="2333"/>
      <c r="W69" s="2333"/>
      <c r="X69" s="2333"/>
      <c r="Y69" s="2334">
        <v>1</v>
      </c>
      <c r="Z69" s="2335">
        <v>4</v>
      </c>
      <c r="AA69" s="2309"/>
      <c r="AB69" s="2309"/>
      <c r="AC69" s="1218"/>
      <c r="AD69" s="1472"/>
      <c r="AE69" s="2648">
        <f>SUM(N69:O69)</f>
        <v>0</v>
      </c>
      <c r="AF69" s="2615"/>
      <c r="AG69" s="2652"/>
      <c r="AH69" s="2655"/>
      <c r="AI69" s="2655">
        <f>+AG69/Z69</f>
        <v>0</v>
      </c>
      <c r="AJ69" s="2652"/>
      <c r="AK69" s="2653"/>
      <c r="AL69" s="2652"/>
      <c r="AM69" s="2652"/>
    </row>
    <row r="70" spans="1:39" ht="25.5">
      <c r="A70" s="3514"/>
      <c r="B70" s="3514"/>
      <c r="C70" s="3330" t="s">
        <v>525</v>
      </c>
      <c r="D70" s="3515" t="s">
        <v>1578</v>
      </c>
      <c r="E70" s="3516"/>
      <c r="F70" s="2342" t="s">
        <v>296</v>
      </c>
      <c r="G70" s="2342">
        <v>6</v>
      </c>
      <c r="H70" s="2342" t="s">
        <v>1794</v>
      </c>
      <c r="I70" s="1222" t="s">
        <v>1538</v>
      </c>
      <c r="J70" s="2306">
        <v>0.02</v>
      </c>
      <c r="K70" s="2342" t="s">
        <v>1795</v>
      </c>
      <c r="L70" s="141">
        <v>43160</v>
      </c>
      <c r="M70" s="141">
        <v>43465</v>
      </c>
      <c r="N70" s="2333"/>
      <c r="O70" s="2333">
        <v>1</v>
      </c>
      <c r="P70" s="2333"/>
      <c r="Q70" s="2333">
        <v>1</v>
      </c>
      <c r="R70" s="2333"/>
      <c r="S70" s="2333">
        <v>1</v>
      </c>
      <c r="T70" s="2333"/>
      <c r="U70" s="2333">
        <v>1</v>
      </c>
      <c r="V70" s="2333"/>
      <c r="W70" s="2333">
        <v>1</v>
      </c>
      <c r="X70" s="2333"/>
      <c r="Y70" s="2333">
        <v>1</v>
      </c>
      <c r="Z70" s="2343">
        <f>+SUM(N70:Y70)</f>
        <v>6</v>
      </c>
      <c r="AA70" s="2309"/>
      <c r="AB70" s="2309"/>
      <c r="AC70" s="1218"/>
      <c r="AD70" s="1472"/>
      <c r="AE70" s="2648">
        <f>SUM(N70:O70)</f>
        <v>1</v>
      </c>
      <c r="AF70" s="2615">
        <f>AE70/Z70</f>
        <v>0.16666666666666666</v>
      </c>
      <c r="AG70" s="2652">
        <v>1</v>
      </c>
      <c r="AH70" s="2655">
        <f>+AG70/AE70</f>
        <v>1</v>
      </c>
      <c r="AI70" s="2655">
        <f>+AG70/Z70</f>
        <v>0.16666666666666666</v>
      </c>
      <c r="AJ70" s="2652"/>
      <c r="AK70" s="2653"/>
      <c r="AL70" s="2652"/>
      <c r="AM70" s="2652"/>
    </row>
    <row r="71" spans="1:39" ht="25.5">
      <c r="A71" s="3514"/>
      <c r="B71" s="3514"/>
      <c r="C71" s="3330"/>
      <c r="D71" s="3517" t="s">
        <v>350</v>
      </c>
      <c r="E71" s="3518"/>
      <c r="F71" s="2342" t="s">
        <v>296</v>
      </c>
      <c r="G71" s="1220">
        <v>6</v>
      </c>
      <c r="H71" s="1219" t="s">
        <v>1794</v>
      </c>
      <c r="I71" s="1222" t="s">
        <v>1538</v>
      </c>
      <c r="J71" s="2306">
        <v>0.02</v>
      </c>
      <c r="K71" s="2342" t="s">
        <v>1796</v>
      </c>
      <c r="L71" s="141">
        <v>43160</v>
      </c>
      <c r="M71" s="141">
        <v>43465</v>
      </c>
      <c r="N71" s="2333"/>
      <c r="O71" s="2333">
        <v>1</v>
      </c>
      <c r="P71" s="2333"/>
      <c r="Q71" s="2333">
        <v>1</v>
      </c>
      <c r="R71" s="2333"/>
      <c r="S71" s="2333">
        <v>1</v>
      </c>
      <c r="T71" s="2333"/>
      <c r="U71" s="2333">
        <v>1</v>
      </c>
      <c r="V71" s="2333"/>
      <c r="W71" s="2333">
        <v>1</v>
      </c>
      <c r="X71" s="2333"/>
      <c r="Y71" s="2333">
        <v>1</v>
      </c>
      <c r="Z71" s="2343">
        <f>+SUM(N71:Y71)</f>
        <v>6</v>
      </c>
      <c r="AA71" s="2309"/>
      <c r="AB71" s="2309"/>
      <c r="AC71" s="1218"/>
      <c r="AD71" s="1472"/>
      <c r="AE71" s="2648">
        <f>SUM(N71:O71)</f>
        <v>1</v>
      </c>
      <c r="AF71" s="2615">
        <f>AE71/Z71</f>
        <v>0.16666666666666666</v>
      </c>
      <c r="AG71" s="2652">
        <v>1</v>
      </c>
      <c r="AH71" s="2655">
        <f>+AG71/AE71</f>
        <v>1</v>
      </c>
      <c r="AI71" s="2655">
        <f>+AG71/Z71</f>
        <v>0.16666666666666666</v>
      </c>
      <c r="AJ71" s="2652"/>
      <c r="AK71" s="2653"/>
      <c r="AL71" s="2652"/>
      <c r="AM71" s="2652"/>
    </row>
    <row r="72" spans="1:39" ht="76.5">
      <c r="A72" s="3514"/>
      <c r="B72" s="3514"/>
      <c r="C72" s="3330"/>
      <c r="D72" s="3515" t="s">
        <v>1579</v>
      </c>
      <c r="E72" s="3516"/>
      <c r="F72" s="2344" t="s">
        <v>1797</v>
      </c>
      <c r="G72" s="1220">
        <v>4</v>
      </c>
      <c r="H72" s="2342" t="s">
        <v>1798</v>
      </c>
      <c r="I72" s="1222" t="s">
        <v>1799</v>
      </c>
      <c r="J72" s="2306">
        <v>0.02</v>
      </c>
      <c r="K72" s="2342" t="s">
        <v>1800</v>
      </c>
      <c r="L72" s="718">
        <v>43160</v>
      </c>
      <c r="M72" s="718">
        <v>43465</v>
      </c>
      <c r="N72" s="2345"/>
      <c r="O72" s="2345"/>
      <c r="P72" s="2346">
        <v>1</v>
      </c>
      <c r="Q72" s="2346"/>
      <c r="R72" s="2346"/>
      <c r="S72" s="2346">
        <v>1</v>
      </c>
      <c r="T72" s="2346"/>
      <c r="U72" s="2346"/>
      <c r="V72" s="2347">
        <v>1</v>
      </c>
      <c r="W72" s="2347"/>
      <c r="X72" s="2347"/>
      <c r="Y72" s="2347">
        <v>1</v>
      </c>
      <c r="Z72" s="2335">
        <v>4</v>
      </c>
      <c r="AA72" s="2309"/>
      <c r="AB72" s="2309"/>
      <c r="AC72" s="1218"/>
      <c r="AD72" s="1472"/>
      <c r="AE72" s="2648">
        <f>SUM(N72:O72)</f>
        <v>0</v>
      </c>
      <c r="AF72" s="2615"/>
      <c r="AG72" s="2652"/>
      <c r="AH72" s="2655"/>
      <c r="AI72" s="2655">
        <f>+AG72/Z72</f>
        <v>0</v>
      </c>
      <c r="AJ72" s="2652"/>
      <c r="AK72" s="2653"/>
      <c r="AL72" s="2652"/>
      <c r="AM72" s="2652"/>
    </row>
    <row r="73" spans="1:39" ht="38.25">
      <c r="A73" s="3514"/>
      <c r="B73" s="3514"/>
      <c r="C73" s="2293" t="s">
        <v>283</v>
      </c>
      <c r="D73" s="3519" t="s">
        <v>1801</v>
      </c>
      <c r="E73" s="3520"/>
      <c r="F73" s="187" t="s">
        <v>1802</v>
      </c>
      <c r="G73" s="618">
        <v>3</v>
      </c>
      <c r="H73" s="1221" t="s">
        <v>1573</v>
      </c>
      <c r="I73" s="1222" t="s">
        <v>1538</v>
      </c>
      <c r="J73" s="2306">
        <v>0.02</v>
      </c>
      <c r="K73" s="187" t="s">
        <v>1803</v>
      </c>
      <c r="L73" s="718">
        <v>43191</v>
      </c>
      <c r="M73" s="718">
        <v>43465</v>
      </c>
      <c r="N73" s="2348"/>
      <c r="O73" s="2348"/>
      <c r="P73" s="2348"/>
      <c r="Q73" s="2349">
        <v>1</v>
      </c>
      <c r="R73" s="2349"/>
      <c r="S73" s="2349"/>
      <c r="T73" s="2349"/>
      <c r="U73" s="2349">
        <v>1</v>
      </c>
      <c r="V73" s="2349"/>
      <c r="W73" s="2349"/>
      <c r="X73" s="2349"/>
      <c r="Y73" s="2349">
        <v>1</v>
      </c>
      <c r="Z73" s="2335">
        <v>3</v>
      </c>
      <c r="AA73" s="2309"/>
      <c r="AB73" s="2309"/>
      <c r="AC73" s="1218"/>
      <c r="AD73" s="1472"/>
      <c r="AE73" s="2648">
        <f>SUM(N73:O73)</f>
        <v>0</v>
      </c>
      <c r="AF73" s="2615"/>
      <c r="AG73" s="2652"/>
      <c r="AH73" s="2655"/>
      <c r="AI73" s="2655">
        <f>+AG73/Z73</f>
        <v>0</v>
      </c>
      <c r="AJ73" s="2652"/>
      <c r="AK73" s="2653"/>
      <c r="AL73" s="2652"/>
      <c r="AM73" s="2652"/>
    </row>
    <row r="74" spans="1:39" ht="15">
      <c r="A74" s="3526" t="s">
        <v>1577</v>
      </c>
      <c r="B74" s="3526"/>
      <c r="C74" s="3526"/>
      <c r="D74" s="3508"/>
      <c r="E74" s="3509"/>
      <c r="F74" s="1233"/>
      <c r="G74" s="1233"/>
      <c r="H74" s="1233"/>
      <c r="I74" s="1233"/>
      <c r="J74" s="2331">
        <f>+SUM(J69:J73)</f>
        <v>0.1</v>
      </c>
      <c r="K74" s="1233"/>
      <c r="L74" s="2298"/>
      <c r="M74" s="2298"/>
      <c r="N74" s="1234"/>
      <c r="O74" s="1234"/>
      <c r="P74" s="1234"/>
      <c r="Q74" s="1234"/>
      <c r="R74" s="1234"/>
      <c r="S74" s="1234"/>
      <c r="T74" s="1234"/>
      <c r="U74" s="1234"/>
      <c r="V74" s="1234"/>
      <c r="W74" s="1234"/>
      <c r="X74" s="1234"/>
      <c r="Y74" s="1234"/>
      <c r="Z74" s="1234"/>
      <c r="AA74" s="2332">
        <f>SUM(AA67:AA69)</f>
        <v>0</v>
      </c>
      <c r="AB74" s="2332">
        <v>0</v>
      </c>
      <c r="AC74" s="2298"/>
      <c r="AD74" s="2356"/>
      <c r="AE74" s="2360"/>
      <c r="AF74" s="2298"/>
      <c r="AG74" s="2298"/>
      <c r="AH74" s="2298"/>
      <c r="AI74" s="2298"/>
      <c r="AJ74" s="2298"/>
      <c r="AK74" s="2298"/>
      <c r="AL74" s="2298"/>
      <c r="AM74" s="2361"/>
    </row>
    <row r="75" spans="1:39" ht="15">
      <c r="A75" s="3513" t="s">
        <v>57</v>
      </c>
      <c r="B75" s="3513"/>
      <c r="C75" s="3513"/>
      <c r="D75" s="3513"/>
      <c r="E75" s="3513"/>
      <c r="F75" s="3513"/>
      <c r="G75" s="3513"/>
      <c r="H75" s="3513"/>
      <c r="I75" s="2299"/>
      <c r="J75" s="2350">
        <f>+J66+J68+J74</f>
        <v>1.0000000000000007</v>
      </c>
      <c r="K75" s="2299"/>
      <c r="L75" s="2299"/>
      <c r="M75" s="2299"/>
      <c r="N75" s="1235"/>
      <c r="O75" s="1235"/>
      <c r="P75" s="1235"/>
      <c r="Q75" s="1235"/>
      <c r="R75" s="1235"/>
      <c r="S75" s="1235"/>
      <c r="T75" s="1235"/>
      <c r="U75" s="1235"/>
      <c r="V75" s="1235"/>
      <c r="W75" s="1235"/>
      <c r="X75" s="1235"/>
      <c r="Y75" s="1235"/>
      <c r="Z75" s="1235"/>
      <c r="AA75" s="2351">
        <f>+AA66+AA68+AA74</f>
        <v>706625189</v>
      </c>
      <c r="AB75" s="2351">
        <f>+AB66+AB68+AB74</f>
        <v>706625189</v>
      </c>
      <c r="AC75" s="2299"/>
      <c r="AD75" s="2358"/>
      <c r="AE75" s="2303"/>
      <c r="AF75" s="2299"/>
      <c r="AG75" s="2299"/>
      <c r="AH75" s="2299"/>
      <c r="AI75" s="2299"/>
      <c r="AJ75" s="2299"/>
      <c r="AK75" s="2299"/>
      <c r="AL75" s="2299"/>
      <c r="AM75" s="2265"/>
    </row>
    <row r="76" spans="1:39" ht="16.5" customHeight="1" thickBot="1">
      <c r="A76" s="3521" t="s">
        <v>1580</v>
      </c>
      <c r="B76" s="3521"/>
      <c r="C76" s="3521"/>
      <c r="D76" s="3521"/>
      <c r="E76" s="3521"/>
      <c r="F76" s="3521"/>
      <c r="G76" s="3521"/>
      <c r="H76" s="1236"/>
      <c r="I76" s="2297"/>
      <c r="J76" s="2352"/>
      <c r="K76" s="2297"/>
      <c r="L76" s="2297"/>
      <c r="M76" s="2297"/>
      <c r="N76" s="2297"/>
      <c r="O76" s="2297"/>
      <c r="P76" s="2297"/>
      <c r="Q76" s="2297"/>
      <c r="R76" s="2297"/>
      <c r="S76" s="2297"/>
      <c r="T76" s="2297"/>
      <c r="U76" s="2297"/>
      <c r="V76" s="2297"/>
      <c r="W76" s="2297"/>
      <c r="X76" s="2297"/>
      <c r="Y76" s="1237"/>
      <c r="Z76" s="1238"/>
      <c r="AA76" s="2353">
        <f>+AA75</f>
        <v>706625189</v>
      </c>
      <c r="AB76" s="2353">
        <f>+AB75</f>
        <v>706625189</v>
      </c>
      <c r="AC76" s="2297"/>
      <c r="AD76" s="2359"/>
      <c r="AE76" s="2362"/>
      <c r="AF76" s="2656">
        <f>AVERAGE(AF16:AF73)</f>
        <v>0.3222251974516097</v>
      </c>
      <c r="AG76" s="2363"/>
      <c r="AH76" s="2656">
        <f>AVERAGE(AH16:AH73)</f>
        <v>1</v>
      </c>
      <c r="AI76" s="2656">
        <f>AVERAGE(AI16:AI73)</f>
        <v>0.31805725568663423</v>
      </c>
      <c r="AJ76" s="2658">
        <f>SUM(AJ16:AJ73)</f>
        <v>22988633</v>
      </c>
      <c r="AK76" s="2363"/>
      <c r="AL76" s="2363"/>
      <c r="AM76" s="2364"/>
    </row>
    <row r="77" spans="1:29" ht="15">
      <c r="A77" s="384"/>
      <c r="B77" s="384"/>
      <c r="C77" s="384"/>
      <c r="D77" s="384"/>
      <c r="E77" s="2295"/>
      <c r="F77" s="384"/>
      <c r="G77" s="1239"/>
      <c r="H77" s="384"/>
      <c r="I77" s="384"/>
      <c r="J77" s="2354"/>
      <c r="K77" s="384"/>
      <c r="L77" s="1240"/>
      <c r="M77" s="1240"/>
      <c r="N77" s="1241"/>
      <c r="O77" s="1241"/>
      <c r="P77" s="1241"/>
      <c r="Q77" s="1241"/>
      <c r="R77" s="1241"/>
      <c r="S77" s="1241"/>
      <c r="T77" s="1241"/>
      <c r="U77" s="1241"/>
      <c r="V77" s="1241"/>
      <c r="W77" s="1241"/>
      <c r="X77" s="1241"/>
      <c r="Y77" s="1241"/>
      <c r="Z77" s="1241"/>
      <c r="AA77" s="1242"/>
      <c r="AB77" s="1242"/>
      <c r="AC77" s="384"/>
    </row>
    <row r="78" spans="5:6" ht="15">
      <c r="E78" s="306"/>
      <c r="F78" s="306"/>
    </row>
    <row r="79" spans="5:6" ht="15">
      <c r="E79" s="306"/>
      <c r="F79" s="306"/>
    </row>
    <row r="80" spans="5:6" ht="15">
      <c r="E80" s="306"/>
      <c r="F80" s="306"/>
    </row>
    <row r="81" spans="5:6" ht="15">
      <c r="E81" s="306"/>
      <c r="F81" s="306"/>
    </row>
    <row r="82" spans="5:6" ht="15">
      <c r="E82" s="306"/>
      <c r="F82" s="306"/>
    </row>
    <row r="83" spans="5:6" ht="15">
      <c r="E83" s="306"/>
      <c r="F83" s="306"/>
    </row>
    <row r="84" spans="5:6" ht="15">
      <c r="E84" s="306"/>
      <c r="F84" s="306"/>
    </row>
    <row r="85" spans="5:6" ht="15">
      <c r="E85" s="306"/>
      <c r="F85" s="306"/>
    </row>
    <row r="86" spans="5:6" ht="15">
      <c r="E86" s="306"/>
      <c r="F86" s="306"/>
    </row>
    <row r="87" spans="5:6" ht="15">
      <c r="E87" s="306"/>
      <c r="F87" s="306"/>
    </row>
    <row r="88" spans="5:6" ht="15">
      <c r="E88" s="306"/>
      <c r="F88" s="306"/>
    </row>
    <row r="89" spans="5:6" ht="15">
      <c r="E89" s="306"/>
      <c r="F89" s="306"/>
    </row>
    <row r="90" spans="5:6" ht="15">
      <c r="E90" s="306"/>
      <c r="F90" s="306"/>
    </row>
    <row r="91" spans="5:6" ht="15">
      <c r="E91" s="306"/>
      <c r="F91" s="306"/>
    </row>
    <row r="92" spans="5:6" ht="15">
      <c r="E92" s="306"/>
      <c r="F92" s="306"/>
    </row>
    <row r="93" spans="5:6" ht="15">
      <c r="E93" s="306"/>
      <c r="F93" s="306"/>
    </row>
    <row r="94" spans="5:6" ht="15">
      <c r="E94" s="306"/>
      <c r="F94" s="306"/>
    </row>
    <row r="95" spans="5:6" ht="15">
      <c r="E95" s="306"/>
      <c r="F95" s="306"/>
    </row>
    <row r="96" spans="5:6" ht="15">
      <c r="E96" s="306"/>
      <c r="F96" s="306"/>
    </row>
    <row r="97" spans="5:6" ht="15">
      <c r="E97" s="306"/>
      <c r="F97" s="306"/>
    </row>
    <row r="98" spans="5:6" ht="15">
      <c r="E98" s="306"/>
      <c r="F98" s="306"/>
    </row>
    <row r="99" spans="5:6" ht="15">
      <c r="E99" s="306"/>
      <c r="F99" s="306"/>
    </row>
    <row r="100" spans="5:6" ht="15">
      <c r="E100" s="306"/>
      <c r="F100" s="306"/>
    </row>
    <row r="101" spans="5:6" ht="15">
      <c r="E101" s="306"/>
      <c r="F101" s="306"/>
    </row>
    <row r="102" spans="5:6" ht="15">
      <c r="E102" s="306"/>
      <c r="F102" s="306"/>
    </row>
    <row r="103" spans="5:6" ht="15">
      <c r="E103" s="306"/>
      <c r="F103" s="306"/>
    </row>
    <row r="104" spans="5:6" ht="15">
      <c r="E104" s="306"/>
      <c r="F104" s="306"/>
    </row>
    <row r="105" spans="5:6" ht="15">
      <c r="E105" s="306"/>
      <c r="F105" s="306"/>
    </row>
    <row r="106" spans="5:6" ht="15">
      <c r="E106" s="306"/>
      <c r="F106" s="306"/>
    </row>
    <row r="107" spans="5:6" ht="15">
      <c r="E107" s="306"/>
      <c r="F107" s="306"/>
    </row>
    <row r="108" spans="5:6" ht="15">
      <c r="E108" s="306"/>
      <c r="F108" s="306"/>
    </row>
    <row r="109" spans="5:6" ht="15">
      <c r="E109" s="306"/>
      <c r="F109" s="306"/>
    </row>
    <row r="110" spans="5:6" ht="15">
      <c r="E110" s="306"/>
      <c r="F110" s="306"/>
    </row>
    <row r="111" spans="5:6" ht="15">
      <c r="E111" s="306"/>
      <c r="F111" s="306"/>
    </row>
  </sheetData>
  <sheetProtection/>
  <mergeCells count="54">
    <mergeCell ref="A76:G76"/>
    <mergeCell ref="AD1:AD2"/>
    <mergeCell ref="AD3:AD4"/>
    <mergeCell ref="AC1:AC2"/>
    <mergeCell ref="AC3:AC4"/>
    <mergeCell ref="D68:E68"/>
    <mergeCell ref="H68:I68"/>
    <mergeCell ref="D40:D48"/>
    <mergeCell ref="C49:C52"/>
    <mergeCell ref="D49:D52"/>
    <mergeCell ref="C53:C65"/>
    <mergeCell ref="D53:D60"/>
    <mergeCell ref="D61:D65"/>
    <mergeCell ref="AB1:AB4"/>
    <mergeCell ref="A74:C74"/>
    <mergeCell ref="A66:C66"/>
    <mergeCell ref="D67:E67"/>
    <mergeCell ref="A68:C68"/>
    <mergeCell ref="A75:H75"/>
    <mergeCell ref="A69:A73"/>
    <mergeCell ref="B69:B73"/>
    <mergeCell ref="D69:E69"/>
    <mergeCell ref="C70:C72"/>
    <mergeCell ref="D70:E70"/>
    <mergeCell ref="D71:E71"/>
    <mergeCell ref="D72:E72"/>
    <mergeCell ref="D73:E73"/>
    <mergeCell ref="D74:E74"/>
    <mergeCell ref="D16:D18"/>
    <mergeCell ref="D19:D26"/>
    <mergeCell ref="D28:D34"/>
    <mergeCell ref="D35:D37"/>
    <mergeCell ref="H66:I66"/>
    <mergeCell ref="AE5:AM6"/>
    <mergeCell ref="AE7:AM9"/>
    <mergeCell ref="AE11:AM11"/>
    <mergeCell ref="AE13:AM13"/>
    <mergeCell ref="D15:E15"/>
    <mergeCell ref="A16:A65"/>
    <mergeCell ref="B16:B65"/>
    <mergeCell ref="C16:C48"/>
    <mergeCell ref="E1:Z2"/>
    <mergeCell ref="E3:Z4"/>
    <mergeCell ref="A1:C4"/>
    <mergeCell ref="A11:C11"/>
    <mergeCell ref="A13:C13"/>
    <mergeCell ref="E11:AC11"/>
    <mergeCell ref="E13:AC13"/>
    <mergeCell ref="A5:AC5"/>
    <mergeCell ref="A6:AC6"/>
    <mergeCell ref="A7:AC7"/>
    <mergeCell ref="A8:AC8"/>
    <mergeCell ref="A9:AC9"/>
    <mergeCell ref="D38:D39"/>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M41"/>
  <sheetViews>
    <sheetView view="pageBreakPreview" zoomScale="80" zoomScaleNormal="55" zoomScaleSheetLayoutView="80" zoomScalePageLayoutView="70" workbookViewId="0" topLeftCell="W31">
      <selection activeCell="W41" sqref="W41"/>
    </sheetView>
  </sheetViews>
  <sheetFormatPr defaultColWidth="11.421875" defaultRowHeight="38.25" customHeight="1"/>
  <cols>
    <col min="1" max="1" width="11.57421875" style="159" bestFit="1" customWidth="1"/>
    <col min="2" max="2" width="25.28125" style="159" customWidth="1"/>
    <col min="3" max="3" width="38.28125" style="159" customWidth="1"/>
    <col min="4" max="5" width="8.00390625" style="159" hidden="1" customWidth="1"/>
    <col min="6" max="6" width="49.421875" style="159" hidden="1" customWidth="1"/>
    <col min="7" max="7" width="49.421875" style="159" customWidth="1"/>
    <col min="8" max="8" width="18.00390625" style="159" customWidth="1"/>
    <col min="9" max="9" width="11.57421875" style="159" customWidth="1"/>
    <col min="10" max="10" width="26.7109375" style="159" customWidth="1"/>
    <col min="11" max="11" width="23.421875" style="159" customWidth="1"/>
    <col min="12" max="12" width="28.57421875" style="159" bestFit="1" customWidth="1"/>
    <col min="13" max="13" width="12.28125" style="159" customWidth="1"/>
    <col min="14" max="14" width="18.8515625" style="159" customWidth="1"/>
    <col min="15" max="26" width="7.140625" style="159" bestFit="1" customWidth="1"/>
    <col min="27" max="27" width="14.140625" style="159" customWidth="1"/>
    <col min="28" max="28" width="24.140625" style="159" customWidth="1"/>
    <col min="29" max="29" width="20.57421875" style="159" customWidth="1"/>
    <col min="30" max="30" width="24.7109375" style="159" customWidth="1"/>
    <col min="31" max="31" width="19.8515625" style="159" customWidth="1"/>
    <col min="32" max="32" width="21.421875" style="159" customWidth="1"/>
    <col min="33" max="33" width="17.00390625" style="159" customWidth="1"/>
    <col min="34" max="39" width="21.421875" style="159" customWidth="1"/>
    <col min="40" max="16384" width="11.421875" style="159" customWidth="1"/>
  </cols>
  <sheetData>
    <row r="1" spans="1:30" ht="15.75" customHeight="1" thickBot="1">
      <c r="A1" s="3462"/>
      <c r="B1" s="3462"/>
      <c r="C1" s="3462"/>
      <c r="D1" s="3463" t="s">
        <v>346</v>
      </c>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5"/>
      <c r="AC1" s="3226" t="s">
        <v>60</v>
      </c>
      <c r="AD1" s="2756" t="s">
        <v>1727</v>
      </c>
    </row>
    <row r="2" spans="1:30" ht="15.75" customHeight="1" thickBot="1">
      <c r="A2" s="3462"/>
      <c r="B2" s="3462"/>
      <c r="C2" s="3462"/>
      <c r="D2" s="3466"/>
      <c r="E2" s="3467"/>
      <c r="F2" s="3467"/>
      <c r="G2" s="3467"/>
      <c r="H2" s="3467"/>
      <c r="I2" s="3467"/>
      <c r="J2" s="3467"/>
      <c r="K2" s="3467"/>
      <c r="L2" s="3467"/>
      <c r="M2" s="3467"/>
      <c r="N2" s="3467"/>
      <c r="O2" s="3467"/>
      <c r="P2" s="3467"/>
      <c r="Q2" s="3467"/>
      <c r="R2" s="3467"/>
      <c r="S2" s="3467"/>
      <c r="T2" s="3467"/>
      <c r="U2" s="3467"/>
      <c r="V2" s="3467"/>
      <c r="W2" s="3467"/>
      <c r="X2" s="3467"/>
      <c r="Y2" s="3467"/>
      <c r="Z2" s="3467"/>
      <c r="AA2" s="3467"/>
      <c r="AB2" s="3468"/>
      <c r="AC2" s="3227"/>
      <c r="AD2" s="2757"/>
    </row>
    <row r="3" spans="1:30" ht="15.75" customHeight="1" thickBot="1">
      <c r="A3" s="3462"/>
      <c r="B3" s="3462"/>
      <c r="C3" s="3462"/>
      <c r="D3" s="3463" t="s">
        <v>1</v>
      </c>
      <c r="E3" s="3464"/>
      <c r="F3" s="3464"/>
      <c r="G3" s="3464"/>
      <c r="H3" s="3464"/>
      <c r="I3" s="3464"/>
      <c r="J3" s="3464"/>
      <c r="K3" s="3464"/>
      <c r="L3" s="3464"/>
      <c r="M3" s="3464"/>
      <c r="N3" s="3464"/>
      <c r="O3" s="3464"/>
      <c r="P3" s="3464"/>
      <c r="Q3" s="3464"/>
      <c r="R3" s="3464"/>
      <c r="S3" s="3464"/>
      <c r="T3" s="3464"/>
      <c r="U3" s="3464"/>
      <c r="V3" s="3464"/>
      <c r="W3" s="3464"/>
      <c r="X3" s="3464"/>
      <c r="Y3" s="3464"/>
      <c r="Z3" s="3464"/>
      <c r="AA3" s="3464"/>
      <c r="AB3" s="3465"/>
      <c r="AC3" s="3227"/>
      <c r="AD3" s="2761">
        <v>43153</v>
      </c>
    </row>
    <row r="4" spans="1:30" ht="15.75" customHeight="1" thickBot="1">
      <c r="A4" s="3462"/>
      <c r="B4" s="3462"/>
      <c r="C4" s="3462"/>
      <c r="D4" s="3466"/>
      <c r="E4" s="3467"/>
      <c r="F4" s="3467"/>
      <c r="G4" s="3467"/>
      <c r="H4" s="3467"/>
      <c r="I4" s="3467"/>
      <c r="J4" s="3467"/>
      <c r="K4" s="3467"/>
      <c r="L4" s="3467"/>
      <c r="M4" s="3467"/>
      <c r="N4" s="3467"/>
      <c r="O4" s="3467"/>
      <c r="P4" s="3467"/>
      <c r="Q4" s="3467"/>
      <c r="R4" s="3467"/>
      <c r="S4" s="3467"/>
      <c r="T4" s="3467"/>
      <c r="U4" s="3467"/>
      <c r="V4" s="3467"/>
      <c r="W4" s="3467"/>
      <c r="X4" s="3467"/>
      <c r="Y4" s="3467"/>
      <c r="Z4" s="3467"/>
      <c r="AA4" s="3467"/>
      <c r="AB4" s="3468"/>
      <c r="AC4" s="3228"/>
      <c r="AD4" s="2762"/>
    </row>
    <row r="5" spans="1:39" ht="12.75" customHeight="1">
      <c r="A5" s="3458" t="s">
        <v>2</v>
      </c>
      <c r="B5" s="3459"/>
      <c r="C5" s="3459"/>
      <c r="D5" s="3460"/>
      <c r="E5" s="3460"/>
      <c r="F5" s="3460"/>
      <c r="G5" s="3460"/>
      <c r="H5" s="3460"/>
      <c r="I5" s="3460"/>
      <c r="J5" s="3460"/>
      <c r="K5" s="3460"/>
      <c r="L5" s="3460"/>
      <c r="M5" s="3460"/>
      <c r="N5" s="3460"/>
      <c r="O5" s="3460"/>
      <c r="P5" s="3460"/>
      <c r="Q5" s="3460"/>
      <c r="R5" s="3460"/>
      <c r="S5" s="3460"/>
      <c r="T5" s="3460"/>
      <c r="U5" s="3460"/>
      <c r="V5" s="3460"/>
      <c r="W5" s="3460"/>
      <c r="X5" s="3460"/>
      <c r="Y5" s="3460"/>
      <c r="Z5" s="3460"/>
      <c r="AA5" s="3460"/>
      <c r="AB5" s="3460"/>
      <c r="AC5" s="3460"/>
      <c r="AD5" s="3461"/>
      <c r="AE5" s="2767" t="s">
        <v>2</v>
      </c>
      <c r="AF5" s="2768"/>
      <c r="AG5" s="2768"/>
      <c r="AH5" s="2768"/>
      <c r="AI5" s="2768"/>
      <c r="AJ5" s="2768"/>
      <c r="AK5" s="2768"/>
      <c r="AL5" s="2768"/>
      <c r="AM5" s="2769"/>
    </row>
    <row r="6" spans="1:39" ht="13.5" thickBot="1">
      <c r="A6" s="3470" t="s">
        <v>5</v>
      </c>
      <c r="B6" s="3460"/>
      <c r="C6" s="3460"/>
      <c r="D6" s="3460"/>
      <c r="E6" s="3460"/>
      <c r="F6" s="3460"/>
      <c r="G6" s="3460"/>
      <c r="H6" s="3460"/>
      <c r="I6" s="3460"/>
      <c r="J6" s="3460"/>
      <c r="K6" s="3460"/>
      <c r="L6" s="3460"/>
      <c r="M6" s="3460"/>
      <c r="N6" s="3460"/>
      <c r="O6" s="3460"/>
      <c r="P6" s="3460"/>
      <c r="Q6" s="3460"/>
      <c r="R6" s="3460"/>
      <c r="S6" s="3460"/>
      <c r="T6" s="3460"/>
      <c r="U6" s="3460"/>
      <c r="V6" s="3460"/>
      <c r="W6" s="3460"/>
      <c r="X6" s="3460"/>
      <c r="Y6" s="3460"/>
      <c r="Z6" s="3460"/>
      <c r="AA6" s="3460"/>
      <c r="AB6" s="3460"/>
      <c r="AC6" s="3460"/>
      <c r="AD6" s="3461"/>
      <c r="AE6" s="2770"/>
      <c r="AF6" s="2771"/>
      <c r="AG6" s="2771"/>
      <c r="AH6" s="2771"/>
      <c r="AI6" s="2771"/>
      <c r="AJ6" s="2771"/>
      <c r="AK6" s="2771"/>
      <c r="AL6" s="2771"/>
      <c r="AM6" s="2772"/>
    </row>
    <row r="7" spans="1:39" ht="12.75">
      <c r="A7" s="3470"/>
      <c r="B7" s="3460"/>
      <c r="C7" s="3460"/>
      <c r="D7" s="3460"/>
      <c r="E7" s="3460"/>
      <c r="F7" s="3460"/>
      <c r="G7" s="3460"/>
      <c r="H7" s="3460"/>
      <c r="I7" s="3460"/>
      <c r="J7" s="3460"/>
      <c r="K7" s="3460"/>
      <c r="L7" s="3460"/>
      <c r="M7" s="3460"/>
      <c r="N7" s="3460"/>
      <c r="O7" s="3460"/>
      <c r="P7" s="3460"/>
      <c r="Q7" s="3460"/>
      <c r="R7" s="3460"/>
      <c r="S7" s="3460"/>
      <c r="T7" s="3460"/>
      <c r="U7" s="3460"/>
      <c r="V7" s="3460"/>
      <c r="W7" s="3460"/>
      <c r="X7" s="3460"/>
      <c r="Y7" s="3460"/>
      <c r="Z7" s="3460"/>
      <c r="AA7" s="3460"/>
      <c r="AB7" s="3460"/>
      <c r="AC7" s="3460"/>
      <c r="AD7" s="3461"/>
      <c r="AE7" s="2773" t="s">
        <v>1723</v>
      </c>
      <c r="AF7" s="2774"/>
      <c r="AG7" s="2774"/>
      <c r="AH7" s="2774"/>
      <c r="AI7" s="2774"/>
      <c r="AJ7" s="2774"/>
      <c r="AK7" s="2774"/>
      <c r="AL7" s="2774"/>
      <c r="AM7" s="2775"/>
    </row>
    <row r="8" spans="1:39" ht="12.75">
      <c r="A8" s="3470" t="s">
        <v>6</v>
      </c>
      <c r="B8" s="3460"/>
      <c r="C8" s="3460"/>
      <c r="D8" s="3460"/>
      <c r="E8" s="3460"/>
      <c r="F8" s="3460"/>
      <c r="G8" s="3460"/>
      <c r="H8" s="3460"/>
      <c r="I8" s="3460"/>
      <c r="J8" s="3460"/>
      <c r="K8" s="3460"/>
      <c r="L8" s="3460"/>
      <c r="M8" s="3460"/>
      <c r="N8" s="3460"/>
      <c r="O8" s="3460"/>
      <c r="P8" s="3460"/>
      <c r="Q8" s="3460"/>
      <c r="R8" s="3460"/>
      <c r="S8" s="3460"/>
      <c r="T8" s="3460"/>
      <c r="U8" s="3460"/>
      <c r="V8" s="3460"/>
      <c r="W8" s="3460"/>
      <c r="X8" s="3460"/>
      <c r="Y8" s="3460"/>
      <c r="Z8" s="3460"/>
      <c r="AA8" s="3460"/>
      <c r="AB8" s="3460"/>
      <c r="AC8" s="3460"/>
      <c r="AD8" s="3461"/>
      <c r="AE8" s="2776"/>
      <c r="AF8" s="2777"/>
      <c r="AG8" s="2777"/>
      <c r="AH8" s="2777"/>
      <c r="AI8" s="2777"/>
      <c r="AJ8" s="2777"/>
      <c r="AK8" s="2777"/>
      <c r="AL8" s="2777"/>
      <c r="AM8" s="2778"/>
    </row>
    <row r="9" spans="1:39" ht="13.5" thickBot="1">
      <c r="A9" s="3471" t="s">
        <v>1726</v>
      </c>
      <c r="B9" s="3472"/>
      <c r="C9" s="3472"/>
      <c r="D9" s="3472"/>
      <c r="E9" s="3472"/>
      <c r="F9" s="3472"/>
      <c r="G9" s="3472"/>
      <c r="H9" s="3472"/>
      <c r="I9" s="3472"/>
      <c r="J9" s="3472"/>
      <c r="K9" s="3472"/>
      <c r="L9" s="3472"/>
      <c r="M9" s="3472"/>
      <c r="N9" s="3472"/>
      <c r="O9" s="3472"/>
      <c r="P9" s="3472"/>
      <c r="Q9" s="3472"/>
      <c r="R9" s="3472"/>
      <c r="S9" s="3472"/>
      <c r="T9" s="3472"/>
      <c r="U9" s="3472"/>
      <c r="V9" s="3472"/>
      <c r="W9" s="3472"/>
      <c r="X9" s="3472"/>
      <c r="Y9" s="3472"/>
      <c r="Z9" s="3472"/>
      <c r="AA9" s="3472"/>
      <c r="AB9" s="3472"/>
      <c r="AC9" s="3472"/>
      <c r="AD9" s="3473"/>
      <c r="AE9" s="2779"/>
      <c r="AF9" s="2780"/>
      <c r="AG9" s="2780"/>
      <c r="AH9" s="2780"/>
      <c r="AI9" s="2780"/>
      <c r="AJ9" s="2780"/>
      <c r="AK9" s="2780"/>
      <c r="AL9" s="2780"/>
      <c r="AM9" s="2781"/>
    </row>
    <row r="10" spans="1:30" ht="3.75" customHeight="1" thickBot="1">
      <c r="A10" s="222"/>
      <c r="B10" s="221"/>
      <c r="C10" s="218"/>
      <c r="D10" s="218"/>
      <c r="E10" s="218"/>
      <c r="F10" s="218"/>
      <c r="G10" s="218"/>
      <c r="H10" s="218"/>
      <c r="I10" s="220"/>
      <c r="J10" s="218"/>
      <c r="K10" s="218"/>
      <c r="L10" s="218"/>
      <c r="M10" s="219"/>
      <c r="N10" s="219"/>
      <c r="O10" s="218"/>
      <c r="P10" s="218"/>
      <c r="Q10" s="218"/>
      <c r="R10" s="218"/>
      <c r="S10" s="218"/>
      <c r="T10" s="218"/>
      <c r="U10" s="218"/>
      <c r="V10" s="218"/>
      <c r="W10" s="218"/>
      <c r="X10" s="218"/>
      <c r="Y10" s="218"/>
      <c r="Z10" s="218"/>
      <c r="AA10" s="225"/>
      <c r="AB10" s="217"/>
      <c r="AC10" s="217"/>
      <c r="AD10" s="216"/>
    </row>
    <row r="11" spans="1:39" ht="16.5" thickBot="1">
      <c r="A11" s="3474" t="s">
        <v>7</v>
      </c>
      <c r="B11" s="3475"/>
      <c r="C11" s="3475"/>
      <c r="D11" s="224"/>
      <c r="E11" s="224"/>
      <c r="F11" s="110"/>
      <c r="G11" s="110"/>
      <c r="H11" s="3541" t="s">
        <v>345</v>
      </c>
      <c r="I11" s="3476"/>
      <c r="J11" s="3476"/>
      <c r="K11" s="3476"/>
      <c r="L11" s="3476"/>
      <c r="M11" s="3476"/>
      <c r="N11" s="3476"/>
      <c r="O11" s="3476"/>
      <c r="P11" s="3476"/>
      <c r="Q11" s="3476"/>
      <c r="R11" s="3476"/>
      <c r="S11" s="3476"/>
      <c r="T11" s="3476"/>
      <c r="U11" s="3476"/>
      <c r="V11" s="3476"/>
      <c r="W11" s="3476"/>
      <c r="X11" s="3476"/>
      <c r="Y11" s="3476"/>
      <c r="Z11" s="3476"/>
      <c r="AA11" s="3476"/>
      <c r="AB11" s="3476"/>
      <c r="AC11" s="3476"/>
      <c r="AD11" s="3477"/>
      <c r="AE11" s="3541" t="s">
        <v>345</v>
      </c>
      <c r="AF11" s="3476"/>
      <c r="AG11" s="3476"/>
      <c r="AH11" s="3476"/>
      <c r="AI11" s="3476"/>
      <c r="AJ11" s="3476"/>
      <c r="AK11" s="3476"/>
      <c r="AL11" s="3476"/>
      <c r="AM11" s="3476"/>
    </row>
    <row r="12" spans="1:30" ht="7.5" customHeight="1" thickBot="1">
      <c r="A12" s="222"/>
      <c r="B12" s="221"/>
      <c r="C12" s="218"/>
      <c r="D12" s="218"/>
      <c r="E12" s="218"/>
      <c r="F12" s="218"/>
      <c r="G12" s="218"/>
      <c r="H12" s="218"/>
      <c r="I12" s="220"/>
      <c r="J12" s="218"/>
      <c r="K12" s="218"/>
      <c r="L12" s="218"/>
      <c r="M12" s="219"/>
      <c r="N12" s="219"/>
      <c r="O12" s="218"/>
      <c r="P12" s="218"/>
      <c r="Q12" s="218"/>
      <c r="R12" s="218"/>
      <c r="S12" s="218"/>
      <c r="T12" s="218"/>
      <c r="U12" s="218"/>
      <c r="V12" s="218"/>
      <c r="W12" s="218"/>
      <c r="X12" s="218"/>
      <c r="Y12" s="218"/>
      <c r="Z12" s="218"/>
      <c r="AA12" s="218"/>
      <c r="AB12" s="217"/>
      <c r="AC12" s="217"/>
      <c r="AD12" s="216"/>
    </row>
    <row r="13" spans="1:39" ht="13.5" thickBot="1">
      <c r="A13" s="3478" t="s">
        <v>8</v>
      </c>
      <c r="B13" s="3479"/>
      <c r="C13" s="3479"/>
      <c r="D13" s="223"/>
      <c r="E13" s="223"/>
      <c r="F13" s="223"/>
      <c r="G13" s="223"/>
      <c r="H13" s="3454" t="s">
        <v>344</v>
      </c>
      <c r="I13" s="3455"/>
      <c r="J13" s="3455"/>
      <c r="K13" s="3455"/>
      <c r="L13" s="3455"/>
      <c r="M13" s="3455"/>
      <c r="N13" s="3455"/>
      <c r="O13" s="3455"/>
      <c r="P13" s="3455"/>
      <c r="Q13" s="3455"/>
      <c r="R13" s="3455"/>
      <c r="S13" s="3455"/>
      <c r="T13" s="3455"/>
      <c r="U13" s="3455"/>
      <c r="V13" s="3455"/>
      <c r="W13" s="3455"/>
      <c r="X13" s="3455"/>
      <c r="Y13" s="3455"/>
      <c r="Z13" s="3455"/>
      <c r="AA13" s="3455"/>
      <c r="AB13" s="3455"/>
      <c r="AC13" s="3455"/>
      <c r="AD13" s="3480"/>
      <c r="AE13" s="3454"/>
      <c r="AF13" s="3455"/>
      <c r="AG13" s="3455"/>
      <c r="AH13" s="3455"/>
      <c r="AI13" s="3455"/>
      <c r="AJ13" s="3455"/>
      <c r="AK13" s="3455"/>
      <c r="AL13" s="3455"/>
      <c r="AM13" s="3455"/>
    </row>
    <row r="14" spans="1:30" ht="3.75" customHeight="1" thickBot="1">
      <c r="A14" s="222"/>
      <c r="B14" s="221"/>
      <c r="C14" s="218"/>
      <c r="D14" s="218"/>
      <c r="E14" s="218"/>
      <c r="F14" s="218"/>
      <c r="G14" s="218"/>
      <c r="H14" s="218"/>
      <c r="I14" s="220"/>
      <c r="J14" s="218"/>
      <c r="K14" s="218"/>
      <c r="L14" s="218"/>
      <c r="M14" s="219"/>
      <c r="N14" s="219"/>
      <c r="O14" s="218"/>
      <c r="P14" s="218"/>
      <c r="Q14" s="218"/>
      <c r="R14" s="218"/>
      <c r="S14" s="218"/>
      <c r="T14" s="218"/>
      <c r="U14" s="218"/>
      <c r="V14" s="218"/>
      <c r="W14" s="218"/>
      <c r="X14" s="218"/>
      <c r="Y14" s="218"/>
      <c r="Z14" s="218"/>
      <c r="AA14" s="218"/>
      <c r="AB14" s="217"/>
      <c r="AC14" s="217"/>
      <c r="AD14" s="216"/>
    </row>
    <row r="15" spans="1:39" ht="38.25" customHeight="1" thickBot="1">
      <c r="A15" s="34" t="s">
        <v>9</v>
      </c>
      <c r="B15" s="8" t="s">
        <v>10</v>
      </c>
      <c r="C15" s="7" t="s">
        <v>11</v>
      </c>
      <c r="D15" s="3254" t="s">
        <v>328</v>
      </c>
      <c r="E15" s="3255"/>
      <c r="F15" s="14" t="s">
        <v>327</v>
      </c>
      <c r="G15" s="14" t="s">
        <v>326</v>
      </c>
      <c r="H15" s="14" t="s">
        <v>13</v>
      </c>
      <c r="I15" s="14" t="s">
        <v>14</v>
      </c>
      <c r="J15" s="14" t="s">
        <v>15</v>
      </c>
      <c r="K15" s="14" t="s">
        <v>16</v>
      </c>
      <c r="L15" s="14" t="s">
        <v>18</v>
      </c>
      <c r="M15" s="14" t="s">
        <v>19</v>
      </c>
      <c r="N15" s="14" t="s">
        <v>20</v>
      </c>
      <c r="O15" s="215" t="s">
        <v>21</v>
      </c>
      <c r="P15" s="215" t="s">
        <v>22</v>
      </c>
      <c r="Q15" s="215" t="s">
        <v>23</v>
      </c>
      <c r="R15" s="215" t="s">
        <v>24</v>
      </c>
      <c r="S15" s="215" t="s">
        <v>25</v>
      </c>
      <c r="T15" s="215" t="s">
        <v>26</v>
      </c>
      <c r="U15" s="215" t="s">
        <v>27</v>
      </c>
      <c r="V15" s="215" t="s">
        <v>28</v>
      </c>
      <c r="W15" s="215" t="s">
        <v>29</v>
      </c>
      <c r="X15" s="215" t="s">
        <v>30</v>
      </c>
      <c r="Y15" s="215" t="s">
        <v>31</v>
      </c>
      <c r="Z15" s="215" t="s">
        <v>32</v>
      </c>
      <c r="AA15" s="14" t="s">
        <v>33</v>
      </c>
      <c r="AB15" s="214" t="s">
        <v>34</v>
      </c>
      <c r="AC15" s="214" t="s">
        <v>244</v>
      </c>
      <c r="AD15" s="14" t="s">
        <v>35</v>
      </c>
      <c r="AE15" s="2145" t="s">
        <v>36</v>
      </c>
      <c r="AF15" s="2146" t="s">
        <v>37</v>
      </c>
      <c r="AG15" s="2147" t="s">
        <v>38</v>
      </c>
      <c r="AH15" s="2148" t="s">
        <v>1724</v>
      </c>
      <c r="AI15" s="2148" t="s">
        <v>1725</v>
      </c>
      <c r="AJ15" s="2149" t="s">
        <v>42</v>
      </c>
      <c r="AK15" s="2150" t="s">
        <v>43</v>
      </c>
      <c r="AL15" s="2149" t="s">
        <v>44</v>
      </c>
      <c r="AM15" s="2151" t="s">
        <v>45</v>
      </c>
    </row>
    <row r="16" spans="1:39" ht="62.25" customHeight="1" thickBot="1">
      <c r="A16" s="2980">
        <v>1</v>
      </c>
      <c r="B16" s="2980" t="s">
        <v>343</v>
      </c>
      <c r="C16" s="442" t="s">
        <v>342</v>
      </c>
      <c r="D16" s="171"/>
      <c r="E16" s="171"/>
      <c r="F16" s="213" t="s">
        <v>341</v>
      </c>
      <c r="G16" s="213" t="s">
        <v>340</v>
      </c>
      <c r="H16" s="96" t="s">
        <v>332</v>
      </c>
      <c r="I16" s="212">
        <v>1</v>
      </c>
      <c r="J16" s="212" t="s">
        <v>339</v>
      </c>
      <c r="K16" s="96" t="s">
        <v>330</v>
      </c>
      <c r="L16" s="96" t="s">
        <v>329</v>
      </c>
      <c r="M16" s="207">
        <v>43101</v>
      </c>
      <c r="N16" s="207">
        <v>43281</v>
      </c>
      <c r="O16" s="417"/>
      <c r="P16" s="417"/>
      <c r="Q16" s="417">
        <v>0.5</v>
      </c>
      <c r="R16" s="417"/>
      <c r="S16" s="417"/>
      <c r="T16" s="417">
        <v>0.5</v>
      </c>
      <c r="U16" s="417"/>
      <c r="V16" s="1931"/>
      <c r="W16" s="1932"/>
      <c r="X16" s="1932"/>
      <c r="Y16" s="1932"/>
      <c r="Z16" s="1932"/>
      <c r="AA16" s="1647">
        <v>1</v>
      </c>
      <c r="AB16" s="452">
        <v>0</v>
      </c>
      <c r="AC16" s="452">
        <v>0</v>
      </c>
      <c r="AD16" s="2255"/>
      <c r="AE16" s="2157">
        <f>SUM(O16:P16)</f>
        <v>0</v>
      </c>
      <c r="AF16" s="2157"/>
      <c r="AG16" s="2619">
        <v>0.35</v>
      </c>
      <c r="AH16" s="2615"/>
      <c r="AI16" s="2615">
        <f>+AG16/AA16</f>
        <v>0.35</v>
      </c>
      <c r="AJ16" s="2459"/>
      <c r="AK16" s="2609"/>
      <c r="AL16" s="2459" t="s">
        <v>1998</v>
      </c>
      <c r="AM16" s="2459" t="s">
        <v>1999</v>
      </c>
    </row>
    <row r="17" spans="1:39" ht="90.75" customHeight="1" thickBot="1">
      <c r="A17" s="2980"/>
      <c r="B17" s="2980"/>
      <c r="C17" s="443" t="s">
        <v>338</v>
      </c>
      <c r="D17" s="211"/>
      <c r="E17" s="211"/>
      <c r="F17" s="210" t="s">
        <v>337</v>
      </c>
      <c r="G17" s="210" t="s">
        <v>336</v>
      </c>
      <c r="H17" s="209" t="s">
        <v>332</v>
      </c>
      <c r="I17" s="208">
        <v>1</v>
      </c>
      <c r="J17" s="190" t="s">
        <v>335</v>
      </c>
      <c r="K17" s="96" t="s">
        <v>330</v>
      </c>
      <c r="L17" s="96" t="s">
        <v>329</v>
      </c>
      <c r="M17" s="207">
        <v>43101</v>
      </c>
      <c r="N17" s="207">
        <v>43281</v>
      </c>
      <c r="O17" s="417"/>
      <c r="P17" s="417"/>
      <c r="Q17" s="417">
        <v>0.5</v>
      </c>
      <c r="R17" s="417"/>
      <c r="S17" s="417"/>
      <c r="T17" s="417">
        <v>0.5</v>
      </c>
      <c r="U17" s="417"/>
      <c r="V17" s="1931"/>
      <c r="W17" s="1932"/>
      <c r="X17" s="1932"/>
      <c r="Y17" s="1932"/>
      <c r="Z17" s="1932"/>
      <c r="AA17" s="1647">
        <v>1</v>
      </c>
      <c r="AB17" s="452">
        <v>0</v>
      </c>
      <c r="AC17" s="452">
        <v>0</v>
      </c>
      <c r="AD17" s="2255"/>
      <c r="AE17" s="2157">
        <f>SUM(O17:P17)</f>
        <v>0</v>
      </c>
      <c r="AF17" s="2157"/>
      <c r="AG17" s="2619">
        <v>1</v>
      </c>
      <c r="AH17" s="2615"/>
      <c r="AI17" s="2615">
        <f>+AG17/AA17</f>
        <v>1</v>
      </c>
      <c r="AJ17" s="2459"/>
      <c r="AK17" s="2609"/>
      <c r="AL17" s="2459" t="s">
        <v>2000</v>
      </c>
      <c r="AM17" s="2459" t="s">
        <v>1999</v>
      </c>
    </row>
    <row r="18" spans="1:39" ht="94.5" customHeight="1" thickBot="1">
      <c r="A18" s="2980"/>
      <c r="B18" s="2980"/>
      <c r="C18" s="443" t="s">
        <v>334</v>
      </c>
      <c r="D18" s="211"/>
      <c r="E18" s="211"/>
      <c r="F18" s="210"/>
      <c r="G18" s="210" t="s">
        <v>333</v>
      </c>
      <c r="H18" s="209" t="s">
        <v>332</v>
      </c>
      <c r="I18" s="208">
        <v>1</v>
      </c>
      <c r="J18" s="190" t="s">
        <v>331</v>
      </c>
      <c r="K18" s="96" t="s">
        <v>330</v>
      </c>
      <c r="L18" s="96" t="s">
        <v>329</v>
      </c>
      <c r="M18" s="207">
        <v>43101</v>
      </c>
      <c r="N18" s="207">
        <v>43281</v>
      </c>
      <c r="O18" s="417"/>
      <c r="P18" s="417"/>
      <c r="Q18" s="417">
        <v>0.5</v>
      </c>
      <c r="R18" s="417"/>
      <c r="S18" s="417"/>
      <c r="T18" s="417">
        <v>0.5</v>
      </c>
      <c r="U18" s="417"/>
      <c r="V18" s="1931"/>
      <c r="W18" s="1932"/>
      <c r="X18" s="1932"/>
      <c r="Y18" s="1932"/>
      <c r="Z18" s="1932"/>
      <c r="AA18" s="1647">
        <v>1</v>
      </c>
      <c r="AB18" s="452">
        <v>0</v>
      </c>
      <c r="AC18" s="452">
        <v>0</v>
      </c>
      <c r="AD18" s="2255"/>
      <c r="AE18" s="2157">
        <f>SUM(O18:P18)</f>
        <v>0</v>
      </c>
      <c r="AF18" s="2157"/>
      <c r="AG18" s="2619">
        <v>1</v>
      </c>
      <c r="AH18" s="2615"/>
      <c r="AI18" s="2615">
        <f>+AG18/AA18</f>
        <v>1</v>
      </c>
      <c r="AJ18" s="2459"/>
      <c r="AK18" s="2609"/>
      <c r="AL18" s="2459" t="s">
        <v>2000</v>
      </c>
      <c r="AM18" s="2459" t="s">
        <v>1999</v>
      </c>
    </row>
    <row r="19" spans="1:39" ht="13.5" thickBot="1">
      <c r="A19" s="3529" t="s">
        <v>56</v>
      </c>
      <c r="B19" s="3530"/>
      <c r="C19" s="3531"/>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473">
        <f>SUM(AB16:AB18)</f>
        <v>0</v>
      </c>
      <c r="AC19" s="1473">
        <f>SUM(AC16:AC18)</f>
        <v>0</v>
      </c>
      <c r="AD19" s="2078"/>
      <c r="AE19" s="2078"/>
      <c r="AF19" s="2078"/>
      <c r="AG19" s="2078"/>
      <c r="AH19" s="2078"/>
      <c r="AI19" s="2078"/>
      <c r="AJ19" s="2078"/>
      <c r="AK19" s="2078"/>
      <c r="AL19" s="2078"/>
      <c r="AM19" s="2078"/>
    </row>
    <row r="20" spans="1:39" ht="13.5" thickBot="1">
      <c r="A20" s="3532" t="s">
        <v>57</v>
      </c>
      <c r="B20" s="3533"/>
      <c r="C20" s="3533"/>
      <c r="D20" s="167"/>
      <c r="E20" s="167"/>
      <c r="F20" s="167"/>
      <c r="G20" s="167"/>
      <c r="H20" s="168"/>
      <c r="I20" s="167"/>
      <c r="J20" s="167"/>
      <c r="K20" s="167"/>
      <c r="L20" s="167"/>
      <c r="M20" s="167"/>
      <c r="N20" s="167"/>
      <c r="O20" s="167"/>
      <c r="P20" s="167"/>
      <c r="Q20" s="167"/>
      <c r="R20" s="167"/>
      <c r="S20" s="167"/>
      <c r="T20" s="167"/>
      <c r="U20" s="167"/>
      <c r="V20" s="167"/>
      <c r="W20" s="167"/>
      <c r="X20" s="167"/>
      <c r="Y20" s="167"/>
      <c r="Z20" s="167"/>
      <c r="AA20" s="167"/>
      <c r="AB20" s="1475">
        <f>SUM(AB19)</f>
        <v>0</v>
      </c>
      <c r="AC20" s="1475">
        <f>SUM(AC19)</f>
        <v>0</v>
      </c>
      <c r="AD20" s="2256"/>
      <c r="AE20" s="2256"/>
      <c r="AF20" s="2256"/>
      <c r="AG20" s="2256"/>
      <c r="AH20" s="2256"/>
      <c r="AI20" s="2256"/>
      <c r="AJ20" s="2256"/>
      <c r="AK20" s="2256"/>
      <c r="AL20" s="2256"/>
      <c r="AM20" s="2256"/>
    </row>
    <row r="21" spans="1:39" ht="3.75" customHeight="1" thickBot="1">
      <c r="A21" s="205"/>
      <c r="B21" s="204"/>
      <c r="C21" s="201"/>
      <c r="D21" s="201"/>
      <c r="E21" s="201"/>
      <c r="F21" s="201"/>
      <c r="G21" s="201"/>
      <c r="H21" s="201"/>
      <c r="I21" s="203"/>
      <c r="J21" s="201"/>
      <c r="K21" s="201"/>
      <c r="L21" s="201"/>
      <c r="M21" s="202"/>
      <c r="N21" s="202"/>
      <c r="O21" s="201"/>
      <c r="P21" s="201"/>
      <c r="Q21" s="201"/>
      <c r="R21" s="201"/>
      <c r="S21" s="201"/>
      <c r="T21" s="201"/>
      <c r="U21" s="201"/>
      <c r="V21" s="201"/>
      <c r="W21" s="201"/>
      <c r="X21" s="201"/>
      <c r="Y21" s="201"/>
      <c r="Z21" s="201"/>
      <c r="AA21" s="200"/>
      <c r="AB21" s="199"/>
      <c r="AC21" s="199"/>
      <c r="AD21" s="201"/>
      <c r="AE21" s="2260"/>
      <c r="AF21" s="2259"/>
      <c r="AG21" s="2259"/>
      <c r="AH21" s="2259"/>
      <c r="AI21" s="2259"/>
      <c r="AJ21" s="2259"/>
      <c r="AK21" s="2259"/>
      <c r="AL21" s="2259"/>
      <c r="AM21" s="2261"/>
    </row>
    <row r="22" spans="1:39" ht="13.5" thickBot="1">
      <c r="A22" s="3534" t="s">
        <v>8</v>
      </c>
      <c r="B22" s="3535"/>
      <c r="C22" s="3535"/>
      <c r="D22" s="206"/>
      <c r="E22" s="206"/>
      <c r="F22" s="206"/>
      <c r="G22" s="206"/>
      <c r="H22" s="3536" t="s">
        <v>242</v>
      </c>
      <c r="I22" s="3537"/>
      <c r="J22" s="3537"/>
      <c r="K22" s="3537"/>
      <c r="L22" s="3537"/>
      <c r="M22" s="3537"/>
      <c r="N22" s="3537"/>
      <c r="O22" s="3537"/>
      <c r="P22" s="3537"/>
      <c r="Q22" s="3537"/>
      <c r="R22" s="3537"/>
      <c r="S22" s="3537"/>
      <c r="T22" s="3537"/>
      <c r="U22" s="3537"/>
      <c r="V22" s="3537"/>
      <c r="W22" s="3537"/>
      <c r="X22" s="3537"/>
      <c r="Y22" s="3537"/>
      <c r="Z22" s="3537"/>
      <c r="AA22" s="3537"/>
      <c r="AB22" s="3537"/>
      <c r="AC22" s="3537"/>
      <c r="AD22" s="3537"/>
      <c r="AE22" s="3536"/>
      <c r="AF22" s="3537"/>
      <c r="AG22" s="3537"/>
      <c r="AH22" s="3537"/>
      <c r="AI22" s="3537"/>
      <c r="AJ22" s="3537"/>
      <c r="AK22" s="3537"/>
      <c r="AL22" s="3537"/>
      <c r="AM22" s="3537"/>
    </row>
    <row r="23" spans="1:39" ht="9" customHeight="1" thickBot="1">
      <c r="A23" s="205"/>
      <c r="B23" s="204"/>
      <c r="C23" s="201"/>
      <c r="D23" s="201"/>
      <c r="E23" s="201"/>
      <c r="F23" s="201"/>
      <c r="G23" s="201"/>
      <c r="H23" s="201"/>
      <c r="I23" s="203"/>
      <c r="J23" s="201"/>
      <c r="K23" s="201"/>
      <c r="L23" s="201"/>
      <c r="M23" s="202"/>
      <c r="N23" s="202"/>
      <c r="O23" s="201"/>
      <c r="P23" s="201"/>
      <c r="Q23" s="201"/>
      <c r="R23" s="201"/>
      <c r="S23" s="201"/>
      <c r="T23" s="201"/>
      <c r="U23" s="201"/>
      <c r="V23" s="201"/>
      <c r="W23" s="201"/>
      <c r="X23" s="201"/>
      <c r="Y23" s="201"/>
      <c r="Z23" s="201"/>
      <c r="AA23" s="200"/>
      <c r="AB23" s="199"/>
      <c r="AC23" s="199"/>
      <c r="AD23" s="201"/>
      <c r="AE23" s="2260"/>
      <c r="AF23" s="2259"/>
      <c r="AG23" s="2259"/>
      <c r="AH23" s="2259"/>
      <c r="AI23" s="2259"/>
      <c r="AJ23" s="2259"/>
      <c r="AK23" s="2259"/>
      <c r="AL23" s="2259"/>
      <c r="AM23" s="2261"/>
    </row>
    <row r="24" spans="1:39" ht="41.25" customHeight="1" thickBot="1">
      <c r="A24" s="7" t="s">
        <v>9</v>
      </c>
      <c r="B24" s="8" t="s">
        <v>10</v>
      </c>
      <c r="C24" s="7" t="s">
        <v>11</v>
      </c>
      <c r="D24" s="3254" t="s">
        <v>328</v>
      </c>
      <c r="E24" s="3255"/>
      <c r="F24" s="14" t="s">
        <v>327</v>
      </c>
      <c r="G24" s="14" t="s">
        <v>326</v>
      </c>
      <c r="H24" s="34" t="s">
        <v>13</v>
      </c>
      <c r="I24" s="197" t="s">
        <v>14</v>
      </c>
      <c r="J24" s="34" t="s">
        <v>15</v>
      </c>
      <c r="K24" s="34" t="s">
        <v>16</v>
      </c>
      <c r="L24" s="34" t="s">
        <v>18</v>
      </c>
      <c r="M24" s="34" t="s">
        <v>19</v>
      </c>
      <c r="N24" s="34" t="s">
        <v>20</v>
      </c>
      <c r="O24" s="196" t="s">
        <v>21</v>
      </c>
      <c r="P24" s="196" t="s">
        <v>22</v>
      </c>
      <c r="Q24" s="196" t="s">
        <v>23</v>
      </c>
      <c r="R24" s="196" t="s">
        <v>24</v>
      </c>
      <c r="S24" s="196" t="s">
        <v>25</v>
      </c>
      <c r="T24" s="196" t="s">
        <v>26</v>
      </c>
      <c r="U24" s="196" t="s">
        <v>27</v>
      </c>
      <c r="V24" s="196" t="s">
        <v>28</v>
      </c>
      <c r="W24" s="196" t="s">
        <v>29</v>
      </c>
      <c r="X24" s="196" t="s">
        <v>30</v>
      </c>
      <c r="Y24" s="196" t="s">
        <v>31</v>
      </c>
      <c r="Z24" s="196" t="s">
        <v>32</v>
      </c>
      <c r="AA24" s="195" t="s">
        <v>33</v>
      </c>
      <c r="AB24" s="34" t="s">
        <v>34</v>
      </c>
      <c r="AC24" s="34" t="s">
        <v>244</v>
      </c>
      <c r="AD24" s="2065" t="s">
        <v>35</v>
      </c>
      <c r="AE24" s="2145" t="s">
        <v>36</v>
      </c>
      <c r="AF24" s="2146" t="s">
        <v>37</v>
      </c>
      <c r="AG24" s="2147" t="s">
        <v>38</v>
      </c>
      <c r="AH24" s="2148" t="s">
        <v>1724</v>
      </c>
      <c r="AI24" s="2148" t="s">
        <v>1725</v>
      </c>
      <c r="AJ24" s="2149" t="s">
        <v>42</v>
      </c>
      <c r="AK24" s="2150" t="s">
        <v>43</v>
      </c>
      <c r="AL24" s="2149" t="s">
        <v>44</v>
      </c>
      <c r="AM24" s="2151" t="s">
        <v>45</v>
      </c>
    </row>
    <row r="25" spans="1:39" ht="97.5" customHeight="1" thickBot="1">
      <c r="A25" s="3363">
        <v>2</v>
      </c>
      <c r="B25" s="3363" t="s">
        <v>325</v>
      </c>
      <c r="C25" s="189" t="s">
        <v>324</v>
      </c>
      <c r="D25" s="171"/>
      <c r="E25" s="171"/>
      <c r="F25" s="194" t="s">
        <v>323</v>
      </c>
      <c r="G25" s="194" t="s">
        <v>323</v>
      </c>
      <c r="H25" s="96" t="s">
        <v>322</v>
      </c>
      <c r="I25" s="193">
        <v>1</v>
      </c>
      <c r="J25" s="96" t="s">
        <v>321</v>
      </c>
      <c r="K25" s="96" t="s">
        <v>301</v>
      </c>
      <c r="L25" s="96" t="s">
        <v>320</v>
      </c>
      <c r="M25" s="180">
        <v>43101</v>
      </c>
      <c r="N25" s="180">
        <v>43465</v>
      </c>
      <c r="O25" s="1933">
        <v>1</v>
      </c>
      <c r="P25" s="1933">
        <v>1</v>
      </c>
      <c r="Q25" s="1933">
        <v>1</v>
      </c>
      <c r="R25" s="1933">
        <v>1</v>
      </c>
      <c r="S25" s="1933">
        <v>1</v>
      </c>
      <c r="T25" s="1933">
        <v>1</v>
      </c>
      <c r="U25" s="1933">
        <v>1</v>
      </c>
      <c r="V25" s="1933">
        <v>1</v>
      </c>
      <c r="W25" s="1933">
        <v>1</v>
      </c>
      <c r="X25" s="1933">
        <v>1</v>
      </c>
      <c r="Y25" s="1933">
        <v>1</v>
      </c>
      <c r="Z25" s="1933">
        <v>1</v>
      </c>
      <c r="AA25" s="1638">
        <v>1</v>
      </c>
      <c r="AB25" s="452">
        <v>0</v>
      </c>
      <c r="AC25" s="452">
        <v>0</v>
      </c>
      <c r="AD25" s="176"/>
      <c r="AE25" s="2156">
        <v>1</v>
      </c>
      <c r="AF25" s="2603">
        <f>2/12</f>
        <v>0.16666666666666666</v>
      </c>
      <c r="AG25" s="2619">
        <v>1</v>
      </c>
      <c r="AH25" s="2615">
        <f>+AG25/AE25</f>
        <v>1</v>
      </c>
      <c r="AI25" s="2615">
        <f>+AG25/AA25</f>
        <v>1</v>
      </c>
      <c r="AJ25" s="2459"/>
      <c r="AK25" s="2609"/>
      <c r="AL25" s="2459" t="s">
        <v>2001</v>
      </c>
      <c r="AM25" s="2459" t="s">
        <v>1999</v>
      </c>
    </row>
    <row r="26" spans="1:39" ht="92.25" customHeight="1" thickBot="1">
      <c r="A26" s="3364"/>
      <c r="B26" s="3364"/>
      <c r="C26" s="189" t="s">
        <v>319</v>
      </c>
      <c r="D26" s="192"/>
      <c r="E26" s="192"/>
      <c r="F26" s="191" t="s">
        <v>318</v>
      </c>
      <c r="G26" s="191" t="s">
        <v>318</v>
      </c>
      <c r="H26" s="190" t="s">
        <v>317</v>
      </c>
      <c r="I26" s="182">
        <v>1</v>
      </c>
      <c r="J26" s="190" t="s">
        <v>316</v>
      </c>
      <c r="K26" s="96" t="s">
        <v>301</v>
      </c>
      <c r="L26" s="96" t="s">
        <v>305</v>
      </c>
      <c r="M26" s="180">
        <v>43101</v>
      </c>
      <c r="N26" s="180">
        <v>43465</v>
      </c>
      <c r="O26" s="1933">
        <v>1</v>
      </c>
      <c r="P26" s="1933">
        <v>1</v>
      </c>
      <c r="Q26" s="1933">
        <v>1</v>
      </c>
      <c r="R26" s="1933">
        <v>1</v>
      </c>
      <c r="S26" s="1933">
        <v>1</v>
      </c>
      <c r="T26" s="1933">
        <v>1</v>
      </c>
      <c r="U26" s="1933">
        <v>1</v>
      </c>
      <c r="V26" s="1933">
        <v>1</v>
      </c>
      <c r="W26" s="1933">
        <v>1</v>
      </c>
      <c r="X26" s="1933">
        <v>1</v>
      </c>
      <c r="Y26" s="1933">
        <v>1</v>
      </c>
      <c r="Z26" s="1933">
        <v>1</v>
      </c>
      <c r="AA26" s="1638">
        <v>1</v>
      </c>
      <c r="AB26" s="452">
        <v>0</v>
      </c>
      <c r="AC26" s="452">
        <v>0</v>
      </c>
      <c r="AD26" s="176"/>
      <c r="AE26" s="2156">
        <v>1</v>
      </c>
      <c r="AF26" s="2603">
        <f>2/12</f>
        <v>0.16666666666666666</v>
      </c>
      <c r="AG26" s="2619">
        <v>1</v>
      </c>
      <c r="AH26" s="2615">
        <f>+AG26/AE26</f>
        <v>1</v>
      </c>
      <c r="AI26" s="2615">
        <f>+AG26/AA26</f>
        <v>1</v>
      </c>
      <c r="AJ26" s="2459"/>
      <c r="AK26" s="2609"/>
      <c r="AL26" s="2459" t="s">
        <v>2002</v>
      </c>
      <c r="AM26" s="2459" t="s">
        <v>1999</v>
      </c>
    </row>
    <row r="27" spans="1:39" s="185" customFormat="1" ht="92.25" customHeight="1" thickBot="1">
      <c r="A27" s="3364"/>
      <c r="B27" s="3364"/>
      <c r="C27" s="189" t="s">
        <v>315</v>
      </c>
      <c r="D27" s="171"/>
      <c r="E27" s="171"/>
      <c r="F27" s="184" t="s">
        <v>314</v>
      </c>
      <c r="G27" s="184" t="s">
        <v>314</v>
      </c>
      <c r="H27" s="188" t="s">
        <v>313</v>
      </c>
      <c r="I27" s="188">
        <v>1</v>
      </c>
      <c r="J27" s="188" t="s">
        <v>312</v>
      </c>
      <c r="K27" s="187" t="s">
        <v>311</v>
      </c>
      <c r="L27" s="187" t="s">
        <v>310</v>
      </c>
      <c r="M27" s="180">
        <v>43101</v>
      </c>
      <c r="N27" s="180">
        <v>43465</v>
      </c>
      <c r="O27" s="1934"/>
      <c r="P27" s="1934"/>
      <c r="Q27" s="1934"/>
      <c r="R27" s="1934"/>
      <c r="S27" s="1934"/>
      <c r="T27" s="1935">
        <v>1</v>
      </c>
      <c r="U27" s="1934"/>
      <c r="V27" s="1934"/>
      <c r="W27" s="1936"/>
      <c r="X27" s="1936"/>
      <c r="Y27" s="1936"/>
      <c r="Z27" s="1937"/>
      <c r="AA27" s="385">
        <f>SUM(O27:Z27)</f>
        <v>1</v>
      </c>
      <c r="AB27" s="1411">
        <v>0</v>
      </c>
      <c r="AC27" s="1411">
        <v>0</v>
      </c>
      <c r="AD27" s="186"/>
      <c r="AE27" s="2155">
        <f>SUM(O27:P27)</f>
        <v>0</v>
      </c>
      <c r="AF27" s="2603"/>
      <c r="AG27" s="2459">
        <v>0</v>
      </c>
      <c r="AH27" s="2615"/>
      <c r="AI27" s="2615">
        <f>+AG27/AA27</f>
        <v>0</v>
      </c>
      <c r="AJ27" s="2459"/>
      <c r="AK27" s="2609"/>
      <c r="AL27" s="2459" t="s">
        <v>1999</v>
      </c>
      <c r="AM27" s="2459" t="s">
        <v>1999</v>
      </c>
    </row>
    <row r="28" spans="1:39" ht="96.75" customHeight="1">
      <c r="A28" s="3364"/>
      <c r="B28" s="3364"/>
      <c r="C28" s="3339" t="s">
        <v>309</v>
      </c>
      <c r="D28" s="3457"/>
      <c r="E28" s="3457"/>
      <c r="F28" s="184" t="s">
        <v>308</v>
      </c>
      <c r="G28" s="184" t="s">
        <v>308</v>
      </c>
      <c r="H28" s="181" t="s">
        <v>307</v>
      </c>
      <c r="I28" s="182">
        <v>1</v>
      </c>
      <c r="J28" s="181" t="s">
        <v>306</v>
      </c>
      <c r="K28" s="96" t="s">
        <v>301</v>
      </c>
      <c r="L28" s="96" t="s">
        <v>305</v>
      </c>
      <c r="M28" s="180">
        <v>43101</v>
      </c>
      <c r="N28" s="180">
        <v>43465</v>
      </c>
      <c r="O28" s="1933">
        <v>1</v>
      </c>
      <c r="P28" s="1933">
        <v>1</v>
      </c>
      <c r="Q28" s="1933">
        <v>1</v>
      </c>
      <c r="R28" s="1933">
        <v>1</v>
      </c>
      <c r="S28" s="1933">
        <v>1</v>
      </c>
      <c r="T28" s="1933">
        <v>1</v>
      </c>
      <c r="U28" s="1933">
        <v>1</v>
      </c>
      <c r="V28" s="1933">
        <v>1</v>
      </c>
      <c r="W28" s="1933">
        <v>1</v>
      </c>
      <c r="X28" s="1933">
        <v>1</v>
      </c>
      <c r="Y28" s="1933">
        <v>1</v>
      </c>
      <c r="Z28" s="1933">
        <v>1</v>
      </c>
      <c r="AA28" s="1638">
        <v>1</v>
      </c>
      <c r="AB28" s="452">
        <v>0</v>
      </c>
      <c r="AC28" s="452">
        <v>0</v>
      </c>
      <c r="AD28" s="176"/>
      <c r="AE28" s="2156">
        <v>1</v>
      </c>
      <c r="AF28" s="2603">
        <f>2/12</f>
        <v>0.16666666666666666</v>
      </c>
      <c r="AG28" s="2619">
        <v>1</v>
      </c>
      <c r="AH28" s="2615">
        <f>+AG28/AE28</f>
        <v>1</v>
      </c>
      <c r="AI28" s="2615">
        <f>+AG28/AA28</f>
        <v>1</v>
      </c>
      <c r="AJ28" s="2459"/>
      <c r="AK28" s="2609"/>
      <c r="AL28" s="2459" t="s">
        <v>2003</v>
      </c>
      <c r="AM28" s="2459" t="s">
        <v>1999</v>
      </c>
    </row>
    <row r="29" spans="1:39" ht="89.25" customHeight="1" thickBot="1">
      <c r="A29" s="3364"/>
      <c r="B29" s="3364"/>
      <c r="C29" s="3540"/>
      <c r="D29" s="3528"/>
      <c r="E29" s="3528"/>
      <c r="F29" s="183" t="s">
        <v>304</v>
      </c>
      <c r="G29" s="183" t="s">
        <v>304</v>
      </c>
      <c r="H29" s="181" t="s">
        <v>303</v>
      </c>
      <c r="I29" s="182">
        <v>1</v>
      </c>
      <c r="J29" s="181" t="s">
        <v>302</v>
      </c>
      <c r="K29" s="96" t="s">
        <v>301</v>
      </c>
      <c r="L29" s="96" t="s">
        <v>300</v>
      </c>
      <c r="M29" s="180">
        <v>43101</v>
      </c>
      <c r="N29" s="180">
        <v>43465</v>
      </c>
      <c r="O29" s="1933">
        <v>1</v>
      </c>
      <c r="P29" s="1933">
        <v>1</v>
      </c>
      <c r="Q29" s="1933">
        <v>1</v>
      </c>
      <c r="R29" s="1933">
        <v>1</v>
      </c>
      <c r="S29" s="1933">
        <v>1</v>
      </c>
      <c r="T29" s="1933">
        <v>1</v>
      </c>
      <c r="U29" s="1933">
        <v>1</v>
      </c>
      <c r="V29" s="1933">
        <v>1</v>
      </c>
      <c r="W29" s="1933">
        <v>1</v>
      </c>
      <c r="X29" s="1933">
        <v>1</v>
      </c>
      <c r="Y29" s="1933">
        <v>1</v>
      </c>
      <c r="Z29" s="1933">
        <v>1</v>
      </c>
      <c r="AA29" s="1638">
        <v>1</v>
      </c>
      <c r="AB29" s="452">
        <v>0</v>
      </c>
      <c r="AC29" s="452">
        <v>0</v>
      </c>
      <c r="AD29" s="176"/>
      <c r="AE29" s="2156">
        <v>1</v>
      </c>
      <c r="AF29" s="2603">
        <f>2/12</f>
        <v>0.16666666666666666</v>
      </c>
      <c r="AG29" s="2619">
        <v>1</v>
      </c>
      <c r="AH29" s="2615">
        <f>+AG29/AE29</f>
        <v>1</v>
      </c>
      <c r="AI29" s="2615">
        <f>+AG29/AA29</f>
        <v>1</v>
      </c>
      <c r="AJ29" s="2459"/>
      <c r="AK29" s="2609"/>
      <c r="AL29" s="2459" t="s">
        <v>2004</v>
      </c>
      <c r="AM29" s="2459" t="s">
        <v>1999</v>
      </c>
    </row>
    <row r="30" spans="1:39" ht="13.5" thickBot="1">
      <c r="A30" s="3538" t="s">
        <v>56</v>
      </c>
      <c r="B30" s="3531"/>
      <c r="C30" s="3531"/>
      <c r="D30" s="173"/>
      <c r="E30" s="173"/>
      <c r="F30" s="173"/>
      <c r="G30" s="173"/>
      <c r="H30" s="175"/>
      <c r="I30" s="173"/>
      <c r="J30" s="173"/>
      <c r="K30" s="173"/>
      <c r="L30" s="173"/>
      <c r="M30" s="173"/>
      <c r="N30" s="173"/>
      <c r="O30" s="172"/>
      <c r="P30" s="172"/>
      <c r="Q30" s="172"/>
      <c r="R30" s="172"/>
      <c r="S30" s="172"/>
      <c r="T30" s="172"/>
      <c r="U30" s="172"/>
      <c r="V30" s="172"/>
      <c r="W30" s="172"/>
      <c r="X30" s="172"/>
      <c r="Y30" s="172"/>
      <c r="Z30" s="172"/>
      <c r="AA30" s="172"/>
      <c r="AB30" s="1477">
        <f>SUM(AB25:AB29)</f>
        <v>0</v>
      </c>
      <c r="AC30" s="1477">
        <f>SUM(AC25:AC29)</f>
        <v>0</v>
      </c>
      <c r="AD30" s="2077"/>
      <c r="AE30" s="2077"/>
      <c r="AF30" s="2077"/>
      <c r="AG30" s="2077"/>
      <c r="AH30" s="2077"/>
      <c r="AI30" s="2077"/>
      <c r="AJ30" s="2077"/>
      <c r="AK30" s="2077"/>
      <c r="AL30" s="2420"/>
      <c r="AM30" s="2420"/>
    </row>
    <row r="31" spans="1:39" ht="13.5" thickBot="1">
      <c r="A31" s="3532" t="s">
        <v>57</v>
      </c>
      <c r="B31" s="3533"/>
      <c r="C31" s="3533"/>
      <c r="D31" s="1370"/>
      <c r="E31" s="1370"/>
      <c r="F31" s="1370"/>
      <c r="G31" s="1370"/>
      <c r="H31" s="1369"/>
      <c r="I31" s="1370"/>
      <c r="J31" s="1370"/>
      <c r="K31" s="1370"/>
      <c r="L31" s="1370"/>
      <c r="M31" s="1370"/>
      <c r="N31" s="1370"/>
      <c r="O31" s="1370"/>
      <c r="P31" s="1370"/>
      <c r="Q31" s="1370"/>
      <c r="R31" s="1370"/>
      <c r="S31" s="1370"/>
      <c r="T31" s="1370"/>
      <c r="U31" s="1370"/>
      <c r="V31" s="1370"/>
      <c r="W31" s="1370"/>
      <c r="X31" s="1370"/>
      <c r="Y31" s="1370"/>
      <c r="Z31" s="1370"/>
      <c r="AA31" s="166"/>
      <c r="AB31" s="1478">
        <f>+AB30</f>
        <v>0</v>
      </c>
      <c r="AC31" s="1478">
        <f>+AC30</f>
        <v>0</v>
      </c>
      <c r="AD31" s="2257"/>
      <c r="AE31" s="2257"/>
      <c r="AF31" s="2257"/>
      <c r="AG31" s="2257"/>
      <c r="AH31" s="2257"/>
      <c r="AI31" s="2257"/>
      <c r="AJ31" s="2257"/>
      <c r="AK31" s="2257"/>
      <c r="AL31" s="2257"/>
      <c r="AM31" s="2257"/>
    </row>
    <row r="32" spans="1:39" ht="9" customHeight="1" thickBot="1">
      <c r="A32" s="205"/>
      <c r="B32" s="204"/>
      <c r="C32" s="201"/>
      <c r="D32" s="201"/>
      <c r="E32" s="201"/>
      <c r="F32" s="201"/>
      <c r="G32" s="201"/>
      <c r="H32" s="201"/>
      <c r="I32" s="203"/>
      <c r="J32" s="201"/>
      <c r="K32" s="201"/>
      <c r="L32" s="201"/>
      <c r="M32" s="202"/>
      <c r="N32" s="202"/>
      <c r="O32" s="201"/>
      <c r="P32" s="201"/>
      <c r="Q32" s="201"/>
      <c r="R32" s="201"/>
      <c r="S32" s="201"/>
      <c r="T32" s="201"/>
      <c r="U32" s="201"/>
      <c r="V32" s="201"/>
      <c r="W32" s="201"/>
      <c r="X32" s="201"/>
      <c r="Y32" s="201"/>
      <c r="Z32" s="201"/>
      <c r="AA32" s="200"/>
      <c r="AB32" s="199"/>
      <c r="AC32" s="199"/>
      <c r="AD32" s="201"/>
      <c r="AE32" s="2260"/>
      <c r="AF32" s="2259"/>
      <c r="AG32" s="2259"/>
      <c r="AH32" s="2259"/>
      <c r="AI32" s="2259"/>
      <c r="AJ32" s="2259"/>
      <c r="AK32" s="2259"/>
      <c r="AL32" s="2259"/>
      <c r="AM32" s="2261"/>
    </row>
    <row r="33" spans="1:39" ht="13.5" thickBot="1">
      <c r="A33" s="3534" t="s">
        <v>8</v>
      </c>
      <c r="B33" s="3535"/>
      <c r="C33" s="3535"/>
      <c r="D33" s="1285"/>
      <c r="E33" s="1285"/>
      <c r="F33" s="1285"/>
      <c r="G33" s="1285"/>
      <c r="H33" s="3536" t="s">
        <v>242</v>
      </c>
      <c r="I33" s="3537"/>
      <c r="J33" s="3537"/>
      <c r="K33" s="3537"/>
      <c r="L33" s="3537"/>
      <c r="M33" s="3537"/>
      <c r="N33" s="3537"/>
      <c r="O33" s="3537"/>
      <c r="P33" s="3537"/>
      <c r="Q33" s="3537"/>
      <c r="R33" s="3537"/>
      <c r="S33" s="3537"/>
      <c r="T33" s="3537"/>
      <c r="U33" s="3537"/>
      <c r="V33" s="3537"/>
      <c r="W33" s="3537"/>
      <c r="X33" s="3537"/>
      <c r="Y33" s="3537"/>
      <c r="Z33" s="3537"/>
      <c r="AA33" s="3537"/>
      <c r="AB33" s="3537"/>
      <c r="AC33" s="3537"/>
      <c r="AD33" s="3537"/>
      <c r="AE33" s="3536"/>
      <c r="AF33" s="3537"/>
      <c r="AG33" s="3537"/>
      <c r="AH33" s="3537"/>
      <c r="AI33" s="3537"/>
      <c r="AJ33" s="3537"/>
      <c r="AK33" s="3537"/>
      <c r="AL33" s="3537"/>
      <c r="AM33" s="3537"/>
    </row>
    <row r="34" spans="1:39" ht="9" customHeight="1" thickBot="1">
      <c r="A34" s="205"/>
      <c r="B34" s="204"/>
      <c r="C34" s="201"/>
      <c r="D34" s="201"/>
      <c r="E34" s="201"/>
      <c r="F34" s="201"/>
      <c r="G34" s="201"/>
      <c r="H34" s="201"/>
      <c r="I34" s="203"/>
      <c r="J34" s="201"/>
      <c r="K34" s="201"/>
      <c r="L34" s="201"/>
      <c r="M34" s="202"/>
      <c r="N34" s="202"/>
      <c r="O34" s="201"/>
      <c r="P34" s="201"/>
      <c r="Q34" s="201"/>
      <c r="R34" s="201"/>
      <c r="S34" s="201"/>
      <c r="T34" s="201"/>
      <c r="U34" s="201"/>
      <c r="V34" s="201"/>
      <c r="W34" s="201"/>
      <c r="X34" s="201"/>
      <c r="Y34" s="201"/>
      <c r="Z34" s="201"/>
      <c r="AA34" s="200"/>
      <c r="AB34" s="199"/>
      <c r="AC34" s="199"/>
      <c r="AD34" s="201"/>
      <c r="AE34" s="2260"/>
      <c r="AF34" s="2259"/>
      <c r="AG34" s="2259"/>
      <c r="AH34" s="2259"/>
      <c r="AI34" s="2259"/>
      <c r="AJ34" s="2259"/>
      <c r="AK34" s="2259"/>
      <c r="AL34" s="2259"/>
      <c r="AM34" s="2261"/>
    </row>
    <row r="35" spans="1:39" ht="41.25" customHeight="1" thickBot="1">
      <c r="A35" s="7" t="s">
        <v>9</v>
      </c>
      <c r="B35" s="8" t="s">
        <v>10</v>
      </c>
      <c r="C35" s="7" t="s">
        <v>11</v>
      </c>
      <c r="D35" s="3254" t="s">
        <v>328</v>
      </c>
      <c r="E35" s="3255"/>
      <c r="F35" s="14" t="s">
        <v>327</v>
      </c>
      <c r="G35" s="14" t="s">
        <v>326</v>
      </c>
      <c r="H35" s="34" t="s">
        <v>13</v>
      </c>
      <c r="I35" s="197" t="s">
        <v>14</v>
      </c>
      <c r="J35" s="34" t="s">
        <v>15</v>
      </c>
      <c r="K35" s="34" t="s">
        <v>16</v>
      </c>
      <c r="L35" s="34" t="s">
        <v>18</v>
      </c>
      <c r="M35" s="34" t="s">
        <v>19</v>
      </c>
      <c r="N35" s="34" t="s">
        <v>20</v>
      </c>
      <c r="O35" s="196" t="s">
        <v>21</v>
      </c>
      <c r="P35" s="196" t="s">
        <v>22</v>
      </c>
      <c r="Q35" s="196" t="s">
        <v>23</v>
      </c>
      <c r="R35" s="196" t="s">
        <v>24</v>
      </c>
      <c r="S35" s="196" t="s">
        <v>25</v>
      </c>
      <c r="T35" s="196" t="s">
        <v>26</v>
      </c>
      <c r="U35" s="196" t="s">
        <v>27</v>
      </c>
      <c r="V35" s="196" t="s">
        <v>28</v>
      </c>
      <c r="W35" s="196" t="s">
        <v>29</v>
      </c>
      <c r="X35" s="196" t="s">
        <v>30</v>
      </c>
      <c r="Y35" s="196" t="s">
        <v>31</v>
      </c>
      <c r="Z35" s="196" t="s">
        <v>32</v>
      </c>
      <c r="AA35" s="195" t="s">
        <v>33</v>
      </c>
      <c r="AB35" s="34" t="s">
        <v>34</v>
      </c>
      <c r="AC35" s="34" t="s">
        <v>244</v>
      </c>
      <c r="AD35" s="2065" t="s">
        <v>35</v>
      </c>
      <c r="AE35" s="2145" t="s">
        <v>36</v>
      </c>
      <c r="AF35" s="2146" t="s">
        <v>37</v>
      </c>
      <c r="AG35" s="2147" t="s">
        <v>38</v>
      </c>
      <c r="AH35" s="2148" t="s">
        <v>1724</v>
      </c>
      <c r="AI35" s="2148" t="s">
        <v>1725</v>
      </c>
      <c r="AJ35" s="2149" t="s">
        <v>42</v>
      </c>
      <c r="AK35" s="2150" t="s">
        <v>43</v>
      </c>
      <c r="AL35" s="2149" t="s">
        <v>44</v>
      </c>
      <c r="AM35" s="2151" t="s">
        <v>45</v>
      </c>
    </row>
    <row r="36" spans="1:39" ht="62.25" customHeight="1">
      <c r="A36" s="3364">
        <v>3</v>
      </c>
      <c r="B36" s="3539" t="s">
        <v>282</v>
      </c>
      <c r="C36" s="3339" t="s">
        <v>286</v>
      </c>
      <c r="D36" s="3457"/>
      <c r="E36" s="3457"/>
      <c r="F36" s="178" t="s">
        <v>298</v>
      </c>
      <c r="G36" s="445" t="s">
        <v>848</v>
      </c>
      <c r="H36" s="446" t="s">
        <v>296</v>
      </c>
      <c r="I36" s="447">
        <v>12</v>
      </c>
      <c r="J36" s="447" t="s">
        <v>849</v>
      </c>
      <c r="K36" s="177" t="s">
        <v>290</v>
      </c>
      <c r="L36" s="447" t="s">
        <v>493</v>
      </c>
      <c r="M36" s="448" t="s">
        <v>255</v>
      </c>
      <c r="N36" s="448">
        <v>43465</v>
      </c>
      <c r="O36" s="3052">
        <v>2</v>
      </c>
      <c r="P36" s="3053"/>
      <c r="Q36" s="3052">
        <v>2</v>
      </c>
      <c r="R36" s="3053"/>
      <c r="S36" s="3052">
        <v>2</v>
      </c>
      <c r="T36" s="3053"/>
      <c r="U36" s="3052">
        <v>2</v>
      </c>
      <c r="V36" s="3053"/>
      <c r="W36" s="3052">
        <v>2</v>
      </c>
      <c r="X36" s="3053"/>
      <c r="Y36" s="3052">
        <v>2</v>
      </c>
      <c r="Z36" s="3053"/>
      <c r="AA36" s="1641">
        <f>SUM(O36:Z36)</f>
        <v>12</v>
      </c>
      <c r="AB36" s="452">
        <v>0</v>
      </c>
      <c r="AC36" s="452">
        <v>0</v>
      </c>
      <c r="AD36" s="176"/>
      <c r="AE36" s="2439">
        <f>SUM(O36)</f>
        <v>2</v>
      </c>
      <c r="AF36" s="2157">
        <f>AE36/AA36</f>
        <v>0.16666666666666666</v>
      </c>
      <c r="AG36" s="2459">
        <v>2</v>
      </c>
      <c r="AH36" s="2615">
        <f>+AG36/AE36</f>
        <v>1</v>
      </c>
      <c r="AI36" s="2615">
        <f>+AG36/AA36</f>
        <v>0.16666666666666666</v>
      </c>
      <c r="AJ36" s="2608"/>
      <c r="AK36" s="2607"/>
      <c r="AL36" s="2459" t="s">
        <v>2005</v>
      </c>
      <c r="AM36" s="2459" t="s">
        <v>1999</v>
      </c>
    </row>
    <row r="37" spans="1:39" ht="69.75" customHeight="1">
      <c r="A37" s="3364"/>
      <c r="B37" s="3539"/>
      <c r="C37" s="3540"/>
      <c r="D37" s="3528"/>
      <c r="E37" s="3528"/>
      <c r="F37" s="178" t="s">
        <v>297</v>
      </c>
      <c r="G37" s="194" t="s">
        <v>845</v>
      </c>
      <c r="H37" s="187" t="s">
        <v>846</v>
      </c>
      <c r="I37" s="416">
        <v>4</v>
      </c>
      <c r="J37" s="187" t="s">
        <v>850</v>
      </c>
      <c r="K37" s="177" t="s">
        <v>290</v>
      </c>
      <c r="L37" s="187" t="s">
        <v>490</v>
      </c>
      <c r="M37" s="433">
        <v>43160</v>
      </c>
      <c r="N37" s="433">
        <v>43465</v>
      </c>
      <c r="O37" s="434"/>
      <c r="P37" s="434"/>
      <c r="Q37" s="434">
        <v>2</v>
      </c>
      <c r="R37" s="434"/>
      <c r="S37" s="434"/>
      <c r="T37" s="434"/>
      <c r="U37" s="434">
        <v>1</v>
      </c>
      <c r="V37" s="434"/>
      <c r="W37" s="434"/>
      <c r="X37" s="434"/>
      <c r="Y37" s="434"/>
      <c r="Z37" s="434">
        <v>1</v>
      </c>
      <c r="AA37" s="1641">
        <f>SUM(O37:Z37)</f>
        <v>4</v>
      </c>
      <c r="AB37" s="452">
        <v>0</v>
      </c>
      <c r="AC37" s="452">
        <v>0</v>
      </c>
      <c r="AD37" s="176"/>
      <c r="AE37" s="2439">
        <f>SUM(O37)</f>
        <v>0</v>
      </c>
      <c r="AF37" s="2157"/>
      <c r="AG37" s="2459">
        <v>0</v>
      </c>
      <c r="AH37" s="2615"/>
      <c r="AI37" s="2615">
        <f>+AG37/AA37</f>
        <v>0</v>
      </c>
      <c r="AJ37" s="2608"/>
      <c r="AK37" s="2607"/>
      <c r="AL37" s="2459" t="s">
        <v>1999</v>
      </c>
      <c r="AM37" s="2459" t="s">
        <v>1999</v>
      </c>
    </row>
    <row r="38" spans="1:39" ht="87" customHeight="1" thickBot="1">
      <c r="A38" s="3364"/>
      <c r="B38" s="3539"/>
      <c r="C38" s="3540"/>
      <c r="D38" s="3528"/>
      <c r="E38" s="3528"/>
      <c r="F38" s="178" t="s">
        <v>295</v>
      </c>
      <c r="G38" s="453" t="s">
        <v>851</v>
      </c>
      <c r="H38" s="454" t="s">
        <v>489</v>
      </c>
      <c r="I38" s="455">
        <v>1</v>
      </c>
      <c r="J38" s="454" t="s">
        <v>852</v>
      </c>
      <c r="K38" s="177" t="s">
        <v>290</v>
      </c>
      <c r="L38" s="454" t="s">
        <v>294</v>
      </c>
      <c r="M38" s="457">
        <v>43101</v>
      </c>
      <c r="N38" s="457">
        <v>43465</v>
      </c>
      <c r="O38" s="2925">
        <v>1</v>
      </c>
      <c r="P38" s="2926"/>
      <c r="Q38" s="2925">
        <v>1</v>
      </c>
      <c r="R38" s="2926"/>
      <c r="S38" s="2925">
        <v>1</v>
      </c>
      <c r="T38" s="2926"/>
      <c r="U38" s="2925">
        <v>1</v>
      </c>
      <c r="V38" s="2926"/>
      <c r="W38" s="2925">
        <v>1</v>
      </c>
      <c r="X38" s="2926"/>
      <c r="Y38" s="2925">
        <v>1</v>
      </c>
      <c r="Z38" s="2926"/>
      <c r="AA38" s="1641">
        <v>100</v>
      </c>
      <c r="AB38" s="452">
        <v>0</v>
      </c>
      <c r="AC38" s="452">
        <v>0</v>
      </c>
      <c r="AD38" s="176"/>
      <c r="AE38" s="2157">
        <f>SUM(O38)</f>
        <v>1</v>
      </c>
      <c r="AF38" s="2157">
        <f>2/12</f>
        <v>0.16666666666666666</v>
      </c>
      <c r="AG38" s="2619">
        <v>1</v>
      </c>
      <c r="AH38" s="2615">
        <f>+AG38/AE38</f>
        <v>1</v>
      </c>
      <c r="AI38" s="2615">
        <f>+AG38/AA38</f>
        <v>0.01</v>
      </c>
      <c r="AJ38" s="2608"/>
      <c r="AK38" s="2607"/>
      <c r="AL38" s="2459" t="s">
        <v>2006</v>
      </c>
      <c r="AM38" s="2459" t="s">
        <v>2007</v>
      </c>
    </row>
    <row r="39" spans="1:39" ht="13.5" thickBot="1">
      <c r="A39" s="3538" t="s">
        <v>56</v>
      </c>
      <c r="B39" s="3531"/>
      <c r="C39" s="3531"/>
      <c r="D39" s="173"/>
      <c r="E39" s="173"/>
      <c r="F39" s="173"/>
      <c r="G39" s="173"/>
      <c r="H39" s="175"/>
      <c r="I39" s="173"/>
      <c r="J39" s="173"/>
      <c r="K39" s="174"/>
      <c r="L39" s="173"/>
      <c r="M39" s="173"/>
      <c r="N39" s="173"/>
      <c r="O39" s="173"/>
      <c r="P39" s="173"/>
      <c r="Q39" s="173"/>
      <c r="R39" s="173"/>
      <c r="S39" s="173"/>
      <c r="T39" s="173"/>
      <c r="U39" s="173"/>
      <c r="V39" s="173"/>
      <c r="W39" s="173"/>
      <c r="X39" s="173"/>
      <c r="Y39" s="173"/>
      <c r="Z39" s="173"/>
      <c r="AA39" s="172">
        <f>SUM(AA36:AA38)</f>
        <v>116</v>
      </c>
      <c r="AB39" s="1477">
        <f>SUM(AB36:AB38)</f>
        <v>0</v>
      </c>
      <c r="AC39" s="1477">
        <f>SUM(AC36:AC38)</f>
        <v>0</v>
      </c>
      <c r="AD39" s="2077"/>
      <c r="AE39" s="2420"/>
      <c r="AF39" s="2420"/>
      <c r="AG39" s="2420"/>
      <c r="AH39" s="2420"/>
      <c r="AI39" s="2420"/>
      <c r="AJ39" s="2420"/>
      <c r="AK39" s="2420"/>
      <c r="AL39" s="2420"/>
      <c r="AM39" s="2420"/>
    </row>
    <row r="40" spans="1:39" ht="13.5" thickBot="1">
      <c r="A40" s="3532" t="s">
        <v>57</v>
      </c>
      <c r="B40" s="3533"/>
      <c r="C40" s="3533"/>
      <c r="D40" s="167"/>
      <c r="E40" s="167"/>
      <c r="F40" s="167"/>
      <c r="G40" s="167"/>
      <c r="H40" s="168"/>
      <c r="I40" s="167"/>
      <c r="J40" s="167"/>
      <c r="K40" s="167"/>
      <c r="L40" s="167"/>
      <c r="M40" s="167"/>
      <c r="N40" s="167"/>
      <c r="O40" s="167"/>
      <c r="P40" s="167"/>
      <c r="Q40" s="167"/>
      <c r="R40" s="167"/>
      <c r="S40" s="167"/>
      <c r="T40" s="167"/>
      <c r="U40" s="167"/>
      <c r="V40" s="167"/>
      <c r="W40" s="167"/>
      <c r="X40" s="167"/>
      <c r="Y40" s="167"/>
      <c r="Z40" s="167"/>
      <c r="AA40" s="166"/>
      <c r="AB40" s="1478">
        <f>+AB39</f>
        <v>0</v>
      </c>
      <c r="AC40" s="1478">
        <f>+AC39</f>
        <v>0</v>
      </c>
      <c r="AD40" s="2257"/>
      <c r="AE40" s="2257"/>
      <c r="AF40" s="2257"/>
      <c r="AG40" s="2257"/>
      <c r="AH40" s="2257"/>
      <c r="AI40" s="2257"/>
      <c r="AJ40" s="2257"/>
      <c r="AK40" s="2257"/>
      <c r="AL40" s="2257"/>
      <c r="AM40" s="2257"/>
    </row>
    <row r="41" spans="1:39" ht="24.75" customHeight="1" thickBot="1">
      <c r="A41" s="165"/>
      <c r="B41" s="164"/>
      <c r="C41" s="161"/>
      <c r="D41" s="161"/>
      <c r="E41" s="161"/>
      <c r="F41" s="161"/>
      <c r="G41" s="161"/>
      <c r="H41" s="161"/>
      <c r="I41" s="163"/>
      <c r="J41" s="161"/>
      <c r="K41" s="161"/>
      <c r="L41" s="161"/>
      <c r="M41" s="162"/>
      <c r="N41" s="162"/>
      <c r="O41" s="161"/>
      <c r="P41" s="161"/>
      <c r="Q41" s="161"/>
      <c r="R41" s="161"/>
      <c r="S41" s="161"/>
      <c r="T41" s="161"/>
      <c r="U41" s="161"/>
      <c r="V41" s="161"/>
      <c r="W41" s="161"/>
      <c r="X41" s="161"/>
      <c r="Y41" s="161"/>
      <c r="Z41" s="161"/>
      <c r="AA41" s="160"/>
      <c r="AB41" s="1479">
        <f>+AB40+AB31+AB20</f>
        <v>0</v>
      </c>
      <c r="AC41" s="1479">
        <f>+AC40+AC31+AC20</f>
        <v>0</v>
      </c>
      <c r="AD41" s="2258"/>
      <c r="AE41" s="2258"/>
      <c r="AF41" s="2660">
        <f>AVERAGE(AF16:AF38)</f>
        <v>0.16666666666666666</v>
      </c>
      <c r="AG41" s="2258"/>
      <c r="AH41" s="2660">
        <f>AVERAGE(AH16:AH38)</f>
        <v>1</v>
      </c>
      <c r="AI41" s="2660">
        <f>AVERAGE(AI16:AI38)</f>
        <v>0.5933333333333333</v>
      </c>
      <c r="AJ41" s="2660">
        <f>SUM(AJ16:AJ38)</f>
        <v>0</v>
      </c>
      <c r="AK41" s="2258"/>
      <c r="AL41" s="2258"/>
      <c r="AM41" s="2258"/>
    </row>
  </sheetData>
  <sheetProtection/>
  <mergeCells count="58">
    <mergeCell ref="AE33:AM33"/>
    <mergeCell ref="AD1:AD2"/>
    <mergeCell ref="AD3:AD4"/>
    <mergeCell ref="AE5:AM6"/>
    <mergeCell ref="AE7:AM9"/>
    <mergeCell ref="AE11:AM11"/>
    <mergeCell ref="AE13:AM13"/>
    <mergeCell ref="AE22:AM22"/>
    <mergeCell ref="A6:AD6"/>
    <mergeCell ref="E28:E29"/>
    <mergeCell ref="H11:AD11"/>
    <mergeCell ref="H13:AD13"/>
    <mergeCell ref="H33:AD33"/>
    <mergeCell ref="A25:A29"/>
    <mergeCell ref="B25:B29"/>
    <mergeCell ref="C28:C29"/>
    <mergeCell ref="A40:C40"/>
    <mergeCell ref="A30:C30"/>
    <mergeCell ref="A39:C39"/>
    <mergeCell ref="A36:A38"/>
    <mergeCell ref="B36:B38"/>
    <mergeCell ref="A33:C33"/>
    <mergeCell ref="A31:C31"/>
    <mergeCell ref="C36:C38"/>
    <mergeCell ref="A22:C22"/>
    <mergeCell ref="H22:AD22"/>
    <mergeCell ref="A1:C4"/>
    <mergeCell ref="AC1:AC4"/>
    <mergeCell ref="A5:AD5"/>
    <mergeCell ref="D1:AB2"/>
    <mergeCell ref="D3:AB4"/>
    <mergeCell ref="D36:D38"/>
    <mergeCell ref="E36:E38"/>
    <mergeCell ref="A16:A18"/>
    <mergeCell ref="B16:B18"/>
    <mergeCell ref="A7:AD7"/>
    <mergeCell ref="A8:AD8"/>
    <mergeCell ref="A9:AD9"/>
    <mergeCell ref="A13:C13"/>
    <mergeCell ref="A19:C19"/>
    <mergeCell ref="A20:C20"/>
    <mergeCell ref="D15:E15"/>
    <mergeCell ref="D24:E24"/>
    <mergeCell ref="A11:C11"/>
    <mergeCell ref="D28:D29"/>
    <mergeCell ref="D35:E35"/>
    <mergeCell ref="Y36:Z36"/>
    <mergeCell ref="Y38:Z38"/>
    <mergeCell ref="O36:P36"/>
    <mergeCell ref="Q36:R36"/>
    <mergeCell ref="S36:T36"/>
    <mergeCell ref="U36:V36"/>
    <mergeCell ref="W36:X36"/>
    <mergeCell ref="O38:P38"/>
    <mergeCell ref="Q38:R38"/>
    <mergeCell ref="S38:T38"/>
    <mergeCell ref="U38:V38"/>
    <mergeCell ref="W38:X38"/>
  </mergeCells>
  <printOptions/>
  <pageMargins left="0.7" right="0.7" top="0.75" bottom="0.75" header="0.3" footer="0.3"/>
  <pageSetup horizontalDpi="600" verticalDpi="600" orientation="landscape" scale="26"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AV52"/>
  <sheetViews>
    <sheetView view="pageBreakPreview" zoomScale="80" zoomScaleNormal="40" zoomScaleSheetLayoutView="80" zoomScalePageLayoutView="80" workbookViewId="0" topLeftCell="C12">
      <pane xSplit="9" ySplit="4" topLeftCell="L20" activePane="bottomRight" state="frozen"/>
      <selection pane="topLeft" activeCell="C12" sqref="C12"/>
      <selection pane="topRight" activeCell="L12" sqref="L12"/>
      <selection pane="bottomLeft" activeCell="C16" sqref="C16"/>
      <selection pane="bottomRight" activeCell="K24" sqref="K24"/>
    </sheetView>
  </sheetViews>
  <sheetFormatPr defaultColWidth="11.421875" defaultRowHeight="15"/>
  <cols>
    <col min="1" max="1" width="6.421875" style="399" customWidth="1"/>
    <col min="2" max="2" width="18.28125" style="431" customWidth="1"/>
    <col min="3" max="3" width="31.7109375" style="399" customWidth="1"/>
    <col min="4" max="5" width="8.140625" style="399" hidden="1" customWidth="1"/>
    <col min="6" max="6" width="24.00390625" style="399" hidden="1" customWidth="1"/>
    <col min="7" max="9" width="8.140625" style="399" hidden="1" customWidth="1"/>
    <col min="10" max="10" width="30.8515625" style="399" hidden="1" customWidth="1"/>
    <col min="11" max="11" width="35.57421875" style="399" customWidth="1"/>
    <col min="12" max="12" width="19.00390625" style="399" customWidth="1"/>
    <col min="13" max="13" width="12.7109375" style="399" customWidth="1"/>
    <col min="14" max="14" width="33.140625" style="399" customWidth="1"/>
    <col min="15" max="15" width="24.421875" style="405" customWidth="1"/>
    <col min="16" max="16" width="33.7109375" style="399" customWidth="1"/>
    <col min="17" max="17" width="14.421875" style="399" customWidth="1"/>
    <col min="18" max="18" width="13.7109375" style="399" customWidth="1"/>
    <col min="19" max="30" width="7.421875" style="399" customWidth="1"/>
    <col min="31" max="31" width="16.28125" style="432" customWidth="1"/>
    <col min="32" max="32" width="24.140625" style="399" customWidth="1"/>
    <col min="33" max="33" width="23.00390625" style="399" customWidth="1"/>
    <col min="34" max="34" width="22.140625" style="399" customWidth="1"/>
    <col min="35" max="41" width="18.421875" style="399" customWidth="1"/>
    <col min="42" max="42" width="29.8515625" style="399" customWidth="1"/>
    <col min="43" max="43" width="18.421875" style="399" customWidth="1"/>
    <col min="44" max="255" width="11.421875" style="399" customWidth="1"/>
    <col min="256" max="16384" width="6.421875" style="399" customWidth="1"/>
  </cols>
  <sheetData>
    <row r="1" spans="1:34" ht="15" customHeight="1">
      <c r="A1" s="3564"/>
      <c r="B1" s="3565"/>
      <c r="C1" s="3566"/>
      <c r="D1" s="398"/>
      <c r="E1" s="398"/>
      <c r="F1" s="398"/>
      <c r="G1" s="398"/>
      <c r="H1" s="398"/>
      <c r="I1" s="398"/>
      <c r="J1" s="3574" t="s">
        <v>0</v>
      </c>
      <c r="K1" s="3575"/>
      <c r="L1" s="3575"/>
      <c r="M1" s="3575"/>
      <c r="N1" s="3575"/>
      <c r="O1" s="3575"/>
      <c r="P1" s="3575"/>
      <c r="Q1" s="3575"/>
      <c r="R1" s="3575"/>
      <c r="S1" s="3575"/>
      <c r="T1" s="3575"/>
      <c r="U1" s="3575"/>
      <c r="V1" s="3575"/>
      <c r="W1" s="3575"/>
      <c r="X1" s="3575"/>
      <c r="Y1" s="3575"/>
      <c r="Z1" s="3575"/>
      <c r="AA1" s="3575"/>
      <c r="AB1" s="3575"/>
      <c r="AC1" s="3575"/>
      <c r="AD1" s="3575"/>
      <c r="AE1" s="3575"/>
      <c r="AF1" s="3576"/>
      <c r="AG1" s="3226" t="s">
        <v>60</v>
      </c>
      <c r="AH1" s="2756" t="s">
        <v>1727</v>
      </c>
    </row>
    <row r="2" spans="1:34" ht="15.75" customHeight="1" thickBot="1">
      <c r="A2" s="3567"/>
      <c r="B2" s="3568"/>
      <c r="C2" s="3569"/>
      <c r="D2" s="400"/>
      <c r="E2" s="400"/>
      <c r="F2" s="400"/>
      <c r="G2" s="400"/>
      <c r="H2" s="400"/>
      <c r="I2" s="400"/>
      <c r="J2" s="3577"/>
      <c r="K2" s="3578"/>
      <c r="L2" s="3578"/>
      <c r="M2" s="3578"/>
      <c r="N2" s="3578"/>
      <c r="O2" s="3578"/>
      <c r="P2" s="3578"/>
      <c r="Q2" s="3578"/>
      <c r="R2" s="3578"/>
      <c r="S2" s="3578"/>
      <c r="T2" s="3578"/>
      <c r="U2" s="3578"/>
      <c r="V2" s="3578"/>
      <c r="W2" s="3578"/>
      <c r="X2" s="3578"/>
      <c r="Y2" s="3578"/>
      <c r="Z2" s="3578"/>
      <c r="AA2" s="3578"/>
      <c r="AB2" s="3578"/>
      <c r="AC2" s="3578"/>
      <c r="AD2" s="3578"/>
      <c r="AE2" s="3578"/>
      <c r="AF2" s="3579"/>
      <c r="AG2" s="3573"/>
      <c r="AH2" s="2757"/>
    </row>
    <row r="3" spans="1:34" ht="15" customHeight="1">
      <c r="A3" s="3567"/>
      <c r="B3" s="3568"/>
      <c r="C3" s="3569"/>
      <c r="D3" s="400"/>
      <c r="E3" s="400"/>
      <c r="F3" s="400"/>
      <c r="G3" s="400"/>
      <c r="H3" s="400"/>
      <c r="I3" s="400"/>
      <c r="J3" s="3574" t="s">
        <v>1</v>
      </c>
      <c r="K3" s="3575"/>
      <c r="L3" s="3575"/>
      <c r="M3" s="3575"/>
      <c r="N3" s="3575"/>
      <c r="O3" s="3575"/>
      <c r="P3" s="3575"/>
      <c r="Q3" s="3575"/>
      <c r="R3" s="3575"/>
      <c r="S3" s="3575"/>
      <c r="T3" s="3575"/>
      <c r="U3" s="3575"/>
      <c r="V3" s="3575"/>
      <c r="W3" s="3575"/>
      <c r="X3" s="3575"/>
      <c r="Y3" s="3575"/>
      <c r="Z3" s="3575"/>
      <c r="AA3" s="3575"/>
      <c r="AB3" s="3575"/>
      <c r="AC3" s="3575"/>
      <c r="AD3" s="3575"/>
      <c r="AE3" s="3575"/>
      <c r="AF3" s="3576"/>
      <c r="AG3" s="3573"/>
      <c r="AH3" s="2761">
        <v>43153</v>
      </c>
    </row>
    <row r="4" spans="1:34" ht="15.75" customHeight="1" thickBot="1">
      <c r="A4" s="3570"/>
      <c r="B4" s="3571"/>
      <c r="C4" s="3572"/>
      <c r="D4" s="401"/>
      <c r="E4" s="401"/>
      <c r="F4" s="401"/>
      <c r="G4" s="401"/>
      <c r="H4" s="401"/>
      <c r="I4" s="401"/>
      <c r="J4" s="3577"/>
      <c r="K4" s="3578"/>
      <c r="L4" s="3578"/>
      <c r="M4" s="3578"/>
      <c r="N4" s="3578"/>
      <c r="O4" s="3578"/>
      <c r="P4" s="3578"/>
      <c r="Q4" s="3578"/>
      <c r="R4" s="3578"/>
      <c r="S4" s="3578"/>
      <c r="T4" s="3578"/>
      <c r="U4" s="3578"/>
      <c r="V4" s="3578"/>
      <c r="W4" s="3578"/>
      <c r="X4" s="3578"/>
      <c r="Y4" s="3578"/>
      <c r="Z4" s="3578"/>
      <c r="AA4" s="3578"/>
      <c r="AB4" s="3578"/>
      <c r="AC4" s="3578"/>
      <c r="AD4" s="3578"/>
      <c r="AE4" s="3578"/>
      <c r="AF4" s="3579"/>
      <c r="AG4" s="3228"/>
      <c r="AH4" s="2762"/>
    </row>
    <row r="5" spans="1:43" ht="20.25" customHeight="1">
      <c r="A5" s="3560" t="s">
        <v>2</v>
      </c>
      <c r="B5" s="3561"/>
      <c r="C5" s="3561"/>
      <c r="D5" s="3562"/>
      <c r="E5" s="3562"/>
      <c r="F5" s="3562"/>
      <c r="G5" s="3562"/>
      <c r="H5" s="3562"/>
      <c r="I5" s="3562"/>
      <c r="J5" s="3562"/>
      <c r="K5" s="3562"/>
      <c r="L5" s="3562"/>
      <c r="M5" s="3562"/>
      <c r="N5" s="3562"/>
      <c r="O5" s="3562"/>
      <c r="P5" s="3562"/>
      <c r="Q5" s="3562"/>
      <c r="R5" s="3562"/>
      <c r="S5" s="3562"/>
      <c r="T5" s="3562"/>
      <c r="U5" s="3562"/>
      <c r="V5" s="3562"/>
      <c r="W5" s="3562"/>
      <c r="X5" s="3562"/>
      <c r="Y5" s="3562"/>
      <c r="Z5" s="3562"/>
      <c r="AA5" s="3562"/>
      <c r="AB5" s="3562"/>
      <c r="AC5" s="3562"/>
      <c r="AD5" s="3562"/>
      <c r="AE5" s="3562"/>
      <c r="AF5" s="3562"/>
      <c r="AG5" s="3562"/>
      <c r="AH5" s="3563"/>
      <c r="AI5" s="2767" t="s">
        <v>2</v>
      </c>
      <c r="AJ5" s="2768"/>
      <c r="AK5" s="2768"/>
      <c r="AL5" s="2768"/>
      <c r="AM5" s="2768"/>
      <c r="AN5" s="2768"/>
      <c r="AO5" s="2768"/>
      <c r="AP5" s="2768"/>
      <c r="AQ5" s="2769"/>
    </row>
    <row r="6" spans="1:43" ht="15.75" customHeight="1" thickBot="1">
      <c r="A6" s="3580" t="s">
        <v>5</v>
      </c>
      <c r="B6" s="3562"/>
      <c r="C6" s="3562"/>
      <c r="D6" s="3562"/>
      <c r="E6" s="3562"/>
      <c r="F6" s="3562"/>
      <c r="G6" s="3562"/>
      <c r="H6" s="3562"/>
      <c r="I6" s="3562"/>
      <c r="J6" s="3562"/>
      <c r="K6" s="3562"/>
      <c r="L6" s="3562"/>
      <c r="M6" s="3562"/>
      <c r="N6" s="3562"/>
      <c r="O6" s="3562"/>
      <c r="P6" s="3562"/>
      <c r="Q6" s="3562"/>
      <c r="R6" s="3562"/>
      <c r="S6" s="3562"/>
      <c r="T6" s="3562"/>
      <c r="U6" s="3562"/>
      <c r="V6" s="3562"/>
      <c r="W6" s="3562"/>
      <c r="X6" s="3562"/>
      <c r="Y6" s="3562"/>
      <c r="Z6" s="3562"/>
      <c r="AA6" s="3562"/>
      <c r="AB6" s="3562"/>
      <c r="AC6" s="3562"/>
      <c r="AD6" s="3562"/>
      <c r="AE6" s="3562"/>
      <c r="AF6" s="3562"/>
      <c r="AG6" s="3562"/>
      <c r="AH6" s="3563"/>
      <c r="AI6" s="2770"/>
      <c r="AJ6" s="2771"/>
      <c r="AK6" s="2771"/>
      <c r="AL6" s="2771"/>
      <c r="AM6" s="2771"/>
      <c r="AN6" s="2771"/>
      <c r="AO6" s="2771"/>
      <c r="AP6" s="2771"/>
      <c r="AQ6" s="2772"/>
    </row>
    <row r="7" spans="1:43" ht="15.75" customHeight="1">
      <c r="A7" s="3580"/>
      <c r="B7" s="3562"/>
      <c r="C7" s="3562"/>
      <c r="D7" s="3562"/>
      <c r="E7" s="3562"/>
      <c r="F7" s="3562"/>
      <c r="G7" s="3562"/>
      <c r="H7" s="3562"/>
      <c r="I7" s="3562"/>
      <c r="J7" s="3562"/>
      <c r="K7" s="3562"/>
      <c r="L7" s="3562"/>
      <c r="M7" s="3562"/>
      <c r="N7" s="3562"/>
      <c r="O7" s="3562"/>
      <c r="P7" s="3562"/>
      <c r="Q7" s="3562"/>
      <c r="R7" s="3562"/>
      <c r="S7" s="3562"/>
      <c r="T7" s="3562"/>
      <c r="U7" s="3562"/>
      <c r="V7" s="3562"/>
      <c r="W7" s="3562"/>
      <c r="X7" s="3562"/>
      <c r="Y7" s="3562"/>
      <c r="Z7" s="3562"/>
      <c r="AA7" s="3562"/>
      <c r="AB7" s="3562"/>
      <c r="AC7" s="3562"/>
      <c r="AD7" s="3562"/>
      <c r="AE7" s="3562"/>
      <c r="AF7" s="3562"/>
      <c r="AG7" s="3562"/>
      <c r="AH7" s="3563"/>
      <c r="AI7" s="2773" t="s">
        <v>1723</v>
      </c>
      <c r="AJ7" s="2774"/>
      <c r="AK7" s="2774"/>
      <c r="AL7" s="2774"/>
      <c r="AM7" s="2774"/>
      <c r="AN7" s="2774"/>
      <c r="AO7" s="2774"/>
      <c r="AP7" s="2774"/>
      <c r="AQ7" s="2775"/>
    </row>
    <row r="8" spans="1:43" ht="15.75" customHeight="1">
      <c r="A8" s="3580" t="s">
        <v>6</v>
      </c>
      <c r="B8" s="3562"/>
      <c r="C8" s="3562"/>
      <c r="D8" s="3562"/>
      <c r="E8" s="3562"/>
      <c r="F8" s="3562"/>
      <c r="G8" s="3562"/>
      <c r="H8" s="3562"/>
      <c r="I8" s="3562"/>
      <c r="J8" s="3562"/>
      <c r="K8" s="3562"/>
      <c r="L8" s="3562"/>
      <c r="M8" s="3562"/>
      <c r="N8" s="3562"/>
      <c r="O8" s="3562"/>
      <c r="P8" s="3562"/>
      <c r="Q8" s="3562"/>
      <c r="R8" s="3562"/>
      <c r="S8" s="3562"/>
      <c r="T8" s="3562"/>
      <c r="U8" s="3562"/>
      <c r="V8" s="3562"/>
      <c r="W8" s="3562"/>
      <c r="X8" s="3562"/>
      <c r="Y8" s="3562"/>
      <c r="Z8" s="3562"/>
      <c r="AA8" s="3562"/>
      <c r="AB8" s="3562"/>
      <c r="AC8" s="3562"/>
      <c r="AD8" s="3562"/>
      <c r="AE8" s="3562"/>
      <c r="AF8" s="3562"/>
      <c r="AG8" s="3562"/>
      <c r="AH8" s="3563"/>
      <c r="AI8" s="2776"/>
      <c r="AJ8" s="2777"/>
      <c r="AK8" s="2777"/>
      <c r="AL8" s="2777"/>
      <c r="AM8" s="2777"/>
      <c r="AN8" s="2777"/>
      <c r="AO8" s="2777"/>
      <c r="AP8" s="2777"/>
      <c r="AQ8" s="2778"/>
    </row>
    <row r="9" spans="1:43" ht="13.5" thickBot="1">
      <c r="A9" s="3581" t="s">
        <v>1726</v>
      </c>
      <c r="B9" s="3582"/>
      <c r="C9" s="3582"/>
      <c r="D9" s="3582"/>
      <c r="E9" s="3582"/>
      <c r="F9" s="3582"/>
      <c r="G9" s="3582"/>
      <c r="H9" s="3582"/>
      <c r="I9" s="3582"/>
      <c r="J9" s="3582"/>
      <c r="K9" s="3582"/>
      <c r="L9" s="3582"/>
      <c r="M9" s="3582"/>
      <c r="N9" s="3582"/>
      <c r="O9" s="3582"/>
      <c r="P9" s="3582"/>
      <c r="Q9" s="3582"/>
      <c r="R9" s="3582"/>
      <c r="S9" s="3582"/>
      <c r="T9" s="3582"/>
      <c r="U9" s="3582"/>
      <c r="V9" s="3582"/>
      <c r="W9" s="3582"/>
      <c r="X9" s="3582"/>
      <c r="Y9" s="3582"/>
      <c r="Z9" s="3582"/>
      <c r="AA9" s="3582"/>
      <c r="AB9" s="3582"/>
      <c r="AC9" s="3582"/>
      <c r="AD9" s="3582"/>
      <c r="AE9" s="3582"/>
      <c r="AF9" s="3582"/>
      <c r="AG9" s="3582"/>
      <c r="AH9" s="3583"/>
      <c r="AI9" s="2779"/>
      <c r="AJ9" s="2780"/>
      <c r="AK9" s="2780"/>
      <c r="AL9" s="2780"/>
      <c r="AM9" s="2780"/>
      <c r="AN9" s="2780"/>
      <c r="AO9" s="2780"/>
      <c r="AP9" s="2780"/>
      <c r="AQ9" s="2781"/>
    </row>
    <row r="10" spans="1:34" ht="3.75" customHeight="1" thickBot="1">
      <c r="A10" s="205"/>
      <c r="B10" s="204"/>
      <c r="C10" s="201"/>
      <c r="D10" s="201"/>
      <c r="E10" s="201"/>
      <c r="F10" s="201"/>
      <c r="G10" s="201"/>
      <c r="H10" s="201"/>
      <c r="I10" s="201"/>
      <c r="J10" s="201"/>
      <c r="K10" s="201"/>
      <c r="L10" s="201"/>
      <c r="M10" s="203"/>
      <c r="N10" s="201"/>
      <c r="O10" s="201"/>
      <c r="P10" s="201"/>
      <c r="Q10" s="202"/>
      <c r="R10" s="202"/>
      <c r="S10" s="201"/>
      <c r="T10" s="201"/>
      <c r="U10" s="201"/>
      <c r="V10" s="201"/>
      <c r="W10" s="201"/>
      <c r="X10" s="201"/>
      <c r="Y10" s="201"/>
      <c r="Z10" s="201"/>
      <c r="AA10" s="201"/>
      <c r="AB10" s="201"/>
      <c r="AC10" s="201"/>
      <c r="AD10" s="201"/>
      <c r="AE10" s="200"/>
      <c r="AF10" s="199"/>
      <c r="AG10" s="199"/>
      <c r="AH10" s="198"/>
    </row>
    <row r="11" spans="1:43" s="405" customFormat="1" ht="16.5" thickBot="1">
      <c r="A11" s="3584" t="s">
        <v>7</v>
      </c>
      <c r="B11" s="3584"/>
      <c r="C11" s="3585"/>
      <c r="D11" s="402"/>
      <c r="E11" s="403"/>
      <c r="F11" s="403"/>
      <c r="G11" s="403"/>
      <c r="H11" s="403"/>
      <c r="I11" s="404"/>
      <c r="J11" s="391"/>
      <c r="K11" s="390"/>
      <c r="L11" s="3542" t="s">
        <v>719</v>
      </c>
      <c r="M11" s="3543"/>
      <c r="N11" s="3543"/>
      <c r="O11" s="3543"/>
      <c r="P11" s="3543"/>
      <c r="Q11" s="3543"/>
      <c r="R11" s="3543"/>
      <c r="S11" s="3543"/>
      <c r="T11" s="3543"/>
      <c r="U11" s="3543"/>
      <c r="V11" s="3543"/>
      <c r="W11" s="3543"/>
      <c r="X11" s="3543"/>
      <c r="Y11" s="3543"/>
      <c r="Z11" s="3543"/>
      <c r="AA11" s="3543"/>
      <c r="AB11" s="3543"/>
      <c r="AC11" s="3543"/>
      <c r="AD11" s="3543"/>
      <c r="AE11" s="3543"/>
      <c r="AF11" s="3543"/>
      <c r="AG11" s="3543"/>
      <c r="AH11" s="3544"/>
      <c r="AI11" s="3542" t="s">
        <v>719</v>
      </c>
      <c r="AJ11" s="3543"/>
      <c r="AK11" s="3543"/>
      <c r="AL11" s="3543"/>
      <c r="AM11" s="3543"/>
      <c r="AN11" s="3543"/>
      <c r="AO11" s="3543"/>
      <c r="AP11" s="3543"/>
      <c r="AQ11" s="3543"/>
    </row>
    <row r="12" spans="1:34" s="201" customFormat="1" ht="5.25" customHeight="1" thickBot="1">
      <c r="A12" s="205"/>
      <c r="B12" s="204"/>
      <c r="M12" s="203"/>
      <c r="Q12" s="202"/>
      <c r="R12" s="202"/>
      <c r="AE12" s="200"/>
      <c r="AF12" s="199"/>
      <c r="AG12" s="199"/>
      <c r="AH12" s="198"/>
    </row>
    <row r="13" spans="1:43" s="407" customFormat="1" ht="13.5" thickBot="1">
      <c r="A13" s="3548" t="s">
        <v>8</v>
      </c>
      <c r="B13" s="3549"/>
      <c r="C13" s="3549"/>
      <c r="D13" s="406"/>
      <c r="E13" s="406"/>
      <c r="F13" s="406"/>
      <c r="G13" s="406"/>
      <c r="H13" s="406"/>
      <c r="I13" s="406"/>
      <c r="J13" s="406"/>
      <c r="K13" s="406"/>
      <c r="L13" s="3550" t="s">
        <v>242</v>
      </c>
      <c r="M13" s="3551"/>
      <c r="N13" s="3551"/>
      <c r="O13" s="3551"/>
      <c r="P13" s="3551"/>
      <c r="Q13" s="3551"/>
      <c r="R13" s="3551"/>
      <c r="S13" s="3551"/>
      <c r="T13" s="3551"/>
      <c r="U13" s="3551"/>
      <c r="V13" s="3551"/>
      <c r="W13" s="3551"/>
      <c r="X13" s="3551"/>
      <c r="Y13" s="3551"/>
      <c r="Z13" s="3551"/>
      <c r="AA13" s="3551"/>
      <c r="AB13" s="3551"/>
      <c r="AC13" s="3551"/>
      <c r="AD13" s="3551"/>
      <c r="AE13" s="3551"/>
      <c r="AF13" s="3551"/>
      <c r="AG13" s="3551"/>
      <c r="AH13" s="3552"/>
      <c r="AI13" s="3550"/>
      <c r="AJ13" s="3551"/>
      <c r="AK13" s="3551"/>
      <c r="AL13" s="3551"/>
      <c r="AM13" s="3551"/>
      <c r="AN13" s="3551"/>
      <c r="AO13" s="3551"/>
      <c r="AP13" s="3551"/>
      <c r="AQ13" s="3551"/>
    </row>
    <row r="14" spans="1:34" s="201" customFormat="1" ht="7.5" customHeight="1" thickBot="1">
      <c r="A14" s="205"/>
      <c r="B14" s="204"/>
      <c r="M14" s="203"/>
      <c r="Q14" s="202"/>
      <c r="R14" s="202"/>
      <c r="AE14" s="200"/>
      <c r="AF14" s="199"/>
      <c r="AG14" s="199"/>
      <c r="AH14" s="198"/>
    </row>
    <row r="15" spans="1:48" s="405" customFormat="1" ht="39" thickBot="1">
      <c r="A15" s="34" t="s">
        <v>9</v>
      </c>
      <c r="B15" s="8" t="s">
        <v>10</v>
      </c>
      <c r="C15" s="34" t="s">
        <v>11</v>
      </c>
      <c r="D15" s="3254" t="s">
        <v>328</v>
      </c>
      <c r="E15" s="3255"/>
      <c r="F15" s="389" t="s">
        <v>355</v>
      </c>
      <c r="G15" s="254" t="s">
        <v>354</v>
      </c>
      <c r="H15" s="3254" t="s">
        <v>328</v>
      </c>
      <c r="I15" s="3255"/>
      <c r="J15" s="408" t="s">
        <v>327</v>
      </c>
      <c r="K15" s="408" t="s">
        <v>326</v>
      </c>
      <c r="L15" s="409" t="s">
        <v>13</v>
      </c>
      <c r="M15" s="10" t="s">
        <v>14</v>
      </c>
      <c r="N15" s="11" t="s">
        <v>15</v>
      </c>
      <c r="O15" s="14" t="s">
        <v>16</v>
      </c>
      <c r="P15" s="11" t="s">
        <v>18</v>
      </c>
      <c r="Q15" s="11" t="s">
        <v>19</v>
      </c>
      <c r="R15" s="11" t="s">
        <v>20</v>
      </c>
      <c r="S15" s="12" t="s">
        <v>21</v>
      </c>
      <c r="T15" s="12" t="s">
        <v>22</v>
      </c>
      <c r="U15" s="12" t="s">
        <v>23</v>
      </c>
      <c r="V15" s="12" t="s">
        <v>24</v>
      </c>
      <c r="W15" s="12" t="s">
        <v>25</v>
      </c>
      <c r="X15" s="12" t="s">
        <v>26</v>
      </c>
      <c r="Y15" s="12" t="s">
        <v>27</v>
      </c>
      <c r="Z15" s="12" t="s">
        <v>28</v>
      </c>
      <c r="AA15" s="12" t="s">
        <v>29</v>
      </c>
      <c r="AB15" s="12" t="s">
        <v>30</v>
      </c>
      <c r="AC15" s="12" t="s">
        <v>31</v>
      </c>
      <c r="AD15" s="12" t="s">
        <v>32</v>
      </c>
      <c r="AE15" s="13" t="s">
        <v>33</v>
      </c>
      <c r="AF15" s="11" t="s">
        <v>615</v>
      </c>
      <c r="AG15" s="410" t="s">
        <v>720</v>
      </c>
      <c r="AH15" s="14" t="s">
        <v>35</v>
      </c>
      <c r="AI15" s="2145" t="s">
        <v>36</v>
      </c>
      <c r="AJ15" s="2146" t="s">
        <v>37</v>
      </c>
      <c r="AK15" s="2147" t="s">
        <v>38</v>
      </c>
      <c r="AL15" s="2148" t="s">
        <v>1724</v>
      </c>
      <c r="AM15" s="2148" t="s">
        <v>1725</v>
      </c>
      <c r="AN15" s="2149" t="s">
        <v>42</v>
      </c>
      <c r="AO15" s="2150" t="s">
        <v>43</v>
      </c>
      <c r="AP15" s="2149" t="s">
        <v>44</v>
      </c>
      <c r="AQ15" s="2151" t="s">
        <v>45</v>
      </c>
      <c r="AR15" s="411"/>
      <c r="AS15" s="411"/>
      <c r="AT15" s="411"/>
      <c r="AU15" s="411"/>
      <c r="AV15" s="411"/>
    </row>
    <row r="16" spans="1:43" s="411" customFormat="1" ht="89.25">
      <c r="A16" s="3553">
        <v>1</v>
      </c>
      <c r="B16" s="3363"/>
      <c r="C16" s="3339" t="s">
        <v>721</v>
      </c>
      <c r="D16" s="3457"/>
      <c r="E16" s="3457"/>
      <c r="F16" s="393"/>
      <c r="G16" s="393"/>
      <c r="H16" s="248"/>
      <c r="I16" s="393"/>
      <c r="J16" s="1343" t="s">
        <v>722</v>
      </c>
      <c r="K16" s="1347" t="s">
        <v>723</v>
      </c>
      <c r="L16" s="412" t="s">
        <v>724</v>
      </c>
      <c r="M16" s="413">
        <v>12</v>
      </c>
      <c r="N16" s="412" t="s">
        <v>725</v>
      </c>
      <c r="O16" s="412" t="s">
        <v>1696</v>
      </c>
      <c r="P16" s="1348" t="s">
        <v>726</v>
      </c>
      <c r="Q16" s="1349">
        <v>43101</v>
      </c>
      <c r="R16" s="1349">
        <v>43465</v>
      </c>
      <c r="S16" s="414">
        <v>1</v>
      </c>
      <c r="T16" s="414">
        <v>1</v>
      </c>
      <c r="U16" s="414">
        <v>1</v>
      </c>
      <c r="V16" s="414">
        <v>1</v>
      </c>
      <c r="W16" s="414">
        <v>1</v>
      </c>
      <c r="X16" s="414">
        <v>1</v>
      </c>
      <c r="Y16" s="414">
        <v>1</v>
      </c>
      <c r="Z16" s="414">
        <v>1</v>
      </c>
      <c r="AA16" s="414">
        <v>1</v>
      </c>
      <c r="AB16" s="414">
        <v>1</v>
      </c>
      <c r="AC16" s="414">
        <v>1</v>
      </c>
      <c r="AD16" s="414">
        <v>1</v>
      </c>
      <c r="AE16" s="1648">
        <f>SUM(S16:AD16)</f>
        <v>12</v>
      </c>
      <c r="AF16" s="1407">
        <v>0</v>
      </c>
      <c r="AG16" s="1407"/>
      <c r="AH16" s="2262"/>
      <c r="AI16" s="2662">
        <f>SUM(S16:T16)</f>
        <v>2</v>
      </c>
      <c r="AJ16" s="2269">
        <f>AI16/AE16</f>
        <v>0.16666666666666666</v>
      </c>
      <c r="AK16" s="2664">
        <v>2</v>
      </c>
      <c r="AL16" s="2269">
        <f>+AK16/AI16</f>
        <v>1</v>
      </c>
      <c r="AM16" s="2269">
        <f>+AK16/AE16</f>
        <v>0.16666666666666666</v>
      </c>
      <c r="AN16" s="2664"/>
      <c r="AO16" s="2662"/>
      <c r="AP16" s="2664" t="s">
        <v>2008</v>
      </c>
      <c r="AQ16" s="2664"/>
    </row>
    <row r="17" spans="1:43" s="411" customFormat="1" ht="38.25">
      <c r="A17" s="3554"/>
      <c r="B17" s="3555"/>
      <c r="C17" s="3556"/>
      <c r="D17" s="3547"/>
      <c r="E17" s="3547"/>
      <c r="F17" s="415"/>
      <c r="G17" s="415"/>
      <c r="H17" s="243"/>
      <c r="I17" s="415"/>
      <c r="J17" s="1336" t="s">
        <v>727</v>
      </c>
      <c r="K17" s="1350" t="s">
        <v>727</v>
      </c>
      <c r="L17" s="142" t="s">
        <v>728</v>
      </c>
      <c r="M17" s="416">
        <v>2</v>
      </c>
      <c r="N17" s="142" t="s">
        <v>729</v>
      </c>
      <c r="O17" s="142" t="s">
        <v>1696</v>
      </c>
      <c r="P17" s="212" t="s">
        <v>730</v>
      </c>
      <c r="Q17" s="207">
        <v>43252</v>
      </c>
      <c r="R17" s="444">
        <v>43465</v>
      </c>
      <c r="S17" s="360"/>
      <c r="T17" s="360"/>
      <c r="U17" s="360"/>
      <c r="V17" s="360"/>
      <c r="W17" s="360"/>
      <c r="X17" s="360"/>
      <c r="Y17" s="360"/>
      <c r="Z17" s="360"/>
      <c r="AA17" s="360">
        <v>1</v>
      </c>
      <c r="AB17" s="360"/>
      <c r="AC17" s="360"/>
      <c r="AD17" s="360">
        <v>1</v>
      </c>
      <c r="AE17" s="1641">
        <f>SUM(S17:AD17)</f>
        <v>2</v>
      </c>
      <c r="AF17" s="452">
        <v>0</v>
      </c>
      <c r="AG17" s="452"/>
      <c r="AH17" s="176"/>
      <c r="AI17" s="2662">
        <f aca="true" t="shared" si="0" ref="AI17:AI42">SUM(S17:T17)</f>
        <v>0</v>
      </c>
      <c r="AJ17" s="2269"/>
      <c r="AK17" s="2664"/>
      <c r="AL17" s="2269"/>
      <c r="AM17" s="2269">
        <f aca="true" t="shared" si="1" ref="AM17:AM49">+AK17/AE17</f>
        <v>0</v>
      </c>
      <c r="AN17" s="2664"/>
      <c r="AO17" s="2662"/>
      <c r="AP17" s="2664"/>
      <c r="AQ17" s="2664"/>
    </row>
    <row r="18" spans="1:43" s="411" customFormat="1" ht="76.5">
      <c r="A18" s="3554"/>
      <c r="B18" s="3555"/>
      <c r="C18" s="3556"/>
      <c r="D18" s="3547"/>
      <c r="E18" s="3547"/>
      <c r="F18" s="415" t="s">
        <v>731</v>
      </c>
      <c r="G18" s="415" t="s">
        <v>420</v>
      </c>
      <c r="H18" s="243" t="s">
        <v>732</v>
      </c>
      <c r="I18" s="415"/>
      <c r="J18" s="1336" t="s">
        <v>733</v>
      </c>
      <c r="K18" s="1350" t="s">
        <v>733</v>
      </c>
      <c r="L18" s="142" t="s">
        <v>734</v>
      </c>
      <c r="M18" s="369">
        <v>1</v>
      </c>
      <c r="N18" s="142" t="s">
        <v>735</v>
      </c>
      <c r="O18" s="142" t="s">
        <v>736</v>
      </c>
      <c r="P18" s="212" t="s">
        <v>734</v>
      </c>
      <c r="Q18" s="207">
        <v>43101</v>
      </c>
      <c r="R18" s="207">
        <v>43465</v>
      </c>
      <c r="S18" s="3545">
        <v>1</v>
      </c>
      <c r="T18" s="3546"/>
      <c r="U18" s="3545">
        <v>1</v>
      </c>
      <c r="V18" s="3546"/>
      <c r="W18" s="3545">
        <v>1</v>
      </c>
      <c r="X18" s="3546"/>
      <c r="Y18" s="3545">
        <v>1</v>
      </c>
      <c r="Z18" s="3546"/>
      <c r="AA18" s="3545">
        <v>1</v>
      </c>
      <c r="AB18" s="3546"/>
      <c r="AC18" s="3545">
        <v>1</v>
      </c>
      <c r="AD18" s="3546"/>
      <c r="AE18" s="1638">
        <v>1</v>
      </c>
      <c r="AF18" s="452">
        <v>0</v>
      </c>
      <c r="AG18" s="452"/>
      <c r="AH18" s="176"/>
      <c r="AI18" s="2269">
        <v>1</v>
      </c>
      <c r="AJ18" s="2269">
        <f>2/12</f>
        <v>0.16666666666666666</v>
      </c>
      <c r="AK18" s="2664">
        <v>1</v>
      </c>
      <c r="AL18" s="2269">
        <f>+AK18/AI18</f>
        <v>1</v>
      </c>
      <c r="AM18" s="2269">
        <f t="shared" si="1"/>
        <v>1</v>
      </c>
      <c r="AN18" s="2664"/>
      <c r="AO18" s="2662"/>
      <c r="AP18" s="2664" t="s">
        <v>2009</v>
      </c>
      <c r="AQ18" s="2664"/>
    </row>
    <row r="19" spans="1:43" s="411" customFormat="1" ht="48" customHeight="1">
      <c r="A19" s="3554"/>
      <c r="B19" s="3555"/>
      <c r="C19" s="3556"/>
      <c r="D19" s="3547"/>
      <c r="E19" s="3547"/>
      <c r="F19" s="415"/>
      <c r="G19" s="415"/>
      <c r="H19" s="243"/>
      <c r="I19" s="415"/>
      <c r="J19" s="1336" t="s">
        <v>737</v>
      </c>
      <c r="K19" s="1350" t="s">
        <v>738</v>
      </c>
      <c r="L19" s="142" t="s">
        <v>739</v>
      </c>
      <c r="M19" s="416">
        <v>100</v>
      </c>
      <c r="N19" s="142" t="s">
        <v>740</v>
      </c>
      <c r="O19" s="142" t="s">
        <v>741</v>
      </c>
      <c r="P19" s="212" t="s">
        <v>742</v>
      </c>
      <c r="Q19" s="207">
        <v>43101</v>
      </c>
      <c r="R19" s="207">
        <v>43465</v>
      </c>
      <c r="S19" s="3545">
        <v>1</v>
      </c>
      <c r="T19" s="3546"/>
      <c r="U19" s="3545">
        <v>1</v>
      </c>
      <c r="V19" s="3546"/>
      <c r="W19" s="3545">
        <v>1</v>
      </c>
      <c r="X19" s="3546"/>
      <c r="Y19" s="3545">
        <v>1</v>
      </c>
      <c r="Z19" s="3546"/>
      <c r="AA19" s="3545">
        <v>1</v>
      </c>
      <c r="AB19" s="3546"/>
      <c r="AC19" s="3545">
        <v>1</v>
      </c>
      <c r="AD19" s="3546"/>
      <c r="AE19" s="1638">
        <v>1</v>
      </c>
      <c r="AF19" s="452">
        <v>0</v>
      </c>
      <c r="AG19" s="452"/>
      <c r="AH19" s="176"/>
      <c r="AI19" s="2269">
        <v>1</v>
      </c>
      <c r="AJ19" s="2269">
        <f>2/12</f>
        <v>0.16666666666666666</v>
      </c>
      <c r="AK19" s="2665">
        <v>1</v>
      </c>
      <c r="AL19" s="2269">
        <f>+AK19/AI19</f>
        <v>1</v>
      </c>
      <c r="AM19" s="2269">
        <f t="shared" si="1"/>
        <v>1</v>
      </c>
      <c r="AN19" s="2664"/>
      <c r="AO19" s="2662"/>
      <c r="AP19" s="2664" t="s">
        <v>2010</v>
      </c>
      <c r="AQ19" s="2664"/>
    </row>
    <row r="20" spans="1:43" s="411" customFormat="1" ht="76.5">
      <c r="A20" s="3554"/>
      <c r="B20" s="3555"/>
      <c r="C20" s="3556"/>
      <c r="D20" s="3547"/>
      <c r="E20" s="3547"/>
      <c r="F20" s="415" t="s">
        <v>731</v>
      </c>
      <c r="G20" s="415" t="s">
        <v>420</v>
      </c>
      <c r="H20" s="243" t="s">
        <v>732</v>
      </c>
      <c r="I20" s="415"/>
      <c r="J20" s="1336" t="s">
        <v>743</v>
      </c>
      <c r="K20" s="1350" t="s">
        <v>737</v>
      </c>
      <c r="L20" s="142" t="s">
        <v>744</v>
      </c>
      <c r="M20" s="369">
        <v>1</v>
      </c>
      <c r="N20" s="142" t="s">
        <v>745</v>
      </c>
      <c r="O20" s="142" t="s">
        <v>746</v>
      </c>
      <c r="P20" s="212" t="s">
        <v>747</v>
      </c>
      <c r="Q20" s="207">
        <v>43132</v>
      </c>
      <c r="R20" s="207">
        <v>43465</v>
      </c>
      <c r="S20" s="3545">
        <v>1</v>
      </c>
      <c r="T20" s="3546"/>
      <c r="U20" s="3545">
        <v>1</v>
      </c>
      <c r="V20" s="3546"/>
      <c r="W20" s="3545">
        <v>1</v>
      </c>
      <c r="X20" s="3546"/>
      <c r="Y20" s="3545">
        <v>1</v>
      </c>
      <c r="Z20" s="3546"/>
      <c r="AA20" s="3545">
        <v>1</v>
      </c>
      <c r="AB20" s="3546"/>
      <c r="AC20" s="3545">
        <v>1</v>
      </c>
      <c r="AD20" s="3546"/>
      <c r="AE20" s="1638">
        <v>1</v>
      </c>
      <c r="AF20" s="452">
        <v>0</v>
      </c>
      <c r="AG20" s="452"/>
      <c r="AH20" s="176"/>
      <c r="AI20" s="2269">
        <v>1</v>
      </c>
      <c r="AJ20" s="2269">
        <f>2/12</f>
        <v>0.16666666666666666</v>
      </c>
      <c r="AK20" s="2665">
        <v>1</v>
      </c>
      <c r="AL20" s="2269">
        <f>+AK20/AI20</f>
        <v>1</v>
      </c>
      <c r="AM20" s="2269">
        <f t="shared" si="1"/>
        <v>1</v>
      </c>
      <c r="AN20" s="2664"/>
      <c r="AO20" s="2662"/>
      <c r="AP20" s="2664" t="s">
        <v>2011</v>
      </c>
      <c r="AQ20" s="2664"/>
    </row>
    <row r="21" spans="1:43" s="411" customFormat="1" ht="114.75">
      <c r="A21" s="3554"/>
      <c r="B21" s="3555"/>
      <c r="C21" s="3556"/>
      <c r="D21" s="3547"/>
      <c r="E21" s="3547"/>
      <c r="F21" s="415"/>
      <c r="G21" s="415"/>
      <c r="H21" s="243"/>
      <c r="I21" s="415"/>
      <c r="J21" s="1336" t="s">
        <v>748</v>
      </c>
      <c r="K21" s="1350" t="s">
        <v>749</v>
      </c>
      <c r="L21" s="142" t="s">
        <v>750</v>
      </c>
      <c r="M21" s="369">
        <v>1</v>
      </c>
      <c r="N21" s="142" t="s">
        <v>751</v>
      </c>
      <c r="O21" s="142" t="s">
        <v>746</v>
      </c>
      <c r="P21" s="212" t="s">
        <v>752</v>
      </c>
      <c r="Q21" s="207">
        <v>43132</v>
      </c>
      <c r="R21" s="207">
        <v>43465</v>
      </c>
      <c r="S21" s="3545">
        <v>1</v>
      </c>
      <c r="T21" s="3546"/>
      <c r="U21" s="3545">
        <v>1</v>
      </c>
      <c r="V21" s="3546"/>
      <c r="W21" s="3545">
        <v>1</v>
      </c>
      <c r="X21" s="3546"/>
      <c r="Y21" s="3545">
        <v>1</v>
      </c>
      <c r="Z21" s="3546"/>
      <c r="AA21" s="3545">
        <v>1</v>
      </c>
      <c r="AB21" s="3546"/>
      <c r="AC21" s="3545">
        <v>1</v>
      </c>
      <c r="AD21" s="3546"/>
      <c r="AE21" s="1638">
        <v>1</v>
      </c>
      <c r="AF21" s="452">
        <v>0</v>
      </c>
      <c r="AG21" s="452"/>
      <c r="AH21" s="176"/>
      <c r="AI21" s="2269">
        <v>1</v>
      </c>
      <c r="AJ21" s="2269">
        <f>2/12</f>
        <v>0.16666666666666666</v>
      </c>
      <c r="AK21" s="2664">
        <v>1</v>
      </c>
      <c r="AL21" s="2269">
        <f>+AK21/AI21</f>
        <v>1</v>
      </c>
      <c r="AM21" s="2269">
        <f t="shared" si="1"/>
        <v>1</v>
      </c>
      <c r="AN21" s="2664"/>
      <c r="AO21" s="2662"/>
      <c r="AP21" s="2664" t="s">
        <v>2012</v>
      </c>
      <c r="AQ21" s="2664"/>
    </row>
    <row r="22" spans="1:43" s="411" customFormat="1" ht="38.25">
      <c r="A22" s="3554"/>
      <c r="B22" s="3555"/>
      <c r="C22" s="3556"/>
      <c r="D22" s="3547"/>
      <c r="E22" s="3547"/>
      <c r="F22" s="415"/>
      <c r="G22" s="415"/>
      <c r="H22" s="243"/>
      <c r="I22" s="415"/>
      <c r="J22" s="1336" t="s">
        <v>753</v>
      </c>
      <c r="K22" s="1350" t="s">
        <v>748</v>
      </c>
      <c r="L22" s="142" t="s">
        <v>734</v>
      </c>
      <c r="M22" s="416">
        <v>12</v>
      </c>
      <c r="N22" s="142" t="s">
        <v>754</v>
      </c>
      <c r="O22" s="142" t="s">
        <v>741</v>
      </c>
      <c r="P22" s="212" t="s">
        <v>755</v>
      </c>
      <c r="Q22" s="207">
        <v>43101</v>
      </c>
      <c r="R22" s="207">
        <v>43465</v>
      </c>
      <c r="S22" s="360">
        <v>1</v>
      </c>
      <c r="T22" s="360">
        <v>1</v>
      </c>
      <c r="U22" s="360">
        <v>1</v>
      </c>
      <c r="V22" s="360">
        <v>1</v>
      </c>
      <c r="W22" s="360">
        <v>1</v>
      </c>
      <c r="X22" s="360">
        <v>1</v>
      </c>
      <c r="Y22" s="360">
        <v>1</v>
      </c>
      <c r="Z22" s="360">
        <v>1</v>
      </c>
      <c r="AA22" s="360">
        <v>1</v>
      </c>
      <c r="AB22" s="360">
        <v>1</v>
      </c>
      <c r="AC22" s="360">
        <v>1</v>
      </c>
      <c r="AD22" s="360">
        <v>1</v>
      </c>
      <c r="AE22" s="1641">
        <f>SUM(S22:AD22)</f>
        <v>12</v>
      </c>
      <c r="AF22" s="452">
        <v>0</v>
      </c>
      <c r="AG22" s="452"/>
      <c r="AH22" s="176"/>
      <c r="AI22" s="2662">
        <f t="shared" si="0"/>
        <v>2</v>
      </c>
      <c r="AJ22" s="2269">
        <f>AI22/AE22</f>
        <v>0.16666666666666666</v>
      </c>
      <c r="AK22" s="2664">
        <v>2</v>
      </c>
      <c r="AL22" s="2269">
        <f>+AK22/AI22</f>
        <v>1</v>
      </c>
      <c r="AM22" s="2269">
        <f t="shared" si="1"/>
        <v>0.16666666666666666</v>
      </c>
      <c r="AN22" s="2664"/>
      <c r="AO22" s="2662"/>
      <c r="AP22" s="2664" t="s">
        <v>2013</v>
      </c>
      <c r="AQ22" s="2664"/>
    </row>
    <row r="23" spans="1:43" s="411" customFormat="1" ht="76.5">
      <c r="A23" s="3554"/>
      <c r="B23" s="3555"/>
      <c r="C23" s="3556"/>
      <c r="D23" s="3547"/>
      <c r="E23" s="3547"/>
      <c r="F23" s="415" t="s">
        <v>731</v>
      </c>
      <c r="G23" s="415" t="s">
        <v>420</v>
      </c>
      <c r="H23" s="243" t="s">
        <v>732</v>
      </c>
      <c r="I23" s="415"/>
      <c r="J23" s="1336" t="s">
        <v>756</v>
      </c>
      <c r="K23" s="1350" t="s">
        <v>757</v>
      </c>
      <c r="L23" s="142" t="s">
        <v>758</v>
      </c>
      <c r="M23" s="416">
        <v>100</v>
      </c>
      <c r="N23" s="142" t="s">
        <v>759</v>
      </c>
      <c r="O23" s="142" t="s">
        <v>1697</v>
      </c>
      <c r="P23" s="212" t="s">
        <v>760</v>
      </c>
      <c r="Q23" s="207">
        <v>43101</v>
      </c>
      <c r="R23" s="207">
        <v>43465</v>
      </c>
      <c r="S23" s="3545">
        <v>1</v>
      </c>
      <c r="T23" s="3546"/>
      <c r="U23" s="3545">
        <v>1</v>
      </c>
      <c r="V23" s="3546"/>
      <c r="W23" s="3545">
        <v>1</v>
      </c>
      <c r="X23" s="3546"/>
      <c r="Y23" s="3545">
        <v>1</v>
      </c>
      <c r="Z23" s="3546"/>
      <c r="AA23" s="3545">
        <v>1</v>
      </c>
      <c r="AB23" s="3546"/>
      <c r="AC23" s="3545">
        <v>1</v>
      </c>
      <c r="AD23" s="3546"/>
      <c r="AE23" s="1638">
        <v>1</v>
      </c>
      <c r="AF23" s="452">
        <v>0</v>
      </c>
      <c r="AG23" s="452"/>
      <c r="AH23" s="176"/>
      <c r="AI23" s="2269">
        <v>1</v>
      </c>
      <c r="AJ23" s="2269">
        <f>2/12</f>
        <v>0.16666666666666666</v>
      </c>
      <c r="AK23" s="2665">
        <v>1</v>
      </c>
      <c r="AL23" s="2269">
        <f>+AK23/AI23</f>
        <v>1</v>
      </c>
      <c r="AM23" s="2269">
        <f t="shared" si="1"/>
        <v>1</v>
      </c>
      <c r="AN23" s="2664"/>
      <c r="AO23" s="2662"/>
      <c r="AP23" s="2664" t="s">
        <v>2014</v>
      </c>
      <c r="AQ23" s="2664"/>
    </row>
    <row r="24" spans="1:43" s="411" customFormat="1" ht="76.5">
      <c r="A24" s="3554"/>
      <c r="B24" s="3555"/>
      <c r="C24" s="3556"/>
      <c r="D24" s="3547"/>
      <c r="E24" s="3547"/>
      <c r="F24" s="415" t="s">
        <v>731</v>
      </c>
      <c r="G24" s="415" t="s">
        <v>420</v>
      </c>
      <c r="H24" s="243" t="s">
        <v>732</v>
      </c>
      <c r="I24" s="415"/>
      <c r="J24" s="1336" t="s">
        <v>761</v>
      </c>
      <c r="K24" s="1350" t="s">
        <v>756</v>
      </c>
      <c r="L24" s="142" t="s">
        <v>758</v>
      </c>
      <c r="M24" s="416">
        <v>4</v>
      </c>
      <c r="N24" s="142" t="s">
        <v>762</v>
      </c>
      <c r="O24" s="142" t="s">
        <v>763</v>
      </c>
      <c r="P24" s="212" t="s">
        <v>764</v>
      </c>
      <c r="Q24" s="207">
        <v>43132</v>
      </c>
      <c r="R24" s="207">
        <v>43465</v>
      </c>
      <c r="S24" s="360"/>
      <c r="T24" s="360">
        <v>1</v>
      </c>
      <c r="U24" s="360"/>
      <c r="V24" s="360"/>
      <c r="W24" s="360">
        <v>1</v>
      </c>
      <c r="X24" s="360"/>
      <c r="Y24" s="360"/>
      <c r="Z24" s="360">
        <v>1</v>
      </c>
      <c r="AA24" s="360"/>
      <c r="AB24" s="360"/>
      <c r="AC24" s="360">
        <v>1</v>
      </c>
      <c r="AD24" s="360"/>
      <c r="AE24" s="1641">
        <f>SUM(S24:AD24)</f>
        <v>4</v>
      </c>
      <c r="AF24" s="452">
        <v>0</v>
      </c>
      <c r="AG24" s="452"/>
      <c r="AH24" s="176"/>
      <c r="AI24" s="2662">
        <f t="shared" si="0"/>
        <v>1</v>
      </c>
      <c r="AJ24" s="2269">
        <f>AI24/AE24</f>
        <v>0.25</v>
      </c>
      <c r="AK24" s="2664">
        <v>0</v>
      </c>
      <c r="AL24" s="2666">
        <f>+AK24/AI24</f>
        <v>0</v>
      </c>
      <c r="AM24" s="2269">
        <f t="shared" si="1"/>
        <v>0</v>
      </c>
      <c r="AN24" s="2664"/>
      <c r="AO24" s="2662"/>
      <c r="AP24" s="2664"/>
      <c r="AQ24" s="2664"/>
    </row>
    <row r="25" spans="1:43" s="411" customFormat="1" ht="76.5">
      <c r="A25" s="3554"/>
      <c r="B25" s="3555"/>
      <c r="C25" s="3556"/>
      <c r="D25" s="3547"/>
      <c r="E25" s="3547"/>
      <c r="F25" s="415" t="s">
        <v>731</v>
      </c>
      <c r="G25" s="415" t="s">
        <v>420</v>
      </c>
      <c r="H25" s="243" t="s">
        <v>732</v>
      </c>
      <c r="I25" s="415"/>
      <c r="J25" s="1336" t="s">
        <v>765</v>
      </c>
      <c r="K25" s="1350" t="s">
        <v>761</v>
      </c>
      <c r="L25" s="142" t="s">
        <v>758</v>
      </c>
      <c r="M25" s="416">
        <v>4</v>
      </c>
      <c r="N25" s="142" t="s">
        <v>766</v>
      </c>
      <c r="O25" s="142" t="s">
        <v>1696</v>
      </c>
      <c r="P25" s="212" t="s">
        <v>767</v>
      </c>
      <c r="Q25" s="207">
        <v>43160</v>
      </c>
      <c r="R25" s="207">
        <v>43465</v>
      </c>
      <c r="S25" s="360"/>
      <c r="T25" s="360"/>
      <c r="U25" s="360">
        <v>1</v>
      </c>
      <c r="V25" s="360"/>
      <c r="W25" s="360"/>
      <c r="X25" s="360">
        <v>1</v>
      </c>
      <c r="Y25" s="360"/>
      <c r="Z25" s="360"/>
      <c r="AA25" s="360">
        <v>1</v>
      </c>
      <c r="AB25" s="360"/>
      <c r="AC25" s="360"/>
      <c r="AD25" s="360">
        <v>1</v>
      </c>
      <c r="AE25" s="1641">
        <f>SUM(S25:AD25)</f>
        <v>4</v>
      </c>
      <c r="AF25" s="452">
        <v>0</v>
      </c>
      <c r="AG25" s="452"/>
      <c r="AH25" s="176"/>
      <c r="AI25" s="2662">
        <f t="shared" si="0"/>
        <v>0</v>
      </c>
      <c r="AJ25" s="2269"/>
      <c r="AK25" s="2664"/>
      <c r="AL25" s="2269"/>
      <c r="AM25" s="2269">
        <f t="shared" si="1"/>
        <v>0</v>
      </c>
      <c r="AN25" s="2664"/>
      <c r="AO25" s="2662"/>
      <c r="AP25" s="2664"/>
      <c r="AQ25" s="2664"/>
    </row>
    <row r="26" spans="1:43" s="411" customFormat="1" ht="76.5">
      <c r="A26" s="3554"/>
      <c r="B26" s="3555"/>
      <c r="C26" s="3556"/>
      <c r="D26" s="3547"/>
      <c r="E26" s="3547"/>
      <c r="F26" s="415" t="s">
        <v>731</v>
      </c>
      <c r="G26" s="415" t="s">
        <v>420</v>
      </c>
      <c r="H26" s="243" t="s">
        <v>732</v>
      </c>
      <c r="I26" s="415"/>
      <c r="J26" s="1336" t="s">
        <v>768</v>
      </c>
      <c r="K26" s="1350" t="s">
        <v>765</v>
      </c>
      <c r="L26" s="142" t="s">
        <v>769</v>
      </c>
      <c r="M26" s="416">
        <v>1</v>
      </c>
      <c r="N26" s="142" t="s">
        <v>770</v>
      </c>
      <c r="O26" s="142" t="s">
        <v>1698</v>
      </c>
      <c r="P26" s="212" t="s">
        <v>771</v>
      </c>
      <c r="Q26" s="207">
        <v>43313</v>
      </c>
      <c r="R26" s="207">
        <v>43373</v>
      </c>
      <c r="S26" s="417"/>
      <c r="T26" s="417"/>
      <c r="U26" s="417"/>
      <c r="V26" s="417"/>
      <c r="W26" s="417"/>
      <c r="X26" s="417"/>
      <c r="Y26" s="417"/>
      <c r="Z26" s="417"/>
      <c r="AA26" s="360">
        <v>1</v>
      </c>
      <c r="AB26" s="417"/>
      <c r="AC26" s="417"/>
      <c r="AD26" s="417"/>
      <c r="AE26" s="1641">
        <f>SUM(S26:AD26)</f>
        <v>1</v>
      </c>
      <c r="AF26" s="1411">
        <v>50000000</v>
      </c>
      <c r="AG26" s="452">
        <v>50000000</v>
      </c>
      <c r="AH26" s="176" t="s">
        <v>1027</v>
      </c>
      <c r="AI26" s="2662">
        <f t="shared" si="0"/>
        <v>0</v>
      </c>
      <c r="AJ26" s="2269"/>
      <c r="AK26" s="2664"/>
      <c r="AL26" s="2269"/>
      <c r="AM26" s="2269">
        <f t="shared" si="1"/>
        <v>0</v>
      </c>
      <c r="AN26" s="2664"/>
      <c r="AO26" s="2662"/>
      <c r="AP26" s="2664"/>
      <c r="AQ26" s="2664"/>
    </row>
    <row r="27" spans="1:43" s="411" customFormat="1" ht="84.75" customHeight="1" thickBot="1">
      <c r="A27" s="3554"/>
      <c r="B27" s="3555"/>
      <c r="C27" s="3556"/>
      <c r="D27" s="3485"/>
      <c r="E27" s="3485"/>
      <c r="F27" s="415" t="s">
        <v>731</v>
      </c>
      <c r="G27" s="415" t="s">
        <v>420</v>
      </c>
      <c r="H27" s="243" t="s">
        <v>732</v>
      </c>
      <c r="I27" s="394"/>
      <c r="J27" s="1344" t="s">
        <v>772</v>
      </c>
      <c r="K27" s="1350" t="s">
        <v>772</v>
      </c>
      <c r="L27" s="142" t="s">
        <v>773</v>
      </c>
      <c r="M27" s="369">
        <v>1</v>
      </c>
      <c r="N27" s="142" t="s">
        <v>774</v>
      </c>
      <c r="O27" s="142" t="s">
        <v>746</v>
      </c>
      <c r="P27" s="212" t="s">
        <v>773</v>
      </c>
      <c r="Q27" s="207">
        <v>43101</v>
      </c>
      <c r="R27" s="207">
        <v>43465</v>
      </c>
      <c r="S27" s="3545">
        <v>1</v>
      </c>
      <c r="T27" s="3546"/>
      <c r="U27" s="3545">
        <v>1</v>
      </c>
      <c r="V27" s="3546"/>
      <c r="W27" s="3545">
        <v>1</v>
      </c>
      <c r="X27" s="3546"/>
      <c r="Y27" s="3545">
        <v>1</v>
      </c>
      <c r="Z27" s="3546"/>
      <c r="AA27" s="3545">
        <v>1</v>
      </c>
      <c r="AB27" s="3546"/>
      <c r="AC27" s="3545">
        <v>1</v>
      </c>
      <c r="AD27" s="3546"/>
      <c r="AE27" s="1638">
        <v>1</v>
      </c>
      <c r="AF27" s="452">
        <v>0</v>
      </c>
      <c r="AG27" s="452">
        <v>0</v>
      </c>
      <c r="AH27" s="176"/>
      <c r="AI27" s="2269">
        <v>1</v>
      </c>
      <c r="AJ27" s="2269">
        <f>2/12</f>
        <v>0.16666666666666666</v>
      </c>
      <c r="AK27" s="2665">
        <v>1</v>
      </c>
      <c r="AL27" s="2269">
        <f>+AK27/AI27</f>
        <v>1</v>
      </c>
      <c r="AM27" s="2269">
        <f t="shared" si="1"/>
        <v>1</v>
      </c>
      <c r="AN27" s="2664"/>
      <c r="AO27" s="2662"/>
      <c r="AP27" s="2664"/>
      <c r="AQ27" s="2664"/>
    </row>
    <row r="28" spans="1:43" s="411" customFormat="1" ht="40.5" customHeight="1">
      <c r="A28" s="3554"/>
      <c r="B28" s="3555"/>
      <c r="C28" s="3556"/>
      <c r="D28" s="3457"/>
      <c r="E28" s="3457"/>
      <c r="F28" s="393"/>
      <c r="G28" s="243"/>
      <c r="H28" s="393"/>
      <c r="I28" s="393"/>
      <c r="J28" s="1336" t="s">
        <v>775</v>
      </c>
      <c r="K28" s="1350" t="s">
        <v>775</v>
      </c>
      <c r="L28" s="142" t="s">
        <v>776</v>
      </c>
      <c r="M28" s="416">
        <v>365</v>
      </c>
      <c r="N28" s="142" t="s">
        <v>777</v>
      </c>
      <c r="O28" s="142" t="s">
        <v>778</v>
      </c>
      <c r="P28" s="212" t="s">
        <v>779</v>
      </c>
      <c r="Q28" s="207">
        <v>43101</v>
      </c>
      <c r="R28" s="207">
        <v>43465</v>
      </c>
      <c r="S28" s="360">
        <v>31</v>
      </c>
      <c r="T28" s="360">
        <v>28</v>
      </c>
      <c r="U28" s="360">
        <v>31</v>
      </c>
      <c r="V28" s="360">
        <v>30</v>
      </c>
      <c r="W28" s="360">
        <v>31</v>
      </c>
      <c r="X28" s="360">
        <v>30</v>
      </c>
      <c r="Y28" s="360">
        <v>31</v>
      </c>
      <c r="Z28" s="360">
        <v>31</v>
      </c>
      <c r="AA28" s="360">
        <v>30</v>
      </c>
      <c r="AB28" s="360">
        <v>31</v>
      </c>
      <c r="AC28" s="360">
        <v>30</v>
      </c>
      <c r="AD28" s="360">
        <v>31</v>
      </c>
      <c r="AE28" s="1641">
        <f>SUM(S28:AD28)</f>
        <v>365</v>
      </c>
      <c r="AF28" s="452">
        <v>0</v>
      </c>
      <c r="AG28" s="452">
        <v>0</v>
      </c>
      <c r="AH28" s="176"/>
      <c r="AI28" s="2662">
        <f t="shared" si="0"/>
        <v>59</v>
      </c>
      <c r="AJ28" s="2269">
        <f>AI28/AE28</f>
        <v>0.16164383561643836</v>
      </c>
      <c r="AK28" s="2664">
        <v>59</v>
      </c>
      <c r="AL28" s="2269">
        <f>+AK28/AI28</f>
        <v>1</v>
      </c>
      <c r="AM28" s="2269">
        <f t="shared" si="1"/>
        <v>0.16164383561643836</v>
      </c>
      <c r="AN28" s="2664"/>
      <c r="AO28" s="2662"/>
      <c r="AP28" s="2664"/>
      <c r="AQ28" s="2664"/>
    </row>
    <row r="29" spans="1:43" s="411" customFormat="1" ht="61.5" customHeight="1">
      <c r="A29" s="3554"/>
      <c r="B29" s="3555"/>
      <c r="C29" s="3556"/>
      <c r="D29" s="3547"/>
      <c r="E29" s="3547"/>
      <c r="F29" s="415"/>
      <c r="G29" s="243"/>
      <c r="H29" s="415"/>
      <c r="I29" s="415"/>
      <c r="J29" s="1336" t="s">
        <v>780</v>
      </c>
      <c r="K29" s="1350" t="s">
        <v>780</v>
      </c>
      <c r="L29" s="142" t="s">
        <v>781</v>
      </c>
      <c r="M29" s="416">
        <v>12</v>
      </c>
      <c r="N29" s="142" t="s">
        <v>782</v>
      </c>
      <c r="O29" s="142" t="s">
        <v>741</v>
      </c>
      <c r="P29" s="212" t="s">
        <v>783</v>
      </c>
      <c r="Q29" s="207">
        <v>43101</v>
      </c>
      <c r="R29" s="207">
        <v>43465</v>
      </c>
      <c r="S29" s="360">
        <v>1</v>
      </c>
      <c r="T29" s="360">
        <v>1</v>
      </c>
      <c r="U29" s="360">
        <v>1</v>
      </c>
      <c r="V29" s="360">
        <v>1</v>
      </c>
      <c r="W29" s="360">
        <v>1</v>
      </c>
      <c r="X29" s="360">
        <v>1</v>
      </c>
      <c r="Y29" s="360">
        <v>1</v>
      </c>
      <c r="Z29" s="360">
        <v>1</v>
      </c>
      <c r="AA29" s="360">
        <v>1</v>
      </c>
      <c r="AB29" s="360">
        <v>1</v>
      </c>
      <c r="AC29" s="360">
        <v>1</v>
      </c>
      <c r="AD29" s="360">
        <v>1</v>
      </c>
      <c r="AE29" s="1641">
        <f aca="true" t="shared" si="2" ref="AE29:AE38">SUM(S29:AD29)</f>
        <v>12</v>
      </c>
      <c r="AF29" s="452">
        <v>0</v>
      </c>
      <c r="AG29" s="452">
        <v>0</v>
      </c>
      <c r="AH29" s="176"/>
      <c r="AI29" s="2662">
        <f t="shared" si="0"/>
        <v>2</v>
      </c>
      <c r="AJ29" s="2269">
        <f>AI29/AE29</f>
        <v>0.16666666666666666</v>
      </c>
      <c r="AK29" s="2664">
        <v>2</v>
      </c>
      <c r="AL29" s="2269">
        <f>+AK29/AI29</f>
        <v>1</v>
      </c>
      <c r="AM29" s="2269">
        <f t="shared" si="1"/>
        <v>0.16666666666666666</v>
      </c>
      <c r="AN29" s="2664"/>
      <c r="AO29" s="2662"/>
      <c r="AP29" s="2664" t="s">
        <v>2015</v>
      </c>
      <c r="AQ29" s="2664"/>
    </row>
    <row r="30" spans="1:43" s="411" customFormat="1" ht="54.75" customHeight="1">
      <c r="A30" s="3554"/>
      <c r="B30" s="3555"/>
      <c r="C30" s="3556"/>
      <c r="D30" s="3547"/>
      <c r="E30" s="3547"/>
      <c r="F30" s="415" t="s">
        <v>731</v>
      </c>
      <c r="G30" s="415" t="s">
        <v>420</v>
      </c>
      <c r="H30" s="243" t="s">
        <v>732</v>
      </c>
      <c r="I30" s="415"/>
      <c r="J30" s="1336" t="s">
        <v>784</v>
      </c>
      <c r="K30" s="1350" t="s">
        <v>784</v>
      </c>
      <c r="L30" s="142" t="s">
        <v>785</v>
      </c>
      <c r="M30" s="416">
        <v>6</v>
      </c>
      <c r="N30" s="142" t="s">
        <v>786</v>
      </c>
      <c r="O30" s="142" t="s">
        <v>746</v>
      </c>
      <c r="P30" s="212" t="s">
        <v>787</v>
      </c>
      <c r="Q30" s="207">
        <v>43101</v>
      </c>
      <c r="R30" s="207">
        <v>43465</v>
      </c>
      <c r="S30" s="360"/>
      <c r="T30" s="360">
        <v>1</v>
      </c>
      <c r="U30" s="360"/>
      <c r="V30" s="360">
        <v>1</v>
      </c>
      <c r="W30" s="360"/>
      <c r="X30" s="360">
        <v>1</v>
      </c>
      <c r="Y30" s="360"/>
      <c r="Z30" s="360">
        <v>1</v>
      </c>
      <c r="AA30" s="360"/>
      <c r="AB30" s="360">
        <v>1</v>
      </c>
      <c r="AC30" s="360"/>
      <c r="AD30" s="360">
        <v>1</v>
      </c>
      <c r="AE30" s="1641">
        <f t="shared" si="2"/>
        <v>6</v>
      </c>
      <c r="AF30" s="452">
        <v>0</v>
      </c>
      <c r="AG30" s="452">
        <v>0</v>
      </c>
      <c r="AH30" s="176"/>
      <c r="AI30" s="2662">
        <f t="shared" si="0"/>
        <v>1</v>
      </c>
      <c r="AJ30" s="2269">
        <f>AI30/AE30</f>
        <v>0.16666666666666666</v>
      </c>
      <c r="AK30" s="2664">
        <v>3</v>
      </c>
      <c r="AL30" s="2269">
        <v>1</v>
      </c>
      <c r="AM30" s="2269">
        <f t="shared" si="1"/>
        <v>0.5</v>
      </c>
      <c r="AN30" s="2664"/>
      <c r="AO30" s="2662"/>
      <c r="AP30" s="2664" t="s">
        <v>2016</v>
      </c>
      <c r="AQ30" s="2664"/>
    </row>
    <row r="31" spans="1:43" s="411" customFormat="1" ht="114.75">
      <c r="A31" s="3554"/>
      <c r="B31" s="3555"/>
      <c r="C31" s="3556"/>
      <c r="D31" s="3547"/>
      <c r="E31" s="3547"/>
      <c r="F31" s="415" t="s">
        <v>731</v>
      </c>
      <c r="G31" s="415" t="s">
        <v>420</v>
      </c>
      <c r="H31" s="243"/>
      <c r="I31" s="415" t="s">
        <v>415</v>
      </c>
      <c r="J31" s="1336" t="s">
        <v>788</v>
      </c>
      <c r="K31" s="1350" t="s">
        <v>789</v>
      </c>
      <c r="L31" s="142" t="s">
        <v>790</v>
      </c>
      <c r="M31" s="416">
        <v>1</v>
      </c>
      <c r="N31" s="142" t="s">
        <v>791</v>
      </c>
      <c r="O31" s="142" t="s">
        <v>792</v>
      </c>
      <c r="P31" s="212" t="s">
        <v>793</v>
      </c>
      <c r="Q31" s="207">
        <v>43101</v>
      </c>
      <c r="R31" s="207">
        <v>43281</v>
      </c>
      <c r="S31" s="360"/>
      <c r="T31" s="360"/>
      <c r="U31" s="360"/>
      <c r="V31" s="360"/>
      <c r="W31" s="360"/>
      <c r="X31" s="360">
        <v>1</v>
      </c>
      <c r="Y31" s="360"/>
      <c r="Z31" s="360"/>
      <c r="AA31" s="360"/>
      <c r="AB31" s="360"/>
      <c r="AC31" s="360"/>
      <c r="AD31" s="360"/>
      <c r="AE31" s="1641">
        <f t="shared" si="2"/>
        <v>1</v>
      </c>
      <c r="AF31" s="1411">
        <v>0</v>
      </c>
      <c r="AG31" s="452">
        <v>0</v>
      </c>
      <c r="AH31" s="176"/>
      <c r="AI31" s="2662">
        <f t="shared" si="0"/>
        <v>0</v>
      </c>
      <c r="AJ31" s="2269"/>
      <c r="AK31" s="2664">
        <v>1</v>
      </c>
      <c r="AL31" s="2269"/>
      <c r="AM31" s="2269">
        <f t="shared" si="1"/>
        <v>1</v>
      </c>
      <c r="AN31" s="2664"/>
      <c r="AO31" s="2662"/>
      <c r="AP31" s="2664" t="s">
        <v>2017</v>
      </c>
      <c r="AQ31" s="2664"/>
    </row>
    <row r="32" spans="1:43" s="411" customFormat="1" ht="44.25" customHeight="1" thickBot="1">
      <c r="A32" s="3554"/>
      <c r="B32" s="3555"/>
      <c r="C32" s="3341"/>
      <c r="D32" s="1371"/>
      <c r="E32" s="1371"/>
      <c r="F32" s="1371"/>
      <c r="G32" s="1371"/>
      <c r="H32" s="243"/>
      <c r="I32" s="1371"/>
      <c r="J32" s="1336"/>
      <c r="K32" s="1350" t="s">
        <v>1691</v>
      </c>
      <c r="L32" s="142" t="s">
        <v>1692</v>
      </c>
      <c r="M32" s="416">
        <v>1</v>
      </c>
      <c r="N32" s="142" t="s">
        <v>1693</v>
      </c>
      <c r="O32" s="142" t="s">
        <v>1694</v>
      </c>
      <c r="P32" s="212" t="s">
        <v>1695</v>
      </c>
      <c r="Q32" s="207">
        <v>43101</v>
      </c>
      <c r="R32" s="207">
        <v>43465</v>
      </c>
      <c r="S32" s="360"/>
      <c r="T32" s="360"/>
      <c r="U32" s="360"/>
      <c r="V32" s="360"/>
      <c r="W32" s="360"/>
      <c r="X32" s="360"/>
      <c r="Y32" s="360"/>
      <c r="Z32" s="360"/>
      <c r="AA32" s="360"/>
      <c r="AB32" s="360"/>
      <c r="AC32" s="360"/>
      <c r="AD32" s="360">
        <v>1</v>
      </c>
      <c r="AE32" s="1641">
        <f t="shared" si="2"/>
        <v>1</v>
      </c>
      <c r="AF32" s="1411">
        <v>75000000</v>
      </c>
      <c r="AG32" s="452">
        <v>75000000</v>
      </c>
      <c r="AH32" s="176" t="s">
        <v>1441</v>
      </c>
      <c r="AI32" s="2662">
        <f t="shared" si="0"/>
        <v>0</v>
      </c>
      <c r="AJ32" s="2269"/>
      <c r="AK32" s="2664">
        <v>0</v>
      </c>
      <c r="AL32" s="2269"/>
      <c r="AM32" s="2269">
        <f t="shared" si="1"/>
        <v>0</v>
      </c>
      <c r="AN32" s="2664"/>
      <c r="AO32" s="2662"/>
      <c r="AP32" s="2664"/>
      <c r="AQ32" s="2664"/>
    </row>
    <row r="33" spans="1:43" s="411" customFormat="1" ht="77.25" thickBot="1">
      <c r="A33" s="3554"/>
      <c r="B33" s="3555"/>
      <c r="C33" s="418" t="s">
        <v>794</v>
      </c>
      <c r="D33" s="171"/>
      <c r="E33" s="171"/>
      <c r="F33" s="415" t="s">
        <v>731</v>
      </c>
      <c r="G33" s="415" t="s">
        <v>420</v>
      </c>
      <c r="H33" s="243"/>
      <c r="I33" s="415" t="s">
        <v>415</v>
      </c>
      <c r="J33" s="1336" t="s">
        <v>738</v>
      </c>
      <c r="K33" s="1351" t="s">
        <v>795</v>
      </c>
      <c r="L33" s="142" t="s">
        <v>769</v>
      </c>
      <c r="M33" s="1352">
        <v>1</v>
      </c>
      <c r="N33" s="142" t="s">
        <v>770</v>
      </c>
      <c r="O33" s="142" t="s">
        <v>843</v>
      </c>
      <c r="P33" s="212" t="s">
        <v>771</v>
      </c>
      <c r="Q33" s="207">
        <v>43191</v>
      </c>
      <c r="R33" s="207">
        <v>43251</v>
      </c>
      <c r="S33" s="360"/>
      <c r="T33" s="360"/>
      <c r="U33" s="360"/>
      <c r="V33" s="360"/>
      <c r="W33" s="360">
        <v>1</v>
      </c>
      <c r="X33" s="360"/>
      <c r="Y33" s="360"/>
      <c r="Z33" s="360"/>
      <c r="AA33" s="360"/>
      <c r="AB33" s="360"/>
      <c r="AC33" s="360"/>
      <c r="AD33" s="360"/>
      <c r="AE33" s="1641">
        <f t="shared" si="2"/>
        <v>1</v>
      </c>
      <c r="AF33" s="1411">
        <v>0</v>
      </c>
      <c r="AG33" s="452">
        <v>0</v>
      </c>
      <c r="AH33" s="176"/>
      <c r="AI33" s="2662">
        <f t="shared" si="0"/>
        <v>0</v>
      </c>
      <c r="AJ33" s="2269"/>
      <c r="AK33" s="2664">
        <v>0</v>
      </c>
      <c r="AL33" s="2269"/>
      <c r="AM33" s="2269">
        <f t="shared" si="1"/>
        <v>0</v>
      </c>
      <c r="AN33" s="2664"/>
      <c r="AO33" s="2662"/>
      <c r="AP33" s="2664"/>
      <c r="AQ33" s="2664"/>
    </row>
    <row r="34" spans="1:43" s="411" customFormat="1" ht="66.75" customHeight="1">
      <c r="A34" s="3554"/>
      <c r="B34" s="3555"/>
      <c r="C34" s="3412" t="s">
        <v>796</v>
      </c>
      <c r="D34" s="3457"/>
      <c r="E34" s="3457"/>
      <c r="F34" s="415"/>
      <c r="G34" s="243"/>
      <c r="H34" s="415"/>
      <c r="I34" s="415"/>
      <c r="J34" s="1336" t="s">
        <v>797</v>
      </c>
      <c r="K34" s="1353" t="s">
        <v>798</v>
      </c>
      <c r="L34" s="142" t="s">
        <v>799</v>
      </c>
      <c r="M34" s="179">
        <v>6</v>
      </c>
      <c r="N34" s="142" t="s">
        <v>800</v>
      </c>
      <c r="O34" s="142" t="s">
        <v>807</v>
      </c>
      <c r="P34" s="212" t="s">
        <v>801</v>
      </c>
      <c r="Q34" s="207">
        <v>43250</v>
      </c>
      <c r="R34" s="207">
        <v>43426</v>
      </c>
      <c r="S34" s="360"/>
      <c r="T34" s="360"/>
      <c r="U34" s="360"/>
      <c r="V34" s="360"/>
      <c r="W34" s="360">
        <v>2</v>
      </c>
      <c r="X34" s="360"/>
      <c r="Y34" s="360"/>
      <c r="Z34" s="360"/>
      <c r="AA34" s="360">
        <v>2</v>
      </c>
      <c r="AB34" s="360"/>
      <c r="AC34" s="360">
        <v>2</v>
      </c>
      <c r="AD34" s="360"/>
      <c r="AE34" s="1641">
        <f t="shared" si="2"/>
        <v>6</v>
      </c>
      <c r="AF34" s="452">
        <v>0</v>
      </c>
      <c r="AG34" s="1480">
        <v>0</v>
      </c>
      <c r="AH34" s="176"/>
      <c r="AI34" s="2662">
        <f t="shared" si="0"/>
        <v>0</v>
      </c>
      <c r="AJ34" s="2269"/>
      <c r="AK34" s="2664">
        <v>0</v>
      </c>
      <c r="AL34" s="2269"/>
      <c r="AM34" s="2269">
        <f t="shared" si="1"/>
        <v>0</v>
      </c>
      <c r="AN34" s="2664"/>
      <c r="AO34" s="2662"/>
      <c r="AP34" s="2664"/>
      <c r="AQ34" s="2664"/>
    </row>
    <row r="35" spans="1:43" s="411" customFormat="1" ht="64.5" customHeight="1">
      <c r="A35" s="3554"/>
      <c r="B35" s="3555"/>
      <c r="C35" s="3413"/>
      <c r="D35" s="3547"/>
      <c r="E35" s="3547"/>
      <c r="F35" s="415"/>
      <c r="G35" s="243"/>
      <c r="H35" s="415"/>
      <c r="I35" s="415"/>
      <c r="J35" s="1336" t="s">
        <v>802</v>
      </c>
      <c r="K35" s="1353" t="s">
        <v>803</v>
      </c>
      <c r="L35" s="142" t="s">
        <v>804</v>
      </c>
      <c r="M35" s="419" t="s">
        <v>805</v>
      </c>
      <c r="N35" s="142" t="s">
        <v>806</v>
      </c>
      <c r="O35" s="142" t="s">
        <v>807</v>
      </c>
      <c r="P35" s="212" t="s">
        <v>808</v>
      </c>
      <c r="Q35" s="207">
        <v>43155</v>
      </c>
      <c r="R35" s="207">
        <v>43453</v>
      </c>
      <c r="S35" s="360"/>
      <c r="T35" s="360"/>
      <c r="U35" s="360">
        <v>25</v>
      </c>
      <c r="V35" s="360"/>
      <c r="W35" s="360"/>
      <c r="X35" s="360">
        <v>25</v>
      </c>
      <c r="Y35" s="360"/>
      <c r="Z35" s="360"/>
      <c r="AA35" s="360">
        <v>25</v>
      </c>
      <c r="AB35" s="360"/>
      <c r="AC35" s="360"/>
      <c r="AD35" s="360">
        <v>25</v>
      </c>
      <c r="AE35" s="1641">
        <f t="shared" si="2"/>
        <v>100</v>
      </c>
      <c r="AF35" s="452">
        <v>0</v>
      </c>
      <c r="AG35" s="1480">
        <v>0</v>
      </c>
      <c r="AH35" s="176"/>
      <c r="AI35" s="2662">
        <f t="shared" si="0"/>
        <v>0</v>
      </c>
      <c r="AJ35" s="2269"/>
      <c r="AK35" s="2664">
        <v>0</v>
      </c>
      <c r="AL35" s="2269"/>
      <c r="AM35" s="2269">
        <f t="shared" si="1"/>
        <v>0</v>
      </c>
      <c r="AN35" s="2664"/>
      <c r="AO35" s="2662"/>
      <c r="AP35" s="2664"/>
      <c r="AQ35" s="2664"/>
    </row>
    <row r="36" spans="1:43" s="411" customFormat="1" ht="75.75" customHeight="1">
      <c r="A36" s="3554"/>
      <c r="B36" s="3555"/>
      <c r="C36" s="3413"/>
      <c r="D36" s="3547"/>
      <c r="E36" s="3547"/>
      <c r="F36" s="415"/>
      <c r="G36" s="243"/>
      <c r="H36" s="415"/>
      <c r="I36" s="415"/>
      <c r="J36" s="1336" t="s">
        <v>809</v>
      </c>
      <c r="K36" s="1353" t="s">
        <v>810</v>
      </c>
      <c r="L36" s="142" t="s">
        <v>811</v>
      </c>
      <c r="M36" s="420">
        <v>1</v>
      </c>
      <c r="N36" s="142" t="s">
        <v>812</v>
      </c>
      <c r="O36" s="142" t="s">
        <v>813</v>
      </c>
      <c r="P36" s="212" t="s">
        <v>814</v>
      </c>
      <c r="Q36" s="207">
        <v>43344</v>
      </c>
      <c r="R36" s="207">
        <v>43405</v>
      </c>
      <c r="S36" s="360"/>
      <c r="T36" s="360"/>
      <c r="U36" s="360"/>
      <c r="V36" s="360"/>
      <c r="W36" s="360"/>
      <c r="X36" s="360"/>
      <c r="Y36" s="360"/>
      <c r="Z36" s="360"/>
      <c r="AA36" s="360">
        <v>1</v>
      </c>
      <c r="AB36" s="360"/>
      <c r="AC36" s="360"/>
      <c r="AD36" s="360"/>
      <c r="AE36" s="1641">
        <f t="shared" si="2"/>
        <v>1</v>
      </c>
      <c r="AF36" s="452">
        <v>25000000</v>
      </c>
      <c r="AG36" s="1480">
        <v>25000000</v>
      </c>
      <c r="AH36" s="176" t="s">
        <v>1027</v>
      </c>
      <c r="AI36" s="2662">
        <f t="shared" si="0"/>
        <v>0</v>
      </c>
      <c r="AJ36" s="2269"/>
      <c r="AK36" s="2664">
        <v>0</v>
      </c>
      <c r="AL36" s="2269"/>
      <c r="AM36" s="2269">
        <f t="shared" si="1"/>
        <v>0</v>
      </c>
      <c r="AN36" s="2664"/>
      <c r="AO36" s="2662"/>
      <c r="AP36" s="2664"/>
      <c r="AQ36" s="2664"/>
    </row>
    <row r="37" spans="1:48" s="411" customFormat="1" ht="76.5">
      <c r="A37" s="3554"/>
      <c r="B37" s="3555"/>
      <c r="C37" s="3413"/>
      <c r="D37" s="3547"/>
      <c r="E37" s="3547"/>
      <c r="F37" s="415"/>
      <c r="G37" s="243"/>
      <c r="H37" s="415"/>
      <c r="I37" s="415"/>
      <c r="J37" s="1336" t="s">
        <v>815</v>
      </c>
      <c r="K37" s="1353" t="s">
        <v>816</v>
      </c>
      <c r="L37" s="142" t="s">
        <v>811</v>
      </c>
      <c r="M37" s="421">
        <v>2</v>
      </c>
      <c r="N37" s="142" t="s">
        <v>812</v>
      </c>
      <c r="O37" s="142" t="s">
        <v>817</v>
      </c>
      <c r="P37" s="212" t="s">
        <v>814</v>
      </c>
      <c r="Q37" s="207">
        <v>43313</v>
      </c>
      <c r="R37" s="207">
        <v>43373</v>
      </c>
      <c r="S37" s="360"/>
      <c r="T37" s="360"/>
      <c r="U37" s="360"/>
      <c r="V37" s="360"/>
      <c r="W37" s="360"/>
      <c r="X37" s="360"/>
      <c r="Y37" s="360"/>
      <c r="Z37" s="360">
        <v>1</v>
      </c>
      <c r="AA37" s="360"/>
      <c r="AB37" s="360"/>
      <c r="AC37" s="360"/>
      <c r="AD37" s="360"/>
      <c r="AE37" s="1641">
        <f>SUM(S37:AD37)</f>
        <v>1</v>
      </c>
      <c r="AF37" s="452">
        <v>3600000</v>
      </c>
      <c r="AG37" s="1480">
        <f>+AF37</f>
        <v>3600000</v>
      </c>
      <c r="AH37" s="176" t="s">
        <v>1027</v>
      </c>
      <c r="AI37" s="2662">
        <f t="shared" si="0"/>
        <v>0</v>
      </c>
      <c r="AJ37" s="2269"/>
      <c r="AK37" s="2664">
        <v>0</v>
      </c>
      <c r="AL37" s="2269"/>
      <c r="AM37" s="2269">
        <f t="shared" si="1"/>
        <v>0</v>
      </c>
      <c r="AN37" s="2664"/>
      <c r="AO37" s="2662"/>
      <c r="AP37" s="2664"/>
      <c r="AQ37" s="2664"/>
      <c r="AR37" s="407"/>
      <c r="AS37" s="407"/>
      <c r="AT37" s="407"/>
      <c r="AU37" s="407"/>
      <c r="AV37" s="407"/>
    </row>
    <row r="38" spans="1:48" s="411" customFormat="1" ht="38.25">
      <c r="A38" s="3554"/>
      <c r="B38" s="3555"/>
      <c r="C38" s="3413"/>
      <c r="D38" s="3547"/>
      <c r="E38" s="3547"/>
      <c r="F38" s="415"/>
      <c r="G38" s="243"/>
      <c r="H38" s="415"/>
      <c r="I38" s="415"/>
      <c r="J38" s="1336" t="s">
        <v>818</v>
      </c>
      <c r="K38" s="1353" t="s">
        <v>819</v>
      </c>
      <c r="L38" s="142" t="s">
        <v>811</v>
      </c>
      <c r="M38" s="421">
        <v>1</v>
      </c>
      <c r="N38" s="142" t="s">
        <v>812</v>
      </c>
      <c r="O38" s="142" t="s">
        <v>817</v>
      </c>
      <c r="P38" s="212" t="s">
        <v>814</v>
      </c>
      <c r="Q38" s="207">
        <v>43405</v>
      </c>
      <c r="R38" s="207">
        <v>43465</v>
      </c>
      <c r="S38" s="360"/>
      <c r="T38" s="360"/>
      <c r="U38" s="360"/>
      <c r="V38" s="360"/>
      <c r="W38" s="360"/>
      <c r="X38" s="360"/>
      <c r="Y38" s="360"/>
      <c r="Z38" s="360"/>
      <c r="AA38" s="360"/>
      <c r="AB38" s="360"/>
      <c r="AC38" s="360">
        <v>1</v>
      </c>
      <c r="AD38" s="360"/>
      <c r="AE38" s="1641">
        <f t="shared" si="2"/>
        <v>1</v>
      </c>
      <c r="AF38" s="452">
        <v>6000000</v>
      </c>
      <c r="AG38" s="1480">
        <f>+AF38</f>
        <v>6000000</v>
      </c>
      <c r="AH38" s="176" t="s">
        <v>1027</v>
      </c>
      <c r="AI38" s="2662">
        <f t="shared" si="0"/>
        <v>0</v>
      </c>
      <c r="AJ38" s="2269"/>
      <c r="AK38" s="2664">
        <v>0</v>
      </c>
      <c r="AL38" s="2269"/>
      <c r="AM38" s="2269">
        <f t="shared" si="1"/>
        <v>0</v>
      </c>
      <c r="AN38" s="2664"/>
      <c r="AO38" s="2662"/>
      <c r="AP38" s="2664"/>
      <c r="AQ38" s="2664"/>
      <c r="AR38" s="407"/>
      <c r="AS38" s="407"/>
      <c r="AT38" s="407"/>
      <c r="AU38" s="407"/>
      <c r="AV38" s="407"/>
    </row>
    <row r="39" spans="1:48" s="411" customFormat="1" ht="51">
      <c r="A39" s="3554"/>
      <c r="B39" s="3555"/>
      <c r="C39" s="3413"/>
      <c r="D39" s="3547"/>
      <c r="E39" s="3547"/>
      <c r="F39" s="415"/>
      <c r="G39" s="243"/>
      <c r="H39" s="415"/>
      <c r="I39" s="415"/>
      <c r="J39" s="1345"/>
      <c r="K39" s="1353" t="s">
        <v>820</v>
      </c>
      <c r="L39" s="142" t="s">
        <v>821</v>
      </c>
      <c r="M39" s="421">
        <v>4</v>
      </c>
      <c r="N39" s="142" t="s">
        <v>822</v>
      </c>
      <c r="O39" s="142" t="s">
        <v>813</v>
      </c>
      <c r="P39" s="212" t="s">
        <v>823</v>
      </c>
      <c r="Q39" s="207">
        <v>43132</v>
      </c>
      <c r="R39" s="207">
        <v>43465</v>
      </c>
      <c r="S39" s="360"/>
      <c r="T39" s="360"/>
      <c r="U39" s="360">
        <v>1</v>
      </c>
      <c r="V39" s="360"/>
      <c r="W39" s="360"/>
      <c r="X39" s="360">
        <v>1</v>
      </c>
      <c r="Y39" s="360"/>
      <c r="Z39" s="360"/>
      <c r="AA39" s="360">
        <v>1</v>
      </c>
      <c r="AB39" s="360"/>
      <c r="AC39" s="360"/>
      <c r="AD39" s="360">
        <v>1</v>
      </c>
      <c r="AE39" s="1641">
        <f>SUM(S39:AD39)</f>
        <v>4</v>
      </c>
      <c r="AF39" s="452">
        <v>0</v>
      </c>
      <c r="AG39" s="1480">
        <v>0</v>
      </c>
      <c r="AH39" s="176"/>
      <c r="AI39" s="2662">
        <f t="shared" si="0"/>
        <v>0</v>
      </c>
      <c r="AJ39" s="2269"/>
      <c r="AK39" s="2664">
        <v>0</v>
      </c>
      <c r="AL39" s="2269"/>
      <c r="AM39" s="2269">
        <f t="shared" si="1"/>
        <v>0</v>
      </c>
      <c r="AN39" s="2664"/>
      <c r="AO39" s="2662"/>
      <c r="AP39" s="2664"/>
      <c r="AQ39" s="2664"/>
      <c r="AR39" s="407"/>
      <c r="AS39" s="407"/>
      <c r="AT39" s="407"/>
      <c r="AU39" s="407"/>
      <c r="AV39" s="407"/>
    </row>
    <row r="40" spans="1:48" s="411" customFormat="1" ht="61.5" customHeight="1">
      <c r="A40" s="3554"/>
      <c r="B40" s="3555"/>
      <c r="C40" s="3413"/>
      <c r="D40" s="3547"/>
      <c r="E40" s="3547"/>
      <c r="F40" s="415"/>
      <c r="G40" s="243"/>
      <c r="H40" s="415"/>
      <c r="I40" s="415"/>
      <c r="J40" s="1345"/>
      <c r="K40" s="1353" t="s">
        <v>824</v>
      </c>
      <c r="L40" s="142" t="s">
        <v>811</v>
      </c>
      <c r="M40" s="421">
        <v>1</v>
      </c>
      <c r="N40" s="142" t="s">
        <v>812</v>
      </c>
      <c r="O40" s="142" t="s">
        <v>807</v>
      </c>
      <c r="P40" s="212" t="s">
        <v>814</v>
      </c>
      <c r="Q40" s="207">
        <v>43101</v>
      </c>
      <c r="R40" s="207">
        <v>43159</v>
      </c>
      <c r="S40" s="360"/>
      <c r="T40" s="360">
        <v>1</v>
      </c>
      <c r="U40" s="360"/>
      <c r="V40" s="360"/>
      <c r="W40" s="360"/>
      <c r="X40" s="360"/>
      <c r="Y40" s="360"/>
      <c r="Z40" s="360"/>
      <c r="AA40" s="360"/>
      <c r="AB40" s="360"/>
      <c r="AC40" s="360"/>
      <c r="AD40" s="360"/>
      <c r="AE40" s="1641">
        <f>SUM(S40:AD40)</f>
        <v>1</v>
      </c>
      <c r="AF40" s="452">
        <v>26000000</v>
      </c>
      <c r="AG40" s="1480">
        <f>+AF40</f>
        <v>26000000</v>
      </c>
      <c r="AH40" s="176" t="s">
        <v>1027</v>
      </c>
      <c r="AI40" s="2662">
        <f t="shared" si="0"/>
        <v>1</v>
      </c>
      <c r="AJ40" s="2269">
        <f>AI40/AE40</f>
        <v>1</v>
      </c>
      <c r="AK40" s="2664">
        <v>1</v>
      </c>
      <c r="AL40" s="2269">
        <f>+AK40/AI40</f>
        <v>1</v>
      </c>
      <c r="AM40" s="2269">
        <f t="shared" si="1"/>
        <v>1</v>
      </c>
      <c r="AN40" s="2664"/>
      <c r="AO40" s="2662"/>
      <c r="AP40" s="2664" t="s">
        <v>2018</v>
      </c>
      <c r="AQ40" s="2664"/>
      <c r="AR40" s="407"/>
      <c r="AS40" s="407"/>
      <c r="AT40" s="407"/>
      <c r="AU40" s="407"/>
      <c r="AV40" s="407"/>
    </row>
    <row r="41" spans="1:48" s="411" customFormat="1" ht="44.25" customHeight="1">
      <c r="A41" s="3554"/>
      <c r="B41" s="3555"/>
      <c r="C41" s="3413"/>
      <c r="D41" s="3547"/>
      <c r="E41" s="3547"/>
      <c r="F41" s="415"/>
      <c r="G41" s="243"/>
      <c r="H41" s="415"/>
      <c r="I41" s="415"/>
      <c r="J41" s="1345"/>
      <c r="K41" s="1353" t="s">
        <v>825</v>
      </c>
      <c r="L41" s="142" t="s">
        <v>826</v>
      </c>
      <c r="M41" s="421">
        <v>1</v>
      </c>
      <c r="N41" s="142" t="s">
        <v>827</v>
      </c>
      <c r="O41" s="142" t="s">
        <v>828</v>
      </c>
      <c r="P41" s="212" t="s">
        <v>829</v>
      </c>
      <c r="Q41" s="207">
        <v>43132</v>
      </c>
      <c r="R41" s="207">
        <v>43264</v>
      </c>
      <c r="S41" s="360"/>
      <c r="T41" s="360"/>
      <c r="U41" s="360"/>
      <c r="V41" s="360"/>
      <c r="W41" s="360"/>
      <c r="X41" s="360">
        <v>1</v>
      </c>
      <c r="Y41" s="360"/>
      <c r="Z41" s="360"/>
      <c r="AA41" s="360"/>
      <c r="AB41" s="360"/>
      <c r="AC41" s="360"/>
      <c r="AD41" s="360"/>
      <c r="AE41" s="1641">
        <f>SUM(S41:AD41)</f>
        <v>1</v>
      </c>
      <c r="AF41" s="452">
        <v>8000000</v>
      </c>
      <c r="AG41" s="1480">
        <f>+AF41</f>
        <v>8000000</v>
      </c>
      <c r="AH41" s="176" t="s">
        <v>1027</v>
      </c>
      <c r="AI41" s="2662">
        <f t="shared" si="0"/>
        <v>0</v>
      </c>
      <c r="AJ41" s="2269"/>
      <c r="AK41" s="2664">
        <v>0</v>
      </c>
      <c r="AL41" s="2269"/>
      <c r="AM41" s="2269">
        <f t="shared" si="1"/>
        <v>0</v>
      </c>
      <c r="AN41" s="2664"/>
      <c r="AO41" s="2662"/>
      <c r="AP41" s="2664"/>
      <c r="AQ41" s="2664"/>
      <c r="AR41" s="407"/>
      <c r="AS41" s="407"/>
      <c r="AT41" s="407"/>
      <c r="AU41" s="407"/>
      <c r="AV41" s="407"/>
    </row>
    <row r="42" spans="1:48" s="411" customFormat="1" ht="44.25" customHeight="1" thickBot="1">
      <c r="A42" s="3554"/>
      <c r="B42" s="3555"/>
      <c r="C42" s="3413"/>
      <c r="D42" s="3547"/>
      <c r="E42" s="3547"/>
      <c r="F42" s="415"/>
      <c r="G42" s="243"/>
      <c r="H42" s="415"/>
      <c r="I42" s="415"/>
      <c r="J42" s="1345"/>
      <c r="K42" s="1354" t="s">
        <v>830</v>
      </c>
      <c r="L42" s="1355" t="s">
        <v>831</v>
      </c>
      <c r="M42" s="1356">
        <v>1</v>
      </c>
      <c r="N42" s="1355" t="s">
        <v>832</v>
      </c>
      <c r="O42" s="1355" t="s">
        <v>833</v>
      </c>
      <c r="P42" s="1338" t="s">
        <v>834</v>
      </c>
      <c r="Q42" s="1339">
        <v>43160</v>
      </c>
      <c r="R42" s="1339">
        <v>43465</v>
      </c>
      <c r="S42" s="1340"/>
      <c r="T42" s="1340"/>
      <c r="U42" s="1340"/>
      <c r="V42" s="1340"/>
      <c r="W42" s="1340"/>
      <c r="X42" s="1340"/>
      <c r="Y42" s="1340"/>
      <c r="Z42" s="1340"/>
      <c r="AA42" s="1340"/>
      <c r="AB42" s="1340"/>
      <c r="AC42" s="1340"/>
      <c r="AD42" s="1340">
        <v>1</v>
      </c>
      <c r="AE42" s="1649">
        <f>SUM(S42:AD42)</f>
        <v>1</v>
      </c>
      <c r="AF42" s="1463">
        <v>0</v>
      </c>
      <c r="AG42" s="1482">
        <v>0</v>
      </c>
      <c r="AH42" s="2263"/>
      <c r="AI42" s="2662">
        <f t="shared" si="0"/>
        <v>0</v>
      </c>
      <c r="AJ42" s="2269"/>
      <c r="AK42" s="2664">
        <v>0</v>
      </c>
      <c r="AL42" s="2269"/>
      <c r="AM42" s="2269">
        <f t="shared" si="1"/>
        <v>0</v>
      </c>
      <c r="AN42" s="2664"/>
      <c r="AO42" s="2662"/>
      <c r="AP42" s="2664"/>
      <c r="AQ42" s="2664"/>
      <c r="AR42" s="407"/>
      <c r="AS42" s="407"/>
      <c r="AT42" s="407"/>
      <c r="AU42" s="407"/>
      <c r="AV42" s="407"/>
    </row>
    <row r="43" spans="1:48" s="407" customFormat="1" ht="15.75" thickBot="1">
      <c r="A43" s="3538" t="s">
        <v>56</v>
      </c>
      <c r="B43" s="3531"/>
      <c r="C43" s="3531"/>
      <c r="D43" s="391"/>
      <c r="E43" s="391"/>
      <c r="F43" s="391"/>
      <c r="G43" s="391"/>
      <c r="H43" s="391"/>
      <c r="I43" s="391"/>
      <c r="J43" s="422"/>
      <c r="K43" s="1346"/>
      <c r="L43" s="1337"/>
      <c r="M43" s="1286"/>
      <c r="N43" s="1286"/>
      <c r="O43" s="1286"/>
      <c r="P43" s="1286"/>
      <c r="Q43" s="1286"/>
      <c r="R43" s="1286"/>
      <c r="S43" s="1286"/>
      <c r="T43" s="1286"/>
      <c r="U43" s="1286"/>
      <c r="V43" s="1286"/>
      <c r="W43" s="1286"/>
      <c r="X43" s="1286"/>
      <c r="Y43" s="1286"/>
      <c r="Z43" s="1286"/>
      <c r="AA43" s="1286"/>
      <c r="AB43" s="1286"/>
      <c r="AC43" s="1286"/>
      <c r="AD43" s="1286"/>
      <c r="AE43" s="1483"/>
      <c r="AF43" s="1477">
        <f>SUM(AF25:AF42)</f>
        <v>193600000</v>
      </c>
      <c r="AG43" s="1477">
        <f>SUM(AG17:AG42)</f>
        <v>193600000</v>
      </c>
      <c r="AH43" s="2077"/>
      <c r="AI43" s="2650"/>
      <c r="AJ43" s="2650"/>
      <c r="AK43" s="2650"/>
      <c r="AL43" s="2650"/>
      <c r="AM43" s="2650"/>
      <c r="AN43" s="2650"/>
      <c r="AO43" s="2650"/>
      <c r="AP43" s="2650"/>
      <c r="AQ43" s="2650"/>
      <c r="AR43" s="411"/>
      <c r="AS43" s="411"/>
      <c r="AT43" s="411"/>
      <c r="AU43" s="411"/>
      <c r="AV43" s="411"/>
    </row>
    <row r="44" spans="1:43" s="411" customFormat="1" ht="51" customHeight="1">
      <c r="A44" s="3558">
        <v>2</v>
      </c>
      <c r="B44" s="3558" t="s">
        <v>835</v>
      </c>
      <c r="C44" s="3339" t="s">
        <v>286</v>
      </c>
      <c r="D44" s="3457"/>
      <c r="E44" s="3457"/>
      <c r="F44" s="393"/>
      <c r="G44" s="425"/>
      <c r="H44" s="393"/>
      <c r="I44" s="246"/>
      <c r="J44" s="1336" t="s">
        <v>836</v>
      </c>
      <c r="K44" s="472" t="s">
        <v>848</v>
      </c>
      <c r="L44" s="446" t="s">
        <v>296</v>
      </c>
      <c r="M44" s="447">
        <v>12</v>
      </c>
      <c r="N44" s="447" t="s">
        <v>849</v>
      </c>
      <c r="O44" s="1341" t="s">
        <v>807</v>
      </c>
      <c r="P44" s="447" t="s">
        <v>493</v>
      </c>
      <c r="Q44" s="448" t="s">
        <v>255</v>
      </c>
      <c r="R44" s="448">
        <v>43465</v>
      </c>
      <c r="S44" s="3189">
        <v>2</v>
      </c>
      <c r="T44" s="3189"/>
      <c r="U44" s="3189">
        <v>2</v>
      </c>
      <c r="V44" s="3189"/>
      <c r="W44" s="3189">
        <v>2</v>
      </c>
      <c r="X44" s="3189"/>
      <c r="Y44" s="3189">
        <v>2</v>
      </c>
      <c r="Z44" s="3189"/>
      <c r="AA44" s="3189">
        <v>2</v>
      </c>
      <c r="AB44" s="3189"/>
      <c r="AC44" s="3189">
        <v>2</v>
      </c>
      <c r="AD44" s="3189"/>
      <c r="AE44" s="1648">
        <f>SUM(S44:AD44)</f>
        <v>12</v>
      </c>
      <c r="AF44" s="1407">
        <v>0</v>
      </c>
      <c r="AG44" s="1407">
        <v>0</v>
      </c>
      <c r="AH44" s="2262"/>
      <c r="AI44" s="2663">
        <f>SUM(S44)</f>
        <v>2</v>
      </c>
      <c r="AJ44" s="2269">
        <f>AI44/AE44</f>
        <v>0.16666666666666666</v>
      </c>
      <c r="AK44" s="2664">
        <v>2</v>
      </c>
      <c r="AL44" s="2269">
        <f>+AK44/AI44</f>
        <v>1</v>
      </c>
      <c r="AM44" s="2269">
        <f t="shared" si="1"/>
        <v>0.16666666666666666</v>
      </c>
      <c r="AN44" s="2664"/>
      <c r="AO44" s="2662"/>
      <c r="AP44" s="2664"/>
      <c r="AQ44" s="2664"/>
    </row>
    <row r="45" spans="1:43" s="411" customFormat="1" ht="65.25" customHeight="1">
      <c r="A45" s="3559"/>
      <c r="B45" s="3559"/>
      <c r="C45" s="3556"/>
      <c r="D45" s="3547"/>
      <c r="E45" s="3547"/>
      <c r="F45" s="415"/>
      <c r="G45" s="426"/>
      <c r="H45" s="415"/>
      <c r="I45" s="242"/>
      <c r="J45" s="1336"/>
      <c r="K45" s="474" t="s">
        <v>845</v>
      </c>
      <c r="L45" s="187" t="s">
        <v>846</v>
      </c>
      <c r="M45" s="416">
        <v>4</v>
      </c>
      <c r="N45" s="187" t="s">
        <v>850</v>
      </c>
      <c r="O45" s="177" t="s">
        <v>807</v>
      </c>
      <c r="P45" s="187" t="s">
        <v>490</v>
      </c>
      <c r="Q45" s="433">
        <v>43160</v>
      </c>
      <c r="R45" s="433">
        <v>43465</v>
      </c>
      <c r="S45" s="434"/>
      <c r="T45" s="434"/>
      <c r="U45" s="434">
        <v>2</v>
      </c>
      <c r="V45" s="434"/>
      <c r="W45" s="434"/>
      <c r="X45" s="434"/>
      <c r="Y45" s="434">
        <v>1</v>
      </c>
      <c r="Z45" s="434"/>
      <c r="AA45" s="434"/>
      <c r="AB45" s="434"/>
      <c r="AC45" s="434"/>
      <c r="AD45" s="434">
        <v>1</v>
      </c>
      <c r="AE45" s="1641">
        <f>SUM(S45:AD45)</f>
        <v>4</v>
      </c>
      <c r="AF45" s="452">
        <v>0</v>
      </c>
      <c r="AG45" s="452">
        <v>0</v>
      </c>
      <c r="AH45" s="176"/>
      <c r="AI45" s="2663">
        <f>SUM(S45)</f>
        <v>0</v>
      </c>
      <c r="AJ45" s="2269"/>
      <c r="AK45" s="2664">
        <v>0</v>
      </c>
      <c r="AL45" s="2269"/>
      <c r="AM45" s="2269">
        <f t="shared" si="1"/>
        <v>0</v>
      </c>
      <c r="AN45" s="2664"/>
      <c r="AO45" s="2662"/>
      <c r="AP45" s="2664"/>
      <c r="AQ45" s="2664"/>
    </row>
    <row r="46" spans="1:48" s="411" customFormat="1" ht="80.25" customHeight="1" thickBot="1">
      <c r="A46" s="3559"/>
      <c r="B46" s="3559"/>
      <c r="C46" s="3341"/>
      <c r="D46" s="3485"/>
      <c r="E46" s="3485"/>
      <c r="F46" s="415"/>
      <c r="G46" s="426"/>
      <c r="H46" s="415"/>
      <c r="I46" s="242"/>
      <c r="J46" s="1336" t="s">
        <v>297</v>
      </c>
      <c r="K46" s="476" t="s">
        <v>851</v>
      </c>
      <c r="L46" s="454" t="s">
        <v>489</v>
      </c>
      <c r="M46" s="455">
        <v>1</v>
      </c>
      <c r="N46" s="454" t="s">
        <v>852</v>
      </c>
      <c r="O46" s="1342" t="s">
        <v>807</v>
      </c>
      <c r="P46" s="454" t="s">
        <v>294</v>
      </c>
      <c r="Q46" s="457">
        <v>43101</v>
      </c>
      <c r="R46" s="457">
        <v>43465</v>
      </c>
      <c r="S46" s="3190">
        <v>1</v>
      </c>
      <c r="T46" s="3190"/>
      <c r="U46" s="3190">
        <v>1</v>
      </c>
      <c r="V46" s="3190"/>
      <c r="W46" s="3190">
        <v>1</v>
      </c>
      <c r="X46" s="3190"/>
      <c r="Y46" s="3190">
        <v>1</v>
      </c>
      <c r="Z46" s="3190"/>
      <c r="AA46" s="3190">
        <v>1</v>
      </c>
      <c r="AB46" s="3190"/>
      <c r="AC46" s="3190">
        <v>1</v>
      </c>
      <c r="AD46" s="3190"/>
      <c r="AE46" s="1642">
        <v>100</v>
      </c>
      <c r="AF46" s="459">
        <v>0</v>
      </c>
      <c r="AG46" s="459">
        <v>0</v>
      </c>
      <c r="AH46" s="2264"/>
      <c r="AI46" s="2269">
        <v>1</v>
      </c>
      <c r="AJ46" s="2269">
        <f>2/12</f>
        <v>0.16666666666666666</v>
      </c>
      <c r="AK46" s="2664">
        <v>1</v>
      </c>
      <c r="AL46" s="2269">
        <f>+AK46/AI46</f>
        <v>1</v>
      </c>
      <c r="AM46" s="2269">
        <f t="shared" si="1"/>
        <v>0.01</v>
      </c>
      <c r="AN46" s="2664"/>
      <c r="AO46" s="2662"/>
      <c r="AP46" s="2664" t="s">
        <v>2019</v>
      </c>
      <c r="AQ46" s="2664"/>
      <c r="AR46" s="407"/>
      <c r="AS46" s="407"/>
      <c r="AT46" s="407"/>
      <c r="AU46" s="407"/>
      <c r="AV46" s="407"/>
    </row>
    <row r="47" spans="1:48" s="407" customFormat="1" ht="13.5" thickBot="1">
      <c r="A47" s="3538" t="s">
        <v>56</v>
      </c>
      <c r="B47" s="3531"/>
      <c r="C47" s="3531"/>
      <c r="D47" s="395"/>
      <c r="E47" s="395"/>
      <c r="F47" s="395"/>
      <c r="G47" s="395"/>
      <c r="H47" s="395"/>
      <c r="I47" s="395"/>
      <c r="J47" s="424"/>
      <c r="K47" s="424"/>
      <c r="L47" s="423"/>
      <c r="M47" s="424"/>
      <c r="N47" s="424"/>
      <c r="O47" s="424"/>
      <c r="P47" s="424"/>
      <c r="Q47" s="424"/>
      <c r="R47" s="424"/>
      <c r="S47" s="424"/>
      <c r="T47" s="424"/>
      <c r="U47" s="424"/>
      <c r="V47" s="424"/>
      <c r="W47" s="424"/>
      <c r="X47" s="424"/>
      <c r="Y47" s="424"/>
      <c r="Z47" s="424"/>
      <c r="AA47" s="424"/>
      <c r="AB47" s="424"/>
      <c r="AC47" s="424"/>
      <c r="AD47" s="424"/>
      <c r="AE47" s="427"/>
      <c r="AF47" s="1474">
        <f>SUM(AF44:AF46)</f>
        <v>0</v>
      </c>
      <c r="AG47" s="1474">
        <f>SUM(AG44:AG46)</f>
        <v>0</v>
      </c>
      <c r="AH47" s="2078"/>
      <c r="AI47" s="2650"/>
      <c r="AJ47" s="2650"/>
      <c r="AK47" s="2650"/>
      <c r="AL47" s="2650"/>
      <c r="AM47" s="2650"/>
      <c r="AN47" s="2650"/>
      <c r="AO47" s="2650"/>
      <c r="AP47" s="2650"/>
      <c r="AQ47" s="2650"/>
      <c r="AR47" s="411"/>
      <c r="AS47" s="411"/>
      <c r="AT47" s="411"/>
      <c r="AU47" s="411"/>
      <c r="AV47" s="411"/>
    </row>
    <row r="48" spans="1:48" s="411" customFormat="1" ht="51.75" thickBot="1">
      <c r="A48" s="3558">
        <v>3</v>
      </c>
      <c r="B48" s="3558" t="s">
        <v>278</v>
      </c>
      <c r="C48" s="189" t="s">
        <v>838</v>
      </c>
      <c r="D48" s="171"/>
      <c r="E48" s="234"/>
      <c r="F48" s="393"/>
      <c r="G48" s="248"/>
      <c r="H48" s="393"/>
      <c r="I48" s="246"/>
      <c r="J48" s="191" t="s">
        <v>839</v>
      </c>
      <c r="K48" s="191" t="s">
        <v>840</v>
      </c>
      <c r="L48" s="212" t="s">
        <v>841</v>
      </c>
      <c r="M48" s="179">
        <v>1</v>
      </c>
      <c r="N48" s="212" t="s">
        <v>842</v>
      </c>
      <c r="O48" s="212" t="s">
        <v>843</v>
      </c>
      <c r="P48" s="212" t="s">
        <v>837</v>
      </c>
      <c r="Q48" s="207">
        <v>43101</v>
      </c>
      <c r="R48" s="207">
        <v>43343</v>
      </c>
      <c r="S48" s="360"/>
      <c r="T48" s="360"/>
      <c r="U48" s="360"/>
      <c r="V48" s="360"/>
      <c r="W48" s="360"/>
      <c r="X48" s="360"/>
      <c r="Y48" s="360"/>
      <c r="Z48" s="360">
        <v>1</v>
      </c>
      <c r="AA48" s="360"/>
      <c r="AB48" s="360"/>
      <c r="AC48" s="360"/>
      <c r="AD48" s="360"/>
      <c r="AE48" s="1641">
        <v>1</v>
      </c>
      <c r="AF48" s="452">
        <v>0</v>
      </c>
      <c r="AG48" s="452">
        <v>0</v>
      </c>
      <c r="AH48" s="176"/>
      <c r="AI48" s="2662">
        <f>SUM(S48:T48)</f>
        <v>0</v>
      </c>
      <c r="AJ48" s="2269"/>
      <c r="AK48" s="2664">
        <v>0</v>
      </c>
      <c r="AL48" s="2269"/>
      <c r="AM48" s="2269">
        <f t="shared" si="1"/>
        <v>0</v>
      </c>
      <c r="AN48" s="2664"/>
      <c r="AO48" s="2662"/>
      <c r="AP48" s="2664"/>
      <c r="AQ48" s="2664"/>
      <c r="AR48" s="407"/>
      <c r="AS48" s="407"/>
      <c r="AT48" s="407"/>
      <c r="AU48" s="407"/>
      <c r="AV48" s="407"/>
    </row>
    <row r="49" spans="1:48" s="411" customFormat="1" ht="63" customHeight="1" thickBot="1">
      <c r="A49" s="3559"/>
      <c r="B49" s="3559"/>
      <c r="C49" s="189" t="s">
        <v>293</v>
      </c>
      <c r="D49" s="171"/>
      <c r="E49" s="234"/>
      <c r="F49" s="394"/>
      <c r="G49" s="240"/>
      <c r="H49" s="394"/>
      <c r="I49" s="238"/>
      <c r="J49" s="138" t="s">
        <v>292</v>
      </c>
      <c r="K49" s="138" t="s">
        <v>292</v>
      </c>
      <c r="L49" s="143" t="s">
        <v>280</v>
      </c>
      <c r="M49" s="139">
        <v>2</v>
      </c>
      <c r="N49" s="144" t="s">
        <v>844</v>
      </c>
      <c r="O49" s="212" t="s">
        <v>1699</v>
      </c>
      <c r="P49" s="140" t="s">
        <v>281</v>
      </c>
      <c r="Q49" s="207">
        <v>43101</v>
      </c>
      <c r="R49" s="207">
        <v>43343</v>
      </c>
      <c r="S49" s="360"/>
      <c r="T49" s="360"/>
      <c r="U49" s="360">
        <v>2</v>
      </c>
      <c r="V49" s="360"/>
      <c r="W49" s="360"/>
      <c r="X49" s="360"/>
      <c r="Y49" s="360"/>
      <c r="Z49" s="360"/>
      <c r="AA49" s="360"/>
      <c r="AB49" s="360"/>
      <c r="AC49" s="360"/>
      <c r="AD49" s="360"/>
      <c r="AE49" s="1641">
        <f>SUM(S49:AC49)</f>
        <v>2</v>
      </c>
      <c r="AF49" s="452">
        <v>0</v>
      </c>
      <c r="AG49" s="452">
        <v>0</v>
      </c>
      <c r="AH49" s="176"/>
      <c r="AI49" s="2662">
        <f>SUM(S49:T49)</f>
        <v>0</v>
      </c>
      <c r="AJ49" s="2269">
        <f>AI49/AE49</f>
        <v>0</v>
      </c>
      <c r="AK49" s="2664">
        <v>0</v>
      </c>
      <c r="AL49" s="2269"/>
      <c r="AM49" s="2269">
        <f t="shared" si="1"/>
        <v>0</v>
      </c>
      <c r="AN49" s="2664"/>
      <c r="AO49" s="2662"/>
      <c r="AP49" s="2664"/>
      <c r="AQ49" s="2664"/>
      <c r="AR49" s="407"/>
      <c r="AS49" s="407"/>
      <c r="AT49" s="407"/>
      <c r="AU49" s="407"/>
      <c r="AV49" s="407"/>
    </row>
    <row r="50" spans="1:43" s="407" customFormat="1" ht="13.5" thickBot="1">
      <c r="A50" s="3538" t="s">
        <v>56</v>
      </c>
      <c r="B50" s="3531"/>
      <c r="C50" s="3531"/>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169"/>
      <c r="AF50" s="1474">
        <f>SUM(AF48:AF49)</f>
        <v>0</v>
      </c>
      <c r="AG50" s="1474">
        <f>SUM(AG48:AG49)</f>
        <v>0</v>
      </c>
      <c r="AH50" s="2078"/>
      <c r="AI50" s="2421"/>
      <c r="AJ50" s="2422"/>
      <c r="AK50" s="2422"/>
      <c r="AL50" s="2422"/>
      <c r="AM50" s="2422"/>
      <c r="AN50" s="2422"/>
      <c r="AO50" s="2422"/>
      <c r="AP50" s="2422"/>
      <c r="AQ50" s="2661"/>
    </row>
    <row r="51" spans="1:48" s="407" customFormat="1" ht="13.5" thickBot="1">
      <c r="A51" s="3557" t="s">
        <v>57</v>
      </c>
      <c r="B51" s="3557"/>
      <c r="C51" s="3557"/>
      <c r="D51" s="392"/>
      <c r="E51" s="392"/>
      <c r="F51" s="392"/>
      <c r="G51" s="392"/>
      <c r="H51" s="392"/>
      <c r="I51" s="392"/>
      <c r="J51" s="392"/>
      <c r="K51" s="392"/>
      <c r="L51" s="428"/>
      <c r="M51" s="428"/>
      <c r="N51" s="428"/>
      <c r="O51" s="429"/>
      <c r="P51" s="429"/>
      <c r="Q51" s="429"/>
      <c r="R51" s="429"/>
      <c r="S51" s="429"/>
      <c r="T51" s="429"/>
      <c r="U51" s="429"/>
      <c r="V51" s="429"/>
      <c r="W51" s="429"/>
      <c r="X51" s="429"/>
      <c r="Y51" s="429"/>
      <c r="Z51" s="429"/>
      <c r="AA51" s="429"/>
      <c r="AB51" s="429"/>
      <c r="AC51" s="429"/>
      <c r="AD51" s="429"/>
      <c r="AE51" s="430"/>
      <c r="AF51" s="1476">
        <f>AF50+AF47+AF43</f>
        <v>193600000</v>
      </c>
      <c r="AG51" s="1476">
        <f>AG50+AG47+AG43</f>
        <v>193600000</v>
      </c>
      <c r="AH51" s="2079"/>
      <c r="AI51" s="2080"/>
      <c r="AJ51" s="2076"/>
      <c r="AK51" s="2076"/>
      <c r="AL51" s="2076"/>
      <c r="AM51" s="2076"/>
      <c r="AN51" s="2076"/>
      <c r="AO51" s="2076"/>
      <c r="AP51" s="2076"/>
      <c r="AQ51" s="2265"/>
      <c r="AR51" s="405"/>
      <c r="AS51" s="405"/>
      <c r="AT51" s="405"/>
      <c r="AU51" s="405"/>
      <c r="AV51" s="405"/>
    </row>
    <row r="52" spans="1:48" s="405" customFormat="1" ht="16.5" thickBot="1">
      <c r="A52" s="165"/>
      <c r="B52" s="164"/>
      <c r="C52" s="161"/>
      <c r="D52" s="161"/>
      <c r="E52" s="161"/>
      <c r="F52" s="161"/>
      <c r="G52" s="161"/>
      <c r="H52" s="161"/>
      <c r="I52" s="161"/>
      <c r="J52" s="161"/>
      <c r="K52" s="161"/>
      <c r="L52" s="161"/>
      <c r="M52" s="163"/>
      <c r="N52" s="161"/>
      <c r="O52" s="161"/>
      <c r="P52" s="161"/>
      <c r="Q52" s="162"/>
      <c r="R52" s="162"/>
      <c r="S52" s="161"/>
      <c r="T52" s="161"/>
      <c r="U52" s="161"/>
      <c r="V52" s="161"/>
      <c r="W52" s="161"/>
      <c r="X52" s="161"/>
      <c r="Y52" s="161"/>
      <c r="Z52" s="161"/>
      <c r="AA52" s="161"/>
      <c r="AB52" s="161"/>
      <c r="AC52" s="161"/>
      <c r="AD52" s="161"/>
      <c r="AE52" s="160"/>
      <c r="AF52" s="1481">
        <f>AF51</f>
        <v>193600000</v>
      </c>
      <c r="AG52" s="1481">
        <f>AG51</f>
        <v>193600000</v>
      </c>
      <c r="AH52" s="161"/>
      <c r="AI52" s="2266"/>
      <c r="AJ52" s="2728">
        <f>AVERAGE(AJ16:AJ49)</f>
        <v>0.21322773972602738</v>
      </c>
      <c r="AK52" s="2729"/>
      <c r="AL52" s="2728">
        <f>AVERAGE(AL16:AL49)</f>
        <v>0.9333333333333333</v>
      </c>
      <c r="AM52" s="2728">
        <f>AVERAGE(AM16:AM49)</f>
        <v>0.291822203196347</v>
      </c>
      <c r="AN52" s="2728">
        <f>SUM(AN16:AN49)</f>
        <v>0</v>
      </c>
      <c r="AO52" s="2729"/>
      <c r="AP52" s="2267"/>
      <c r="AQ52" s="2268"/>
      <c r="AR52" s="399"/>
      <c r="AS52" s="399"/>
      <c r="AT52" s="399"/>
      <c r="AU52" s="399"/>
      <c r="AV52" s="399"/>
    </row>
  </sheetData>
  <sheetProtection/>
  <mergeCells count="90">
    <mergeCell ref="AC23:AD23"/>
    <mergeCell ref="S27:T27"/>
    <mergeCell ref="U27:V27"/>
    <mergeCell ref="W27:X27"/>
    <mergeCell ref="Y27:Z27"/>
    <mergeCell ref="AA27:AB27"/>
    <mergeCell ref="AC27:AD27"/>
    <mergeCell ref="S23:T23"/>
    <mergeCell ref="U23:V23"/>
    <mergeCell ref="W23:X23"/>
    <mergeCell ref="Y23:Z23"/>
    <mergeCell ref="AA23:AB23"/>
    <mergeCell ref="AC20:AD20"/>
    <mergeCell ref="S21:T21"/>
    <mergeCell ref="U21:V21"/>
    <mergeCell ref="W21:X21"/>
    <mergeCell ref="Y21:Z21"/>
    <mergeCell ref="AA21:AB21"/>
    <mergeCell ref="AC21:AD21"/>
    <mergeCell ref="S20:T20"/>
    <mergeCell ref="U20:V20"/>
    <mergeCell ref="W20:X20"/>
    <mergeCell ref="Y20:Z20"/>
    <mergeCell ref="AA20:AB20"/>
    <mergeCell ref="Y18:Z18"/>
    <mergeCell ref="AA18:AB18"/>
    <mergeCell ref="AC18:AD18"/>
    <mergeCell ref="S19:T19"/>
    <mergeCell ref="U19:V19"/>
    <mergeCell ref="W19:X19"/>
    <mergeCell ref="Y19:Z19"/>
    <mergeCell ref="AA19:AB19"/>
    <mergeCell ref="AC19:AD19"/>
    <mergeCell ref="AI13:AQ13"/>
    <mergeCell ref="AH1:AH2"/>
    <mergeCell ref="AH3:AH4"/>
    <mergeCell ref="AI5:AQ6"/>
    <mergeCell ref="AI7:AQ9"/>
    <mergeCell ref="AI11:AQ11"/>
    <mergeCell ref="A5:AH5"/>
    <mergeCell ref="A1:C4"/>
    <mergeCell ref="AG1:AG4"/>
    <mergeCell ref="J1:AF2"/>
    <mergeCell ref="J3:AF4"/>
    <mergeCell ref="A6:AH6"/>
    <mergeCell ref="A7:AH7"/>
    <mergeCell ref="A8:AH8"/>
    <mergeCell ref="A9:AH9"/>
    <mergeCell ref="A11:C11"/>
    <mergeCell ref="A51:C51"/>
    <mergeCell ref="A43:C43"/>
    <mergeCell ref="A47:C47"/>
    <mergeCell ref="A48:A49"/>
    <mergeCell ref="B48:B49"/>
    <mergeCell ref="A50:C50"/>
    <mergeCell ref="A44:A46"/>
    <mergeCell ref="B44:B46"/>
    <mergeCell ref="C44:C46"/>
    <mergeCell ref="D44:D46"/>
    <mergeCell ref="E44:E46"/>
    <mergeCell ref="A13:C13"/>
    <mergeCell ref="L13:AH13"/>
    <mergeCell ref="E16:E27"/>
    <mergeCell ref="D15:E15"/>
    <mergeCell ref="H15:I15"/>
    <mergeCell ref="A16:A42"/>
    <mergeCell ref="B16:B42"/>
    <mergeCell ref="D16:D27"/>
    <mergeCell ref="D28:D31"/>
    <mergeCell ref="E28:E31"/>
    <mergeCell ref="C34:C42"/>
    <mergeCell ref="D34:D42"/>
    <mergeCell ref="E34:E42"/>
    <mergeCell ref="C16:C32"/>
    <mergeCell ref="L11:AH11"/>
    <mergeCell ref="AC46:AD46"/>
    <mergeCell ref="S44:T44"/>
    <mergeCell ref="U44:V44"/>
    <mergeCell ref="W44:X44"/>
    <mergeCell ref="Y44:Z44"/>
    <mergeCell ref="AA44:AB44"/>
    <mergeCell ref="S46:T46"/>
    <mergeCell ref="U46:V46"/>
    <mergeCell ref="W46:X46"/>
    <mergeCell ref="Y46:Z46"/>
    <mergeCell ref="AA46:AB46"/>
    <mergeCell ref="AC44:AD44"/>
    <mergeCell ref="S18:T18"/>
    <mergeCell ref="U18:V18"/>
    <mergeCell ref="W18:X18"/>
  </mergeCells>
  <printOptions/>
  <pageMargins left="0.7" right="0.7" top="0.75" bottom="0.75" header="0.3" footer="0.3"/>
  <pageSetup horizontalDpi="600" verticalDpi="600" orientation="landscape" scale="28" r:id="rId4"/>
  <rowBreaks count="1" manualBreakCount="1">
    <brk id="27" max="46"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8"/>
  </sheetPr>
  <dimension ref="A1:AQ93"/>
  <sheetViews>
    <sheetView view="pageBreakPreview" zoomScale="80" zoomScaleNormal="55" zoomScaleSheetLayoutView="80" zoomScalePageLayoutView="60" workbookViewId="0" topLeftCell="K13">
      <pane xSplit="5" ySplit="3" topLeftCell="AI63" activePane="bottomRight" state="frozen"/>
      <selection pane="topLeft" activeCell="K13" sqref="K13"/>
      <selection pane="topRight" activeCell="P13" sqref="P13"/>
      <selection pane="bottomLeft" activeCell="K16" sqref="K16"/>
      <selection pane="bottomRight" activeCell="K68" sqref="K68"/>
    </sheetView>
  </sheetViews>
  <sheetFormatPr defaultColWidth="10.8515625" defaultRowHeight="15"/>
  <cols>
    <col min="1" max="1" width="4.421875" style="1695" bestFit="1" customWidth="1"/>
    <col min="2" max="2" width="17.00390625" style="1695" customWidth="1"/>
    <col min="3" max="3" width="23.421875" style="1695" customWidth="1"/>
    <col min="4" max="4" width="18.28125" style="1695" hidden="1" customWidth="1"/>
    <col min="5" max="5" width="8.28125" style="1695" hidden="1" customWidth="1"/>
    <col min="6" max="6" width="25.8515625" style="1695" hidden="1" customWidth="1"/>
    <col min="7" max="9" width="8.28125" style="1695" hidden="1" customWidth="1"/>
    <col min="10" max="10" width="53.28125" style="1695" hidden="1" customWidth="1"/>
    <col min="11" max="11" width="49.57421875" style="1695" customWidth="1"/>
    <col min="12" max="12" width="24.00390625" style="1695" customWidth="1"/>
    <col min="13" max="13" width="10.28125" style="1894" customWidth="1"/>
    <col min="14" max="14" width="44.7109375" style="1695" customWidth="1"/>
    <col min="15" max="15" width="21.8515625" style="1703" bestFit="1" customWidth="1"/>
    <col min="16" max="16" width="58.28125" style="1695" customWidth="1"/>
    <col min="17" max="17" width="17.421875" style="1695" customWidth="1"/>
    <col min="18" max="18" width="22.421875" style="1695" customWidth="1"/>
    <col min="19" max="30" width="7.57421875" style="1695" bestFit="1" customWidth="1"/>
    <col min="31" max="31" width="11.140625" style="1895" bestFit="1" customWidth="1"/>
    <col min="32" max="32" width="29.7109375" style="1896" customWidth="1"/>
    <col min="33" max="33" width="28.57421875" style="1895" customWidth="1"/>
    <col min="34" max="34" width="29.140625" style="1695" bestFit="1" customWidth="1"/>
    <col min="35" max="41" width="21.28125" style="1695" customWidth="1"/>
    <col min="42" max="42" width="55.28125" style="1695" customWidth="1"/>
    <col min="43" max="43" width="30.28125" style="1695" customWidth="1"/>
    <col min="44" max="254" width="10.8515625" style="1695" customWidth="1"/>
    <col min="255" max="255" width="4.421875" style="1695" bestFit="1" customWidth="1"/>
    <col min="256" max="16384" width="17.00390625" style="1695" customWidth="1"/>
  </cols>
  <sheetData>
    <row r="1" spans="1:34" s="1655" customFormat="1" ht="15" customHeight="1">
      <c r="A1" s="3586"/>
      <c r="B1" s="3587"/>
      <c r="C1" s="3588"/>
      <c r="D1" s="1654"/>
      <c r="E1" s="1654"/>
      <c r="F1" s="1654"/>
      <c r="G1" s="1654"/>
      <c r="H1" s="1654"/>
      <c r="I1" s="1654"/>
      <c r="J1" s="3595" t="s">
        <v>0</v>
      </c>
      <c r="K1" s="3596"/>
      <c r="L1" s="3596"/>
      <c r="M1" s="3596"/>
      <c r="N1" s="3596"/>
      <c r="O1" s="3596"/>
      <c r="P1" s="3596"/>
      <c r="Q1" s="3596"/>
      <c r="R1" s="3596"/>
      <c r="S1" s="3596"/>
      <c r="T1" s="3596"/>
      <c r="U1" s="3596"/>
      <c r="V1" s="3596"/>
      <c r="W1" s="3596"/>
      <c r="X1" s="3596"/>
      <c r="Y1" s="3596"/>
      <c r="Z1" s="3596"/>
      <c r="AA1" s="3596"/>
      <c r="AB1" s="3596"/>
      <c r="AC1" s="3596"/>
      <c r="AD1" s="3596"/>
      <c r="AE1" s="3596"/>
      <c r="AF1" s="3596"/>
      <c r="AG1" s="3599" t="s">
        <v>60</v>
      </c>
      <c r="AH1" s="2756" t="s">
        <v>1727</v>
      </c>
    </row>
    <row r="2" spans="1:34" s="1655" customFormat="1" ht="20.25" customHeight="1" thickBot="1">
      <c r="A2" s="3589"/>
      <c r="B2" s="3590"/>
      <c r="C2" s="3591"/>
      <c r="D2" s="1656"/>
      <c r="E2" s="1656"/>
      <c r="F2" s="1656"/>
      <c r="G2" s="1656"/>
      <c r="H2" s="1656"/>
      <c r="I2" s="1656"/>
      <c r="J2" s="3597"/>
      <c r="K2" s="3598"/>
      <c r="L2" s="3598"/>
      <c r="M2" s="3598"/>
      <c r="N2" s="3598"/>
      <c r="O2" s="3598"/>
      <c r="P2" s="3598"/>
      <c r="Q2" s="3598"/>
      <c r="R2" s="3598"/>
      <c r="S2" s="3598"/>
      <c r="T2" s="3598"/>
      <c r="U2" s="3598"/>
      <c r="V2" s="3598"/>
      <c r="W2" s="3598"/>
      <c r="X2" s="3598"/>
      <c r="Y2" s="3598"/>
      <c r="Z2" s="3598"/>
      <c r="AA2" s="3598"/>
      <c r="AB2" s="3598"/>
      <c r="AC2" s="3598"/>
      <c r="AD2" s="3598"/>
      <c r="AE2" s="3598"/>
      <c r="AF2" s="3598"/>
      <c r="AG2" s="3600"/>
      <c r="AH2" s="2757"/>
    </row>
    <row r="3" spans="1:34" s="1655" customFormat="1" ht="19.5" customHeight="1">
      <c r="A3" s="3589"/>
      <c r="B3" s="3590"/>
      <c r="C3" s="3591"/>
      <c r="D3" s="1656"/>
      <c r="E3" s="1656"/>
      <c r="F3" s="1656"/>
      <c r="G3" s="1656"/>
      <c r="H3" s="1656"/>
      <c r="I3" s="1656"/>
      <c r="J3" s="3595" t="s">
        <v>240</v>
      </c>
      <c r="K3" s="3596"/>
      <c r="L3" s="3596"/>
      <c r="M3" s="3596"/>
      <c r="N3" s="3596"/>
      <c r="O3" s="3596"/>
      <c r="P3" s="3596"/>
      <c r="Q3" s="3596"/>
      <c r="R3" s="3596"/>
      <c r="S3" s="3596"/>
      <c r="T3" s="3596"/>
      <c r="U3" s="3596"/>
      <c r="V3" s="3596"/>
      <c r="W3" s="3596"/>
      <c r="X3" s="3596"/>
      <c r="Y3" s="3596"/>
      <c r="Z3" s="3596"/>
      <c r="AA3" s="3596"/>
      <c r="AB3" s="3596"/>
      <c r="AC3" s="3596"/>
      <c r="AD3" s="3596"/>
      <c r="AE3" s="3596"/>
      <c r="AF3" s="3596"/>
      <c r="AG3" s="3600"/>
      <c r="AH3" s="2761">
        <v>43153</v>
      </c>
    </row>
    <row r="4" spans="1:34" s="1655" customFormat="1" ht="21.75" customHeight="1" thickBot="1">
      <c r="A4" s="3592"/>
      <c r="B4" s="3593"/>
      <c r="C4" s="3594"/>
      <c r="D4" s="1657"/>
      <c r="E4" s="1657"/>
      <c r="F4" s="1657"/>
      <c r="G4" s="1657"/>
      <c r="H4" s="1657"/>
      <c r="I4" s="1657"/>
      <c r="J4" s="3597"/>
      <c r="K4" s="3598"/>
      <c r="L4" s="3598"/>
      <c r="M4" s="3598"/>
      <c r="N4" s="3598"/>
      <c r="O4" s="3598"/>
      <c r="P4" s="3598"/>
      <c r="Q4" s="3598"/>
      <c r="R4" s="3598"/>
      <c r="S4" s="3598"/>
      <c r="T4" s="3598"/>
      <c r="U4" s="3598"/>
      <c r="V4" s="3598"/>
      <c r="W4" s="3598"/>
      <c r="X4" s="3598"/>
      <c r="Y4" s="3598"/>
      <c r="Z4" s="3598"/>
      <c r="AA4" s="3598"/>
      <c r="AB4" s="3598"/>
      <c r="AC4" s="3598"/>
      <c r="AD4" s="3598"/>
      <c r="AE4" s="3598"/>
      <c r="AF4" s="3598"/>
      <c r="AG4" s="3601"/>
      <c r="AH4" s="2762"/>
    </row>
    <row r="5" spans="1:43" s="1655" customFormat="1" ht="20.25" customHeight="1">
      <c r="A5" s="3680" t="s">
        <v>2</v>
      </c>
      <c r="B5" s="3681"/>
      <c r="C5" s="3681"/>
      <c r="D5" s="3672"/>
      <c r="E5" s="3672"/>
      <c r="F5" s="3672"/>
      <c r="G5" s="3672"/>
      <c r="H5" s="3672"/>
      <c r="I5" s="3672"/>
      <c r="J5" s="3672"/>
      <c r="K5" s="3672"/>
      <c r="L5" s="3672"/>
      <c r="M5" s="3672"/>
      <c r="N5" s="3672"/>
      <c r="O5" s="3672"/>
      <c r="P5" s="3672"/>
      <c r="Q5" s="3672"/>
      <c r="R5" s="3672"/>
      <c r="S5" s="3672"/>
      <c r="T5" s="3672"/>
      <c r="U5" s="3672"/>
      <c r="V5" s="3672"/>
      <c r="W5" s="3672"/>
      <c r="X5" s="3672"/>
      <c r="Y5" s="3672"/>
      <c r="Z5" s="3672"/>
      <c r="AA5" s="3672"/>
      <c r="AB5" s="3672"/>
      <c r="AC5" s="3672"/>
      <c r="AD5" s="3672"/>
      <c r="AE5" s="3672"/>
      <c r="AF5" s="3672"/>
      <c r="AG5" s="3672"/>
      <c r="AH5" s="3673"/>
      <c r="AI5" s="2767" t="s">
        <v>2</v>
      </c>
      <c r="AJ5" s="2768"/>
      <c r="AK5" s="2768"/>
      <c r="AL5" s="2768"/>
      <c r="AM5" s="2768"/>
      <c r="AN5" s="2768"/>
      <c r="AO5" s="2768"/>
      <c r="AP5" s="2768"/>
      <c r="AQ5" s="2769"/>
    </row>
    <row r="6" spans="1:43" s="1655" customFormat="1" ht="15.75" customHeight="1" thickBot="1">
      <c r="A6" s="3671" t="s">
        <v>5</v>
      </c>
      <c r="B6" s="3672"/>
      <c r="C6" s="3672"/>
      <c r="D6" s="3672"/>
      <c r="E6" s="3672"/>
      <c r="F6" s="3672"/>
      <c r="G6" s="3672"/>
      <c r="H6" s="3672"/>
      <c r="I6" s="3672"/>
      <c r="J6" s="3672"/>
      <c r="K6" s="3672"/>
      <c r="L6" s="3672"/>
      <c r="M6" s="3672"/>
      <c r="N6" s="3672"/>
      <c r="O6" s="3672"/>
      <c r="P6" s="3672"/>
      <c r="Q6" s="3672"/>
      <c r="R6" s="3672"/>
      <c r="S6" s="3672"/>
      <c r="T6" s="3672"/>
      <c r="U6" s="3672"/>
      <c r="V6" s="3672"/>
      <c r="W6" s="3672"/>
      <c r="X6" s="3672"/>
      <c r="Y6" s="3672"/>
      <c r="Z6" s="3672"/>
      <c r="AA6" s="3672"/>
      <c r="AB6" s="3672"/>
      <c r="AC6" s="3672"/>
      <c r="AD6" s="3672"/>
      <c r="AE6" s="3672"/>
      <c r="AF6" s="3672"/>
      <c r="AG6" s="3672"/>
      <c r="AH6" s="3673"/>
      <c r="AI6" s="2770"/>
      <c r="AJ6" s="2771"/>
      <c r="AK6" s="2771"/>
      <c r="AL6" s="2771"/>
      <c r="AM6" s="2771"/>
      <c r="AN6" s="2771"/>
      <c r="AO6" s="2771"/>
      <c r="AP6" s="2771"/>
      <c r="AQ6" s="2772"/>
    </row>
    <row r="7" spans="1:43" s="1655" customFormat="1" ht="15.75" customHeight="1">
      <c r="A7" s="3671"/>
      <c r="B7" s="3672"/>
      <c r="C7" s="3672"/>
      <c r="D7" s="3672"/>
      <c r="E7" s="3672"/>
      <c r="F7" s="3672"/>
      <c r="G7" s="3672"/>
      <c r="H7" s="3672"/>
      <c r="I7" s="3672"/>
      <c r="J7" s="3672"/>
      <c r="K7" s="3672"/>
      <c r="L7" s="3672"/>
      <c r="M7" s="3672"/>
      <c r="N7" s="3672"/>
      <c r="O7" s="3672"/>
      <c r="P7" s="3672"/>
      <c r="Q7" s="3672"/>
      <c r="R7" s="3672"/>
      <c r="S7" s="3672"/>
      <c r="T7" s="3672"/>
      <c r="U7" s="3672"/>
      <c r="V7" s="3672"/>
      <c r="W7" s="3672"/>
      <c r="X7" s="3672"/>
      <c r="Y7" s="3672"/>
      <c r="Z7" s="3672"/>
      <c r="AA7" s="3672"/>
      <c r="AB7" s="3672"/>
      <c r="AC7" s="3672"/>
      <c r="AD7" s="3672"/>
      <c r="AE7" s="3672"/>
      <c r="AF7" s="3672"/>
      <c r="AG7" s="3672"/>
      <c r="AH7" s="3673"/>
      <c r="AI7" s="2773" t="s">
        <v>1723</v>
      </c>
      <c r="AJ7" s="2774"/>
      <c r="AK7" s="2774"/>
      <c r="AL7" s="2774"/>
      <c r="AM7" s="2774"/>
      <c r="AN7" s="2774"/>
      <c r="AO7" s="2774"/>
      <c r="AP7" s="2774"/>
      <c r="AQ7" s="2775"/>
    </row>
    <row r="8" spans="1:43" s="1655" customFormat="1" ht="15.75" customHeight="1">
      <c r="A8" s="3671" t="s">
        <v>6</v>
      </c>
      <c r="B8" s="3672"/>
      <c r="C8" s="3672"/>
      <c r="D8" s="3672"/>
      <c r="E8" s="3672"/>
      <c r="F8" s="3672"/>
      <c r="G8" s="3672"/>
      <c r="H8" s="3672"/>
      <c r="I8" s="3672"/>
      <c r="J8" s="3672"/>
      <c r="K8" s="3672"/>
      <c r="L8" s="3672"/>
      <c r="M8" s="3672"/>
      <c r="N8" s="3672"/>
      <c r="O8" s="3672"/>
      <c r="P8" s="3672"/>
      <c r="Q8" s="3672"/>
      <c r="R8" s="3672"/>
      <c r="S8" s="3672"/>
      <c r="T8" s="3672"/>
      <c r="U8" s="3672"/>
      <c r="V8" s="3672"/>
      <c r="W8" s="3672"/>
      <c r="X8" s="3672"/>
      <c r="Y8" s="3672"/>
      <c r="Z8" s="3672"/>
      <c r="AA8" s="3672"/>
      <c r="AB8" s="3672"/>
      <c r="AC8" s="3672"/>
      <c r="AD8" s="3672"/>
      <c r="AE8" s="3672"/>
      <c r="AF8" s="3672"/>
      <c r="AG8" s="3672"/>
      <c r="AH8" s="3673"/>
      <c r="AI8" s="2776"/>
      <c r="AJ8" s="2777"/>
      <c r="AK8" s="2777"/>
      <c r="AL8" s="2777"/>
      <c r="AM8" s="2777"/>
      <c r="AN8" s="2777"/>
      <c r="AO8" s="2777"/>
      <c r="AP8" s="2777"/>
      <c r="AQ8" s="2778"/>
    </row>
    <row r="9" spans="1:43" s="1655" customFormat="1" ht="15.75" customHeight="1" thickBot="1">
      <c r="A9" s="3674" t="s">
        <v>1726</v>
      </c>
      <c r="B9" s="3675"/>
      <c r="C9" s="3675"/>
      <c r="D9" s="3675"/>
      <c r="E9" s="3675"/>
      <c r="F9" s="3675"/>
      <c r="G9" s="3675"/>
      <c r="H9" s="3675"/>
      <c r="I9" s="3675"/>
      <c r="J9" s="3675"/>
      <c r="K9" s="3675"/>
      <c r="L9" s="3675"/>
      <c r="M9" s="3675"/>
      <c r="N9" s="3675"/>
      <c r="O9" s="3675"/>
      <c r="P9" s="3675"/>
      <c r="Q9" s="3675"/>
      <c r="R9" s="3675"/>
      <c r="S9" s="3675"/>
      <c r="T9" s="3675"/>
      <c r="U9" s="3675"/>
      <c r="V9" s="3675"/>
      <c r="W9" s="3675"/>
      <c r="X9" s="3675"/>
      <c r="Y9" s="3675"/>
      <c r="Z9" s="3675"/>
      <c r="AA9" s="3675"/>
      <c r="AB9" s="3675"/>
      <c r="AC9" s="3675"/>
      <c r="AD9" s="3675"/>
      <c r="AE9" s="3675"/>
      <c r="AF9" s="3675"/>
      <c r="AG9" s="3675"/>
      <c r="AH9" s="3676"/>
      <c r="AI9" s="2779"/>
      <c r="AJ9" s="2780"/>
      <c r="AK9" s="2780"/>
      <c r="AL9" s="2780"/>
      <c r="AM9" s="2780"/>
      <c r="AN9" s="2780"/>
      <c r="AO9" s="2780"/>
      <c r="AP9" s="2780"/>
      <c r="AQ9" s="2781"/>
    </row>
    <row r="10" spans="1:34" s="1655" customFormat="1" ht="9" customHeight="1" thickBot="1">
      <c r="A10" s="1658"/>
      <c r="B10" s="1659"/>
      <c r="C10" s="1660"/>
      <c r="D10" s="1660"/>
      <c r="E10" s="1660"/>
      <c r="F10" s="1660"/>
      <c r="G10" s="1660"/>
      <c r="H10" s="1660"/>
      <c r="I10" s="1660"/>
      <c r="J10" s="1660"/>
      <c r="K10" s="1660"/>
      <c r="L10" s="1660"/>
      <c r="M10" s="1661"/>
      <c r="N10" s="1660"/>
      <c r="O10" s="1662"/>
      <c r="P10" s="1660"/>
      <c r="Q10" s="1663"/>
      <c r="R10" s="1663"/>
      <c r="S10" s="1660"/>
      <c r="T10" s="1660"/>
      <c r="U10" s="1660"/>
      <c r="V10" s="1660"/>
      <c r="W10" s="1660"/>
      <c r="X10" s="1660"/>
      <c r="Y10" s="1660"/>
      <c r="Z10" s="1660"/>
      <c r="AA10" s="1660"/>
      <c r="AB10" s="1660"/>
      <c r="AC10" s="1660"/>
      <c r="AD10" s="1660"/>
      <c r="AE10" s="1664"/>
      <c r="AF10" s="1665"/>
      <c r="AG10" s="1665"/>
      <c r="AH10" s="1666"/>
    </row>
    <row r="11" spans="1:43" s="1668" customFormat="1" ht="26.25" customHeight="1" thickBot="1">
      <c r="A11" s="3677" t="s">
        <v>7</v>
      </c>
      <c r="B11" s="3677"/>
      <c r="C11" s="3677"/>
      <c r="D11" s="3666" t="s">
        <v>635</v>
      </c>
      <c r="E11" s="3667"/>
      <c r="F11" s="3667"/>
      <c r="G11" s="3667"/>
      <c r="H11" s="3667"/>
      <c r="I11" s="3678"/>
      <c r="J11" s="1667"/>
      <c r="K11" s="1667"/>
      <c r="L11" s="3666" t="s">
        <v>634</v>
      </c>
      <c r="M11" s="3667"/>
      <c r="N11" s="3667"/>
      <c r="O11" s="3667"/>
      <c r="P11" s="3667"/>
      <c r="Q11" s="3667"/>
      <c r="R11" s="3667"/>
      <c r="S11" s="3667"/>
      <c r="T11" s="3667"/>
      <c r="U11" s="3667"/>
      <c r="V11" s="3667"/>
      <c r="W11" s="3667"/>
      <c r="X11" s="3667"/>
      <c r="Y11" s="3667"/>
      <c r="Z11" s="3667"/>
      <c r="AA11" s="3667"/>
      <c r="AB11" s="3667"/>
      <c r="AC11" s="3667"/>
      <c r="AD11" s="3667"/>
      <c r="AE11" s="3667"/>
      <c r="AF11" s="3679"/>
      <c r="AG11" s="3679"/>
      <c r="AH11" s="3678"/>
      <c r="AI11" s="3666" t="s">
        <v>634</v>
      </c>
      <c r="AJ11" s="3667"/>
      <c r="AK11" s="3667"/>
      <c r="AL11" s="3667"/>
      <c r="AM11" s="3667"/>
      <c r="AN11" s="3667"/>
      <c r="AO11" s="3667"/>
      <c r="AP11" s="3667"/>
      <c r="AQ11" s="3667"/>
    </row>
    <row r="12" spans="1:34" s="1660" customFormat="1" ht="9.75" customHeight="1" thickBot="1">
      <c r="A12" s="1658"/>
      <c r="B12" s="1659"/>
      <c r="M12" s="1661"/>
      <c r="O12" s="1662"/>
      <c r="Q12" s="1663"/>
      <c r="R12" s="1663"/>
      <c r="AE12" s="1664"/>
      <c r="AF12" s="1665"/>
      <c r="AG12" s="1665"/>
      <c r="AH12" s="1666"/>
    </row>
    <row r="13" spans="1:43" s="1670" customFormat="1" ht="12" customHeight="1" thickBot="1">
      <c r="A13" s="3604" t="s">
        <v>8</v>
      </c>
      <c r="B13" s="3605"/>
      <c r="C13" s="3605"/>
      <c r="D13" s="1669"/>
      <c r="E13" s="1669"/>
      <c r="F13" s="1669"/>
      <c r="G13" s="1669"/>
      <c r="H13" s="1669"/>
      <c r="I13" s="1669"/>
      <c r="J13" s="1669"/>
      <c r="K13" s="1669"/>
      <c r="L13" s="3604" t="s">
        <v>242</v>
      </c>
      <c r="M13" s="3605"/>
      <c r="N13" s="3605"/>
      <c r="O13" s="3605"/>
      <c r="P13" s="3605"/>
      <c r="Q13" s="3605"/>
      <c r="R13" s="3605"/>
      <c r="S13" s="3605"/>
      <c r="T13" s="3605"/>
      <c r="U13" s="3605"/>
      <c r="V13" s="3605"/>
      <c r="W13" s="3605"/>
      <c r="X13" s="3605"/>
      <c r="Y13" s="3605"/>
      <c r="Z13" s="3605"/>
      <c r="AA13" s="3605"/>
      <c r="AB13" s="3605"/>
      <c r="AC13" s="3605"/>
      <c r="AD13" s="3605"/>
      <c r="AE13" s="3605"/>
      <c r="AF13" s="3606"/>
      <c r="AG13" s="3606"/>
      <c r="AH13" s="3607"/>
      <c r="AI13" s="3604"/>
      <c r="AJ13" s="3605"/>
      <c r="AK13" s="3605"/>
      <c r="AL13" s="3605"/>
      <c r="AM13" s="3605"/>
      <c r="AN13" s="3605"/>
      <c r="AO13" s="3605"/>
      <c r="AP13" s="3605"/>
      <c r="AQ13" s="3605"/>
    </row>
    <row r="14" spans="1:34" s="1676" customFormat="1" ht="13.5" customHeight="1" thickBot="1">
      <c r="A14" s="1671"/>
      <c r="B14" s="1672"/>
      <c r="C14" s="1672"/>
      <c r="D14" s="1672"/>
      <c r="E14" s="1672"/>
      <c r="F14" s="1672"/>
      <c r="G14" s="1672"/>
      <c r="H14" s="1672"/>
      <c r="I14" s="1672"/>
      <c r="J14" s="1672"/>
      <c r="K14" s="1672"/>
      <c r="L14" s="1672"/>
      <c r="M14" s="1672"/>
      <c r="N14" s="1672"/>
      <c r="O14" s="1673"/>
      <c r="P14" s="1672"/>
      <c r="Q14" s="1672"/>
      <c r="R14" s="1672"/>
      <c r="S14" s="1672"/>
      <c r="T14" s="1672"/>
      <c r="U14" s="1672"/>
      <c r="V14" s="1672"/>
      <c r="W14" s="1672"/>
      <c r="X14" s="1672"/>
      <c r="Y14" s="1672"/>
      <c r="Z14" s="1672"/>
      <c r="AA14" s="1672"/>
      <c r="AB14" s="1672"/>
      <c r="AC14" s="1672"/>
      <c r="AD14" s="1672"/>
      <c r="AE14" s="1672"/>
      <c r="AF14" s="1674"/>
      <c r="AG14" s="1674"/>
      <c r="AH14" s="1675"/>
    </row>
    <row r="15" spans="1:43" s="1683" customFormat="1" ht="54" customHeight="1" thickBot="1">
      <c r="A15" s="1677" t="s">
        <v>9</v>
      </c>
      <c r="B15" s="1678" t="s">
        <v>10</v>
      </c>
      <c r="C15" s="1678" t="s">
        <v>11</v>
      </c>
      <c r="D15" s="2804" t="s">
        <v>328</v>
      </c>
      <c r="E15" s="2805"/>
      <c r="F15" s="1624" t="s">
        <v>355</v>
      </c>
      <c r="G15" s="504" t="s">
        <v>354</v>
      </c>
      <c r="H15" s="2804" t="s">
        <v>328</v>
      </c>
      <c r="I15" s="2805"/>
      <c r="J15" s="1679" t="s">
        <v>327</v>
      </c>
      <c r="K15" s="1679" t="s">
        <v>326</v>
      </c>
      <c r="L15" s="1680" t="s">
        <v>13</v>
      </c>
      <c r="M15" s="1678" t="s">
        <v>14</v>
      </c>
      <c r="N15" s="1678" t="s">
        <v>15</v>
      </c>
      <c r="O15" s="1678" t="s">
        <v>16</v>
      </c>
      <c r="P15" s="1678" t="s">
        <v>18</v>
      </c>
      <c r="Q15" s="1678" t="s">
        <v>19</v>
      </c>
      <c r="R15" s="1678" t="s">
        <v>20</v>
      </c>
      <c r="S15" s="1681" t="s">
        <v>21</v>
      </c>
      <c r="T15" s="1681" t="s">
        <v>22</v>
      </c>
      <c r="U15" s="1681" t="s">
        <v>23</v>
      </c>
      <c r="V15" s="1681" t="s">
        <v>24</v>
      </c>
      <c r="W15" s="1681" t="s">
        <v>25</v>
      </c>
      <c r="X15" s="1681" t="s">
        <v>26</v>
      </c>
      <c r="Y15" s="1681" t="s">
        <v>27</v>
      </c>
      <c r="Z15" s="1681" t="s">
        <v>28</v>
      </c>
      <c r="AA15" s="1681" t="s">
        <v>29</v>
      </c>
      <c r="AB15" s="1681" t="s">
        <v>30</v>
      </c>
      <c r="AC15" s="1681" t="s">
        <v>31</v>
      </c>
      <c r="AD15" s="1681" t="s">
        <v>32</v>
      </c>
      <c r="AE15" s="1678" t="s">
        <v>33</v>
      </c>
      <c r="AF15" s="1678" t="s">
        <v>34</v>
      </c>
      <c r="AG15" s="1678" t="s">
        <v>244</v>
      </c>
      <c r="AH15" s="1682" t="s">
        <v>35</v>
      </c>
      <c r="AI15" s="2708" t="s">
        <v>36</v>
      </c>
      <c r="AJ15" s="2709" t="s">
        <v>37</v>
      </c>
      <c r="AK15" s="2710" t="s">
        <v>38</v>
      </c>
      <c r="AL15" s="2711" t="s">
        <v>1724</v>
      </c>
      <c r="AM15" s="2711" t="s">
        <v>1725</v>
      </c>
      <c r="AN15" s="2712" t="s">
        <v>42</v>
      </c>
      <c r="AO15" s="2713" t="s">
        <v>43</v>
      </c>
      <c r="AP15" s="2712" t="s">
        <v>44</v>
      </c>
      <c r="AQ15" s="2714" t="s">
        <v>45</v>
      </c>
    </row>
    <row r="16" spans="1:43" ht="59.25" customHeight="1">
      <c r="A16" s="3608">
        <v>1</v>
      </c>
      <c r="B16" s="3608" t="s">
        <v>343</v>
      </c>
      <c r="C16" s="3611" t="s">
        <v>633</v>
      </c>
      <c r="D16" s="3614"/>
      <c r="E16" s="3614"/>
      <c r="F16" s="1684"/>
      <c r="G16" s="1685"/>
      <c r="H16" s="1686"/>
      <c r="I16" s="1685"/>
      <c r="J16" s="1687"/>
      <c r="K16" s="1687" t="s">
        <v>703</v>
      </c>
      <c r="L16" s="1688" t="s">
        <v>291</v>
      </c>
      <c r="M16" s="1689">
        <v>4</v>
      </c>
      <c r="N16" s="1688" t="s">
        <v>1581</v>
      </c>
      <c r="O16" s="1690" t="s">
        <v>1665</v>
      </c>
      <c r="P16" s="1688" t="s">
        <v>1581</v>
      </c>
      <c r="Q16" s="1691">
        <v>43132</v>
      </c>
      <c r="R16" s="1691">
        <v>43465</v>
      </c>
      <c r="S16" s="3616"/>
      <c r="T16" s="3616"/>
      <c r="U16" s="3616"/>
      <c r="V16" s="3616"/>
      <c r="W16" s="3616"/>
      <c r="X16" s="3616"/>
      <c r="Y16" s="3616"/>
      <c r="Z16" s="3616"/>
      <c r="AA16" s="3616"/>
      <c r="AB16" s="3616"/>
      <c r="AC16" s="1692"/>
      <c r="AD16" s="1692">
        <v>1</v>
      </c>
      <c r="AE16" s="1650">
        <f>SUM(S16:AD16)</f>
        <v>1</v>
      </c>
      <c r="AF16" s="1693">
        <v>950000000</v>
      </c>
      <c r="AG16" s="1693">
        <v>950000000</v>
      </c>
      <c r="AH16" s="1694" t="s">
        <v>1027</v>
      </c>
      <c r="AI16" s="2700">
        <f>SUM(S16)</f>
        <v>0</v>
      </c>
      <c r="AJ16" s="2701"/>
      <c r="AK16" s="2706">
        <v>0</v>
      </c>
      <c r="AL16" s="2701"/>
      <c r="AM16" s="2701">
        <f>+AK16/AE16</f>
        <v>0</v>
      </c>
      <c r="AN16" s="2706">
        <v>0</v>
      </c>
      <c r="AO16" s="2700"/>
      <c r="AP16" s="2716" t="s">
        <v>2078</v>
      </c>
      <c r="AQ16" s="2716" t="s">
        <v>2034</v>
      </c>
    </row>
    <row r="17" spans="1:43" s="1703" customFormat="1" ht="51.75" customHeight="1">
      <c r="A17" s="3609"/>
      <c r="B17" s="3609"/>
      <c r="C17" s="3612"/>
      <c r="D17" s="3615"/>
      <c r="E17" s="3615"/>
      <c r="F17" s="1684" t="s">
        <v>632</v>
      </c>
      <c r="G17" s="1696" t="s">
        <v>627</v>
      </c>
      <c r="H17" s="1686"/>
      <c r="I17" s="1697"/>
      <c r="J17" s="1698" t="s">
        <v>631</v>
      </c>
      <c r="K17" s="1698" t="s">
        <v>631</v>
      </c>
      <c r="L17" s="1699" t="s">
        <v>617</v>
      </c>
      <c r="M17" s="1699">
        <v>1</v>
      </c>
      <c r="N17" s="1699" t="s">
        <v>630</v>
      </c>
      <c r="O17" s="1699" t="s">
        <v>1665</v>
      </c>
      <c r="P17" s="1699" t="s">
        <v>629</v>
      </c>
      <c r="Q17" s="1700">
        <v>43101</v>
      </c>
      <c r="R17" s="1700">
        <v>43465</v>
      </c>
      <c r="S17" s="3617"/>
      <c r="T17" s="3617"/>
      <c r="U17" s="3617"/>
      <c r="V17" s="3617"/>
      <c r="W17" s="3617"/>
      <c r="X17" s="3617"/>
      <c r="Y17" s="3617"/>
      <c r="Z17" s="3617"/>
      <c r="AA17" s="3617"/>
      <c r="AB17" s="3617"/>
      <c r="AC17" s="3669">
        <v>1</v>
      </c>
      <c r="AD17" s="3670"/>
      <c r="AE17" s="1651">
        <f>SUM(S17:AD17)</f>
        <v>1</v>
      </c>
      <c r="AF17" s="1701">
        <v>0</v>
      </c>
      <c r="AG17" s="1701">
        <v>0</v>
      </c>
      <c r="AH17" s="1702"/>
      <c r="AI17" s="2700">
        <f>SUM(S17)</f>
        <v>0</v>
      </c>
      <c r="AJ17" s="2701"/>
      <c r="AK17" s="2706">
        <v>0</v>
      </c>
      <c r="AL17" s="2701"/>
      <c r="AM17" s="2701">
        <f>+AK17/AE17</f>
        <v>0</v>
      </c>
      <c r="AN17" s="2706">
        <v>0</v>
      </c>
      <c r="AO17" s="2700"/>
      <c r="AP17" s="2716" t="s">
        <v>2077</v>
      </c>
      <c r="AQ17" s="2716" t="s">
        <v>2034</v>
      </c>
    </row>
    <row r="18" spans="1:43" ht="138" customHeight="1">
      <c r="A18" s="3609"/>
      <c r="B18" s="3609"/>
      <c r="C18" s="3612"/>
      <c r="D18" s="3615"/>
      <c r="E18" s="3615"/>
      <c r="F18" s="1684" t="s">
        <v>628</v>
      </c>
      <c r="G18" s="1696" t="s">
        <v>627</v>
      </c>
      <c r="H18" s="1686"/>
      <c r="I18" s="1697"/>
      <c r="J18" s="1704" t="s">
        <v>626</v>
      </c>
      <c r="K18" s="1704" t="s">
        <v>626</v>
      </c>
      <c r="L18" s="1705" t="s">
        <v>625</v>
      </c>
      <c r="M18" s="1706">
        <v>2</v>
      </c>
      <c r="N18" s="1705" t="s">
        <v>624</v>
      </c>
      <c r="O18" s="1699" t="s">
        <v>1665</v>
      </c>
      <c r="P18" s="1705" t="s">
        <v>623</v>
      </c>
      <c r="Q18" s="1700">
        <v>43101</v>
      </c>
      <c r="R18" s="1700">
        <v>43404</v>
      </c>
      <c r="S18" s="1707"/>
      <c r="T18" s="1707"/>
      <c r="U18" s="1707"/>
      <c r="V18" s="1707"/>
      <c r="W18" s="1707"/>
      <c r="X18" s="1707"/>
      <c r="Y18" s="1707"/>
      <c r="Z18" s="1707">
        <v>1</v>
      </c>
      <c r="AA18" s="1707"/>
      <c r="AB18" s="1707"/>
      <c r="AC18" s="1707">
        <v>1</v>
      </c>
      <c r="AD18" s="1707"/>
      <c r="AE18" s="1652">
        <f>SUM(S18:AD18)</f>
        <v>2</v>
      </c>
      <c r="AF18" s="1708">
        <v>0</v>
      </c>
      <c r="AG18" s="1708">
        <v>0</v>
      </c>
      <c r="AH18" s="1709"/>
      <c r="AI18" s="2700">
        <f>SUM(S18)</f>
        <v>0</v>
      </c>
      <c r="AJ18" s="2701"/>
      <c r="AK18" s="2706">
        <v>0</v>
      </c>
      <c r="AL18" s="2701"/>
      <c r="AM18" s="2701">
        <f>+AK18/AE18</f>
        <v>0</v>
      </c>
      <c r="AN18" s="2706">
        <v>0</v>
      </c>
      <c r="AO18" s="2700"/>
      <c r="AP18" s="2716" t="s">
        <v>2076</v>
      </c>
      <c r="AQ18" s="2716" t="s">
        <v>2034</v>
      </c>
    </row>
    <row r="19" spans="1:43" ht="60">
      <c r="A19" s="3610"/>
      <c r="B19" s="3610"/>
      <c r="C19" s="3613"/>
      <c r="D19" s="3615"/>
      <c r="E19" s="3615"/>
      <c r="F19" s="1710"/>
      <c r="G19" s="1697"/>
      <c r="H19" s="1686"/>
      <c r="I19" s="1697"/>
      <c r="J19" s="1711" t="s">
        <v>622</v>
      </c>
      <c r="K19" s="1711" t="s">
        <v>622</v>
      </c>
      <c r="L19" s="1712" t="s">
        <v>616</v>
      </c>
      <c r="M19" s="1712">
        <v>12</v>
      </c>
      <c r="N19" s="1712" t="s">
        <v>621</v>
      </c>
      <c r="O19" s="1713" t="s">
        <v>1666</v>
      </c>
      <c r="P19" s="1712" t="s">
        <v>620</v>
      </c>
      <c r="Q19" s="1714">
        <v>42736</v>
      </c>
      <c r="R19" s="1714">
        <v>43099</v>
      </c>
      <c r="S19" s="1715">
        <v>1</v>
      </c>
      <c r="T19" s="1715">
        <v>1</v>
      </c>
      <c r="U19" s="1715">
        <v>1</v>
      </c>
      <c r="V19" s="1715">
        <v>1</v>
      </c>
      <c r="W19" s="1715">
        <v>1</v>
      </c>
      <c r="X19" s="1715">
        <v>1</v>
      </c>
      <c r="Y19" s="1715">
        <v>1</v>
      </c>
      <c r="Z19" s="1715">
        <v>1</v>
      </c>
      <c r="AA19" s="1715">
        <v>1</v>
      </c>
      <c r="AB19" s="1715">
        <v>1</v>
      </c>
      <c r="AC19" s="1715">
        <v>1</v>
      </c>
      <c r="AD19" s="1715">
        <v>1</v>
      </c>
      <c r="AE19" s="1652">
        <f>SUM(S19:AD19)</f>
        <v>12</v>
      </c>
      <c r="AF19" s="1708">
        <v>0</v>
      </c>
      <c r="AG19" s="1708">
        <v>0</v>
      </c>
      <c r="AH19" s="1716"/>
      <c r="AI19" s="2702">
        <f>SUM(S19:T19)</f>
        <v>2</v>
      </c>
      <c r="AJ19" s="2701">
        <f>AI19/AE19</f>
        <v>0.16666666666666666</v>
      </c>
      <c r="AK19" s="2706">
        <v>2</v>
      </c>
      <c r="AL19" s="2701">
        <f>+AK19/AI19</f>
        <v>1</v>
      </c>
      <c r="AM19" s="2701">
        <f>+AK19/AE19</f>
        <v>0.16666666666666666</v>
      </c>
      <c r="AN19" s="2706"/>
      <c r="AO19" s="2700"/>
      <c r="AP19" s="2716" t="s">
        <v>2089</v>
      </c>
      <c r="AQ19" s="2716" t="s">
        <v>2034</v>
      </c>
    </row>
    <row r="20" spans="1:43" ht="53.25" customHeight="1" thickBot="1">
      <c r="A20" s="3608"/>
      <c r="B20" s="3608"/>
      <c r="C20" s="3611"/>
      <c r="D20" s="3614"/>
      <c r="E20" s="3614"/>
      <c r="F20" s="1710"/>
      <c r="G20" s="1685"/>
      <c r="H20" s="1686"/>
      <c r="I20" s="1685"/>
      <c r="J20" s="1717" t="s">
        <v>619</v>
      </c>
      <c r="K20" s="1717" t="s">
        <v>619</v>
      </c>
      <c r="L20" s="1718" t="s">
        <v>291</v>
      </c>
      <c r="M20" s="1718">
        <v>2</v>
      </c>
      <c r="N20" s="1718" t="s">
        <v>693</v>
      </c>
      <c r="O20" s="1719" t="s">
        <v>547</v>
      </c>
      <c r="P20" s="1718" t="s">
        <v>618</v>
      </c>
      <c r="Q20" s="1720">
        <v>42736</v>
      </c>
      <c r="R20" s="1720">
        <v>43099</v>
      </c>
      <c r="S20" s="1721"/>
      <c r="T20" s="1721"/>
      <c r="U20" s="1721"/>
      <c r="V20" s="1721"/>
      <c r="W20" s="1721"/>
      <c r="X20" s="1721">
        <v>1</v>
      </c>
      <c r="Y20" s="1721"/>
      <c r="Z20" s="1721"/>
      <c r="AA20" s="1721"/>
      <c r="AB20" s="1721"/>
      <c r="AC20" s="1721"/>
      <c r="AD20" s="1721">
        <v>1</v>
      </c>
      <c r="AE20" s="1653">
        <f>SUM(S20:AD20)</f>
        <v>2</v>
      </c>
      <c r="AF20" s="1722">
        <v>0</v>
      </c>
      <c r="AG20" s="1722">
        <v>0</v>
      </c>
      <c r="AH20" s="1723"/>
      <c r="AI20" s="2700">
        <f>SUM(S20)</f>
        <v>0</v>
      </c>
      <c r="AJ20" s="2701"/>
      <c r="AK20" s="2706"/>
      <c r="AL20" s="2701"/>
      <c r="AM20" s="2701">
        <f>+AK20/AE20</f>
        <v>0</v>
      </c>
      <c r="AN20" s="2706"/>
      <c r="AO20" s="2700"/>
      <c r="AP20" s="2716" t="s">
        <v>2033</v>
      </c>
      <c r="AQ20" s="2716" t="s">
        <v>2034</v>
      </c>
    </row>
    <row r="21" spans="1:43" ht="22.5" customHeight="1" thickBot="1">
      <c r="A21" s="3602" t="s">
        <v>56</v>
      </c>
      <c r="B21" s="3603"/>
      <c r="C21" s="3603"/>
      <c r="D21" s="1724"/>
      <c r="E21" s="1724"/>
      <c r="F21" s="1724"/>
      <c r="G21" s="1724"/>
      <c r="H21" s="1724"/>
      <c r="I21" s="1724"/>
      <c r="J21" s="1725"/>
      <c r="K21" s="1724"/>
      <c r="L21" s="1726"/>
      <c r="M21" s="1727"/>
      <c r="N21" s="1727"/>
      <c r="O21" s="1727"/>
      <c r="P21" s="1727"/>
      <c r="Q21" s="1727"/>
      <c r="R21" s="1727"/>
      <c r="S21" s="1727"/>
      <c r="T21" s="1727"/>
      <c r="U21" s="1727"/>
      <c r="V21" s="1727"/>
      <c r="W21" s="1727"/>
      <c r="X21" s="1727"/>
      <c r="Y21" s="1727"/>
      <c r="Z21" s="1727"/>
      <c r="AA21" s="1727"/>
      <c r="AB21" s="1727"/>
      <c r="AC21" s="1727"/>
      <c r="AD21" s="1727"/>
      <c r="AE21" s="1728"/>
      <c r="AF21" s="1729">
        <f>SUM(AF16:AF20)</f>
        <v>950000000</v>
      </c>
      <c r="AG21" s="1729">
        <f>SUM(AG16:AG20)</f>
        <v>950000000</v>
      </c>
      <c r="AH21" s="2270"/>
      <c r="AI21" s="2703"/>
      <c r="AJ21" s="2703"/>
      <c r="AK21" s="2703"/>
      <c r="AL21" s="2703"/>
      <c r="AM21" s="2703"/>
      <c r="AN21" s="2703"/>
      <c r="AO21" s="2703"/>
      <c r="AP21" s="2703"/>
      <c r="AQ21" s="2703"/>
    </row>
    <row r="22" spans="1:43" ht="22.5" customHeight="1" thickBot="1">
      <c r="A22" s="3621" t="s">
        <v>57</v>
      </c>
      <c r="B22" s="3622"/>
      <c r="C22" s="3622"/>
      <c r="D22" s="1730"/>
      <c r="E22" s="1730"/>
      <c r="F22" s="1730"/>
      <c r="G22" s="1730"/>
      <c r="H22" s="1730"/>
      <c r="I22" s="1730"/>
      <c r="J22" s="1679"/>
      <c r="K22" s="1730"/>
      <c r="L22" s="1731"/>
      <c r="M22" s="1678"/>
      <c r="N22" s="1732"/>
      <c r="O22" s="1732"/>
      <c r="P22" s="1678"/>
      <c r="Q22" s="1678"/>
      <c r="R22" s="1678"/>
      <c r="S22" s="1678"/>
      <c r="T22" s="1678"/>
      <c r="U22" s="1678"/>
      <c r="V22" s="1678"/>
      <c r="W22" s="1678"/>
      <c r="X22" s="1678"/>
      <c r="Y22" s="1678"/>
      <c r="Z22" s="1678"/>
      <c r="AA22" s="1678"/>
      <c r="AB22" s="1678"/>
      <c r="AC22" s="1678"/>
      <c r="AD22" s="1678"/>
      <c r="AE22" s="1733"/>
      <c r="AF22" s="1734">
        <f>+AF21</f>
        <v>950000000</v>
      </c>
      <c r="AG22" s="1734">
        <f>+AG21</f>
        <v>950000000</v>
      </c>
      <c r="AH22" s="2271"/>
      <c r="AI22" s="2704"/>
      <c r="AJ22" s="2704"/>
      <c r="AK22" s="2704"/>
      <c r="AL22" s="2704"/>
      <c r="AM22" s="2704"/>
      <c r="AN22" s="2704"/>
      <c r="AO22" s="2704"/>
      <c r="AP22" s="2704"/>
      <c r="AQ22" s="2704"/>
    </row>
    <row r="23" spans="1:43" ht="15" customHeight="1" thickBot="1">
      <c r="A23" s="3623"/>
      <c r="B23" s="3624"/>
      <c r="C23" s="3624"/>
      <c r="D23" s="3624"/>
      <c r="E23" s="3624"/>
      <c r="F23" s="3624"/>
      <c r="G23" s="3624"/>
      <c r="H23" s="3624"/>
      <c r="I23" s="3624"/>
      <c r="J23" s="3624"/>
      <c r="K23" s="3624"/>
      <c r="L23" s="3624"/>
      <c r="M23" s="3624"/>
      <c r="N23" s="3624"/>
      <c r="O23" s="3624"/>
      <c r="P23" s="3624"/>
      <c r="Q23" s="3624"/>
      <c r="R23" s="3624"/>
      <c r="S23" s="3624"/>
      <c r="T23" s="3624"/>
      <c r="U23" s="3624"/>
      <c r="V23" s="3624"/>
      <c r="W23" s="3624"/>
      <c r="X23" s="3624"/>
      <c r="Y23" s="3624"/>
      <c r="Z23" s="3624"/>
      <c r="AA23" s="3624"/>
      <c r="AB23" s="3624"/>
      <c r="AC23" s="3624"/>
      <c r="AD23" s="3624"/>
      <c r="AE23" s="3624"/>
      <c r="AF23" s="3624"/>
      <c r="AG23" s="3624"/>
      <c r="AH23" s="3625"/>
      <c r="AI23" s="2707"/>
      <c r="AJ23" s="2707"/>
      <c r="AK23" s="2707"/>
      <c r="AL23" s="2707"/>
      <c r="AM23" s="2707"/>
      <c r="AN23" s="2707"/>
      <c r="AO23" s="2707"/>
      <c r="AP23" s="2707"/>
      <c r="AQ23" s="2707"/>
    </row>
    <row r="24" spans="1:43" s="1736" customFormat="1" ht="26.25" customHeight="1" thickBot="1">
      <c r="A24" s="3626" t="s">
        <v>8</v>
      </c>
      <c r="B24" s="3627"/>
      <c r="C24" s="3627"/>
      <c r="D24" s="1735"/>
      <c r="E24" s="1735"/>
      <c r="F24" s="1735"/>
      <c r="G24" s="1735"/>
      <c r="H24" s="1735"/>
      <c r="I24" s="1735"/>
      <c r="J24" s="1735"/>
      <c r="K24" s="1735"/>
      <c r="L24" s="3627" t="s">
        <v>242</v>
      </c>
      <c r="M24" s="3627"/>
      <c r="N24" s="3627"/>
      <c r="O24" s="3627"/>
      <c r="P24" s="3627"/>
      <c r="Q24" s="3627"/>
      <c r="R24" s="3627"/>
      <c r="S24" s="3627"/>
      <c r="T24" s="3627"/>
      <c r="U24" s="3627"/>
      <c r="V24" s="3627"/>
      <c r="W24" s="3627"/>
      <c r="X24" s="3627"/>
      <c r="Y24" s="3627"/>
      <c r="Z24" s="3627"/>
      <c r="AA24" s="3627"/>
      <c r="AB24" s="3627"/>
      <c r="AC24" s="3627"/>
      <c r="AD24" s="3627"/>
      <c r="AE24" s="3627"/>
      <c r="AF24" s="3628"/>
      <c r="AG24" s="3628"/>
      <c r="AH24" s="3629"/>
      <c r="AI24" s="3668"/>
      <c r="AJ24" s="3668"/>
      <c r="AK24" s="3668"/>
      <c r="AL24" s="3668"/>
      <c r="AM24" s="3668"/>
      <c r="AN24" s="3668"/>
      <c r="AO24" s="3668"/>
      <c r="AP24" s="3668"/>
      <c r="AQ24" s="3668"/>
    </row>
    <row r="25" spans="1:43" s="1738" customFormat="1" ht="14.25" customHeight="1" thickBot="1">
      <c r="A25" s="1737"/>
      <c r="M25" s="1739"/>
      <c r="O25" s="1740"/>
      <c r="AE25" s="1739"/>
      <c r="AI25" s="2705"/>
      <c r="AJ25" s="2705"/>
      <c r="AK25" s="2705"/>
      <c r="AL25" s="2705"/>
      <c r="AM25" s="2705"/>
      <c r="AN25" s="2705"/>
      <c r="AO25" s="2705"/>
      <c r="AP25" s="2705"/>
      <c r="AQ25" s="2705"/>
    </row>
    <row r="26" spans="1:43" s="1683" customFormat="1" ht="36.75" customHeight="1" thickBot="1">
      <c r="A26" s="1741" t="s">
        <v>9</v>
      </c>
      <c r="B26" s="1742" t="s">
        <v>10</v>
      </c>
      <c r="C26" s="1742" t="s">
        <v>11</v>
      </c>
      <c r="D26" s="2804" t="s">
        <v>328</v>
      </c>
      <c r="E26" s="2805"/>
      <c r="F26" s="1624" t="s">
        <v>355</v>
      </c>
      <c r="G26" s="504" t="s">
        <v>354</v>
      </c>
      <c r="H26" s="2804" t="s">
        <v>328</v>
      </c>
      <c r="I26" s="2805"/>
      <c r="J26" s="1679" t="s">
        <v>327</v>
      </c>
      <c r="K26" s="1679" t="s">
        <v>326</v>
      </c>
      <c r="L26" s="1742" t="s">
        <v>13</v>
      </c>
      <c r="M26" s="1743" t="s">
        <v>14</v>
      </c>
      <c r="N26" s="1742" t="s">
        <v>15</v>
      </c>
      <c r="O26" s="1742" t="s">
        <v>16</v>
      </c>
      <c r="P26" s="1742" t="s">
        <v>18</v>
      </c>
      <c r="Q26" s="1742" t="s">
        <v>19</v>
      </c>
      <c r="R26" s="1742" t="s">
        <v>20</v>
      </c>
      <c r="S26" s="1744" t="s">
        <v>21</v>
      </c>
      <c r="T26" s="1744" t="s">
        <v>22</v>
      </c>
      <c r="U26" s="1744" t="s">
        <v>23</v>
      </c>
      <c r="V26" s="1744" t="s">
        <v>24</v>
      </c>
      <c r="W26" s="1744" t="s">
        <v>25</v>
      </c>
      <c r="X26" s="1744" t="s">
        <v>26</v>
      </c>
      <c r="Y26" s="1744" t="s">
        <v>27</v>
      </c>
      <c r="Z26" s="1744" t="s">
        <v>28</v>
      </c>
      <c r="AA26" s="1744" t="s">
        <v>29</v>
      </c>
      <c r="AB26" s="1744" t="s">
        <v>30</v>
      </c>
      <c r="AC26" s="1744" t="s">
        <v>31</v>
      </c>
      <c r="AD26" s="1744" t="s">
        <v>32</v>
      </c>
      <c r="AE26" s="1745" t="s">
        <v>33</v>
      </c>
      <c r="AF26" s="1746" t="s">
        <v>615</v>
      </c>
      <c r="AG26" s="1678" t="s">
        <v>244</v>
      </c>
      <c r="AH26" s="2272" t="s">
        <v>35</v>
      </c>
      <c r="AI26" s="2641" t="s">
        <v>36</v>
      </c>
      <c r="AJ26" s="2642" t="s">
        <v>37</v>
      </c>
      <c r="AK26" s="2643" t="s">
        <v>38</v>
      </c>
      <c r="AL26" s="2644" t="s">
        <v>1724</v>
      </c>
      <c r="AM26" s="2644" t="s">
        <v>1725</v>
      </c>
      <c r="AN26" s="2645" t="s">
        <v>42</v>
      </c>
      <c r="AO26" s="2646" t="s">
        <v>43</v>
      </c>
      <c r="AP26" s="2645" t="s">
        <v>44</v>
      </c>
      <c r="AQ26" s="2645" t="s">
        <v>45</v>
      </c>
    </row>
    <row r="27" spans="1:43" ht="60">
      <c r="A27" s="3618">
        <v>2</v>
      </c>
      <c r="B27" s="3630" t="s">
        <v>614</v>
      </c>
      <c r="C27" s="3632" t="s">
        <v>613</v>
      </c>
      <c r="D27" s="3635"/>
      <c r="E27" s="3635"/>
      <c r="F27" s="1747"/>
      <c r="G27" s="1747"/>
      <c r="H27" s="1747"/>
      <c r="I27" s="1747"/>
      <c r="J27" s="1748" t="s">
        <v>612</v>
      </c>
      <c r="K27" s="1748" t="s">
        <v>612</v>
      </c>
      <c r="L27" s="1749" t="s">
        <v>611</v>
      </c>
      <c r="M27" s="1750">
        <v>1</v>
      </c>
      <c r="N27" s="1750" t="s">
        <v>610</v>
      </c>
      <c r="O27" s="1751" t="s">
        <v>578</v>
      </c>
      <c r="P27" s="1750" t="s">
        <v>609</v>
      </c>
      <c r="Q27" s="1752">
        <v>43101</v>
      </c>
      <c r="R27" s="1752">
        <v>43189</v>
      </c>
      <c r="S27" s="1753"/>
      <c r="T27" s="1753"/>
      <c r="U27" s="1753">
        <v>1</v>
      </c>
      <c r="V27" s="1753"/>
      <c r="W27" s="1753"/>
      <c r="X27" s="1753"/>
      <c r="Y27" s="1753"/>
      <c r="Z27" s="1753"/>
      <c r="AA27" s="1754"/>
      <c r="AB27" s="1754"/>
      <c r="AC27" s="1754"/>
      <c r="AD27" s="1754"/>
      <c r="AE27" s="1897">
        <f aca="true" t="shared" si="0" ref="AE27:AE33">SUM(S27:AD27)</f>
        <v>1</v>
      </c>
      <c r="AF27" s="1693">
        <v>0</v>
      </c>
      <c r="AG27" s="1693">
        <v>0</v>
      </c>
      <c r="AH27" s="1755"/>
      <c r="AI27" s="2700">
        <f>SUM(S27:T27)</f>
        <v>0</v>
      </c>
      <c r="AJ27" s="2701"/>
      <c r="AK27" s="2706"/>
      <c r="AL27" s="2701"/>
      <c r="AM27" s="2701">
        <f>+AK27/AE27</f>
        <v>0</v>
      </c>
      <c r="AN27" s="2706"/>
      <c r="AO27" s="2700"/>
      <c r="AP27" s="2716" t="s">
        <v>2035</v>
      </c>
      <c r="AQ27" s="2716" t="s">
        <v>2036</v>
      </c>
    </row>
    <row r="28" spans="1:43" ht="60">
      <c r="A28" s="3619"/>
      <c r="B28" s="3631"/>
      <c r="C28" s="3633"/>
      <c r="D28" s="3636"/>
      <c r="E28" s="3636"/>
      <c r="F28" s="1756"/>
      <c r="G28" s="1756"/>
      <c r="H28" s="1756"/>
      <c r="I28" s="1756"/>
      <c r="J28" s="1757" t="s">
        <v>608</v>
      </c>
      <c r="K28" s="1758" t="s">
        <v>608</v>
      </c>
      <c r="L28" s="1713" t="s">
        <v>607</v>
      </c>
      <c r="M28" s="1759">
        <v>1</v>
      </c>
      <c r="N28" s="1759" t="s">
        <v>606</v>
      </c>
      <c r="O28" s="1759" t="s">
        <v>564</v>
      </c>
      <c r="P28" s="1759" t="s">
        <v>605</v>
      </c>
      <c r="Q28" s="1760">
        <v>43101</v>
      </c>
      <c r="R28" s="1760">
        <v>43159</v>
      </c>
      <c r="S28" s="1761">
        <v>1</v>
      </c>
      <c r="T28" s="1761"/>
      <c r="U28" s="1761"/>
      <c r="V28" s="1761"/>
      <c r="W28" s="1761"/>
      <c r="X28" s="1761"/>
      <c r="Y28" s="1761"/>
      <c r="Z28" s="1761"/>
      <c r="AA28" s="1762"/>
      <c r="AB28" s="1762"/>
      <c r="AC28" s="1762"/>
      <c r="AD28" s="1762"/>
      <c r="AE28" s="1898">
        <f t="shared" si="0"/>
        <v>1</v>
      </c>
      <c r="AF28" s="1708">
        <v>0</v>
      </c>
      <c r="AG28" s="1708">
        <v>0</v>
      </c>
      <c r="AH28" s="1763"/>
      <c r="AI28" s="2700">
        <f aca="true" t="shared" si="1" ref="AI28:AI40">SUM(S28:T28)</f>
        <v>1</v>
      </c>
      <c r="AJ28" s="2701">
        <f aca="true" t="shared" si="2" ref="AJ28:AJ38">AI28/AE28</f>
        <v>1</v>
      </c>
      <c r="AK28" s="2706">
        <v>1</v>
      </c>
      <c r="AL28" s="2701">
        <f aca="true" t="shared" si="3" ref="AL28:AL38">+AK28/AI28</f>
        <v>1</v>
      </c>
      <c r="AM28" s="2701">
        <f aca="true" t="shared" si="4" ref="AM28:AM40">+AK28/AE28</f>
        <v>1</v>
      </c>
      <c r="AN28" s="2706"/>
      <c r="AO28" s="2700"/>
      <c r="AP28" s="2716" t="s">
        <v>2037</v>
      </c>
      <c r="AQ28" s="2716" t="s">
        <v>2034</v>
      </c>
    </row>
    <row r="29" spans="1:43" ht="66" customHeight="1">
      <c r="A29" s="3619"/>
      <c r="B29" s="3631"/>
      <c r="C29" s="3633"/>
      <c r="D29" s="3636"/>
      <c r="E29" s="3636"/>
      <c r="F29" s="1756"/>
      <c r="G29" s="1756"/>
      <c r="H29" s="1756"/>
      <c r="I29" s="1756"/>
      <c r="J29" s="1764" t="s">
        <v>604</v>
      </c>
      <c r="K29" s="1765" t="s">
        <v>604</v>
      </c>
      <c r="L29" s="1713" t="s">
        <v>603</v>
      </c>
      <c r="M29" s="1759">
        <v>12</v>
      </c>
      <c r="N29" s="1759" t="s">
        <v>599</v>
      </c>
      <c r="O29" s="1759" t="s">
        <v>578</v>
      </c>
      <c r="P29" s="1759" t="s">
        <v>602</v>
      </c>
      <c r="Q29" s="1760">
        <v>43101</v>
      </c>
      <c r="R29" s="1760">
        <v>43465</v>
      </c>
      <c r="S29" s="1761">
        <v>1</v>
      </c>
      <c r="T29" s="1761">
        <v>1</v>
      </c>
      <c r="U29" s="1761">
        <v>1</v>
      </c>
      <c r="V29" s="1761">
        <v>1</v>
      </c>
      <c r="W29" s="1761">
        <v>1</v>
      </c>
      <c r="X29" s="1761">
        <v>1</v>
      </c>
      <c r="Y29" s="1761">
        <v>1</v>
      </c>
      <c r="Z29" s="1761">
        <v>1</v>
      </c>
      <c r="AA29" s="1761">
        <v>1</v>
      </c>
      <c r="AB29" s="1761">
        <v>1</v>
      </c>
      <c r="AC29" s="1761">
        <v>1</v>
      </c>
      <c r="AD29" s="1761">
        <v>1</v>
      </c>
      <c r="AE29" s="1898">
        <f t="shared" si="0"/>
        <v>12</v>
      </c>
      <c r="AF29" s="1708">
        <v>0</v>
      </c>
      <c r="AG29" s="1708">
        <v>0</v>
      </c>
      <c r="AH29" s="1763"/>
      <c r="AI29" s="2700">
        <f t="shared" si="1"/>
        <v>2</v>
      </c>
      <c r="AJ29" s="2701">
        <f t="shared" si="2"/>
        <v>0.16666666666666666</v>
      </c>
      <c r="AK29" s="2706">
        <v>2</v>
      </c>
      <c r="AL29" s="2701">
        <f t="shared" si="3"/>
        <v>1</v>
      </c>
      <c r="AM29" s="2701">
        <f t="shared" si="4"/>
        <v>0.16666666666666666</v>
      </c>
      <c r="AN29" s="2706"/>
      <c r="AO29" s="2700"/>
      <c r="AP29" s="2716" t="s">
        <v>2038</v>
      </c>
      <c r="AQ29" s="2716" t="s">
        <v>2034</v>
      </c>
    </row>
    <row r="30" spans="1:43" ht="69.75" customHeight="1">
      <c r="A30" s="3619"/>
      <c r="B30" s="3631"/>
      <c r="C30" s="3633"/>
      <c r="D30" s="3636"/>
      <c r="E30" s="3636"/>
      <c r="F30" s="1756"/>
      <c r="G30" s="1756"/>
      <c r="H30" s="1756"/>
      <c r="I30" s="1756"/>
      <c r="J30" s="1757" t="s">
        <v>601</v>
      </c>
      <c r="K30" s="1758" t="s">
        <v>600</v>
      </c>
      <c r="L30" s="1713" t="s">
        <v>291</v>
      </c>
      <c r="M30" s="1759">
        <v>12</v>
      </c>
      <c r="N30" s="1759" t="s">
        <v>599</v>
      </c>
      <c r="O30" s="1759" t="s">
        <v>578</v>
      </c>
      <c r="P30" s="1759" t="s">
        <v>598</v>
      </c>
      <c r="Q30" s="1760">
        <v>43101</v>
      </c>
      <c r="R30" s="1760">
        <v>43465</v>
      </c>
      <c r="S30" s="1761">
        <v>1</v>
      </c>
      <c r="T30" s="1761">
        <v>1</v>
      </c>
      <c r="U30" s="1761">
        <v>1</v>
      </c>
      <c r="V30" s="1761">
        <v>1</v>
      </c>
      <c r="W30" s="1761">
        <v>1</v>
      </c>
      <c r="X30" s="1761">
        <v>1</v>
      </c>
      <c r="Y30" s="1761">
        <v>1</v>
      </c>
      <c r="Z30" s="1761">
        <v>1</v>
      </c>
      <c r="AA30" s="1761">
        <v>1</v>
      </c>
      <c r="AB30" s="1761">
        <v>1</v>
      </c>
      <c r="AC30" s="1761">
        <v>1</v>
      </c>
      <c r="AD30" s="1761">
        <v>1</v>
      </c>
      <c r="AE30" s="1898">
        <f t="shared" si="0"/>
        <v>12</v>
      </c>
      <c r="AF30" s="1708">
        <v>0</v>
      </c>
      <c r="AG30" s="1708">
        <v>0</v>
      </c>
      <c r="AH30" s="1763"/>
      <c r="AI30" s="2700">
        <f t="shared" si="1"/>
        <v>2</v>
      </c>
      <c r="AJ30" s="2701">
        <f t="shared" si="2"/>
        <v>0.16666666666666666</v>
      </c>
      <c r="AK30" s="2706">
        <v>2</v>
      </c>
      <c r="AL30" s="2701">
        <f t="shared" si="3"/>
        <v>1</v>
      </c>
      <c r="AM30" s="2701">
        <f t="shared" si="4"/>
        <v>0.16666666666666666</v>
      </c>
      <c r="AN30" s="2706"/>
      <c r="AO30" s="2700"/>
      <c r="AP30" s="2716" t="s">
        <v>2039</v>
      </c>
      <c r="AQ30" s="2716" t="s">
        <v>2034</v>
      </c>
    </row>
    <row r="31" spans="1:43" ht="70.5" customHeight="1">
      <c r="A31" s="3619"/>
      <c r="B31" s="3631"/>
      <c r="C31" s="3633"/>
      <c r="D31" s="3636"/>
      <c r="E31" s="3636"/>
      <c r="F31" s="1756"/>
      <c r="G31" s="1756"/>
      <c r="H31" s="1756"/>
      <c r="I31" s="1756"/>
      <c r="J31" s="1757" t="s">
        <v>597</v>
      </c>
      <c r="K31" s="1758" t="s">
        <v>597</v>
      </c>
      <c r="L31" s="1713" t="s">
        <v>138</v>
      </c>
      <c r="M31" s="1759">
        <v>12</v>
      </c>
      <c r="N31" s="1759" t="s">
        <v>596</v>
      </c>
      <c r="O31" s="1759" t="s">
        <v>578</v>
      </c>
      <c r="P31" s="1759" t="s">
        <v>595</v>
      </c>
      <c r="Q31" s="1760">
        <v>43101</v>
      </c>
      <c r="R31" s="1760">
        <v>43465</v>
      </c>
      <c r="S31" s="1761">
        <v>1</v>
      </c>
      <c r="T31" s="1761">
        <v>1</v>
      </c>
      <c r="U31" s="1761">
        <v>1</v>
      </c>
      <c r="V31" s="1761">
        <v>1</v>
      </c>
      <c r="W31" s="1761">
        <v>1</v>
      </c>
      <c r="X31" s="1761">
        <v>1</v>
      </c>
      <c r="Y31" s="1761">
        <v>1</v>
      </c>
      <c r="Z31" s="1761">
        <v>1</v>
      </c>
      <c r="AA31" s="1762">
        <v>1</v>
      </c>
      <c r="AB31" s="1762">
        <v>1</v>
      </c>
      <c r="AC31" s="1762">
        <v>1</v>
      </c>
      <c r="AD31" s="1762">
        <v>1</v>
      </c>
      <c r="AE31" s="1898">
        <f t="shared" si="0"/>
        <v>12</v>
      </c>
      <c r="AF31" s="1766">
        <v>0</v>
      </c>
      <c r="AG31" s="1708">
        <v>0</v>
      </c>
      <c r="AH31" s="1763"/>
      <c r="AI31" s="2700">
        <f t="shared" si="1"/>
        <v>2</v>
      </c>
      <c r="AJ31" s="2701">
        <f t="shared" si="2"/>
        <v>0.16666666666666666</v>
      </c>
      <c r="AK31" s="2706">
        <v>2</v>
      </c>
      <c r="AL31" s="2701">
        <f t="shared" si="3"/>
        <v>1</v>
      </c>
      <c r="AM31" s="2701">
        <f t="shared" si="4"/>
        <v>0.16666666666666666</v>
      </c>
      <c r="AN31" s="2706"/>
      <c r="AO31" s="2700"/>
      <c r="AP31" s="2716" t="s">
        <v>2040</v>
      </c>
      <c r="AQ31" s="2716" t="s">
        <v>2034</v>
      </c>
    </row>
    <row r="32" spans="1:43" ht="56.25" customHeight="1">
      <c r="A32" s="3619"/>
      <c r="B32" s="3631"/>
      <c r="C32" s="3633"/>
      <c r="D32" s="3636"/>
      <c r="E32" s="3636"/>
      <c r="F32" s="1756"/>
      <c r="G32" s="1756"/>
      <c r="H32" s="1756"/>
      <c r="I32" s="1756"/>
      <c r="J32" s="1757" t="s">
        <v>594</v>
      </c>
      <c r="K32" s="1758" t="s">
        <v>594</v>
      </c>
      <c r="L32" s="1713" t="s">
        <v>417</v>
      </c>
      <c r="M32" s="1759">
        <v>12</v>
      </c>
      <c r="N32" s="1759" t="s">
        <v>593</v>
      </c>
      <c r="O32" s="1759" t="s">
        <v>578</v>
      </c>
      <c r="P32" s="1759" t="s">
        <v>592</v>
      </c>
      <c r="Q32" s="1760">
        <v>43101</v>
      </c>
      <c r="R32" s="1760">
        <v>43465</v>
      </c>
      <c r="S32" s="1761">
        <v>1</v>
      </c>
      <c r="T32" s="1761">
        <v>1</v>
      </c>
      <c r="U32" s="1761">
        <v>1</v>
      </c>
      <c r="V32" s="1761">
        <v>1</v>
      </c>
      <c r="W32" s="1761">
        <v>1</v>
      </c>
      <c r="X32" s="1761">
        <v>1</v>
      </c>
      <c r="Y32" s="1761">
        <v>1</v>
      </c>
      <c r="Z32" s="1761">
        <v>1</v>
      </c>
      <c r="AA32" s="1761">
        <v>1</v>
      </c>
      <c r="AB32" s="1761">
        <v>1</v>
      </c>
      <c r="AC32" s="1761">
        <v>1</v>
      </c>
      <c r="AD32" s="1761">
        <v>1</v>
      </c>
      <c r="AE32" s="1898">
        <f t="shared" si="0"/>
        <v>12</v>
      </c>
      <c r="AF32" s="1708">
        <v>0</v>
      </c>
      <c r="AG32" s="1708">
        <v>0</v>
      </c>
      <c r="AH32" s="1763"/>
      <c r="AI32" s="2700">
        <f t="shared" si="1"/>
        <v>2</v>
      </c>
      <c r="AJ32" s="2701">
        <f t="shared" si="2"/>
        <v>0.16666666666666666</v>
      </c>
      <c r="AK32" s="2706">
        <v>2</v>
      </c>
      <c r="AL32" s="2701">
        <f t="shared" si="3"/>
        <v>1</v>
      </c>
      <c r="AM32" s="2701">
        <f t="shared" si="4"/>
        <v>0.16666666666666666</v>
      </c>
      <c r="AN32" s="2706"/>
      <c r="AO32" s="2700"/>
      <c r="AP32" s="2716" t="s">
        <v>2040</v>
      </c>
      <c r="AQ32" s="2716" t="s">
        <v>2034</v>
      </c>
    </row>
    <row r="33" spans="1:43" ht="49.5" customHeight="1">
      <c r="A33" s="3619"/>
      <c r="B33" s="3631"/>
      <c r="C33" s="3633"/>
      <c r="D33" s="3636"/>
      <c r="E33" s="3636"/>
      <c r="F33" s="1756"/>
      <c r="G33" s="1756"/>
      <c r="H33" s="1756"/>
      <c r="I33" s="1756"/>
      <c r="J33" s="1757" t="s">
        <v>591</v>
      </c>
      <c r="K33" s="1758" t="s">
        <v>591</v>
      </c>
      <c r="L33" s="1713" t="s">
        <v>590</v>
      </c>
      <c r="M33" s="1759">
        <v>1</v>
      </c>
      <c r="N33" s="1759" t="s">
        <v>589</v>
      </c>
      <c r="O33" s="1759" t="s">
        <v>578</v>
      </c>
      <c r="P33" s="1759" t="s">
        <v>2041</v>
      </c>
      <c r="Q33" s="1760">
        <v>43101</v>
      </c>
      <c r="R33" s="1760">
        <v>43465</v>
      </c>
      <c r="S33" s="1761">
        <v>1</v>
      </c>
      <c r="T33" s="1761"/>
      <c r="U33" s="1761"/>
      <c r="V33" s="1761"/>
      <c r="W33" s="1761"/>
      <c r="X33" s="1761"/>
      <c r="Y33" s="1761"/>
      <c r="Z33" s="1761"/>
      <c r="AA33" s="1762"/>
      <c r="AB33" s="1762"/>
      <c r="AC33" s="1762"/>
      <c r="AD33" s="1762"/>
      <c r="AE33" s="1898">
        <f t="shared" si="0"/>
        <v>1</v>
      </c>
      <c r="AF33" s="1766">
        <v>0</v>
      </c>
      <c r="AG33" s="1708">
        <v>0</v>
      </c>
      <c r="AH33" s="1763"/>
      <c r="AI33" s="2700">
        <f t="shared" si="1"/>
        <v>1</v>
      </c>
      <c r="AJ33" s="2701">
        <f t="shared" si="2"/>
        <v>1</v>
      </c>
      <c r="AK33" s="2706">
        <v>1</v>
      </c>
      <c r="AL33" s="2701">
        <f t="shared" si="3"/>
        <v>1</v>
      </c>
      <c r="AM33" s="2701">
        <f t="shared" si="4"/>
        <v>1</v>
      </c>
      <c r="AN33" s="2706"/>
      <c r="AO33" s="2700"/>
      <c r="AP33" s="2716" t="s">
        <v>2042</v>
      </c>
      <c r="AQ33" s="2716" t="s">
        <v>2034</v>
      </c>
    </row>
    <row r="34" spans="1:43" ht="72" customHeight="1">
      <c r="A34" s="3619"/>
      <c r="B34" s="3631"/>
      <c r="C34" s="3633"/>
      <c r="D34" s="3636"/>
      <c r="E34" s="3636"/>
      <c r="F34" s="1756"/>
      <c r="G34" s="1756"/>
      <c r="H34" s="1756"/>
      <c r="I34" s="1756"/>
      <c r="J34" s="1757" t="s">
        <v>588</v>
      </c>
      <c r="K34" s="1758" t="s">
        <v>588</v>
      </c>
      <c r="L34" s="1713" t="s">
        <v>69</v>
      </c>
      <c r="M34" s="1767">
        <v>1</v>
      </c>
      <c r="N34" s="1759" t="s">
        <v>587</v>
      </c>
      <c r="O34" s="1759" t="s">
        <v>578</v>
      </c>
      <c r="P34" s="1759" t="s">
        <v>586</v>
      </c>
      <c r="Q34" s="1760">
        <v>43101</v>
      </c>
      <c r="R34" s="1760">
        <v>43465</v>
      </c>
      <c r="S34" s="1768">
        <v>1</v>
      </c>
      <c r="T34" s="1769">
        <v>1</v>
      </c>
      <c r="U34" s="1769">
        <v>1</v>
      </c>
      <c r="V34" s="1769">
        <v>1</v>
      </c>
      <c r="W34" s="1769">
        <v>1</v>
      </c>
      <c r="X34" s="1769">
        <v>1</v>
      </c>
      <c r="Y34" s="1769">
        <v>1</v>
      </c>
      <c r="Z34" s="1769">
        <v>1</v>
      </c>
      <c r="AA34" s="1769">
        <v>1</v>
      </c>
      <c r="AB34" s="1769">
        <v>1</v>
      </c>
      <c r="AC34" s="1769">
        <v>1</v>
      </c>
      <c r="AD34" s="1769">
        <v>1</v>
      </c>
      <c r="AE34" s="2275">
        <v>1</v>
      </c>
      <c r="AF34" s="1708">
        <v>0</v>
      </c>
      <c r="AG34" s="1708">
        <v>0</v>
      </c>
      <c r="AH34" s="1763"/>
      <c r="AI34" s="2701">
        <v>1</v>
      </c>
      <c r="AJ34" s="2701">
        <f>2/12</f>
        <v>0.16666666666666666</v>
      </c>
      <c r="AK34" s="2718">
        <v>1</v>
      </c>
      <c r="AL34" s="2701">
        <f t="shared" si="3"/>
        <v>1</v>
      </c>
      <c r="AM34" s="2701">
        <f t="shared" si="4"/>
        <v>1</v>
      </c>
      <c r="AN34" s="2706"/>
      <c r="AO34" s="2700"/>
      <c r="AP34" s="2716" t="s">
        <v>2044</v>
      </c>
      <c r="AQ34" s="2716" t="s">
        <v>2034</v>
      </c>
    </row>
    <row r="35" spans="1:43" ht="66.75" customHeight="1">
      <c r="A35" s="3619"/>
      <c r="B35" s="3631"/>
      <c r="C35" s="3633"/>
      <c r="D35" s="3636"/>
      <c r="E35" s="3636"/>
      <c r="F35" s="1756"/>
      <c r="G35" s="1756"/>
      <c r="H35" s="1756"/>
      <c r="I35" s="1756"/>
      <c r="J35" s="1757" t="s">
        <v>585</v>
      </c>
      <c r="K35" s="1758" t="s">
        <v>584</v>
      </c>
      <c r="L35" s="1713" t="s">
        <v>580</v>
      </c>
      <c r="M35" s="1767">
        <v>1</v>
      </c>
      <c r="N35" s="1759" t="s">
        <v>583</v>
      </c>
      <c r="O35" s="1759" t="s">
        <v>578</v>
      </c>
      <c r="P35" s="1759" t="s">
        <v>582</v>
      </c>
      <c r="Q35" s="1760">
        <v>43101</v>
      </c>
      <c r="R35" s="1760">
        <v>43465</v>
      </c>
      <c r="S35" s="1768">
        <v>1</v>
      </c>
      <c r="T35" s="1769">
        <v>1</v>
      </c>
      <c r="U35" s="1769">
        <v>1</v>
      </c>
      <c r="V35" s="1769">
        <v>1</v>
      </c>
      <c r="W35" s="1769">
        <v>1</v>
      </c>
      <c r="X35" s="1769">
        <v>1</v>
      </c>
      <c r="Y35" s="1769">
        <v>1</v>
      </c>
      <c r="Z35" s="1769">
        <v>1</v>
      </c>
      <c r="AA35" s="1769">
        <v>1</v>
      </c>
      <c r="AB35" s="1769">
        <v>1</v>
      </c>
      <c r="AC35" s="1769">
        <v>1</v>
      </c>
      <c r="AD35" s="1769">
        <v>1</v>
      </c>
      <c r="AE35" s="1899">
        <v>1</v>
      </c>
      <c r="AF35" s="1708">
        <v>0</v>
      </c>
      <c r="AG35" s="1708">
        <v>0</v>
      </c>
      <c r="AH35" s="1763"/>
      <c r="AI35" s="2701">
        <v>1</v>
      </c>
      <c r="AJ35" s="2701">
        <f>2/12</f>
        <v>0.16666666666666666</v>
      </c>
      <c r="AK35" s="2718">
        <v>1</v>
      </c>
      <c r="AL35" s="2701">
        <f t="shared" si="3"/>
        <v>1</v>
      </c>
      <c r="AM35" s="2701">
        <f t="shared" si="4"/>
        <v>1</v>
      </c>
      <c r="AN35" s="2706"/>
      <c r="AO35" s="2700"/>
      <c r="AP35" s="2716" t="s">
        <v>2043</v>
      </c>
      <c r="AQ35" s="2716" t="s">
        <v>2034</v>
      </c>
    </row>
    <row r="36" spans="1:43" ht="80.25" customHeight="1" thickBot="1">
      <c r="A36" s="3619"/>
      <c r="B36" s="3631"/>
      <c r="C36" s="3634"/>
      <c r="D36" s="3637"/>
      <c r="E36" s="3637"/>
      <c r="F36" s="1770"/>
      <c r="G36" s="1770"/>
      <c r="H36" s="1770"/>
      <c r="I36" s="1770"/>
      <c r="J36" s="1757" t="s">
        <v>581</v>
      </c>
      <c r="K36" s="1758" t="s">
        <v>581</v>
      </c>
      <c r="L36" s="1713" t="s">
        <v>580</v>
      </c>
      <c r="M36" s="1767">
        <v>1</v>
      </c>
      <c r="N36" s="1759" t="s">
        <v>579</v>
      </c>
      <c r="O36" s="1759" t="s">
        <v>578</v>
      </c>
      <c r="P36" s="1759" t="s">
        <v>577</v>
      </c>
      <c r="Q36" s="1760">
        <v>43101</v>
      </c>
      <c r="R36" s="1760">
        <v>43465</v>
      </c>
      <c r="S36" s="1768">
        <v>1</v>
      </c>
      <c r="T36" s="1769">
        <v>1</v>
      </c>
      <c r="U36" s="1769">
        <v>1</v>
      </c>
      <c r="V36" s="1769">
        <v>1</v>
      </c>
      <c r="W36" s="1769">
        <v>1</v>
      </c>
      <c r="X36" s="1769">
        <v>1</v>
      </c>
      <c r="Y36" s="1769">
        <v>1</v>
      </c>
      <c r="Z36" s="1769">
        <v>1</v>
      </c>
      <c r="AA36" s="1769">
        <v>1</v>
      </c>
      <c r="AB36" s="1769">
        <v>1</v>
      </c>
      <c r="AC36" s="1769">
        <v>1</v>
      </c>
      <c r="AD36" s="1769">
        <v>1</v>
      </c>
      <c r="AE36" s="1899">
        <v>1</v>
      </c>
      <c r="AF36" s="1708">
        <v>0</v>
      </c>
      <c r="AG36" s="1708">
        <v>0</v>
      </c>
      <c r="AH36" s="1763"/>
      <c r="AI36" s="2701">
        <v>1</v>
      </c>
      <c r="AJ36" s="2701">
        <f>2/12</f>
        <v>0.16666666666666666</v>
      </c>
      <c r="AK36" s="2718">
        <v>1</v>
      </c>
      <c r="AL36" s="2701">
        <f t="shared" si="3"/>
        <v>1</v>
      </c>
      <c r="AM36" s="2701">
        <f t="shared" si="4"/>
        <v>1</v>
      </c>
      <c r="AN36" s="2706"/>
      <c r="AO36" s="2700"/>
      <c r="AP36" s="2716" t="s">
        <v>2045</v>
      </c>
      <c r="AQ36" s="2716" t="s">
        <v>2034</v>
      </c>
    </row>
    <row r="37" spans="1:43" ht="77.25" customHeight="1">
      <c r="A37" s="3619"/>
      <c r="B37" s="3631"/>
      <c r="C37" s="3638" t="s">
        <v>576</v>
      </c>
      <c r="D37" s="3639"/>
      <c r="E37" s="3639"/>
      <c r="F37" s="1771"/>
      <c r="G37" s="1772"/>
      <c r="H37" s="1772"/>
      <c r="I37" s="1773"/>
      <c r="J37" s="1774" t="s">
        <v>575</v>
      </c>
      <c r="K37" s="2721" t="s">
        <v>2090</v>
      </c>
      <c r="L37" s="1713" t="s">
        <v>65</v>
      </c>
      <c r="M37" s="1713">
        <v>1</v>
      </c>
      <c r="N37" s="1759" t="s">
        <v>574</v>
      </c>
      <c r="O37" s="1759" t="s">
        <v>564</v>
      </c>
      <c r="P37" s="1759" t="s">
        <v>573</v>
      </c>
      <c r="Q37" s="1760">
        <v>43435</v>
      </c>
      <c r="R37" s="1760">
        <v>43465</v>
      </c>
      <c r="S37" s="1769"/>
      <c r="T37" s="1775"/>
      <c r="U37" s="1775"/>
      <c r="V37" s="1775"/>
      <c r="W37" s="1775"/>
      <c r="X37" s="1775"/>
      <c r="Y37" s="1775"/>
      <c r="Z37" s="1775"/>
      <c r="AA37" s="1775"/>
      <c r="AB37" s="1775"/>
      <c r="AC37" s="1775"/>
      <c r="AD37" s="1776">
        <v>1</v>
      </c>
      <c r="AE37" s="1898">
        <f>SUM(T37:AD37)</f>
        <v>1</v>
      </c>
      <c r="AF37" s="1708">
        <v>0</v>
      </c>
      <c r="AG37" s="1708">
        <v>0</v>
      </c>
      <c r="AH37" s="1763"/>
      <c r="AI37" s="2700">
        <f t="shared" si="1"/>
        <v>0</v>
      </c>
      <c r="AJ37" s="2701"/>
      <c r="AK37" s="2706"/>
      <c r="AL37" s="2701"/>
      <c r="AM37" s="2701">
        <f t="shared" si="4"/>
        <v>0</v>
      </c>
      <c r="AN37" s="2706"/>
      <c r="AO37" s="2700"/>
      <c r="AP37" s="2716"/>
      <c r="AQ37" s="2716"/>
    </row>
    <row r="38" spans="1:43" ht="78" customHeight="1" thickBot="1">
      <c r="A38" s="3619"/>
      <c r="B38" s="3631"/>
      <c r="C38" s="3634"/>
      <c r="D38" s="3636"/>
      <c r="E38" s="3637"/>
      <c r="F38" s="1770"/>
      <c r="G38" s="1777"/>
      <c r="H38" s="1777"/>
      <c r="I38" s="1778"/>
      <c r="J38" s="1774" t="s">
        <v>572</v>
      </c>
      <c r="K38" s="1757" t="s">
        <v>694</v>
      </c>
      <c r="L38" s="1712" t="s">
        <v>65</v>
      </c>
      <c r="M38" s="1779">
        <v>11</v>
      </c>
      <c r="N38" s="1780" t="s">
        <v>571</v>
      </c>
      <c r="O38" s="1759" t="s">
        <v>568</v>
      </c>
      <c r="P38" s="1712" t="s">
        <v>570</v>
      </c>
      <c r="Q38" s="1760">
        <v>43101</v>
      </c>
      <c r="R38" s="1760">
        <v>43465</v>
      </c>
      <c r="S38" s="1776"/>
      <c r="T38" s="1776">
        <v>1</v>
      </c>
      <c r="U38" s="1776">
        <v>1</v>
      </c>
      <c r="V38" s="1776">
        <v>1</v>
      </c>
      <c r="W38" s="1776">
        <v>1</v>
      </c>
      <c r="X38" s="1776">
        <v>1</v>
      </c>
      <c r="Y38" s="1776">
        <v>1</v>
      </c>
      <c r="Z38" s="1776">
        <v>1</v>
      </c>
      <c r="AA38" s="1776">
        <v>1</v>
      </c>
      <c r="AB38" s="1776">
        <v>1</v>
      </c>
      <c r="AC38" s="1776">
        <v>1</v>
      </c>
      <c r="AD38" s="1776">
        <v>1</v>
      </c>
      <c r="AE38" s="1898">
        <f>SUM(S38:AD38)</f>
        <v>11</v>
      </c>
      <c r="AF38" s="1708">
        <v>0</v>
      </c>
      <c r="AG38" s="1708">
        <v>0</v>
      </c>
      <c r="AH38" s="1763"/>
      <c r="AI38" s="2700">
        <f t="shared" si="1"/>
        <v>1</v>
      </c>
      <c r="AJ38" s="2701">
        <f t="shared" si="2"/>
        <v>0.09090909090909091</v>
      </c>
      <c r="AK38" s="2706">
        <v>1</v>
      </c>
      <c r="AL38" s="2701">
        <f t="shared" si="3"/>
        <v>1</v>
      </c>
      <c r="AM38" s="2701">
        <f t="shared" si="4"/>
        <v>0.09090909090909091</v>
      </c>
      <c r="AN38" s="2706"/>
      <c r="AO38" s="2700"/>
      <c r="AP38" s="2716" t="s">
        <v>2091</v>
      </c>
      <c r="AQ38" s="2716" t="s">
        <v>2034</v>
      </c>
    </row>
    <row r="39" spans="1:43" ht="74.25" customHeight="1" thickBot="1">
      <c r="A39" s="3619"/>
      <c r="B39" s="3631"/>
      <c r="C39" s="1781" t="s">
        <v>569</v>
      </c>
      <c r="D39" s="1772"/>
      <c r="E39" s="1772"/>
      <c r="F39" s="1771"/>
      <c r="G39" s="1772"/>
      <c r="H39" s="1772"/>
      <c r="I39" s="1773"/>
      <c r="J39" s="1711" t="s">
        <v>567</v>
      </c>
      <c r="K39" s="1711" t="s">
        <v>566</v>
      </c>
      <c r="L39" s="1712" t="s">
        <v>65</v>
      </c>
      <c r="M39" s="1779">
        <v>3</v>
      </c>
      <c r="N39" s="1780" t="s">
        <v>565</v>
      </c>
      <c r="O39" s="1759" t="s">
        <v>564</v>
      </c>
      <c r="P39" s="1712" t="s">
        <v>563</v>
      </c>
      <c r="Q39" s="1760">
        <v>43101</v>
      </c>
      <c r="R39" s="1760">
        <v>43465</v>
      </c>
      <c r="S39" s="1761"/>
      <c r="T39" s="1761"/>
      <c r="U39" s="1761"/>
      <c r="V39" s="1761">
        <v>1</v>
      </c>
      <c r="W39" s="1761"/>
      <c r="X39" s="1761"/>
      <c r="Y39" s="1761"/>
      <c r="Z39" s="1761">
        <v>1</v>
      </c>
      <c r="AA39" s="1762"/>
      <c r="AB39" s="1762"/>
      <c r="AC39" s="1762"/>
      <c r="AD39" s="1762">
        <v>1</v>
      </c>
      <c r="AE39" s="1898">
        <f>SUM(S39:AD39)</f>
        <v>3</v>
      </c>
      <c r="AF39" s="1708">
        <v>0</v>
      </c>
      <c r="AG39" s="1708">
        <v>0</v>
      </c>
      <c r="AH39" s="1763"/>
      <c r="AI39" s="2700">
        <f t="shared" si="1"/>
        <v>0</v>
      </c>
      <c r="AJ39" s="2701"/>
      <c r="AK39" s="2706"/>
      <c r="AL39" s="2701"/>
      <c r="AM39" s="2701">
        <f t="shared" si="4"/>
        <v>0</v>
      </c>
      <c r="AN39" s="2706"/>
      <c r="AO39" s="2700"/>
      <c r="AP39" s="2716" t="s">
        <v>2046</v>
      </c>
      <c r="AQ39" s="2716" t="s">
        <v>2034</v>
      </c>
    </row>
    <row r="40" spans="1:43" ht="96.75" customHeight="1" thickBot="1">
      <c r="A40" s="3620"/>
      <c r="B40" s="1484" t="s">
        <v>413</v>
      </c>
      <c r="C40" s="1600" t="s">
        <v>412</v>
      </c>
      <c r="D40" s="1782"/>
      <c r="E40" s="1783"/>
      <c r="F40" s="1784" t="s">
        <v>561</v>
      </c>
      <c r="G40" s="1785" t="s">
        <v>560</v>
      </c>
      <c r="H40" s="1783"/>
      <c r="I40" s="1783"/>
      <c r="J40" s="1485"/>
      <c r="K40" s="1486" t="s">
        <v>690</v>
      </c>
      <c r="L40" s="1487" t="s">
        <v>65</v>
      </c>
      <c r="M40" s="1487">
        <v>3</v>
      </c>
      <c r="N40" s="1487" t="s">
        <v>691</v>
      </c>
      <c r="O40" s="1786" t="s">
        <v>526</v>
      </c>
      <c r="P40" s="1787" t="s">
        <v>692</v>
      </c>
      <c r="Q40" s="1788">
        <v>43101</v>
      </c>
      <c r="R40" s="1788">
        <v>43465</v>
      </c>
      <c r="S40" s="1789"/>
      <c r="T40" s="1790"/>
      <c r="U40" s="1790"/>
      <c r="V40" s="1790">
        <v>1</v>
      </c>
      <c r="W40" s="1790"/>
      <c r="X40" s="1790"/>
      <c r="Y40" s="1790"/>
      <c r="Z40" s="1790">
        <v>1</v>
      </c>
      <c r="AA40" s="1790"/>
      <c r="AB40" s="1790"/>
      <c r="AC40" s="1790"/>
      <c r="AD40" s="1790">
        <v>1</v>
      </c>
      <c r="AE40" s="1900">
        <v>3</v>
      </c>
      <c r="AF40" s="1791">
        <v>0</v>
      </c>
      <c r="AG40" s="1792"/>
      <c r="AH40" s="1793"/>
      <c r="AI40" s="2700">
        <f t="shared" si="1"/>
        <v>0</v>
      </c>
      <c r="AJ40" s="2701"/>
      <c r="AK40" s="2706"/>
      <c r="AL40" s="2701"/>
      <c r="AM40" s="2701">
        <f t="shared" si="4"/>
        <v>0</v>
      </c>
      <c r="AN40" s="2706"/>
      <c r="AO40" s="2700"/>
      <c r="AP40" s="2716" t="s">
        <v>2079</v>
      </c>
      <c r="AQ40" s="2716" t="s">
        <v>2034</v>
      </c>
    </row>
    <row r="41" spans="1:43" ht="16.5" thickBot="1">
      <c r="A41" s="3602" t="s">
        <v>56</v>
      </c>
      <c r="B41" s="3603"/>
      <c r="C41" s="3603"/>
      <c r="D41" s="1727"/>
      <c r="E41" s="1727"/>
      <c r="F41" s="1727"/>
      <c r="G41" s="1727"/>
      <c r="H41" s="1727"/>
      <c r="I41" s="1727"/>
      <c r="J41" s="1727"/>
      <c r="K41" s="1727"/>
      <c r="L41" s="1727"/>
      <c r="M41" s="1727"/>
      <c r="N41" s="1727"/>
      <c r="O41" s="1727"/>
      <c r="P41" s="1727"/>
      <c r="Q41" s="1727"/>
      <c r="R41" s="1727"/>
      <c r="S41" s="1727"/>
      <c r="T41" s="1727"/>
      <c r="U41" s="1727"/>
      <c r="V41" s="1727"/>
      <c r="W41" s="1727"/>
      <c r="X41" s="1727"/>
      <c r="Y41" s="1727"/>
      <c r="Z41" s="1727"/>
      <c r="AA41" s="1727"/>
      <c r="AB41" s="1727"/>
      <c r="AC41" s="1727"/>
      <c r="AD41" s="1727"/>
      <c r="AE41" s="1728"/>
      <c r="AF41" s="1729">
        <f>SUM(AF27:AF40)</f>
        <v>0</v>
      </c>
      <c r="AG41" s="1729">
        <f>SUM(AG27:AG40)</f>
        <v>0</v>
      </c>
      <c r="AH41" s="2270"/>
      <c r="AI41" s="2703"/>
      <c r="AJ41" s="2703"/>
      <c r="AK41" s="2703"/>
      <c r="AL41" s="2715"/>
      <c r="AM41" s="2715"/>
      <c r="AN41" s="2703"/>
      <c r="AO41" s="2703"/>
      <c r="AP41" s="2703"/>
      <c r="AQ41" s="2703"/>
    </row>
    <row r="42" spans="1:43" ht="84" customHeight="1" thickBot="1">
      <c r="A42" s="3643">
        <v>3</v>
      </c>
      <c r="B42" s="3643" t="s">
        <v>282</v>
      </c>
      <c r="C42" s="1794" t="s">
        <v>562</v>
      </c>
      <c r="D42" s="3639"/>
      <c r="E42" s="3639"/>
      <c r="F42" s="1795"/>
      <c r="G42" s="1785"/>
      <c r="H42" s="1772"/>
      <c r="I42" s="1773"/>
      <c r="J42" s="1796" t="s">
        <v>559</v>
      </c>
      <c r="K42" s="1764" t="s">
        <v>559</v>
      </c>
      <c r="L42" s="1797" t="s">
        <v>65</v>
      </c>
      <c r="M42" s="1797">
        <v>1</v>
      </c>
      <c r="N42" s="1797" t="s">
        <v>558</v>
      </c>
      <c r="O42" s="1798" t="s">
        <v>526</v>
      </c>
      <c r="P42" s="1797" t="s">
        <v>557</v>
      </c>
      <c r="Q42" s="1799">
        <v>43101</v>
      </c>
      <c r="R42" s="1799">
        <v>43120</v>
      </c>
      <c r="S42" s="1800">
        <v>1</v>
      </c>
      <c r="T42" s="1800"/>
      <c r="U42" s="1800"/>
      <c r="V42" s="1800"/>
      <c r="W42" s="1800"/>
      <c r="X42" s="1800"/>
      <c r="Y42" s="1800"/>
      <c r="Z42" s="1800"/>
      <c r="AA42" s="1800"/>
      <c r="AB42" s="1800"/>
      <c r="AC42" s="1800"/>
      <c r="AD42" s="1800"/>
      <c r="AE42" s="1901">
        <f>SUM(S42:AD42)</f>
        <v>1</v>
      </c>
      <c r="AF42" s="1708">
        <v>0</v>
      </c>
      <c r="AG42" s="1708">
        <v>0</v>
      </c>
      <c r="AH42" s="1716"/>
      <c r="AI42" s="2700">
        <f>SUM(S42:T42)</f>
        <v>1</v>
      </c>
      <c r="AJ42" s="2701">
        <f>AI42/AE42</f>
        <v>1</v>
      </c>
      <c r="AK42" s="2706">
        <v>1</v>
      </c>
      <c r="AL42" s="2701">
        <f>+AK42/AI42</f>
        <v>1</v>
      </c>
      <c r="AM42" s="2701">
        <f>+AK42/AE42</f>
        <v>1</v>
      </c>
      <c r="AN42" s="2706"/>
      <c r="AO42" s="2700"/>
      <c r="AP42" s="2716" t="s">
        <v>2081</v>
      </c>
      <c r="AQ42" s="2716" t="s">
        <v>2034</v>
      </c>
    </row>
    <row r="43" spans="1:43" ht="63.75">
      <c r="A43" s="3644"/>
      <c r="B43" s="3644"/>
      <c r="C43" s="1794" t="s">
        <v>562</v>
      </c>
      <c r="D43" s="3636"/>
      <c r="E43" s="3636"/>
      <c r="F43" s="1756"/>
      <c r="G43" s="1801"/>
      <c r="H43" s="1802"/>
      <c r="I43" s="1803"/>
      <c r="J43" s="1764" t="s">
        <v>556</v>
      </c>
      <c r="K43" s="1764" t="s">
        <v>695</v>
      </c>
      <c r="L43" s="1797" t="s">
        <v>65</v>
      </c>
      <c r="M43" s="1705">
        <v>1</v>
      </c>
      <c r="N43" s="1797" t="s">
        <v>449</v>
      </c>
      <c r="O43" s="1798" t="s">
        <v>526</v>
      </c>
      <c r="P43" s="1797" t="s">
        <v>555</v>
      </c>
      <c r="Q43" s="1799">
        <v>43101</v>
      </c>
      <c r="R43" s="1799">
        <v>43120</v>
      </c>
      <c r="S43" s="1800">
        <v>1</v>
      </c>
      <c r="T43" s="1800"/>
      <c r="U43" s="1800"/>
      <c r="V43" s="1800"/>
      <c r="W43" s="1800"/>
      <c r="X43" s="1800"/>
      <c r="Y43" s="1800"/>
      <c r="Z43" s="1800"/>
      <c r="AA43" s="1800"/>
      <c r="AB43" s="1800"/>
      <c r="AC43" s="1800"/>
      <c r="AD43" s="1800"/>
      <c r="AE43" s="1901">
        <f>SUM(S43:AD43)</f>
        <v>1</v>
      </c>
      <c r="AF43" s="1708">
        <v>0</v>
      </c>
      <c r="AG43" s="1708">
        <v>0</v>
      </c>
      <c r="AH43" s="1716"/>
      <c r="AI43" s="2700">
        <f aca="true" t="shared" si="5" ref="AI43:AI65">SUM(S43:T43)</f>
        <v>1</v>
      </c>
      <c r="AJ43" s="2701">
        <f>AI43/AE43</f>
        <v>1</v>
      </c>
      <c r="AK43" s="2706">
        <v>1</v>
      </c>
      <c r="AL43" s="2701">
        <f aca="true" t="shared" si="6" ref="AL43:AL61">+AK43/AI43</f>
        <v>1</v>
      </c>
      <c r="AM43" s="2701">
        <f aca="true" t="shared" si="7" ref="AM43:AM65">+AK43/AE43</f>
        <v>1</v>
      </c>
      <c r="AN43" s="2706"/>
      <c r="AO43" s="2700"/>
      <c r="AP43" s="2716" t="s">
        <v>2080</v>
      </c>
      <c r="AQ43" s="2716" t="s">
        <v>2034</v>
      </c>
    </row>
    <row r="44" spans="1:43" ht="82.5" customHeight="1">
      <c r="A44" s="3644"/>
      <c r="B44" s="3644"/>
      <c r="C44" s="1804"/>
      <c r="D44" s="3636"/>
      <c r="E44" s="3636"/>
      <c r="F44" s="1756"/>
      <c r="G44" s="1801"/>
      <c r="H44" s="1802"/>
      <c r="I44" s="1803"/>
      <c r="J44" s="1764" t="s">
        <v>554</v>
      </c>
      <c r="K44" s="1764" t="s">
        <v>553</v>
      </c>
      <c r="L44" s="1797" t="s">
        <v>552</v>
      </c>
      <c r="M44" s="1705">
        <v>6</v>
      </c>
      <c r="N44" s="1797" t="s">
        <v>449</v>
      </c>
      <c r="O44" s="1798" t="s">
        <v>551</v>
      </c>
      <c r="P44" s="1797" t="s">
        <v>550</v>
      </c>
      <c r="Q44" s="1799">
        <v>43132</v>
      </c>
      <c r="R44" s="1799">
        <v>43465</v>
      </c>
      <c r="S44" s="1800"/>
      <c r="T44" s="1800">
        <v>1</v>
      </c>
      <c r="U44" s="1800"/>
      <c r="V44" s="1800">
        <v>1</v>
      </c>
      <c r="W44" s="1800"/>
      <c r="X44" s="1800">
        <v>1</v>
      </c>
      <c r="Y44" s="1800"/>
      <c r="Z44" s="1800">
        <v>1</v>
      </c>
      <c r="AA44" s="1800"/>
      <c r="AB44" s="1800">
        <v>1</v>
      </c>
      <c r="AC44" s="1800"/>
      <c r="AD44" s="1800">
        <v>1</v>
      </c>
      <c r="AE44" s="1901">
        <f>SUM(S44:AD44)</f>
        <v>6</v>
      </c>
      <c r="AF44" s="1708">
        <v>0</v>
      </c>
      <c r="AG44" s="1708">
        <v>0</v>
      </c>
      <c r="AH44" s="1716"/>
      <c r="AI44" s="2700">
        <f t="shared" si="5"/>
        <v>1</v>
      </c>
      <c r="AJ44" s="2701">
        <f>AI44/AE44</f>
        <v>0.16666666666666666</v>
      </c>
      <c r="AK44" s="2706">
        <v>1</v>
      </c>
      <c r="AL44" s="2701">
        <f t="shared" si="6"/>
        <v>1</v>
      </c>
      <c r="AM44" s="2701">
        <f t="shared" si="7"/>
        <v>0.16666666666666666</v>
      </c>
      <c r="AN44" s="2706"/>
      <c r="AO44" s="2700"/>
      <c r="AP44" s="2716" t="s">
        <v>2054</v>
      </c>
      <c r="AQ44" s="2716" t="s">
        <v>2034</v>
      </c>
    </row>
    <row r="45" spans="1:43" ht="63.75" customHeight="1">
      <c r="A45" s="3644"/>
      <c r="B45" s="3644"/>
      <c r="C45" s="1804"/>
      <c r="D45" s="3636"/>
      <c r="E45" s="3636"/>
      <c r="F45" s="1756"/>
      <c r="G45" s="1801"/>
      <c r="H45" s="1802"/>
      <c r="I45" s="1803"/>
      <c r="J45" s="1764" t="s">
        <v>549</v>
      </c>
      <c r="K45" s="1764" t="s">
        <v>548</v>
      </c>
      <c r="L45" s="1797" t="s">
        <v>65</v>
      </c>
      <c r="M45" s="1797">
        <v>1</v>
      </c>
      <c r="N45" s="1797" t="s">
        <v>449</v>
      </c>
      <c r="O45" s="1798" t="s">
        <v>547</v>
      </c>
      <c r="P45" s="1797" t="s">
        <v>546</v>
      </c>
      <c r="Q45" s="1799">
        <v>43374</v>
      </c>
      <c r="R45" s="1799">
        <v>43465</v>
      </c>
      <c r="S45" s="1800"/>
      <c r="T45" s="1800"/>
      <c r="U45" s="1800"/>
      <c r="V45" s="1800"/>
      <c r="W45" s="1800"/>
      <c r="X45" s="1800"/>
      <c r="Y45" s="1800"/>
      <c r="Z45" s="1800"/>
      <c r="AA45" s="1800"/>
      <c r="AB45" s="1800"/>
      <c r="AC45" s="1800"/>
      <c r="AD45" s="1800">
        <v>1</v>
      </c>
      <c r="AE45" s="1901">
        <f>SUM(S45:AD45)</f>
        <v>1</v>
      </c>
      <c r="AF45" s="1708">
        <v>0</v>
      </c>
      <c r="AG45" s="1708">
        <v>0</v>
      </c>
      <c r="AH45" s="1716"/>
      <c r="AI45" s="2700">
        <f t="shared" si="5"/>
        <v>0</v>
      </c>
      <c r="AJ45" s="2701"/>
      <c r="AK45" s="2706"/>
      <c r="AL45" s="2701"/>
      <c r="AM45" s="2701">
        <f t="shared" si="7"/>
        <v>0</v>
      </c>
      <c r="AN45" s="2706"/>
      <c r="AO45" s="2700"/>
      <c r="AP45" s="2716" t="s">
        <v>2055</v>
      </c>
      <c r="AQ45" s="2716" t="s">
        <v>2034</v>
      </c>
    </row>
    <row r="46" spans="1:43" s="1807" customFormat="1" ht="74.25" customHeight="1" thickBot="1">
      <c r="A46" s="3644"/>
      <c r="B46" s="3644"/>
      <c r="C46" s="1804"/>
      <c r="D46" s="3636"/>
      <c r="E46" s="3636"/>
      <c r="F46" s="1756"/>
      <c r="G46" s="1801"/>
      <c r="H46" s="1802"/>
      <c r="I46" s="1803"/>
      <c r="J46" s="1764" t="s">
        <v>545</v>
      </c>
      <c r="K46" s="1765" t="s">
        <v>696</v>
      </c>
      <c r="L46" s="1798" t="s">
        <v>65</v>
      </c>
      <c r="M46" s="1805">
        <v>2</v>
      </c>
      <c r="N46" s="1798" t="s">
        <v>544</v>
      </c>
      <c r="O46" s="1798" t="s">
        <v>547</v>
      </c>
      <c r="P46" s="1797" t="s">
        <v>543</v>
      </c>
      <c r="Q46" s="1799">
        <v>43101</v>
      </c>
      <c r="R46" s="1799">
        <v>43465</v>
      </c>
      <c r="S46" s="1806"/>
      <c r="T46" s="1806"/>
      <c r="U46" s="1806">
        <v>2</v>
      </c>
      <c r="V46" s="1806"/>
      <c r="W46" s="1806"/>
      <c r="X46" s="1806"/>
      <c r="Y46" s="1806"/>
      <c r="Z46" s="1806"/>
      <c r="AA46" s="1806"/>
      <c r="AB46" s="1806"/>
      <c r="AC46" s="1806"/>
      <c r="AD46" s="1806"/>
      <c r="AE46" s="1901">
        <f>SUM(S46:AD46)</f>
        <v>2</v>
      </c>
      <c r="AF46" s="1708">
        <v>0</v>
      </c>
      <c r="AG46" s="1708">
        <v>0</v>
      </c>
      <c r="AH46" s="1716"/>
      <c r="AI46" s="2700">
        <f t="shared" si="5"/>
        <v>0</v>
      </c>
      <c r="AJ46" s="2701"/>
      <c r="AK46" s="2706"/>
      <c r="AL46" s="2701"/>
      <c r="AM46" s="2701">
        <f t="shared" si="7"/>
        <v>0</v>
      </c>
      <c r="AN46" s="2706"/>
      <c r="AO46" s="2700"/>
      <c r="AP46" s="2716" t="s">
        <v>2082</v>
      </c>
      <c r="AQ46" s="2716" t="s">
        <v>2034</v>
      </c>
    </row>
    <row r="47" spans="1:43" ht="45" customHeight="1">
      <c r="A47" s="3644"/>
      <c r="B47" s="3644"/>
      <c r="C47" s="3640" t="s">
        <v>542</v>
      </c>
      <c r="D47" s="3639"/>
      <c r="E47" s="3639"/>
      <c r="F47" s="1772"/>
      <c r="G47" s="1808"/>
      <c r="H47" s="1772"/>
      <c r="I47" s="1773"/>
      <c r="J47" s="1764" t="s">
        <v>541</v>
      </c>
      <c r="K47" s="1764" t="s">
        <v>540</v>
      </c>
      <c r="L47" s="1797" t="s">
        <v>69</v>
      </c>
      <c r="M47" s="1809">
        <v>1</v>
      </c>
      <c r="N47" s="1797" t="s">
        <v>539</v>
      </c>
      <c r="O47" s="1798" t="s">
        <v>547</v>
      </c>
      <c r="P47" s="1797" t="s">
        <v>538</v>
      </c>
      <c r="Q47" s="1799">
        <v>43101</v>
      </c>
      <c r="R47" s="1799">
        <v>43465</v>
      </c>
      <c r="S47" s="1810">
        <v>1</v>
      </c>
      <c r="T47" s="1810">
        <v>1</v>
      </c>
      <c r="U47" s="1810">
        <v>1</v>
      </c>
      <c r="V47" s="1810">
        <v>1</v>
      </c>
      <c r="W47" s="1810">
        <v>1</v>
      </c>
      <c r="X47" s="1810">
        <v>1</v>
      </c>
      <c r="Y47" s="1810">
        <v>1</v>
      </c>
      <c r="Z47" s="1810">
        <v>1</v>
      </c>
      <c r="AA47" s="1810">
        <v>1</v>
      </c>
      <c r="AB47" s="1810">
        <v>1</v>
      </c>
      <c r="AC47" s="1810">
        <v>1</v>
      </c>
      <c r="AD47" s="1810">
        <v>1</v>
      </c>
      <c r="AE47" s="1902">
        <v>1</v>
      </c>
      <c r="AF47" s="1708">
        <v>0</v>
      </c>
      <c r="AG47" s="1708">
        <v>0</v>
      </c>
      <c r="AH47" s="1716"/>
      <c r="AI47" s="2701">
        <v>1</v>
      </c>
      <c r="AJ47" s="2701">
        <f>2/12</f>
        <v>0.16666666666666666</v>
      </c>
      <c r="AK47" s="2718">
        <v>1</v>
      </c>
      <c r="AL47" s="2701">
        <f t="shared" si="6"/>
        <v>1</v>
      </c>
      <c r="AM47" s="2701">
        <f t="shared" si="7"/>
        <v>1</v>
      </c>
      <c r="AN47" s="2706"/>
      <c r="AO47" s="2700"/>
      <c r="AP47" s="2716" t="s">
        <v>2056</v>
      </c>
      <c r="AQ47" s="2716" t="s">
        <v>2034</v>
      </c>
    </row>
    <row r="48" spans="1:43" ht="51.75" customHeight="1">
      <c r="A48" s="3644"/>
      <c r="B48" s="3644"/>
      <c r="C48" s="3641"/>
      <c r="D48" s="3636"/>
      <c r="E48" s="3636"/>
      <c r="F48" s="1802"/>
      <c r="G48" s="1801"/>
      <c r="H48" s="1802"/>
      <c r="I48" s="1803"/>
      <c r="J48" s="1764" t="s">
        <v>537</v>
      </c>
      <c r="K48" s="1764" t="s">
        <v>537</v>
      </c>
      <c r="L48" s="1797" t="s">
        <v>69</v>
      </c>
      <c r="M48" s="1812">
        <v>1</v>
      </c>
      <c r="N48" s="1797" t="s">
        <v>433</v>
      </c>
      <c r="O48" s="1798" t="s">
        <v>547</v>
      </c>
      <c r="P48" s="1797" t="s">
        <v>536</v>
      </c>
      <c r="Q48" s="1799">
        <v>43101</v>
      </c>
      <c r="R48" s="1799">
        <v>43465</v>
      </c>
      <c r="S48" s="1810">
        <v>1</v>
      </c>
      <c r="T48" s="1810">
        <v>1</v>
      </c>
      <c r="U48" s="1810">
        <v>1</v>
      </c>
      <c r="V48" s="1810">
        <v>1</v>
      </c>
      <c r="W48" s="1810">
        <v>1</v>
      </c>
      <c r="X48" s="1810">
        <v>1</v>
      </c>
      <c r="Y48" s="1810">
        <v>1</v>
      </c>
      <c r="Z48" s="1810">
        <v>1</v>
      </c>
      <c r="AA48" s="1810">
        <v>1</v>
      </c>
      <c r="AB48" s="1810">
        <v>1</v>
      </c>
      <c r="AC48" s="1810">
        <v>1</v>
      </c>
      <c r="AD48" s="1810">
        <v>1</v>
      </c>
      <c r="AE48" s="1902">
        <v>1</v>
      </c>
      <c r="AF48" s="1708">
        <v>0</v>
      </c>
      <c r="AG48" s="1708">
        <v>0</v>
      </c>
      <c r="AH48" s="1716"/>
      <c r="AI48" s="2701">
        <v>1</v>
      </c>
      <c r="AJ48" s="2701">
        <f>2/12</f>
        <v>0.16666666666666666</v>
      </c>
      <c r="AK48" s="2718">
        <v>1</v>
      </c>
      <c r="AL48" s="2701">
        <f t="shared" si="6"/>
        <v>1</v>
      </c>
      <c r="AM48" s="2701">
        <f t="shared" si="7"/>
        <v>1</v>
      </c>
      <c r="AN48" s="2706"/>
      <c r="AO48" s="2700"/>
      <c r="AP48" s="2716" t="s">
        <v>2057</v>
      </c>
      <c r="AQ48" s="2716" t="s">
        <v>2034</v>
      </c>
    </row>
    <row r="49" spans="1:43" ht="63.75" customHeight="1">
      <c r="A49" s="3644"/>
      <c r="B49" s="3644"/>
      <c r="C49" s="3641"/>
      <c r="D49" s="3636"/>
      <c r="E49" s="3636"/>
      <c r="F49" s="1802"/>
      <c r="G49" s="1801"/>
      <c r="H49" s="1802"/>
      <c r="I49" s="1803"/>
      <c r="J49" s="1764" t="s">
        <v>535</v>
      </c>
      <c r="K49" s="1764" t="s">
        <v>534</v>
      </c>
      <c r="L49" s="1797" t="s">
        <v>69</v>
      </c>
      <c r="M49" s="1811">
        <v>1</v>
      </c>
      <c r="N49" s="1797" t="s">
        <v>533</v>
      </c>
      <c r="O49" s="1798" t="s">
        <v>547</v>
      </c>
      <c r="P49" s="1797" t="s">
        <v>532</v>
      </c>
      <c r="Q49" s="1799">
        <v>43101</v>
      </c>
      <c r="R49" s="1799">
        <v>43465</v>
      </c>
      <c r="S49" s="1810">
        <v>1</v>
      </c>
      <c r="T49" s="1810">
        <v>1</v>
      </c>
      <c r="U49" s="1810">
        <v>1</v>
      </c>
      <c r="V49" s="1810">
        <v>1</v>
      </c>
      <c r="W49" s="1810">
        <v>1</v>
      </c>
      <c r="X49" s="1810">
        <v>1</v>
      </c>
      <c r="Y49" s="1810">
        <v>1</v>
      </c>
      <c r="Z49" s="1810">
        <v>1</v>
      </c>
      <c r="AA49" s="1810">
        <v>1</v>
      </c>
      <c r="AB49" s="1810">
        <v>1</v>
      </c>
      <c r="AC49" s="1810">
        <v>1</v>
      </c>
      <c r="AD49" s="1810">
        <v>1</v>
      </c>
      <c r="AE49" s="1901">
        <f>SUM(S49:AD49)</f>
        <v>12</v>
      </c>
      <c r="AF49" s="1708">
        <v>0</v>
      </c>
      <c r="AG49" s="1708">
        <v>0</v>
      </c>
      <c r="AH49" s="1716"/>
      <c r="AI49" s="2701">
        <v>1</v>
      </c>
      <c r="AJ49" s="2701">
        <f>2/12</f>
        <v>0.16666666666666666</v>
      </c>
      <c r="AK49" s="2718">
        <v>1</v>
      </c>
      <c r="AL49" s="2701">
        <f t="shared" si="6"/>
        <v>1</v>
      </c>
      <c r="AM49" s="2701">
        <f t="shared" si="7"/>
        <v>0.08333333333333333</v>
      </c>
      <c r="AN49" s="2706"/>
      <c r="AO49" s="2700"/>
      <c r="AP49" s="2716" t="s">
        <v>2056</v>
      </c>
      <c r="AQ49" s="2716" t="s">
        <v>2034</v>
      </c>
    </row>
    <row r="50" spans="1:43" ht="81.75" customHeight="1" thickBot="1">
      <c r="A50" s="3644"/>
      <c r="B50" s="3644"/>
      <c r="C50" s="3642"/>
      <c r="D50" s="3637"/>
      <c r="E50" s="3637"/>
      <c r="F50" s="1777"/>
      <c r="G50" s="1813"/>
      <c r="H50" s="1777"/>
      <c r="I50" s="1778"/>
      <c r="J50" s="1764" t="s">
        <v>531</v>
      </c>
      <c r="K50" s="1765" t="s">
        <v>530</v>
      </c>
      <c r="L50" s="1797" t="s">
        <v>65</v>
      </c>
      <c r="M50" s="1814">
        <v>12</v>
      </c>
      <c r="N50" s="1797" t="s">
        <v>529</v>
      </c>
      <c r="O50" s="1798" t="s">
        <v>697</v>
      </c>
      <c r="P50" s="1797" t="s">
        <v>528</v>
      </c>
      <c r="Q50" s="1799">
        <v>43101</v>
      </c>
      <c r="R50" s="1799">
        <v>43465</v>
      </c>
      <c r="S50" s="2720">
        <v>1</v>
      </c>
      <c r="T50" s="2720">
        <v>1</v>
      </c>
      <c r="U50" s="2720">
        <v>1</v>
      </c>
      <c r="V50" s="2720">
        <v>1</v>
      </c>
      <c r="W50" s="2720">
        <v>1</v>
      </c>
      <c r="X50" s="2720">
        <v>1</v>
      </c>
      <c r="Y50" s="2720">
        <v>1</v>
      </c>
      <c r="Z50" s="2720">
        <v>1</v>
      </c>
      <c r="AA50" s="2720">
        <v>1</v>
      </c>
      <c r="AB50" s="2720">
        <v>1</v>
      </c>
      <c r="AC50" s="2720">
        <v>1</v>
      </c>
      <c r="AD50" s="2720">
        <v>1</v>
      </c>
      <c r="AE50" s="1901">
        <f>SUM(S50:AD50)</f>
        <v>12</v>
      </c>
      <c r="AF50" s="1708">
        <v>0</v>
      </c>
      <c r="AG50" s="1708">
        <v>0</v>
      </c>
      <c r="AH50" s="1716"/>
      <c r="AI50" s="2700">
        <f t="shared" si="5"/>
        <v>2</v>
      </c>
      <c r="AJ50" s="2701">
        <f>AI50/AE50</f>
        <v>0.16666666666666666</v>
      </c>
      <c r="AK50" s="2706">
        <v>2</v>
      </c>
      <c r="AL50" s="2701">
        <f t="shared" si="6"/>
        <v>1</v>
      </c>
      <c r="AM50" s="2701">
        <f t="shared" si="7"/>
        <v>0.16666666666666666</v>
      </c>
      <c r="AN50" s="2706"/>
      <c r="AO50" s="2700"/>
      <c r="AP50" s="2716" t="s">
        <v>2092</v>
      </c>
      <c r="AQ50" s="2716" t="s">
        <v>2034</v>
      </c>
    </row>
    <row r="51" spans="1:43" ht="85.5" customHeight="1" thickBot="1">
      <c r="A51" s="3644"/>
      <c r="B51" s="3644"/>
      <c r="C51" s="1815" t="s">
        <v>283</v>
      </c>
      <c r="D51" s="1816"/>
      <c r="E51" s="1817"/>
      <c r="F51" s="1816"/>
      <c r="G51" s="1817"/>
      <c r="H51" s="1816"/>
      <c r="I51" s="1818"/>
      <c r="J51" s="1765" t="s">
        <v>352</v>
      </c>
      <c r="K51" s="1765" t="s">
        <v>527</v>
      </c>
      <c r="L51" s="1798" t="s">
        <v>69</v>
      </c>
      <c r="M51" s="1812">
        <v>1</v>
      </c>
      <c r="N51" s="1798" t="s">
        <v>299</v>
      </c>
      <c r="O51" s="1798" t="s">
        <v>698</v>
      </c>
      <c r="P51" s="1798" t="s">
        <v>284</v>
      </c>
      <c r="Q51" s="1700">
        <v>42736</v>
      </c>
      <c r="R51" s="1700">
        <v>43100</v>
      </c>
      <c r="S51" s="1810">
        <v>1</v>
      </c>
      <c r="T51" s="1810">
        <v>1</v>
      </c>
      <c r="U51" s="1810">
        <v>1</v>
      </c>
      <c r="V51" s="1810">
        <v>1</v>
      </c>
      <c r="W51" s="1810">
        <v>1</v>
      </c>
      <c r="X51" s="1810">
        <v>1</v>
      </c>
      <c r="Y51" s="1810">
        <v>1</v>
      </c>
      <c r="Z51" s="1810">
        <v>1</v>
      </c>
      <c r="AA51" s="1810">
        <v>1</v>
      </c>
      <c r="AB51" s="1810">
        <v>1</v>
      </c>
      <c r="AC51" s="1810">
        <v>1</v>
      </c>
      <c r="AD51" s="1810">
        <v>1</v>
      </c>
      <c r="AE51" s="1902">
        <v>1</v>
      </c>
      <c r="AF51" s="1708">
        <v>0</v>
      </c>
      <c r="AG51" s="1708">
        <v>0</v>
      </c>
      <c r="AH51" s="1716"/>
      <c r="AI51" s="2701">
        <v>1</v>
      </c>
      <c r="AJ51" s="2701">
        <f>2/12</f>
        <v>0.16666666666666666</v>
      </c>
      <c r="AK51" s="2718">
        <v>1</v>
      </c>
      <c r="AL51" s="2701">
        <f t="shared" si="6"/>
        <v>1</v>
      </c>
      <c r="AM51" s="2701">
        <f t="shared" si="7"/>
        <v>1</v>
      </c>
      <c r="AN51" s="2706"/>
      <c r="AO51" s="2700"/>
      <c r="AP51" s="2716" t="s">
        <v>2083</v>
      </c>
      <c r="AQ51" s="2716" t="s">
        <v>2034</v>
      </c>
    </row>
    <row r="52" spans="1:43" ht="84.75" customHeight="1">
      <c r="A52" s="3644"/>
      <c r="B52" s="3644"/>
      <c r="C52" s="3640" t="s">
        <v>525</v>
      </c>
      <c r="D52" s="3639"/>
      <c r="E52" s="3639"/>
      <c r="F52" s="1772"/>
      <c r="G52" s="1808"/>
      <c r="H52" s="1772"/>
      <c r="I52" s="1773"/>
      <c r="J52" s="1704" t="s">
        <v>524</v>
      </c>
      <c r="K52" s="1704" t="s">
        <v>699</v>
      </c>
      <c r="L52" s="1705" t="s">
        <v>69</v>
      </c>
      <c r="M52" s="1811">
        <v>0.95</v>
      </c>
      <c r="N52" s="1797" t="s">
        <v>521</v>
      </c>
      <c r="O52" s="1798" t="s">
        <v>499</v>
      </c>
      <c r="P52" s="1705" t="s">
        <v>523</v>
      </c>
      <c r="Q52" s="1799">
        <v>43132</v>
      </c>
      <c r="R52" s="1799">
        <v>43465</v>
      </c>
      <c r="S52" s="1810"/>
      <c r="T52" s="1810"/>
      <c r="U52" s="1810"/>
      <c r="V52" s="1810"/>
      <c r="W52" s="1810"/>
      <c r="X52" s="1810"/>
      <c r="Y52" s="1810"/>
      <c r="Z52" s="1810"/>
      <c r="AA52" s="1810"/>
      <c r="AB52" s="1810"/>
      <c r="AC52" s="1810"/>
      <c r="AD52" s="1810">
        <v>0.95</v>
      </c>
      <c r="AE52" s="1903">
        <v>0.95</v>
      </c>
      <c r="AF52" s="1708">
        <v>0</v>
      </c>
      <c r="AG52" s="1708">
        <v>0</v>
      </c>
      <c r="AH52" s="1819"/>
      <c r="AI52" s="2700">
        <f t="shared" si="5"/>
        <v>0</v>
      </c>
      <c r="AJ52" s="2701"/>
      <c r="AK52" s="2718">
        <v>0.05</v>
      </c>
      <c r="AL52" s="2701"/>
      <c r="AM52" s="2701">
        <f t="shared" si="7"/>
        <v>0.052631578947368425</v>
      </c>
      <c r="AN52" s="2706"/>
      <c r="AO52" s="2700"/>
      <c r="AP52" s="2716" t="s">
        <v>2069</v>
      </c>
      <c r="AQ52" s="2716" t="s">
        <v>2058</v>
      </c>
    </row>
    <row r="53" spans="1:43" ht="63" customHeight="1">
      <c r="A53" s="3644"/>
      <c r="B53" s="3644"/>
      <c r="C53" s="3641"/>
      <c r="D53" s="3636"/>
      <c r="E53" s="3636"/>
      <c r="F53" s="1802"/>
      <c r="G53" s="1801"/>
      <c r="H53" s="1802"/>
      <c r="I53" s="1803"/>
      <c r="J53" s="1704"/>
      <c r="K53" s="1704" t="s">
        <v>522</v>
      </c>
      <c r="L53" s="1705" t="s">
        <v>69</v>
      </c>
      <c r="M53" s="1811">
        <v>1</v>
      </c>
      <c r="N53" s="1797" t="s">
        <v>521</v>
      </c>
      <c r="O53" s="1798" t="s">
        <v>520</v>
      </c>
      <c r="P53" s="1705" t="s">
        <v>519</v>
      </c>
      <c r="Q53" s="1799">
        <v>43101</v>
      </c>
      <c r="R53" s="1799">
        <v>43174</v>
      </c>
      <c r="S53" s="1810"/>
      <c r="T53" s="1810"/>
      <c r="U53" s="1810">
        <v>1</v>
      </c>
      <c r="V53" s="1810"/>
      <c r="W53" s="1810"/>
      <c r="X53" s="1810"/>
      <c r="Y53" s="1810"/>
      <c r="Z53" s="1810"/>
      <c r="AA53" s="1810"/>
      <c r="AB53" s="1810"/>
      <c r="AC53" s="1810"/>
      <c r="AD53" s="1810"/>
      <c r="AE53" s="1903">
        <v>1</v>
      </c>
      <c r="AF53" s="1708">
        <v>0</v>
      </c>
      <c r="AG53" s="1708">
        <v>0</v>
      </c>
      <c r="AH53" s="1819"/>
      <c r="AI53" s="2701">
        <f t="shared" si="5"/>
        <v>0</v>
      </c>
      <c r="AJ53" s="2701"/>
      <c r="AK53" s="2718">
        <v>0.9</v>
      </c>
      <c r="AL53" s="2701"/>
      <c r="AM53" s="2701">
        <f t="shared" si="7"/>
        <v>0.9</v>
      </c>
      <c r="AN53" s="2706"/>
      <c r="AO53" s="2700"/>
      <c r="AP53" s="2716" t="s">
        <v>2061</v>
      </c>
      <c r="AQ53" s="2716" t="s">
        <v>289</v>
      </c>
    </row>
    <row r="54" spans="1:43" ht="68.25" customHeight="1">
      <c r="A54" s="3644"/>
      <c r="B54" s="3644"/>
      <c r="C54" s="3641"/>
      <c r="D54" s="3636"/>
      <c r="E54" s="3636"/>
      <c r="F54" s="1802"/>
      <c r="G54" s="1801"/>
      <c r="H54" s="1802"/>
      <c r="I54" s="1803"/>
      <c r="J54" s="1704"/>
      <c r="K54" s="1704" t="s">
        <v>518</v>
      </c>
      <c r="L54" s="1705" t="s">
        <v>69</v>
      </c>
      <c r="M54" s="1811">
        <v>1</v>
      </c>
      <c r="N54" s="1797" t="s">
        <v>517</v>
      </c>
      <c r="O54" s="1798" t="s">
        <v>499</v>
      </c>
      <c r="P54" s="1705" t="s">
        <v>516</v>
      </c>
      <c r="Q54" s="1799">
        <v>43174</v>
      </c>
      <c r="R54" s="1799">
        <v>43311</v>
      </c>
      <c r="S54" s="1810"/>
      <c r="T54" s="1810"/>
      <c r="U54" s="1810"/>
      <c r="V54" s="1810"/>
      <c r="W54" s="1810"/>
      <c r="X54" s="1810"/>
      <c r="Y54" s="1810">
        <v>1</v>
      </c>
      <c r="Z54" s="1810"/>
      <c r="AA54" s="1810"/>
      <c r="AB54" s="1810"/>
      <c r="AC54" s="1810"/>
      <c r="AD54" s="1810"/>
      <c r="AE54" s="1903">
        <v>1</v>
      </c>
      <c r="AF54" s="1708">
        <v>20000000</v>
      </c>
      <c r="AG54" s="1708"/>
      <c r="AH54" s="1716"/>
      <c r="AI54" s="2701">
        <f t="shared" si="5"/>
        <v>0</v>
      </c>
      <c r="AJ54" s="2701"/>
      <c r="AK54" s="2718">
        <v>0.3</v>
      </c>
      <c r="AL54" s="2701"/>
      <c r="AM54" s="2701">
        <f t="shared" si="7"/>
        <v>0.3</v>
      </c>
      <c r="AN54" s="2706"/>
      <c r="AO54" s="2700"/>
      <c r="AP54" s="2716" t="s">
        <v>2059</v>
      </c>
      <c r="AQ54" s="2716" t="s">
        <v>289</v>
      </c>
    </row>
    <row r="55" spans="1:43" ht="69.75" customHeight="1">
      <c r="A55" s="3644"/>
      <c r="B55" s="3644"/>
      <c r="C55" s="3641"/>
      <c r="D55" s="3636"/>
      <c r="E55" s="3636"/>
      <c r="F55" s="1802"/>
      <c r="G55" s="1801"/>
      <c r="H55" s="1802"/>
      <c r="I55" s="1803"/>
      <c r="J55" s="1704" t="s">
        <v>515</v>
      </c>
      <c r="K55" s="1704" t="s">
        <v>514</v>
      </c>
      <c r="L55" s="1705" t="s">
        <v>296</v>
      </c>
      <c r="M55" s="1797">
        <v>6</v>
      </c>
      <c r="N55" s="1797" t="s">
        <v>513</v>
      </c>
      <c r="O55" s="1798" t="s">
        <v>499</v>
      </c>
      <c r="P55" s="1797" t="s">
        <v>512</v>
      </c>
      <c r="Q55" s="1799">
        <v>43101</v>
      </c>
      <c r="R55" s="1799">
        <v>43465</v>
      </c>
      <c r="S55" s="3646">
        <v>1</v>
      </c>
      <c r="T55" s="3646"/>
      <c r="U55" s="3646">
        <v>1</v>
      </c>
      <c r="V55" s="3646">
        <v>1</v>
      </c>
      <c r="W55" s="3646">
        <v>1</v>
      </c>
      <c r="X55" s="3646">
        <v>1</v>
      </c>
      <c r="Y55" s="3646">
        <v>1</v>
      </c>
      <c r="Z55" s="3646">
        <v>1</v>
      </c>
      <c r="AA55" s="3646">
        <v>1</v>
      </c>
      <c r="AB55" s="3646">
        <v>1</v>
      </c>
      <c r="AC55" s="3646">
        <v>1</v>
      </c>
      <c r="AD55" s="3646">
        <v>1</v>
      </c>
      <c r="AE55" s="1904">
        <f>+S55+U55+W55+Y55+AA55+AC55</f>
        <v>6</v>
      </c>
      <c r="AF55" s="1708">
        <v>0</v>
      </c>
      <c r="AG55" s="1708">
        <v>0</v>
      </c>
      <c r="AH55" s="1819"/>
      <c r="AI55" s="2700">
        <f t="shared" si="5"/>
        <v>1</v>
      </c>
      <c r="AJ55" s="2701">
        <f>AI55/AE55</f>
        <v>0.16666666666666666</v>
      </c>
      <c r="AK55" s="2706">
        <v>1</v>
      </c>
      <c r="AL55" s="2701">
        <f t="shared" si="6"/>
        <v>1</v>
      </c>
      <c r="AM55" s="2701">
        <f t="shared" si="7"/>
        <v>0.16666666666666666</v>
      </c>
      <c r="AN55" s="2706"/>
      <c r="AO55" s="2700"/>
      <c r="AP55" s="2716" t="s">
        <v>2060</v>
      </c>
      <c r="AQ55" s="2716" t="s">
        <v>289</v>
      </c>
    </row>
    <row r="56" spans="1:43" ht="60" customHeight="1">
      <c r="A56" s="3644"/>
      <c r="B56" s="3644"/>
      <c r="C56" s="3641"/>
      <c r="D56" s="3636"/>
      <c r="E56" s="3636"/>
      <c r="F56" s="1802"/>
      <c r="G56" s="1801"/>
      <c r="H56" s="1802"/>
      <c r="I56" s="1803"/>
      <c r="J56" s="1704" t="s">
        <v>511</v>
      </c>
      <c r="K56" s="1704" t="s">
        <v>511</v>
      </c>
      <c r="L56" s="1705" t="s">
        <v>510</v>
      </c>
      <c r="M56" s="1797">
        <v>2</v>
      </c>
      <c r="N56" s="1797" t="s">
        <v>509</v>
      </c>
      <c r="O56" s="1798" t="s">
        <v>499</v>
      </c>
      <c r="P56" s="1797" t="s">
        <v>508</v>
      </c>
      <c r="Q56" s="1799">
        <v>43191</v>
      </c>
      <c r="R56" s="1799">
        <v>43404</v>
      </c>
      <c r="S56" s="1800"/>
      <c r="T56" s="1800"/>
      <c r="U56" s="1800"/>
      <c r="V56" s="1800">
        <v>1</v>
      </c>
      <c r="W56" s="1800"/>
      <c r="X56" s="1800"/>
      <c r="Y56" s="1800"/>
      <c r="Z56" s="1800"/>
      <c r="AA56" s="1800"/>
      <c r="AB56" s="1800">
        <v>1</v>
      </c>
      <c r="AC56" s="1810"/>
      <c r="AD56" s="1800"/>
      <c r="AE56" s="1901">
        <f>SUM(S56:AD56)</f>
        <v>2</v>
      </c>
      <c r="AF56" s="1708">
        <v>0</v>
      </c>
      <c r="AG56" s="1708">
        <v>0</v>
      </c>
      <c r="AH56" s="1716"/>
      <c r="AI56" s="2700">
        <f t="shared" si="5"/>
        <v>0</v>
      </c>
      <c r="AJ56" s="2701"/>
      <c r="AK56" s="2706"/>
      <c r="AL56" s="2701"/>
      <c r="AM56" s="2701">
        <f t="shared" si="7"/>
        <v>0</v>
      </c>
      <c r="AN56" s="2706"/>
      <c r="AO56" s="2700"/>
      <c r="AP56" s="2716" t="s">
        <v>2093</v>
      </c>
      <c r="AQ56" s="2716" t="s">
        <v>289</v>
      </c>
    </row>
    <row r="57" spans="1:43" ht="60" customHeight="1">
      <c r="A57" s="3644"/>
      <c r="B57" s="3644"/>
      <c r="C57" s="3641"/>
      <c r="D57" s="3636"/>
      <c r="E57" s="3636"/>
      <c r="F57" s="1802"/>
      <c r="G57" s="1801"/>
      <c r="H57" s="1802"/>
      <c r="I57" s="1803"/>
      <c r="J57" s="1704" t="s">
        <v>507</v>
      </c>
      <c r="K57" s="1704" t="s">
        <v>506</v>
      </c>
      <c r="L57" s="1705" t="s">
        <v>505</v>
      </c>
      <c r="M57" s="1797">
        <v>1</v>
      </c>
      <c r="N57" s="1797" t="s">
        <v>504</v>
      </c>
      <c r="O57" s="1798" t="s">
        <v>499</v>
      </c>
      <c r="P57" s="1797" t="s">
        <v>503</v>
      </c>
      <c r="Q57" s="1799">
        <v>43344</v>
      </c>
      <c r="R57" s="1799">
        <v>43373</v>
      </c>
      <c r="S57" s="1800"/>
      <c r="T57" s="1800"/>
      <c r="U57" s="1800"/>
      <c r="V57" s="1800"/>
      <c r="W57" s="1800"/>
      <c r="X57" s="1800"/>
      <c r="Y57" s="3647">
        <v>1</v>
      </c>
      <c r="Z57" s="3648"/>
      <c r="AA57" s="1810"/>
      <c r="AB57" s="1810"/>
      <c r="AC57" s="1810"/>
      <c r="AD57" s="1810"/>
      <c r="AE57" s="1901">
        <f>SUM(S57:AD57)</f>
        <v>1</v>
      </c>
      <c r="AF57" s="1708">
        <v>0</v>
      </c>
      <c r="AG57" s="1708">
        <v>0</v>
      </c>
      <c r="AH57" s="1716"/>
      <c r="AI57" s="2700">
        <f t="shared" si="5"/>
        <v>0</v>
      </c>
      <c r="AJ57" s="2701"/>
      <c r="AK57" s="2706"/>
      <c r="AL57" s="2701"/>
      <c r="AM57" s="2701">
        <f t="shared" si="7"/>
        <v>0</v>
      </c>
      <c r="AN57" s="2706"/>
      <c r="AO57" s="2700"/>
      <c r="AP57" s="2716" t="s">
        <v>2093</v>
      </c>
      <c r="AQ57" s="2716" t="s">
        <v>289</v>
      </c>
    </row>
    <row r="58" spans="1:43" ht="85.5" customHeight="1">
      <c r="A58" s="3644"/>
      <c r="B58" s="3644"/>
      <c r="C58" s="3641"/>
      <c r="D58" s="3636"/>
      <c r="E58" s="3636"/>
      <c r="F58" s="1802"/>
      <c r="G58" s="1801"/>
      <c r="H58" s="1802"/>
      <c r="I58" s="1803"/>
      <c r="J58" s="1704" t="s">
        <v>502</v>
      </c>
      <c r="K58" s="1820" t="s">
        <v>1667</v>
      </c>
      <c r="L58" s="1705" t="s">
        <v>501</v>
      </c>
      <c r="M58" s="1821">
        <v>1</v>
      </c>
      <c r="N58" s="1705" t="s">
        <v>500</v>
      </c>
      <c r="O58" s="1798" t="s">
        <v>499</v>
      </c>
      <c r="P58" s="1705" t="s">
        <v>490</v>
      </c>
      <c r="Q58" s="1799">
        <v>43101</v>
      </c>
      <c r="R58" s="1799">
        <v>43190</v>
      </c>
      <c r="S58" s="1800"/>
      <c r="T58" s="1800"/>
      <c r="U58" s="1800">
        <v>1</v>
      </c>
      <c r="V58" s="1800"/>
      <c r="W58" s="1800"/>
      <c r="X58" s="1800"/>
      <c r="Y58" s="1800"/>
      <c r="Z58" s="1800"/>
      <c r="AA58" s="1800"/>
      <c r="AB58" s="1800"/>
      <c r="AC58" s="1800"/>
      <c r="AD58" s="1800"/>
      <c r="AE58" s="1901">
        <f>SUM(S58:AD58)</f>
        <v>1</v>
      </c>
      <c r="AF58" s="1708">
        <v>0</v>
      </c>
      <c r="AG58" s="1708">
        <v>0</v>
      </c>
      <c r="AH58" s="1716"/>
      <c r="AI58" s="2700">
        <f t="shared" si="5"/>
        <v>0</v>
      </c>
      <c r="AJ58" s="2701"/>
      <c r="AK58" s="2718">
        <v>0.8</v>
      </c>
      <c r="AL58" s="2701"/>
      <c r="AM58" s="2701">
        <f t="shared" si="7"/>
        <v>0.8</v>
      </c>
      <c r="AN58" s="2706"/>
      <c r="AO58" s="2700"/>
      <c r="AP58" s="2716" t="s">
        <v>2062</v>
      </c>
      <c r="AQ58" s="2716" t="s">
        <v>289</v>
      </c>
    </row>
    <row r="59" spans="1:43" ht="62.25" customHeight="1">
      <c r="A59" s="3644"/>
      <c r="B59" s="3644"/>
      <c r="C59" s="3641"/>
      <c r="D59" s="3636"/>
      <c r="E59" s="3636"/>
      <c r="F59" s="1802"/>
      <c r="G59" s="1801"/>
      <c r="H59" s="1802"/>
      <c r="I59" s="1803"/>
      <c r="J59" s="1704" t="s">
        <v>498</v>
      </c>
      <c r="K59" s="1704" t="s">
        <v>498</v>
      </c>
      <c r="L59" s="1699" t="s">
        <v>497</v>
      </c>
      <c r="M59" s="1812">
        <v>1</v>
      </c>
      <c r="N59" s="1699" t="s">
        <v>496</v>
      </c>
      <c r="O59" s="1798" t="s">
        <v>495</v>
      </c>
      <c r="P59" s="1705" t="s">
        <v>494</v>
      </c>
      <c r="Q59" s="1799">
        <v>43132</v>
      </c>
      <c r="R59" s="1799">
        <v>43465</v>
      </c>
      <c r="S59" s="1822"/>
      <c r="T59" s="1822">
        <v>0.1</v>
      </c>
      <c r="U59" s="1822"/>
      <c r="V59" s="1822">
        <v>0.3</v>
      </c>
      <c r="W59" s="1822"/>
      <c r="X59" s="1822">
        <v>0.5</v>
      </c>
      <c r="Y59" s="1822"/>
      <c r="Z59" s="1822">
        <v>0.7</v>
      </c>
      <c r="AA59" s="1822"/>
      <c r="AB59" s="1822">
        <v>0.8</v>
      </c>
      <c r="AC59" s="1822"/>
      <c r="AD59" s="1822">
        <v>1</v>
      </c>
      <c r="AE59" s="1902">
        <v>1</v>
      </c>
      <c r="AF59" s="1708">
        <v>0</v>
      </c>
      <c r="AG59" s="1708">
        <v>0</v>
      </c>
      <c r="AH59" s="1716"/>
      <c r="AI59" s="2701">
        <f t="shared" si="5"/>
        <v>0.1</v>
      </c>
      <c r="AJ59" s="2701">
        <f>AI59/AE59</f>
        <v>0.1</v>
      </c>
      <c r="AK59" s="2718">
        <v>0.1</v>
      </c>
      <c r="AL59" s="2701">
        <f t="shared" si="6"/>
        <v>1</v>
      </c>
      <c r="AM59" s="2701">
        <f t="shared" si="7"/>
        <v>0.1</v>
      </c>
      <c r="AN59" s="2706"/>
      <c r="AO59" s="2700"/>
      <c r="AP59" s="2716" t="s">
        <v>2068</v>
      </c>
      <c r="AQ59" s="2716" t="s">
        <v>289</v>
      </c>
    </row>
    <row r="60" spans="1:43" ht="87.75" customHeight="1">
      <c r="A60" s="3644"/>
      <c r="B60" s="3644"/>
      <c r="C60" s="3641"/>
      <c r="D60" s="1802"/>
      <c r="E60" s="1802"/>
      <c r="F60" s="1802"/>
      <c r="G60" s="1801"/>
      <c r="H60" s="1802"/>
      <c r="I60" s="1803"/>
      <c r="J60" s="1823" t="s">
        <v>287</v>
      </c>
      <c r="K60" s="1820" t="s">
        <v>1582</v>
      </c>
      <c r="L60" s="1824" t="s">
        <v>296</v>
      </c>
      <c r="M60" s="1825">
        <v>12</v>
      </c>
      <c r="N60" s="1825" t="s">
        <v>1583</v>
      </c>
      <c r="O60" s="1825" t="s">
        <v>1668</v>
      </c>
      <c r="P60" s="1825" t="s">
        <v>493</v>
      </c>
      <c r="Q60" s="1826" t="s">
        <v>255</v>
      </c>
      <c r="R60" s="1826">
        <v>43465</v>
      </c>
      <c r="S60" s="3646">
        <v>2</v>
      </c>
      <c r="T60" s="3646"/>
      <c r="U60" s="3646">
        <v>2</v>
      </c>
      <c r="V60" s="3646">
        <v>1</v>
      </c>
      <c r="W60" s="3646">
        <v>2</v>
      </c>
      <c r="X60" s="3646">
        <v>1</v>
      </c>
      <c r="Y60" s="3646">
        <v>2</v>
      </c>
      <c r="Z60" s="3646">
        <v>1</v>
      </c>
      <c r="AA60" s="3646">
        <v>2</v>
      </c>
      <c r="AB60" s="3646">
        <v>1</v>
      </c>
      <c r="AC60" s="3646">
        <v>2</v>
      </c>
      <c r="AD60" s="3646">
        <v>1</v>
      </c>
      <c r="AE60" s="1901">
        <f>+AC60+AA60+Y60+W60+U60+S60</f>
        <v>12</v>
      </c>
      <c r="AF60" s="1708">
        <v>0</v>
      </c>
      <c r="AG60" s="1708">
        <v>0</v>
      </c>
      <c r="AH60" s="1716"/>
      <c r="AI60" s="2700">
        <f t="shared" si="5"/>
        <v>2</v>
      </c>
      <c r="AJ60" s="2701">
        <f>AI60/AE60</f>
        <v>0.16666666666666666</v>
      </c>
      <c r="AK60" s="2706">
        <v>2</v>
      </c>
      <c r="AL60" s="2701">
        <f t="shared" si="6"/>
        <v>1</v>
      </c>
      <c r="AM60" s="2701">
        <f t="shared" si="7"/>
        <v>0.16666666666666666</v>
      </c>
      <c r="AN60" s="2706"/>
      <c r="AO60" s="2700"/>
      <c r="AP60" s="2716" t="s">
        <v>2097</v>
      </c>
      <c r="AQ60" s="2716" t="s">
        <v>289</v>
      </c>
    </row>
    <row r="61" spans="1:43" ht="91.5" customHeight="1">
      <c r="A61" s="3644"/>
      <c r="B61" s="3644"/>
      <c r="C61" s="3641"/>
      <c r="D61" s="1802"/>
      <c r="E61" s="1802"/>
      <c r="F61" s="1802"/>
      <c r="G61" s="1801"/>
      <c r="H61" s="1802"/>
      <c r="I61" s="1803"/>
      <c r="J61" s="1823" t="s">
        <v>492</v>
      </c>
      <c r="K61" s="1820" t="s">
        <v>1584</v>
      </c>
      <c r="L61" s="1824" t="s">
        <v>1585</v>
      </c>
      <c r="M61" s="1827">
        <v>1</v>
      </c>
      <c r="N61" s="1824" t="s">
        <v>1586</v>
      </c>
      <c r="O61" s="1825" t="s">
        <v>1668</v>
      </c>
      <c r="P61" s="1824" t="s">
        <v>1587</v>
      </c>
      <c r="Q61" s="1826">
        <v>43101</v>
      </c>
      <c r="R61" s="1826">
        <v>43465</v>
      </c>
      <c r="S61" s="1828"/>
      <c r="T61" s="1828">
        <v>1</v>
      </c>
      <c r="U61" s="1828"/>
      <c r="V61" s="1828">
        <v>1</v>
      </c>
      <c r="W61" s="1828"/>
      <c r="X61" s="1828">
        <v>1</v>
      </c>
      <c r="Y61" s="1828"/>
      <c r="Z61" s="1828">
        <v>1</v>
      </c>
      <c r="AA61" s="1828"/>
      <c r="AB61" s="1828">
        <v>1</v>
      </c>
      <c r="AC61" s="1828"/>
      <c r="AD61" s="1828">
        <v>1</v>
      </c>
      <c r="AE61" s="1903">
        <v>1</v>
      </c>
      <c r="AF61" s="1708">
        <v>0</v>
      </c>
      <c r="AG61" s="1708">
        <v>0</v>
      </c>
      <c r="AH61" s="1716"/>
      <c r="AI61" s="2701">
        <v>1</v>
      </c>
      <c r="AJ61" s="2701">
        <f>2/12</f>
        <v>0.16666666666666666</v>
      </c>
      <c r="AK61" s="2718">
        <v>1</v>
      </c>
      <c r="AL61" s="2701">
        <f t="shared" si="6"/>
        <v>1</v>
      </c>
      <c r="AM61" s="2701">
        <f t="shared" si="7"/>
        <v>1</v>
      </c>
      <c r="AN61" s="2706"/>
      <c r="AO61" s="2700"/>
      <c r="AP61" s="2716" t="s">
        <v>2098</v>
      </c>
      <c r="AQ61" s="2716" t="s">
        <v>289</v>
      </c>
    </row>
    <row r="62" spans="1:43" ht="75" customHeight="1">
      <c r="A62" s="3644"/>
      <c r="B62" s="3644"/>
      <c r="C62" s="3641"/>
      <c r="D62" s="1802"/>
      <c r="E62" s="1802"/>
      <c r="F62" s="1802"/>
      <c r="G62" s="1801"/>
      <c r="H62" s="1802"/>
      <c r="I62" s="1803"/>
      <c r="J62" s="1823" t="s">
        <v>491</v>
      </c>
      <c r="K62" s="1820" t="s">
        <v>1588</v>
      </c>
      <c r="L62" s="1824" t="s">
        <v>1589</v>
      </c>
      <c r="M62" s="1829">
        <v>1</v>
      </c>
      <c r="N62" s="1824" t="s">
        <v>1590</v>
      </c>
      <c r="O62" s="1825" t="s">
        <v>1668</v>
      </c>
      <c r="P62" s="1824" t="s">
        <v>490</v>
      </c>
      <c r="Q62" s="1826">
        <v>43160</v>
      </c>
      <c r="R62" s="1826">
        <v>43465</v>
      </c>
      <c r="S62" s="1830"/>
      <c r="T62" s="1830"/>
      <c r="U62" s="1831">
        <v>1</v>
      </c>
      <c r="V62" s="1830"/>
      <c r="W62" s="1830"/>
      <c r="X62" s="1830"/>
      <c r="Y62" s="1830"/>
      <c r="Z62" s="1830"/>
      <c r="AA62" s="1830"/>
      <c r="AB62" s="1830"/>
      <c r="AC62" s="1830"/>
      <c r="AD62" s="1830"/>
      <c r="AE62" s="1901">
        <f>SUM(S62:AD62)</f>
        <v>1</v>
      </c>
      <c r="AF62" s="1708">
        <v>0</v>
      </c>
      <c r="AG62" s="1708">
        <v>0</v>
      </c>
      <c r="AH62" s="1716"/>
      <c r="AI62" s="2700">
        <f t="shared" si="5"/>
        <v>0</v>
      </c>
      <c r="AJ62" s="2701"/>
      <c r="AK62" s="2706"/>
      <c r="AL62" s="2701"/>
      <c r="AM62" s="2701">
        <f t="shared" si="7"/>
        <v>0</v>
      </c>
      <c r="AN62" s="2706"/>
      <c r="AO62" s="2700"/>
      <c r="AP62" s="2716" t="s">
        <v>2099</v>
      </c>
      <c r="AQ62" s="2716" t="s">
        <v>289</v>
      </c>
    </row>
    <row r="63" spans="1:43" ht="75" customHeight="1">
      <c r="A63" s="3644"/>
      <c r="B63" s="3644"/>
      <c r="C63" s="3641"/>
      <c r="D63" s="1802"/>
      <c r="E63" s="1802"/>
      <c r="F63" s="1802"/>
      <c r="G63" s="1801"/>
      <c r="H63" s="1802"/>
      <c r="I63" s="1803"/>
      <c r="J63" s="1823" t="s">
        <v>1707</v>
      </c>
      <c r="K63" s="1820" t="s">
        <v>1591</v>
      </c>
      <c r="L63" s="1824" t="s">
        <v>1592</v>
      </c>
      <c r="M63" s="1829">
        <v>3</v>
      </c>
      <c r="N63" s="1824" t="s">
        <v>1593</v>
      </c>
      <c r="O63" s="1825" t="s">
        <v>1668</v>
      </c>
      <c r="P63" s="1824" t="s">
        <v>490</v>
      </c>
      <c r="Q63" s="1826">
        <v>43160</v>
      </c>
      <c r="R63" s="1826">
        <v>43465</v>
      </c>
      <c r="S63" s="1831"/>
      <c r="T63" s="1831"/>
      <c r="U63" s="1831">
        <v>1</v>
      </c>
      <c r="V63" s="1830"/>
      <c r="W63" s="1830"/>
      <c r="X63" s="1830"/>
      <c r="Y63" s="1831">
        <v>1</v>
      </c>
      <c r="Z63" s="1831"/>
      <c r="AA63" s="1831"/>
      <c r="AB63" s="1831"/>
      <c r="AC63" s="1831"/>
      <c r="AD63" s="1831">
        <v>1</v>
      </c>
      <c r="AE63" s="1901">
        <f>SUM(S63:AD63)</f>
        <v>3</v>
      </c>
      <c r="AF63" s="1708">
        <v>0</v>
      </c>
      <c r="AG63" s="1708">
        <v>0</v>
      </c>
      <c r="AH63" s="1716"/>
      <c r="AI63" s="2700">
        <f t="shared" si="5"/>
        <v>0</v>
      </c>
      <c r="AJ63" s="2701"/>
      <c r="AK63" s="2706"/>
      <c r="AL63" s="2701"/>
      <c r="AM63" s="2701">
        <f t="shared" si="7"/>
        <v>0</v>
      </c>
      <c r="AN63" s="2706"/>
      <c r="AO63" s="2700"/>
      <c r="AP63" s="2716" t="s">
        <v>2099</v>
      </c>
      <c r="AQ63" s="2716" t="s">
        <v>289</v>
      </c>
    </row>
    <row r="64" spans="1:43" ht="75" customHeight="1">
      <c r="A64" s="3644"/>
      <c r="B64" s="3644"/>
      <c r="C64" s="3641"/>
      <c r="D64" s="1802"/>
      <c r="E64" s="1802"/>
      <c r="F64" s="1802"/>
      <c r="G64" s="1801"/>
      <c r="H64" s="1802"/>
      <c r="I64" s="1803"/>
      <c r="J64" s="1823"/>
      <c r="K64" s="1820" t="s">
        <v>1594</v>
      </c>
      <c r="L64" s="1824" t="s">
        <v>489</v>
      </c>
      <c r="M64" s="1827">
        <v>1</v>
      </c>
      <c r="N64" s="1824" t="s">
        <v>1595</v>
      </c>
      <c r="O64" s="1825" t="s">
        <v>1668</v>
      </c>
      <c r="P64" s="1824" t="s">
        <v>1596</v>
      </c>
      <c r="Q64" s="1826">
        <v>43101</v>
      </c>
      <c r="R64" s="1826">
        <v>43220</v>
      </c>
      <c r="S64" s="1831"/>
      <c r="T64" s="1831"/>
      <c r="U64" s="1831"/>
      <c r="V64" s="1832">
        <v>1</v>
      </c>
      <c r="W64" s="1830"/>
      <c r="X64" s="1830"/>
      <c r="Y64" s="1831"/>
      <c r="Z64" s="1831"/>
      <c r="AA64" s="1831"/>
      <c r="AB64" s="1831"/>
      <c r="AC64" s="1831"/>
      <c r="AD64" s="1831"/>
      <c r="AE64" s="1903">
        <v>1</v>
      </c>
      <c r="AF64" s="1708"/>
      <c r="AG64" s="1708"/>
      <c r="AH64" s="1716"/>
      <c r="AI64" s="2700">
        <f t="shared" si="5"/>
        <v>0</v>
      </c>
      <c r="AJ64" s="2701"/>
      <c r="AK64" s="2718">
        <v>1</v>
      </c>
      <c r="AL64" s="2701"/>
      <c r="AM64" s="2701">
        <f t="shared" si="7"/>
        <v>1</v>
      </c>
      <c r="AN64" s="2706"/>
      <c r="AO64" s="2700"/>
      <c r="AP64" s="2716" t="s">
        <v>2100</v>
      </c>
      <c r="AQ64" s="2716" t="s">
        <v>289</v>
      </c>
    </row>
    <row r="65" spans="1:43" ht="72" customHeight="1" thickBot="1">
      <c r="A65" s="3645"/>
      <c r="B65" s="3645"/>
      <c r="C65" s="3642"/>
      <c r="D65" s="1833"/>
      <c r="E65" s="1833"/>
      <c r="F65" s="1833"/>
      <c r="G65" s="1801"/>
      <c r="H65" s="1833"/>
      <c r="I65" s="1803"/>
      <c r="J65" s="1834"/>
      <c r="K65" s="1835" t="s">
        <v>1597</v>
      </c>
      <c r="L65" s="1836" t="s">
        <v>489</v>
      </c>
      <c r="M65" s="1837">
        <v>1</v>
      </c>
      <c r="N65" s="1836" t="s">
        <v>1595</v>
      </c>
      <c r="O65" s="1838" t="s">
        <v>1668</v>
      </c>
      <c r="P65" s="1836" t="s">
        <v>294</v>
      </c>
      <c r="Q65" s="1839">
        <v>43101</v>
      </c>
      <c r="R65" s="1839">
        <v>43465</v>
      </c>
      <c r="S65" s="1828"/>
      <c r="T65" s="1828">
        <v>1</v>
      </c>
      <c r="U65" s="1828"/>
      <c r="V65" s="1828">
        <v>1</v>
      </c>
      <c r="W65" s="1828"/>
      <c r="X65" s="1828">
        <v>1</v>
      </c>
      <c r="Y65" s="1828"/>
      <c r="Z65" s="1828">
        <v>1</v>
      </c>
      <c r="AA65" s="1828"/>
      <c r="AB65" s="1828">
        <v>1</v>
      </c>
      <c r="AC65" s="1828"/>
      <c r="AD65" s="1828">
        <v>1</v>
      </c>
      <c r="AE65" s="1905">
        <v>1</v>
      </c>
      <c r="AF65" s="1722"/>
      <c r="AG65" s="1722"/>
      <c r="AH65" s="1723"/>
      <c r="AI65" s="2700">
        <f t="shared" si="5"/>
        <v>1</v>
      </c>
      <c r="AJ65" s="2701">
        <f>AI65/AE65</f>
        <v>1</v>
      </c>
      <c r="AK65" s="2718">
        <v>1</v>
      </c>
      <c r="AL65" s="2701">
        <f>+AK65/AI65</f>
        <v>1</v>
      </c>
      <c r="AM65" s="2701">
        <f t="shared" si="7"/>
        <v>1</v>
      </c>
      <c r="AN65" s="2706"/>
      <c r="AO65" s="2700"/>
      <c r="AP65" s="2716" t="s">
        <v>2101</v>
      </c>
      <c r="AQ65" s="2716" t="s">
        <v>289</v>
      </c>
    </row>
    <row r="66" spans="1:43" ht="16.5" thickBot="1">
      <c r="A66" s="3650" t="s">
        <v>56</v>
      </c>
      <c r="B66" s="3651"/>
      <c r="C66" s="3652"/>
      <c r="D66" s="1725"/>
      <c r="E66" s="1724"/>
      <c r="F66" s="1724"/>
      <c r="G66" s="1724"/>
      <c r="H66" s="1724"/>
      <c r="I66" s="1724"/>
      <c r="J66" s="1725"/>
      <c r="K66" s="1724"/>
      <c r="L66" s="1726"/>
      <c r="M66" s="1727"/>
      <c r="N66" s="1727"/>
      <c r="O66" s="1727"/>
      <c r="P66" s="1727"/>
      <c r="Q66" s="1727"/>
      <c r="R66" s="1727"/>
      <c r="S66" s="1727"/>
      <c r="T66" s="1727"/>
      <c r="U66" s="1727"/>
      <c r="V66" s="1727"/>
      <c r="W66" s="1727"/>
      <c r="X66" s="1727"/>
      <c r="Y66" s="1727"/>
      <c r="Z66" s="1727"/>
      <c r="AA66" s="1727"/>
      <c r="AB66" s="1727"/>
      <c r="AC66" s="1727"/>
      <c r="AD66" s="1727"/>
      <c r="AE66" s="1728"/>
      <c r="AF66" s="1729">
        <f>SUM(AF42:AF65)</f>
        <v>20000000</v>
      </c>
      <c r="AG66" s="1729">
        <f>SUM(AG42:AG65)</f>
        <v>0</v>
      </c>
      <c r="AH66" s="2270"/>
      <c r="AI66" s="2703"/>
      <c r="AJ66" s="2703"/>
      <c r="AK66" s="2703"/>
      <c r="AL66" s="2715"/>
      <c r="AM66" s="2715"/>
      <c r="AN66" s="2703"/>
      <c r="AO66" s="2703"/>
      <c r="AP66" s="2703"/>
      <c r="AQ66" s="2703"/>
    </row>
    <row r="67" spans="1:43" ht="45">
      <c r="A67" s="3619">
        <v>4</v>
      </c>
      <c r="B67" s="3653" t="s">
        <v>488</v>
      </c>
      <c r="C67" s="3655" t="s">
        <v>487</v>
      </c>
      <c r="D67" s="3658"/>
      <c r="E67" s="3649"/>
      <c r="F67" s="1840"/>
      <c r="G67" s="1841"/>
      <c r="H67" s="1840"/>
      <c r="I67" s="1842"/>
      <c r="J67" s="1843" t="s">
        <v>486</v>
      </c>
      <c r="K67" s="1843" t="s">
        <v>486</v>
      </c>
      <c r="L67" s="1844" t="s">
        <v>485</v>
      </c>
      <c r="M67" s="1844">
        <v>1</v>
      </c>
      <c r="N67" s="1844" t="s">
        <v>484</v>
      </c>
      <c r="O67" s="1690" t="s">
        <v>1665</v>
      </c>
      <c r="P67" s="1845" t="s">
        <v>483</v>
      </c>
      <c r="Q67" s="1846">
        <v>43252</v>
      </c>
      <c r="R67" s="1846">
        <v>43465</v>
      </c>
      <c r="S67" s="1847"/>
      <c r="T67" s="1848"/>
      <c r="U67" s="1848"/>
      <c r="V67" s="1848"/>
      <c r="W67" s="1848"/>
      <c r="X67" s="1848"/>
      <c r="Y67" s="1848"/>
      <c r="Z67" s="1848"/>
      <c r="AA67" s="1848"/>
      <c r="AB67" s="1848"/>
      <c r="AC67" s="1848"/>
      <c r="AD67" s="1848">
        <v>1</v>
      </c>
      <c r="AE67" s="1906">
        <f>SUM(S67:AD67)</f>
        <v>1</v>
      </c>
      <c r="AF67" s="1693">
        <v>0</v>
      </c>
      <c r="AG67" s="1693">
        <v>0</v>
      </c>
      <c r="AH67" s="1755"/>
      <c r="AI67" s="2700">
        <f>SUM(S67:T67)</f>
        <v>0</v>
      </c>
      <c r="AJ67" s="2701"/>
      <c r="AK67" s="2706">
        <v>0</v>
      </c>
      <c r="AL67" s="2701"/>
      <c r="AM67" s="2701">
        <f>+AK67/AE67</f>
        <v>0</v>
      </c>
      <c r="AN67" s="2706"/>
      <c r="AO67" s="2700"/>
      <c r="AP67" s="2716" t="s">
        <v>2073</v>
      </c>
      <c r="AQ67" s="2716" t="s">
        <v>289</v>
      </c>
    </row>
    <row r="68" spans="1:43" s="1851" customFormat="1" ht="64.5" customHeight="1">
      <c r="A68" s="3619"/>
      <c r="B68" s="3653"/>
      <c r="C68" s="3656"/>
      <c r="D68" s="3659"/>
      <c r="E68" s="3649"/>
      <c r="F68" s="1849"/>
      <c r="G68" s="1841"/>
      <c r="H68" s="1849"/>
      <c r="I68" s="1842"/>
      <c r="J68" s="1764" t="s">
        <v>482</v>
      </c>
      <c r="K68" s="1764" t="s">
        <v>482</v>
      </c>
      <c r="L68" s="1797" t="s">
        <v>481</v>
      </c>
      <c r="M68" s="1850">
        <v>2</v>
      </c>
      <c r="N68" s="1797" t="s">
        <v>480</v>
      </c>
      <c r="O68" s="1699" t="s">
        <v>1665</v>
      </c>
      <c r="P68" s="1797" t="s">
        <v>479</v>
      </c>
      <c r="Q68" s="1799">
        <v>43132</v>
      </c>
      <c r="R68" s="1799">
        <v>43343</v>
      </c>
      <c r="S68" s="1800"/>
      <c r="T68" s="1800">
        <v>1</v>
      </c>
      <c r="U68" s="1800"/>
      <c r="V68" s="1800"/>
      <c r="W68" s="1800"/>
      <c r="X68" s="1800"/>
      <c r="Y68" s="1800"/>
      <c r="Z68" s="1800">
        <v>1</v>
      </c>
      <c r="AA68" s="1800"/>
      <c r="AB68" s="1800"/>
      <c r="AC68" s="1800"/>
      <c r="AD68" s="1800"/>
      <c r="AE68" s="1907">
        <f>SUM(S68:AD68)</f>
        <v>2</v>
      </c>
      <c r="AF68" s="1708">
        <v>0</v>
      </c>
      <c r="AG68" s="1708">
        <v>0</v>
      </c>
      <c r="AH68" s="1716"/>
      <c r="AI68" s="2700">
        <f aca="true" t="shared" si="8" ref="AI68:AI74">SUM(S68:T68)</f>
        <v>1</v>
      </c>
      <c r="AJ68" s="2701">
        <f aca="true" t="shared" si="9" ref="AJ68:AJ74">AI68/AE68</f>
        <v>0.5</v>
      </c>
      <c r="AK68" s="2706">
        <v>0</v>
      </c>
      <c r="AL68" s="2701">
        <f aca="true" t="shared" si="10" ref="AL68:AL74">+AK68/AI68</f>
        <v>0</v>
      </c>
      <c r="AM68" s="2701">
        <f aca="true" t="shared" si="11" ref="AM68:AM74">+AK68/AE68</f>
        <v>0</v>
      </c>
      <c r="AN68" s="2706"/>
      <c r="AO68" s="2700"/>
      <c r="AP68" s="2716" t="s">
        <v>2102</v>
      </c>
      <c r="AQ68" s="2716" t="s">
        <v>2103</v>
      </c>
    </row>
    <row r="69" spans="1:43" s="1703" customFormat="1" ht="79.5" customHeight="1">
      <c r="A69" s="3619"/>
      <c r="B69" s="3653"/>
      <c r="C69" s="3656"/>
      <c r="D69" s="3659"/>
      <c r="E69" s="3649"/>
      <c r="F69" s="1849"/>
      <c r="G69" s="1841"/>
      <c r="H69" s="1849"/>
      <c r="I69" s="1842"/>
      <c r="J69" s="1765" t="s">
        <v>478</v>
      </c>
      <c r="K69" s="1765" t="s">
        <v>1598</v>
      </c>
      <c r="L69" s="1798" t="s">
        <v>477</v>
      </c>
      <c r="M69" s="1852">
        <v>1</v>
      </c>
      <c r="N69" s="1798" t="s">
        <v>476</v>
      </c>
      <c r="O69" s="1699" t="s">
        <v>1665</v>
      </c>
      <c r="P69" s="1798" t="s">
        <v>704</v>
      </c>
      <c r="Q69" s="1700">
        <v>43101</v>
      </c>
      <c r="R69" s="1700">
        <v>43464</v>
      </c>
      <c r="S69" s="1822">
        <v>1</v>
      </c>
      <c r="T69" s="1822">
        <v>1</v>
      </c>
      <c r="U69" s="1822">
        <v>1</v>
      </c>
      <c r="V69" s="1822">
        <v>1</v>
      </c>
      <c r="W69" s="1822">
        <v>1</v>
      </c>
      <c r="X69" s="1822">
        <v>1</v>
      </c>
      <c r="Y69" s="1822">
        <v>1</v>
      </c>
      <c r="Z69" s="1822">
        <v>1</v>
      </c>
      <c r="AA69" s="1822">
        <v>1</v>
      </c>
      <c r="AB69" s="1822">
        <v>1</v>
      </c>
      <c r="AC69" s="1822">
        <v>1</v>
      </c>
      <c r="AD69" s="1822">
        <v>1</v>
      </c>
      <c r="AE69" s="1908">
        <v>1</v>
      </c>
      <c r="AF69" s="1853">
        <v>40000000</v>
      </c>
      <c r="AG69" s="1701">
        <v>0</v>
      </c>
      <c r="AH69" s="1854"/>
      <c r="AI69" s="2701">
        <v>1</v>
      </c>
      <c r="AJ69" s="2701">
        <f>2/12</f>
        <v>0.16666666666666666</v>
      </c>
      <c r="AK69" s="2718">
        <v>1</v>
      </c>
      <c r="AL69" s="2701">
        <f t="shared" si="10"/>
        <v>1</v>
      </c>
      <c r="AM69" s="2701">
        <f t="shared" si="11"/>
        <v>1</v>
      </c>
      <c r="AN69" s="2706"/>
      <c r="AO69" s="2700"/>
      <c r="AP69" s="2716" t="s">
        <v>2075</v>
      </c>
      <c r="AQ69" s="2716" t="s">
        <v>289</v>
      </c>
    </row>
    <row r="70" spans="1:43" ht="66" customHeight="1">
      <c r="A70" s="3619"/>
      <c r="B70" s="3653"/>
      <c r="C70" s="3656"/>
      <c r="D70" s="3659"/>
      <c r="E70" s="3649"/>
      <c r="F70" s="1849"/>
      <c r="G70" s="1841"/>
      <c r="H70" s="1849"/>
      <c r="I70" s="1842"/>
      <c r="J70" s="1764" t="s">
        <v>475</v>
      </c>
      <c r="K70" s="1764" t="s">
        <v>705</v>
      </c>
      <c r="L70" s="1797" t="s">
        <v>454</v>
      </c>
      <c r="M70" s="1850">
        <v>2</v>
      </c>
      <c r="N70" s="1797" t="s">
        <v>474</v>
      </c>
      <c r="O70" s="1699" t="s">
        <v>1665</v>
      </c>
      <c r="P70" s="1797" t="s">
        <v>473</v>
      </c>
      <c r="Q70" s="1799">
        <v>43101</v>
      </c>
      <c r="R70" s="1799">
        <v>43465</v>
      </c>
      <c r="S70" s="1800"/>
      <c r="T70" s="1800"/>
      <c r="U70" s="1800"/>
      <c r="V70" s="1800"/>
      <c r="W70" s="1800"/>
      <c r="X70" s="1800">
        <v>1</v>
      </c>
      <c r="Y70" s="1800"/>
      <c r="Z70" s="1800"/>
      <c r="AA70" s="1800"/>
      <c r="AB70" s="1800"/>
      <c r="AC70" s="1800"/>
      <c r="AD70" s="1800">
        <v>1</v>
      </c>
      <c r="AE70" s="1907">
        <f>SUM(S70:AD70)</f>
        <v>2</v>
      </c>
      <c r="AF70" s="1708">
        <v>0</v>
      </c>
      <c r="AG70" s="1708">
        <v>0</v>
      </c>
      <c r="AH70" s="1763"/>
      <c r="AI70" s="2700">
        <f t="shared" si="8"/>
        <v>0</v>
      </c>
      <c r="AJ70" s="2701"/>
      <c r="AK70" s="2706"/>
      <c r="AL70" s="2701"/>
      <c r="AM70" s="2701">
        <f t="shared" si="11"/>
        <v>0</v>
      </c>
      <c r="AN70" s="2706"/>
      <c r="AO70" s="2700"/>
      <c r="AP70" s="2716" t="s">
        <v>2073</v>
      </c>
      <c r="AQ70" s="2716" t="s">
        <v>289</v>
      </c>
    </row>
    <row r="71" spans="1:43" ht="66" customHeight="1">
      <c r="A71" s="3619"/>
      <c r="B71" s="3653"/>
      <c r="C71" s="3656"/>
      <c r="D71" s="3659"/>
      <c r="E71" s="3649"/>
      <c r="F71" s="1849"/>
      <c r="G71" s="1841"/>
      <c r="H71" s="1849"/>
      <c r="I71" s="1842"/>
      <c r="J71" s="1764"/>
      <c r="K71" s="1764" t="s">
        <v>706</v>
      </c>
      <c r="L71" s="1797" t="s">
        <v>454</v>
      </c>
      <c r="M71" s="1850">
        <v>2</v>
      </c>
      <c r="N71" s="1797" t="s">
        <v>707</v>
      </c>
      <c r="O71" s="1699" t="s">
        <v>1665</v>
      </c>
      <c r="P71" s="1797" t="s">
        <v>708</v>
      </c>
      <c r="Q71" s="1799">
        <v>43122</v>
      </c>
      <c r="R71" s="1799">
        <v>43221</v>
      </c>
      <c r="S71" s="1822"/>
      <c r="T71" s="1822"/>
      <c r="U71" s="1822"/>
      <c r="V71" s="1800">
        <v>1</v>
      </c>
      <c r="W71" s="1800">
        <v>1</v>
      </c>
      <c r="X71" s="1822"/>
      <c r="Y71" s="1822"/>
      <c r="Z71" s="1822"/>
      <c r="AA71" s="1822"/>
      <c r="AB71" s="1822"/>
      <c r="AC71" s="1822"/>
      <c r="AD71" s="1822"/>
      <c r="AE71" s="1907">
        <f>SUM(S71:AD71)</f>
        <v>2</v>
      </c>
      <c r="AF71" s="1708">
        <v>0</v>
      </c>
      <c r="AG71" s="1708">
        <v>0</v>
      </c>
      <c r="AH71" s="1763"/>
      <c r="AI71" s="2700">
        <f t="shared" si="8"/>
        <v>0</v>
      </c>
      <c r="AJ71" s="2701"/>
      <c r="AK71" s="2706"/>
      <c r="AL71" s="2701"/>
      <c r="AM71" s="2701">
        <f t="shared" si="11"/>
        <v>0</v>
      </c>
      <c r="AN71" s="2706"/>
      <c r="AO71" s="2700"/>
      <c r="AP71" s="2716" t="s">
        <v>2073</v>
      </c>
      <c r="AQ71" s="2716" t="s">
        <v>289</v>
      </c>
    </row>
    <row r="72" spans="1:43" ht="66" customHeight="1">
      <c r="A72" s="3619"/>
      <c r="B72" s="3653"/>
      <c r="C72" s="3656"/>
      <c r="D72" s="3659"/>
      <c r="E72" s="3649"/>
      <c r="F72" s="1849"/>
      <c r="G72" s="1841"/>
      <c r="H72" s="1849"/>
      <c r="I72" s="1842"/>
      <c r="J72" s="1764" t="s">
        <v>472</v>
      </c>
      <c r="K72" s="1764" t="s">
        <v>709</v>
      </c>
      <c r="L72" s="1797" t="s">
        <v>471</v>
      </c>
      <c r="M72" s="1850">
        <v>1</v>
      </c>
      <c r="N72" s="1797" t="s">
        <v>710</v>
      </c>
      <c r="O72" s="1699" t="s">
        <v>1665</v>
      </c>
      <c r="P72" s="1705" t="s">
        <v>711</v>
      </c>
      <c r="Q72" s="1799">
        <v>43108</v>
      </c>
      <c r="R72" s="1799">
        <v>43160</v>
      </c>
      <c r="S72" s="1800"/>
      <c r="T72" s="1800"/>
      <c r="U72" s="1800">
        <v>1</v>
      </c>
      <c r="V72" s="1800"/>
      <c r="W72" s="1800"/>
      <c r="X72" s="1800"/>
      <c r="Y72" s="1800"/>
      <c r="Z72" s="1800"/>
      <c r="AA72" s="1800"/>
      <c r="AB72" s="1800"/>
      <c r="AC72" s="1800"/>
      <c r="AD72" s="1800"/>
      <c r="AE72" s="1907">
        <v>1</v>
      </c>
      <c r="AF72" s="1708">
        <v>123000000</v>
      </c>
      <c r="AG72" s="1708">
        <v>123000000</v>
      </c>
      <c r="AH72" s="1763" t="s">
        <v>1441</v>
      </c>
      <c r="AI72" s="2700">
        <f t="shared" si="8"/>
        <v>0</v>
      </c>
      <c r="AJ72" s="2701"/>
      <c r="AK72" s="2706"/>
      <c r="AL72" s="2701"/>
      <c r="AM72" s="2701">
        <f t="shared" si="11"/>
        <v>0</v>
      </c>
      <c r="AN72" s="2706"/>
      <c r="AO72" s="2700"/>
      <c r="AP72" s="2716" t="s">
        <v>2074</v>
      </c>
      <c r="AQ72" s="2716" t="s">
        <v>289</v>
      </c>
    </row>
    <row r="73" spans="1:43" ht="66" customHeight="1">
      <c r="A73" s="3619"/>
      <c r="B73" s="3653"/>
      <c r="C73" s="3656"/>
      <c r="D73" s="3659"/>
      <c r="E73" s="3649"/>
      <c r="F73" s="1849"/>
      <c r="G73" s="1841"/>
      <c r="H73" s="1849"/>
      <c r="I73" s="1842"/>
      <c r="J73" s="1855"/>
      <c r="K73" s="1855" t="s">
        <v>712</v>
      </c>
      <c r="L73" s="1718" t="s">
        <v>422</v>
      </c>
      <c r="M73" s="1850">
        <v>6</v>
      </c>
      <c r="N73" s="1718" t="s">
        <v>713</v>
      </c>
      <c r="O73" s="1699" t="s">
        <v>1665</v>
      </c>
      <c r="P73" s="1718"/>
      <c r="Q73" s="1856">
        <v>43108</v>
      </c>
      <c r="R73" s="1856">
        <v>43465</v>
      </c>
      <c r="S73" s="1800">
        <v>1</v>
      </c>
      <c r="T73" s="1800"/>
      <c r="U73" s="1800">
        <v>1</v>
      </c>
      <c r="V73" s="1800"/>
      <c r="W73" s="1800">
        <v>1</v>
      </c>
      <c r="X73" s="1800"/>
      <c r="Y73" s="1800">
        <v>1</v>
      </c>
      <c r="Z73" s="1800"/>
      <c r="AA73" s="1800">
        <v>1</v>
      </c>
      <c r="AB73" s="1800"/>
      <c r="AC73" s="1800">
        <v>1</v>
      </c>
      <c r="AD73" s="1800"/>
      <c r="AE73" s="1909">
        <f>SUM(S73:AD73)</f>
        <v>6</v>
      </c>
      <c r="AF73" s="1708">
        <v>0</v>
      </c>
      <c r="AG73" s="1722">
        <v>0</v>
      </c>
      <c r="AH73" s="1857"/>
      <c r="AI73" s="2700">
        <f t="shared" si="8"/>
        <v>1</v>
      </c>
      <c r="AJ73" s="2701">
        <f t="shared" si="9"/>
        <v>0.16666666666666666</v>
      </c>
      <c r="AK73" s="2706">
        <v>1</v>
      </c>
      <c r="AL73" s="2701">
        <f t="shared" si="10"/>
        <v>1</v>
      </c>
      <c r="AM73" s="2701">
        <f t="shared" si="11"/>
        <v>0.16666666666666666</v>
      </c>
      <c r="AN73" s="2706"/>
      <c r="AO73" s="2700"/>
      <c r="AP73" s="2716" t="s">
        <v>2106</v>
      </c>
      <c r="AQ73" s="2716" t="s">
        <v>289</v>
      </c>
    </row>
    <row r="74" spans="1:43" ht="66" customHeight="1" thickBot="1">
      <c r="A74" s="3620"/>
      <c r="B74" s="3654"/>
      <c r="C74" s="3657"/>
      <c r="D74" s="3659"/>
      <c r="E74" s="3649"/>
      <c r="F74" s="1858"/>
      <c r="G74" s="1841"/>
      <c r="H74" s="1858"/>
      <c r="I74" s="1842"/>
      <c r="J74" s="1717"/>
      <c r="K74" s="1717" t="s">
        <v>714</v>
      </c>
      <c r="L74" s="1718" t="s">
        <v>422</v>
      </c>
      <c r="M74" s="1850">
        <v>6</v>
      </c>
      <c r="N74" s="1718" t="s">
        <v>713</v>
      </c>
      <c r="O74" s="1699" t="s">
        <v>1665</v>
      </c>
      <c r="P74" s="1718"/>
      <c r="Q74" s="1856">
        <v>43108</v>
      </c>
      <c r="R74" s="1856">
        <v>43465</v>
      </c>
      <c r="S74" s="1800">
        <v>1</v>
      </c>
      <c r="T74" s="1800"/>
      <c r="U74" s="1800">
        <v>1</v>
      </c>
      <c r="V74" s="1800"/>
      <c r="W74" s="1800">
        <v>1</v>
      </c>
      <c r="X74" s="1800"/>
      <c r="Y74" s="1800">
        <v>1</v>
      </c>
      <c r="Z74" s="1800"/>
      <c r="AA74" s="1800">
        <v>1</v>
      </c>
      <c r="AB74" s="1800"/>
      <c r="AC74" s="1800">
        <v>1</v>
      </c>
      <c r="AD74" s="1800"/>
      <c r="AE74" s="1909">
        <f>SUM(S74:AD74)</f>
        <v>6</v>
      </c>
      <c r="AF74" s="1722">
        <v>0</v>
      </c>
      <c r="AG74" s="1722">
        <v>0</v>
      </c>
      <c r="AH74" s="1857"/>
      <c r="AI74" s="2700">
        <f t="shared" si="8"/>
        <v>1</v>
      </c>
      <c r="AJ74" s="2701">
        <f t="shared" si="9"/>
        <v>0.16666666666666666</v>
      </c>
      <c r="AK74" s="2706">
        <v>1</v>
      </c>
      <c r="AL74" s="2701">
        <f t="shared" si="10"/>
        <v>1</v>
      </c>
      <c r="AM74" s="2701">
        <f t="shared" si="11"/>
        <v>0.16666666666666666</v>
      </c>
      <c r="AN74" s="2706"/>
      <c r="AO74" s="2700"/>
      <c r="AP74" s="2716" t="s">
        <v>2107</v>
      </c>
      <c r="AQ74" s="2716" t="s">
        <v>289</v>
      </c>
    </row>
    <row r="75" spans="1:43" ht="16.5" thickBot="1">
      <c r="A75" s="3650" t="s">
        <v>56</v>
      </c>
      <c r="B75" s="3651"/>
      <c r="C75" s="3651"/>
      <c r="D75" s="1724"/>
      <c r="E75" s="1724"/>
      <c r="F75" s="1724"/>
      <c r="G75" s="1724"/>
      <c r="H75" s="1724"/>
      <c r="I75" s="1859"/>
      <c r="J75" s="1726"/>
      <c r="K75" s="1727"/>
      <c r="L75" s="1860"/>
      <c r="M75" s="1727"/>
      <c r="N75" s="1727"/>
      <c r="O75" s="1727"/>
      <c r="P75" s="1861"/>
      <c r="Q75" s="1727"/>
      <c r="R75" s="1727"/>
      <c r="S75" s="1727"/>
      <c r="T75" s="1727"/>
      <c r="U75" s="1727"/>
      <c r="V75" s="1727"/>
      <c r="W75" s="1727"/>
      <c r="X75" s="1727"/>
      <c r="Y75" s="1727"/>
      <c r="Z75" s="1727"/>
      <c r="AA75" s="1862"/>
      <c r="AB75" s="1862"/>
      <c r="AC75" s="1862"/>
      <c r="AD75" s="1862"/>
      <c r="AE75" s="1863"/>
      <c r="AF75" s="1864">
        <f>SUM(AF67:AF74)</f>
        <v>163000000</v>
      </c>
      <c r="AG75" s="1729">
        <f>SUM(AG67:AG74)</f>
        <v>123000000</v>
      </c>
      <c r="AH75" s="2270"/>
      <c r="AI75" s="2703"/>
      <c r="AJ75" s="2703"/>
      <c r="AK75" s="2703"/>
      <c r="AL75" s="2715"/>
      <c r="AM75" s="2715"/>
      <c r="AN75" s="2703"/>
      <c r="AO75" s="2703"/>
      <c r="AP75" s="2703"/>
      <c r="AQ75" s="2703"/>
    </row>
    <row r="76" spans="1:43" ht="76.5" customHeight="1">
      <c r="A76" s="3610">
        <v>5</v>
      </c>
      <c r="B76" s="3610" t="s">
        <v>1700</v>
      </c>
      <c r="C76" s="3632" t="s">
        <v>470</v>
      </c>
      <c r="D76" s="3636"/>
      <c r="E76" s="3682"/>
      <c r="F76" s="1772"/>
      <c r="G76" s="1801"/>
      <c r="H76" s="1772"/>
      <c r="I76" s="1772"/>
      <c r="J76" s="1865" t="s">
        <v>469</v>
      </c>
      <c r="K76" s="1866" t="s">
        <v>468</v>
      </c>
      <c r="L76" s="1845" t="s">
        <v>454</v>
      </c>
      <c r="M76" s="1867">
        <v>2</v>
      </c>
      <c r="N76" s="1867" t="s">
        <v>467</v>
      </c>
      <c r="O76" s="1688" t="s">
        <v>526</v>
      </c>
      <c r="P76" s="1845" t="s">
        <v>466</v>
      </c>
      <c r="Q76" s="1846">
        <v>43102</v>
      </c>
      <c r="R76" s="1846">
        <v>43130</v>
      </c>
      <c r="S76" s="1868">
        <v>2</v>
      </c>
      <c r="T76" s="1868"/>
      <c r="U76" s="1868"/>
      <c r="V76" s="1868"/>
      <c r="W76" s="1868"/>
      <c r="X76" s="1868"/>
      <c r="Y76" s="1868"/>
      <c r="Z76" s="1868"/>
      <c r="AA76" s="1848"/>
      <c r="AB76" s="1848"/>
      <c r="AC76" s="1848"/>
      <c r="AD76" s="1848"/>
      <c r="AE76" s="1910">
        <v>2</v>
      </c>
      <c r="AF76" s="1693">
        <v>0</v>
      </c>
      <c r="AG76" s="1693">
        <v>0</v>
      </c>
      <c r="AH76" s="1869"/>
      <c r="AI76" s="2700">
        <f>SUM(S76:T76)</f>
        <v>2</v>
      </c>
      <c r="AJ76" s="2701">
        <f>AI76/AE76</f>
        <v>1</v>
      </c>
      <c r="AK76" s="2706">
        <v>2</v>
      </c>
      <c r="AL76" s="2701">
        <f>+AK76/AI76</f>
        <v>1</v>
      </c>
      <c r="AM76" s="2701">
        <f>+AK76/AE76</f>
        <v>1</v>
      </c>
      <c r="AN76" s="2706"/>
      <c r="AO76" s="2700"/>
      <c r="AP76" s="2716" t="s">
        <v>2084</v>
      </c>
      <c r="AQ76" s="2716" t="s">
        <v>2034</v>
      </c>
    </row>
    <row r="77" spans="1:43" ht="57" customHeight="1">
      <c r="A77" s="3610"/>
      <c r="B77" s="3610"/>
      <c r="C77" s="3633"/>
      <c r="D77" s="3636"/>
      <c r="E77" s="3682"/>
      <c r="F77" s="1802"/>
      <c r="G77" s="1801"/>
      <c r="H77" s="1802"/>
      <c r="I77" s="1802"/>
      <c r="J77" s="1711" t="s">
        <v>465</v>
      </c>
      <c r="K77" s="1704" t="s">
        <v>464</v>
      </c>
      <c r="L77" s="1705" t="s">
        <v>69</v>
      </c>
      <c r="M77" s="1870">
        <v>4</v>
      </c>
      <c r="N77" s="1871" t="s">
        <v>463</v>
      </c>
      <c r="O77" s="1688" t="s">
        <v>526</v>
      </c>
      <c r="P77" s="1705" t="s">
        <v>462</v>
      </c>
      <c r="Q77" s="1799">
        <v>43116</v>
      </c>
      <c r="R77" s="1799">
        <v>43465</v>
      </c>
      <c r="S77" s="1806"/>
      <c r="T77" s="1806"/>
      <c r="U77" s="1806">
        <v>1</v>
      </c>
      <c r="V77" s="1806"/>
      <c r="W77" s="1806"/>
      <c r="X77" s="1806">
        <v>1</v>
      </c>
      <c r="Y77" s="1806"/>
      <c r="Z77" s="1806"/>
      <c r="AA77" s="1707">
        <v>1</v>
      </c>
      <c r="AB77" s="1707"/>
      <c r="AC77" s="1707"/>
      <c r="AD77" s="1707">
        <v>1</v>
      </c>
      <c r="AE77" s="1911">
        <f>SUM(S77:AD77)</f>
        <v>4</v>
      </c>
      <c r="AF77" s="1708">
        <v>0</v>
      </c>
      <c r="AG77" s="1708">
        <v>0</v>
      </c>
      <c r="AH77" s="1872"/>
      <c r="AI77" s="2700">
        <f aca="true" t="shared" si="12" ref="AI77:AI90">SUM(S77:T77)</f>
        <v>0</v>
      </c>
      <c r="AJ77" s="2701"/>
      <c r="AK77" s="2706"/>
      <c r="AL77" s="2701"/>
      <c r="AM77" s="2701">
        <f aca="true" t="shared" si="13" ref="AM77:AM90">+AK77/AE77</f>
        <v>0</v>
      </c>
      <c r="AN77" s="2706"/>
      <c r="AO77" s="2700"/>
      <c r="AP77" s="2716" t="s">
        <v>2085</v>
      </c>
      <c r="AQ77" s="2716" t="s">
        <v>2086</v>
      </c>
    </row>
    <row r="78" spans="1:43" ht="76.5" customHeight="1">
      <c r="A78" s="3610"/>
      <c r="B78" s="3610"/>
      <c r="C78" s="3633"/>
      <c r="D78" s="3636"/>
      <c r="E78" s="3682"/>
      <c r="F78" s="1802"/>
      <c r="G78" s="1801"/>
      <c r="H78" s="1802"/>
      <c r="I78" s="1802"/>
      <c r="J78" s="1757" t="s">
        <v>461</v>
      </c>
      <c r="K78" s="1764" t="s">
        <v>460</v>
      </c>
      <c r="L78" s="1705" t="s">
        <v>72</v>
      </c>
      <c r="M78" s="1797">
        <v>1</v>
      </c>
      <c r="N78" s="1797" t="s">
        <v>449</v>
      </c>
      <c r="O78" s="1688" t="s">
        <v>526</v>
      </c>
      <c r="P78" s="1797" t="s">
        <v>2087</v>
      </c>
      <c r="Q78" s="1799">
        <v>43101</v>
      </c>
      <c r="R78" s="1799">
        <v>43131</v>
      </c>
      <c r="S78" s="1800">
        <v>1</v>
      </c>
      <c r="T78" s="1800"/>
      <c r="U78" s="1800"/>
      <c r="V78" s="1800"/>
      <c r="W78" s="1800"/>
      <c r="X78" s="1800"/>
      <c r="Y78" s="1800"/>
      <c r="Z78" s="1800"/>
      <c r="AA78" s="1873"/>
      <c r="AB78" s="1873"/>
      <c r="AC78" s="1873"/>
      <c r="AD78" s="1873"/>
      <c r="AE78" s="1912">
        <v>1</v>
      </c>
      <c r="AF78" s="1708">
        <v>0</v>
      </c>
      <c r="AG78" s="1708">
        <v>0</v>
      </c>
      <c r="AH78" s="1872"/>
      <c r="AI78" s="2700">
        <f t="shared" si="12"/>
        <v>1</v>
      </c>
      <c r="AJ78" s="2701">
        <f aca="true" t="shared" si="14" ref="AJ78:AJ90">AI78/AE78</f>
        <v>1</v>
      </c>
      <c r="AK78" s="2706">
        <v>1</v>
      </c>
      <c r="AL78" s="2701">
        <f aca="true" t="shared" si="15" ref="AL78:AL90">+AK78/AI78</f>
        <v>1</v>
      </c>
      <c r="AM78" s="2701">
        <f t="shared" si="13"/>
        <v>1</v>
      </c>
      <c r="AN78" s="2706"/>
      <c r="AO78" s="2700"/>
      <c r="AP78" s="2716" t="s">
        <v>2088</v>
      </c>
      <c r="AQ78" s="2716" t="s">
        <v>2034</v>
      </c>
    </row>
    <row r="79" spans="1:43" ht="66" customHeight="1">
      <c r="A79" s="3610"/>
      <c r="B79" s="3610"/>
      <c r="C79" s="3633"/>
      <c r="D79" s="3636"/>
      <c r="E79" s="3682"/>
      <c r="F79" s="1802"/>
      <c r="G79" s="1801"/>
      <c r="H79" s="1802"/>
      <c r="I79" s="1802"/>
      <c r="J79" s="1757" t="s">
        <v>459</v>
      </c>
      <c r="K79" s="1764" t="s">
        <v>459</v>
      </c>
      <c r="L79" s="1797" t="s">
        <v>422</v>
      </c>
      <c r="M79" s="1871">
        <v>4</v>
      </c>
      <c r="N79" s="1797" t="s">
        <v>458</v>
      </c>
      <c r="O79" s="1688" t="s">
        <v>457</v>
      </c>
      <c r="P79" s="1797" t="s">
        <v>456</v>
      </c>
      <c r="Q79" s="1799">
        <v>43435</v>
      </c>
      <c r="R79" s="1799">
        <v>43465</v>
      </c>
      <c r="S79" s="1800"/>
      <c r="T79" s="1800"/>
      <c r="U79" s="1800">
        <v>1</v>
      </c>
      <c r="V79" s="1800"/>
      <c r="W79" s="1800"/>
      <c r="X79" s="1800">
        <v>1</v>
      </c>
      <c r="Y79" s="1800"/>
      <c r="Z79" s="1800"/>
      <c r="AA79" s="1800">
        <v>1</v>
      </c>
      <c r="AB79" s="1800"/>
      <c r="AC79" s="1800"/>
      <c r="AD79" s="1800">
        <v>1</v>
      </c>
      <c r="AE79" s="1912">
        <f>SUM(S79:AD79)</f>
        <v>4</v>
      </c>
      <c r="AF79" s="1708">
        <v>0</v>
      </c>
      <c r="AG79" s="1708">
        <v>0</v>
      </c>
      <c r="AH79" s="1763"/>
      <c r="AI79" s="2700">
        <f t="shared" si="12"/>
        <v>0</v>
      </c>
      <c r="AJ79" s="2701"/>
      <c r="AK79" s="2706">
        <v>1</v>
      </c>
      <c r="AL79" s="2701"/>
      <c r="AM79" s="2701">
        <f t="shared" si="13"/>
        <v>0.25</v>
      </c>
      <c r="AN79" s="2706"/>
      <c r="AO79" s="2700"/>
      <c r="AP79" s="2716" t="s">
        <v>2063</v>
      </c>
      <c r="AQ79" s="2716" t="s">
        <v>289</v>
      </c>
    </row>
    <row r="80" spans="1:43" ht="54.75" customHeight="1" thickBot="1">
      <c r="A80" s="3610"/>
      <c r="B80" s="3610"/>
      <c r="C80" s="3633"/>
      <c r="D80" s="3636"/>
      <c r="E80" s="3682"/>
      <c r="F80" s="1802"/>
      <c r="G80" s="1801"/>
      <c r="H80" s="1802"/>
      <c r="I80" s="1802"/>
      <c r="J80" s="1758" t="s">
        <v>455</v>
      </c>
      <c r="K80" s="1764" t="s">
        <v>455</v>
      </c>
      <c r="L80" s="1797" t="s">
        <v>454</v>
      </c>
      <c r="M80" s="1809">
        <v>1</v>
      </c>
      <c r="N80" s="1797" t="s">
        <v>449</v>
      </c>
      <c r="O80" s="1798" t="s">
        <v>453</v>
      </c>
      <c r="P80" s="1797" t="s">
        <v>452</v>
      </c>
      <c r="Q80" s="1799">
        <v>43070</v>
      </c>
      <c r="R80" s="1799">
        <v>43100</v>
      </c>
      <c r="S80" s="3664">
        <v>1</v>
      </c>
      <c r="T80" s="3665"/>
      <c r="U80" s="3664">
        <v>1</v>
      </c>
      <c r="V80" s="3665"/>
      <c r="W80" s="3664">
        <v>1</v>
      </c>
      <c r="X80" s="3665"/>
      <c r="Y80" s="3664">
        <v>1</v>
      </c>
      <c r="Z80" s="3665"/>
      <c r="AA80" s="3664">
        <v>1</v>
      </c>
      <c r="AB80" s="3665"/>
      <c r="AC80" s="3664">
        <v>1</v>
      </c>
      <c r="AD80" s="3665"/>
      <c r="AE80" s="1902">
        <v>1</v>
      </c>
      <c r="AF80" s="1708">
        <v>0</v>
      </c>
      <c r="AG80" s="1708">
        <v>0</v>
      </c>
      <c r="AH80" s="1763"/>
      <c r="AI80" s="2701">
        <v>1</v>
      </c>
      <c r="AJ80" s="2701">
        <f>2/12</f>
        <v>0.16666666666666666</v>
      </c>
      <c r="AK80" s="2718">
        <v>1</v>
      </c>
      <c r="AL80" s="2701">
        <f t="shared" si="15"/>
        <v>1</v>
      </c>
      <c r="AM80" s="2701">
        <f t="shared" si="13"/>
        <v>1</v>
      </c>
      <c r="AN80" s="2706"/>
      <c r="AO80" s="2700"/>
      <c r="AP80" s="2716" t="s">
        <v>2094</v>
      </c>
      <c r="AQ80" s="2716" t="s">
        <v>2095</v>
      </c>
    </row>
    <row r="81" spans="1:43" ht="117.75" customHeight="1">
      <c r="A81" s="3610"/>
      <c r="B81" s="3610"/>
      <c r="C81" s="3638" t="s">
        <v>279</v>
      </c>
      <c r="D81" s="3639"/>
      <c r="E81" s="3639"/>
      <c r="F81" s="1772"/>
      <c r="G81" s="1801"/>
      <c r="H81" s="1802"/>
      <c r="I81" s="1802"/>
      <c r="J81" s="1874" t="s">
        <v>451</v>
      </c>
      <c r="K81" s="1704" t="s">
        <v>450</v>
      </c>
      <c r="L81" s="1705" t="s">
        <v>72</v>
      </c>
      <c r="M81" s="1871">
        <v>1</v>
      </c>
      <c r="N81" s="1797" t="s">
        <v>449</v>
      </c>
      <c r="O81" s="1699" t="s">
        <v>442</v>
      </c>
      <c r="P81" s="1705" t="s">
        <v>448</v>
      </c>
      <c r="Q81" s="1799">
        <v>43101</v>
      </c>
      <c r="R81" s="1799">
        <v>43131</v>
      </c>
      <c r="S81" s="1800">
        <v>1</v>
      </c>
      <c r="T81" s="1800"/>
      <c r="U81" s="1800"/>
      <c r="V81" s="1800"/>
      <c r="W81" s="1800"/>
      <c r="X81" s="1800"/>
      <c r="Y81" s="1800"/>
      <c r="Z81" s="1800"/>
      <c r="AA81" s="1873"/>
      <c r="AB81" s="1873"/>
      <c r="AC81" s="1873"/>
      <c r="AD81" s="1873"/>
      <c r="AE81" s="1912">
        <v>1</v>
      </c>
      <c r="AF81" s="1708">
        <v>0</v>
      </c>
      <c r="AG81" s="1708">
        <v>0</v>
      </c>
      <c r="AH81" s="1819"/>
      <c r="AI81" s="2700">
        <f t="shared" si="12"/>
        <v>1</v>
      </c>
      <c r="AJ81" s="2701">
        <f t="shared" si="14"/>
        <v>1</v>
      </c>
      <c r="AK81" s="2706">
        <v>1</v>
      </c>
      <c r="AL81" s="2701">
        <f t="shared" si="15"/>
        <v>1</v>
      </c>
      <c r="AM81" s="2701">
        <f t="shared" si="13"/>
        <v>1</v>
      </c>
      <c r="AN81" s="2706"/>
      <c r="AO81" s="2700"/>
      <c r="AP81" s="2716" t="s">
        <v>2064</v>
      </c>
      <c r="AQ81" s="2716" t="s">
        <v>289</v>
      </c>
    </row>
    <row r="82" spans="1:43" ht="77.25" customHeight="1">
      <c r="A82" s="3610"/>
      <c r="B82" s="3610"/>
      <c r="C82" s="3633"/>
      <c r="D82" s="3636"/>
      <c r="E82" s="3636"/>
      <c r="F82" s="1802"/>
      <c r="G82" s="1801"/>
      <c r="H82" s="1802"/>
      <c r="I82" s="1802"/>
      <c r="J82" s="1704" t="s">
        <v>447</v>
      </c>
      <c r="K82" s="1704" t="s">
        <v>446</v>
      </c>
      <c r="L82" s="1705" t="s">
        <v>445</v>
      </c>
      <c r="M82" s="1871">
        <v>3</v>
      </c>
      <c r="N82" s="1797" t="s">
        <v>444</v>
      </c>
      <c r="O82" s="1699" t="s">
        <v>442</v>
      </c>
      <c r="P82" s="1705" t="s">
        <v>443</v>
      </c>
      <c r="Q82" s="1799">
        <v>43101</v>
      </c>
      <c r="R82" s="1799">
        <v>43465</v>
      </c>
      <c r="S82" s="1707"/>
      <c r="T82" s="1707"/>
      <c r="U82" s="1707"/>
      <c r="V82" s="1707">
        <v>1</v>
      </c>
      <c r="W82" s="1707"/>
      <c r="X82" s="1707"/>
      <c r="Y82" s="1707">
        <v>1</v>
      </c>
      <c r="Z82" s="1707"/>
      <c r="AA82" s="1707"/>
      <c r="AB82" s="1707">
        <v>1</v>
      </c>
      <c r="AC82" s="1707"/>
      <c r="AD82" s="1707"/>
      <c r="AE82" s="1913">
        <f>SUM(S82:AD82)</f>
        <v>3</v>
      </c>
      <c r="AF82" s="1708">
        <v>0</v>
      </c>
      <c r="AG82" s="1708">
        <v>0</v>
      </c>
      <c r="AH82" s="1819"/>
      <c r="AI82" s="2700">
        <f t="shared" si="12"/>
        <v>0</v>
      </c>
      <c r="AJ82" s="2701"/>
      <c r="AK82" s="2718"/>
      <c r="AL82" s="2701"/>
      <c r="AM82" s="2701">
        <f t="shared" si="13"/>
        <v>0</v>
      </c>
      <c r="AN82" s="2706"/>
      <c r="AO82" s="2700"/>
      <c r="AP82" s="2716"/>
      <c r="AQ82" s="2716"/>
    </row>
    <row r="83" spans="1:43" ht="91.5" customHeight="1">
      <c r="A83" s="3610"/>
      <c r="B83" s="3610"/>
      <c r="C83" s="3633"/>
      <c r="D83" s="3636"/>
      <c r="E83" s="3636"/>
      <c r="F83" s="1802"/>
      <c r="G83" s="1801"/>
      <c r="H83" s="1802"/>
      <c r="I83" s="1802"/>
      <c r="J83" s="1704"/>
      <c r="K83" s="1704" t="s">
        <v>441</v>
      </c>
      <c r="L83" s="1705" t="s">
        <v>419</v>
      </c>
      <c r="M83" s="1871">
        <v>1</v>
      </c>
      <c r="N83" s="1797" t="s">
        <v>440</v>
      </c>
      <c r="O83" s="1699" t="s">
        <v>442</v>
      </c>
      <c r="P83" s="1705" t="s">
        <v>435</v>
      </c>
      <c r="Q83" s="1799">
        <v>43101</v>
      </c>
      <c r="R83" s="1799">
        <v>43131</v>
      </c>
      <c r="S83" s="1707">
        <v>1</v>
      </c>
      <c r="T83" s="1707"/>
      <c r="U83" s="1707"/>
      <c r="V83" s="1707"/>
      <c r="W83" s="1707"/>
      <c r="X83" s="1707"/>
      <c r="Y83" s="1707"/>
      <c r="Z83" s="1707"/>
      <c r="AA83" s="1707"/>
      <c r="AB83" s="1707"/>
      <c r="AC83" s="1707"/>
      <c r="AD83" s="1707"/>
      <c r="AE83" s="1913">
        <v>1</v>
      </c>
      <c r="AF83" s="1708">
        <v>0</v>
      </c>
      <c r="AG83" s="1708">
        <v>0</v>
      </c>
      <c r="AH83" s="1819"/>
      <c r="AI83" s="2700">
        <f t="shared" si="12"/>
        <v>1</v>
      </c>
      <c r="AJ83" s="2701">
        <f t="shared" si="14"/>
        <v>1</v>
      </c>
      <c r="AK83" s="2706">
        <v>1</v>
      </c>
      <c r="AL83" s="2701">
        <f t="shared" si="15"/>
        <v>1</v>
      </c>
      <c r="AM83" s="2701">
        <f t="shared" si="13"/>
        <v>1</v>
      </c>
      <c r="AN83" s="2706"/>
      <c r="AO83" s="2700"/>
      <c r="AP83" s="2716" t="s">
        <v>2065</v>
      </c>
      <c r="AQ83" s="2716" t="s">
        <v>289</v>
      </c>
    </row>
    <row r="84" spans="1:43" ht="87.75" customHeight="1">
      <c r="A84" s="3610"/>
      <c r="B84" s="3610"/>
      <c r="C84" s="3633"/>
      <c r="D84" s="3636"/>
      <c r="E84" s="3636"/>
      <c r="F84" s="1802"/>
      <c r="G84" s="1801"/>
      <c r="H84" s="1802"/>
      <c r="I84" s="1802"/>
      <c r="J84" s="1711" t="s">
        <v>439</v>
      </c>
      <c r="K84" s="1704" t="s">
        <v>438</v>
      </c>
      <c r="L84" s="1705" t="s">
        <v>437</v>
      </c>
      <c r="M84" s="1821">
        <v>1</v>
      </c>
      <c r="N84" s="1705" t="s">
        <v>436</v>
      </c>
      <c r="O84" s="1699" t="s">
        <v>442</v>
      </c>
      <c r="P84" s="1705" t="s">
        <v>435</v>
      </c>
      <c r="Q84" s="1799">
        <v>43101</v>
      </c>
      <c r="R84" s="1799">
        <v>43130</v>
      </c>
      <c r="S84" s="1800">
        <v>1</v>
      </c>
      <c r="T84" s="1800"/>
      <c r="U84" s="1800"/>
      <c r="V84" s="1800"/>
      <c r="W84" s="1800"/>
      <c r="X84" s="1800"/>
      <c r="Y84" s="1800"/>
      <c r="Z84" s="1800"/>
      <c r="AA84" s="1800"/>
      <c r="AB84" s="1800"/>
      <c r="AC84" s="1800"/>
      <c r="AD84" s="1800"/>
      <c r="AE84" s="1652">
        <v>1</v>
      </c>
      <c r="AF84" s="1708">
        <v>0</v>
      </c>
      <c r="AG84" s="1708">
        <v>0</v>
      </c>
      <c r="AH84" s="1763"/>
      <c r="AI84" s="2700">
        <f t="shared" si="12"/>
        <v>1</v>
      </c>
      <c r="AJ84" s="2701">
        <f t="shared" si="14"/>
        <v>1</v>
      </c>
      <c r="AK84" s="2706">
        <v>1</v>
      </c>
      <c r="AL84" s="2701">
        <f t="shared" si="15"/>
        <v>1</v>
      </c>
      <c r="AM84" s="2701">
        <f t="shared" si="13"/>
        <v>1</v>
      </c>
      <c r="AN84" s="2706"/>
      <c r="AO84" s="2700"/>
      <c r="AP84" s="2716" t="s">
        <v>2066</v>
      </c>
      <c r="AQ84" s="2716" t="s">
        <v>289</v>
      </c>
    </row>
    <row r="85" spans="1:43" ht="60.75" customHeight="1" thickBot="1">
      <c r="A85" s="3610"/>
      <c r="B85" s="3610"/>
      <c r="C85" s="3634"/>
      <c r="D85" s="3637"/>
      <c r="E85" s="3637"/>
      <c r="F85" s="1777"/>
      <c r="G85" s="1801"/>
      <c r="H85" s="1802"/>
      <c r="I85" s="1802"/>
      <c r="J85" s="1711" t="s">
        <v>434</v>
      </c>
      <c r="K85" s="1704" t="s">
        <v>434</v>
      </c>
      <c r="L85" s="1705" t="s">
        <v>416</v>
      </c>
      <c r="M85" s="1811">
        <v>1</v>
      </c>
      <c r="N85" s="1705" t="s">
        <v>433</v>
      </c>
      <c r="O85" s="1798" t="s">
        <v>432</v>
      </c>
      <c r="P85" s="1705" t="s">
        <v>431</v>
      </c>
      <c r="Q85" s="1799">
        <v>43101</v>
      </c>
      <c r="R85" s="1799">
        <v>43465</v>
      </c>
      <c r="S85" s="1822">
        <v>1</v>
      </c>
      <c r="T85" s="1822">
        <v>1</v>
      </c>
      <c r="U85" s="1822">
        <v>1</v>
      </c>
      <c r="V85" s="1822">
        <v>1</v>
      </c>
      <c r="W85" s="1822">
        <v>1</v>
      </c>
      <c r="X85" s="1822">
        <v>1</v>
      </c>
      <c r="Y85" s="1822">
        <v>1</v>
      </c>
      <c r="Z85" s="1822">
        <v>1</v>
      </c>
      <c r="AA85" s="1822">
        <v>1</v>
      </c>
      <c r="AB85" s="1822">
        <v>1</v>
      </c>
      <c r="AC85" s="1822">
        <v>1</v>
      </c>
      <c r="AD85" s="1822">
        <v>1</v>
      </c>
      <c r="AE85" s="1902">
        <v>1</v>
      </c>
      <c r="AF85" s="1708">
        <v>0</v>
      </c>
      <c r="AG85" s="1708">
        <v>0</v>
      </c>
      <c r="AH85" s="1872"/>
      <c r="AI85" s="2701">
        <v>1</v>
      </c>
      <c r="AJ85" s="2701">
        <f>2/12</f>
        <v>0.16666666666666666</v>
      </c>
      <c r="AK85" s="2706">
        <v>1</v>
      </c>
      <c r="AL85" s="2701">
        <f t="shared" si="15"/>
        <v>1</v>
      </c>
      <c r="AM85" s="2701">
        <f t="shared" si="13"/>
        <v>1</v>
      </c>
      <c r="AN85" s="2706"/>
      <c r="AO85" s="2700"/>
      <c r="AP85" s="2716" t="s">
        <v>2067</v>
      </c>
      <c r="AQ85" s="2716" t="s">
        <v>289</v>
      </c>
    </row>
    <row r="86" spans="1:43" ht="51">
      <c r="A86" s="3610"/>
      <c r="B86" s="3610"/>
      <c r="C86" s="3613" t="s">
        <v>430</v>
      </c>
      <c r="D86" s="3636"/>
      <c r="E86" s="3636"/>
      <c r="F86" s="1802"/>
      <c r="G86" s="1801"/>
      <c r="H86" s="1802"/>
      <c r="I86" s="1802"/>
      <c r="J86" s="1711" t="s">
        <v>429</v>
      </c>
      <c r="K86" s="1711" t="s">
        <v>716</v>
      </c>
      <c r="L86" s="1712" t="s">
        <v>715</v>
      </c>
      <c r="M86" s="1875">
        <v>1</v>
      </c>
      <c r="N86" s="1780" t="s">
        <v>717</v>
      </c>
      <c r="O86" s="1713" t="s">
        <v>1665</v>
      </c>
      <c r="P86" s="1712" t="s">
        <v>718</v>
      </c>
      <c r="Q86" s="1760">
        <v>43108</v>
      </c>
      <c r="R86" s="1760">
        <v>43160</v>
      </c>
      <c r="S86" s="1761"/>
      <c r="T86" s="1761"/>
      <c r="U86" s="1776">
        <v>1</v>
      </c>
      <c r="V86" s="1761"/>
      <c r="W86" s="1761"/>
      <c r="X86" s="1876"/>
      <c r="Y86" s="1761"/>
      <c r="Z86" s="1877"/>
      <c r="AA86" s="1761"/>
      <c r="AB86" s="1877"/>
      <c r="AC86" s="1761"/>
      <c r="AD86" s="1715"/>
      <c r="AE86" s="1914">
        <v>1</v>
      </c>
      <c r="AF86" s="1708">
        <v>430000000</v>
      </c>
      <c r="AG86" s="1708">
        <v>430000000</v>
      </c>
      <c r="AH86" s="1763" t="s">
        <v>1441</v>
      </c>
      <c r="AI86" s="2700">
        <f t="shared" si="12"/>
        <v>0</v>
      </c>
      <c r="AJ86" s="2701"/>
      <c r="AK86" s="2706">
        <v>0</v>
      </c>
      <c r="AL86" s="2701"/>
      <c r="AM86" s="2701">
        <f t="shared" si="13"/>
        <v>0</v>
      </c>
      <c r="AN86" s="2706">
        <v>0</v>
      </c>
      <c r="AO86" s="2700"/>
      <c r="AP86" s="2716" t="s">
        <v>2072</v>
      </c>
      <c r="AQ86" s="2716" t="s">
        <v>2070</v>
      </c>
    </row>
    <row r="87" spans="1:43" s="1878" customFormat="1" ht="42" customHeight="1">
      <c r="A87" s="3610"/>
      <c r="B87" s="3610"/>
      <c r="C87" s="3613"/>
      <c r="D87" s="3636"/>
      <c r="E87" s="3636"/>
      <c r="F87" s="1802"/>
      <c r="G87" s="1801"/>
      <c r="H87" s="1802"/>
      <c r="I87" s="1802"/>
      <c r="J87" s="1711" t="s">
        <v>428</v>
      </c>
      <c r="K87" s="1711" t="s">
        <v>428</v>
      </c>
      <c r="L87" s="1712" t="s">
        <v>422</v>
      </c>
      <c r="M87" s="1780">
        <v>4</v>
      </c>
      <c r="N87" s="1712" t="s">
        <v>426</v>
      </c>
      <c r="O87" s="1713" t="s">
        <v>1665</v>
      </c>
      <c r="P87" s="1712" t="s">
        <v>425</v>
      </c>
      <c r="Q87" s="1760">
        <v>43108</v>
      </c>
      <c r="R87" s="1760">
        <v>43465</v>
      </c>
      <c r="S87" s="1761">
        <v>1</v>
      </c>
      <c r="T87" s="1761"/>
      <c r="U87" s="1761"/>
      <c r="V87" s="1761">
        <v>1</v>
      </c>
      <c r="W87" s="1761"/>
      <c r="X87" s="1761"/>
      <c r="Y87" s="1761">
        <v>1</v>
      </c>
      <c r="Z87" s="1761"/>
      <c r="AA87" s="1761"/>
      <c r="AB87" s="1761">
        <v>1</v>
      </c>
      <c r="AC87" s="1761"/>
      <c r="AD87" s="1761"/>
      <c r="AE87" s="1898">
        <f>SUM(S87:AD87)</f>
        <v>4</v>
      </c>
      <c r="AF87" s="1708">
        <v>0</v>
      </c>
      <c r="AG87" s="1708">
        <v>0</v>
      </c>
      <c r="AH87" s="1763"/>
      <c r="AI87" s="2700">
        <f t="shared" si="12"/>
        <v>1</v>
      </c>
      <c r="AJ87" s="2701">
        <f t="shared" si="14"/>
        <v>0.25</v>
      </c>
      <c r="AK87" s="2706">
        <v>1</v>
      </c>
      <c r="AL87" s="2701">
        <f t="shared" si="15"/>
        <v>1</v>
      </c>
      <c r="AM87" s="2701">
        <f t="shared" si="13"/>
        <v>0.25</v>
      </c>
      <c r="AN87" s="2706">
        <v>0</v>
      </c>
      <c r="AO87" s="2700"/>
      <c r="AP87" s="2716" t="s">
        <v>2071</v>
      </c>
      <c r="AQ87" s="2716"/>
    </row>
    <row r="88" spans="1:43" s="1878" customFormat="1" ht="45" customHeight="1">
      <c r="A88" s="3610"/>
      <c r="B88" s="3610"/>
      <c r="C88" s="3613"/>
      <c r="D88" s="3636"/>
      <c r="E88" s="3636"/>
      <c r="F88" s="1802"/>
      <c r="G88" s="1801"/>
      <c r="H88" s="1802"/>
      <c r="I88" s="1802"/>
      <c r="J88" s="1711" t="s">
        <v>427</v>
      </c>
      <c r="K88" s="1711" t="s">
        <v>427</v>
      </c>
      <c r="L88" s="1712" t="s">
        <v>422</v>
      </c>
      <c r="M88" s="1780">
        <v>4</v>
      </c>
      <c r="N88" s="1712" t="s">
        <v>426</v>
      </c>
      <c r="O88" s="1713" t="s">
        <v>1665</v>
      </c>
      <c r="P88" s="1712" t="s">
        <v>425</v>
      </c>
      <c r="Q88" s="1760">
        <v>43108</v>
      </c>
      <c r="R88" s="1760">
        <v>43465</v>
      </c>
      <c r="S88" s="1761">
        <v>1</v>
      </c>
      <c r="T88" s="1761"/>
      <c r="U88" s="1761"/>
      <c r="V88" s="1761">
        <v>1</v>
      </c>
      <c r="W88" s="1761"/>
      <c r="X88" s="1761"/>
      <c r="Y88" s="1761">
        <v>1</v>
      </c>
      <c r="Z88" s="1761"/>
      <c r="AA88" s="1761"/>
      <c r="AB88" s="1761">
        <v>1</v>
      </c>
      <c r="AC88" s="1761"/>
      <c r="AD88" s="1761"/>
      <c r="AE88" s="1898">
        <f>SUM(S88:AD88)</f>
        <v>4</v>
      </c>
      <c r="AF88" s="1708">
        <v>0</v>
      </c>
      <c r="AG88" s="1708">
        <v>0</v>
      </c>
      <c r="AH88" s="1763"/>
      <c r="AI88" s="2700">
        <f t="shared" si="12"/>
        <v>1</v>
      </c>
      <c r="AJ88" s="2701">
        <f t="shared" si="14"/>
        <v>0.25</v>
      </c>
      <c r="AK88" s="2706">
        <v>1</v>
      </c>
      <c r="AL88" s="2701">
        <f t="shared" si="15"/>
        <v>1</v>
      </c>
      <c r="AM88" s="2701">
        <f t="shared" si="13"/>
        <v>0.25</v>
      </c>
      <c r="AN88" s="2706">
        <v>0</v>
      </c>
      <c r="AO88" s="2700"/>
      <c r="AP88" s="2716" t="s">
        <v>2071</v>
      </c>
      <c r="AQ88" s="2716"/>
    </row>
    <row r="89" spans="1:43" s="1878" customFormat="1" ht="45" customHeight="1">
      <c r="A89" s="3610"/>
      <c r="B89" s="3610"/>
      <c r="C89" s="3613"/>
      <c r="D89" s="3636"/>
      <c r="E89" s="3636"/>
      <c r="F89" s="1802"/>
      <c r="G89" s="1801"/>
      <c r="H89" s="1802"/>
      <c r="I89" s="1802"/>
      <c r="J89" s="1711" t="s">
        <v>424</v>
      </c>
      <c r="K89" s="1711" t="s">
        <v>424</v>
      </c>
      <c r="L89" s="1712" t="s">
        <v>422</v>
      </c>
      <c r="M89" s="1780">
        <v>4</v>
      </c>
      <c r="N89" s="1712" t="s">
        <v>426</v>
      </c>
      <c r="O89" s="1713" t="s">
        <v>1665</v>
      </c>
      <c r="P89" s="1712" t="s">
        <v>421</v>
      </c>
      <c r="Q89" s="1760">
        <v>43108</v>
      </c>
      <c r="R89" s="1760">
        <v>43465</v>
      </c>
      <c r="S89" s="1761">
        <v>1</v>
      </c>
      <c r="T89" s="1761"/>
      <c r="U89" s="1761"/>
      <c r="V89" s="1761">
        <v>1</v>
      </c>
      <c r="W89" s="1761"/>
      <c r="X89" s="1761"/>
      <c r="Y89" s="1761">
        <v>1</v>
      </c>
      <c r="Z89" s="1761"/>
      <c r="AA89" s="1761"/>
      <c r="AB89" s="1761">
        <v>1</v>
      </c>
      <c r="AC89" s="1761"/>
      <c r="AD89" s="1761"/>
      <c r="AE89" s="1898">
        <f>SUM(S89:AD89)</f>
        <v>4</v>
      </c>
      <c r="AF89" s="1708">
        <v>0</v>
      </c>
      <c r="AG89" s="1708">
        <v>0</v>
      </c>
      <c r="AH89" s="1763"/>
      <c r="AI89" s="2700">
        <f t="shared" si="12"/>
        <v>1</v>
      </c>
      <c r="AJ89" s="2701">
        <f t="shared" si="14"/>
        <v>0.25</v>
      </c>
      <c r="AK89" s="2706">
        <v>1</v>
      </c>
      <c r="AL89" s="2701">
        <f t="shared" si="15"/>
        <v>1</v>
      </c>
      <c r="AM89" s="2701">
        <f t="shared" si="13"/>
        <v>0.25</v>
      </c>
      <c r="AN89" s="2706">
        <v>0</v>
      </c>
      <c r="AO89" s="2700"/>
      <c r="AP89" s="2716" t="s">
        <v>2071</v>
      </c>
      <c r="AQ89" s="2716"/>
    </row>
    <row r="90" spans="1:43" s="1878" customFormat="1" ht="45" customHeight="1" thickBot="1">
      <c r="A90" s="3610"/>
      <c r="B90" s="3610"/>
      <c r="C90" s="3613"/>
      <c r="D90" s="3637"/>
      <c r="E90" s="3637"/>
      <c r="F90" s="1802"/>
      <c r="G90" s="1801"/>
      <c r="H90" s="1802"/>
      <c r="I90" s="1802"/>
      <c r="J90" s="1879" t="s">
        <v>423</v>
      </c>
      <c r="K90" s="1879" t="s">
        <v>423</v>
      </c>
      <c r="L90" s="1880" t="s">
        <v>422</v>
      </c>
      <c r="M90" s="1881">
        <v>4</v>
      </c>
      <c r="N90" s="1712" t="s">
        <v>426</v>
      </c>
      <c r="O90" s="1713" t="s">
        <v>1665</v>
      </c>
      <c r="P90" s="1880" t="s">
        <v>421</v>
      </c>
      <c r="Q90" s="1760">
        <v>43108</v>
      </c>
      <c r="R90" s="1788">
        <v>43465</v>
      </c>
      <c r="S90" s="1882">
        <v>1</v>
      </c>
      <c r="T90" s="1882"/>
      <c r="U90" s="1882"/>
      <c r="V90" s="1882">
        <v>1</v>
      </c>
      <c r="W90" s="1882"/>
      <c r="X90" s="1882"/>
      <c r="Y90" s="1882">
        <v>1</v>
      </c>
      <c r="Z90" s="1882"/>
      <c r="AA90" s="1882"/>
      <c r="AB90" s="1882">
        <v>1</v>
      </c>
      <c r="AC90" s="1882"/>
      <c r="AD90" s="1882"/>
      <c r="AE90" s="1915">
        <f>SUM(S90:AD90)</f>
        <v>4</v>
      </c>
      <c r="AF90" s="1722">
        <v>0</v>
      </c>
      <c r="AG90" s="1722">
        <v>0</v>
      </c>
      <c r="AH90" s="1883"/>
      <c r="AI90" s="2700">
        <f t="shared" si="12"/>
        <v>1</v>
      </c>
      <c r="AJ90" s="2701">
        <f t="shared" si="14"/>
        <v>0.25</v>
      </c>
      <c r="AK90" s="2706">
        <v>1</v>
      </c>
      <c r="AL90" s="2701">
        <f t="shared" si="15"/>
        <v>1</v>
      </c>
      <c r="AM90" s="2701">
        <f t="shared" si="13"/>
        <v>0.25</v>
      </c>
      <c r="AN90" s="2706">
        <v>0</v>
      </c>
      <c r="AO90" s="2700"/>
      <c r="AP90" s="2716" t="s">
        <v>2071</v>
      </c>
      <c r="AQ90" s="2716"/>
    </row>
    <row r="91" spans="1:43" ht="20.25" customHeight="1" thickBot="1">
      <c r="A91" s="3602" t="s">
        <v>56</v>
      </c>
      <c r="B91" s="3603"/>
      <c r="C91" s="3603"/>
      <c r="D91" s="1727"/>
      <c r="E91" s="1727"/>
      <c r="F91" s="1727"/>
      <c r="G91" s="1727"/>
      <c r="H91" s="1727"/>
      <c r="I91" s="1727"/>
      <c r="J91" s="1727"/>
      <c r="K91" s="1727"/>
      <c r="L91" s="1727"/>
      <c r="M91" s="1727"/>
      <c r="N91" s="1727"/>
      <c r="O91" s="1727"/>
      <c r="P91" s="1727"/>
      <c r="Q91" s="1727"/>
      <c r="R91" s="1727"/>
      <c r="S91" s="1727"/>
      <c r="T91" s="1727"/>
      <c r="U91" s="1727"/>
      <c r="V91" s="1727"/>
      <c r="W91" s="1727"/>
      <c r="X91" s="1727"/>
      <c r="Y91" s="1727"/>
      <c r="Z91" s="1727"/>
      <c r="AA91" s="1727"/>
      <c r="AB91" s="1727"/>
      <c r="AC91" s="1727"/>
      <c r="AD91" s="1727"/>
      <c r="AE91" s="1728"/>
      <c r="AF91" s="1729">
        <f>SUM(AF76:AF90)</f>
        <v>430000000</v>
      </c>
      <c r="AG91" s="1729">
        <f>SUM(AG76:AG90)</f>
        <v>430000000</v>
      </c>
      <c r="AH91" s="2270"/>
      <c r="AI91" s="2699"/>
      <c r="AJ91" s="2699"/>
      <c r="AK91" s="2699"/>
      <c r="AL91" s="2699"/>
      <c r="AM91" s="2699"/>
      <c r="AN91" s="2699"/>
      <c r="AO91" s="2699"/>
      <c r="AP91" s="2699"/>
      <c r="AQ91" s="2699"/>
    </row>
    <row r="92" spans="1:43" ht="24" customHeight="1" thickBot="1">
      <c r="A92" s="3660" t="s">
        <v>57</v>
      </c>
      <c r="B92" s="3661"/>
      <c r="C92" s="3661"/>
      <c r="D92" s="1884"/>
      <c r="E92" s="1884"/>
      <c r="F92" s="1884"/>
      <c r="G92" s="1884"/>
      <c r="H92" s="1884"/>
      <c r="I92" s="1884"/>
      <c r="J92" s="1884"/>
      <c r="K92" s="1884"/>
      <c r="L92" s="1885"/>
      <c r="M92" s="1884"/>
      <c r="N92" s="1885"/>
      <c r="O92" s="1885"/>
      <c r="P92" s="1884"/>
      <c r="Q92" s="1884"/>
      <c r="R92" s="1884"/>
      <c r="S92" s="1884"/>
      <c r="T92" s="1884"/>
      <c r="U92" s="1884"/>
      <c r="V92" s="1884"/>
      <c r="W92" s="1884"/>
      <c r="X92" s="1884"/>
      <c r="Y92" s="1884"/>
      <c r="Z92" s="1884"/>
      <c r="AA92" s="1884"/>
      <c r="AB92" s="1884"/>
      <c r="AC92" s="1884"/>
      <c r="AD92" s="1884"/>
      <c r="AE92" s="1886"/>
      <c r="AF92" s="1887">
        <f>SUM(AF75,AF66,AF41+AF91)</f>
        <v>613000000</v>
      </c>
      <c r="AG92" s="1887">
        <f>SUM(AG75,AG66,AG41+AG91)</f>
        <v>553000000</v>
      </c>
      <c r="AH92" s="2273"/>
      <c r="AI92" s="2273"/>
      <c r="AJ92" s="2273"/>
      <c r="AK92" s="2273"/>
      <c r="AL92" s="2273"/>
      <c r="AM92" s="2273"/>
      <c r="AN92" s="2273"/>
      <c r="AO92" s="2273"/>
      <c r="AP92" s="2273"/>
      <c r="AQ92" s="2273"/>
    </row>
    <row r="93" spans="1:43" ht="16.5" thickBot="1">
      <c r="A93" s="3662" t="s">
        <v>347</v>
      </c>
      <c r="B93" s="3663"/>
      <c r="C93" s="3663"/>
      <c r="D93" s="1888"/>
      <c r="E93" s="1888"/>
      <c r="F93" s="1888"/>
      <c r="G93" s="1888"/>
      <c r="H93" s="1888"/>
      <c r="I93" s="1888"/>
      <c r="J93" s="1889"/>
      <c r="K93" s="1889"/>
      <c r="L93" s="1889"/>
      <c r="M93" s="1890"/>
      <c r="N93" s="1889"/>
      <c r="O93" s="1889"/>
      <c r="P93" s="1889"/>
      <c r="Q93" s="1891"/>
      <c r="R93" s="1891"/>
      <c r="S93" s="1889"/>
      <c r="T93" s="1889"/>
      <c r="U93" s="1889"/>
      <c r="V93" s="1889"/>
      <c r="W93" s="1889"/>
      <c r="X93" s="1889"/>
      <c r="Y93" s="1889"/>
      <c r="Z93" s="1889"/>
      <c r="AA93" s="1889"/>
      <c r="AB93" s="1889"/>
      <c r="AC93" s="1889"/>
      <c r="AD93" s="1889"/>
      <c r="AE93" s="1892"/>
      <c r="AF93" s="1893">
        <f>SUM(AF22,AF92)</f>
        <v>1563000000</v>
      </c>
      <c r="AG93" s="1893">
        <f>SUM(AG22,AG92)</f>
        <v>1503000000</v>
      </c>
      <c r="AH93" s="2274"/>
      <c r="AI93" s="2274"/>
      <c r="AJ93" s="2717">
        <f>AVERAGE(AJ16:AJ90)</f>
        <v>0.39378399378399376</v>
      </c>
      <c r="AK93" s="2274"/>
      <c r="AL93" s="2717">
        <f>AVERAGE(AL16:AL90)</f>
        <v>0.9743589743589743</v>
      </c>
      <c r="AM93" s="2717">
        <f>AVERAGE(AM16:AM90)</f>
        <v>0.4001546566139868</v>
      </c>
      <c r="AN93" s="2717">
        <f>SUM(AN16:AN90)</f>
        <v>0</v>
      </c>
      <c r="AO93" s="2274"/>
      <c r="AP93" s="2274"/>
      <c r="AQ93" s="2274"/>
    </row>
  </sheetData>
  <sheetProtection/>
  <mergeCells count="105">
    <mergeCell ref="W80:X80"/>
    <mergeCell ref="Y80:Z80"/>
    <mergeCell ref="AC80:AD80"/>
    <mergeCell ref="AA80:AB80"/>
    <mergeCell ref="AI5:AQ6"/>
    <mergeCell ref="AI7:AQ9"/>
    <mergeCell ref="AI11:AQ11"/>
    <mergeCell ref="AI13:AQ13"/>
    <mergeCell ref="AI24:AQ24"/>
    <mergeCell ref="W17:X17"/>
    <mergeCell ref="Y17:Z17"/>
    <mergeCell ref="AA17:AB17"/>
    <mergeCell ref="AC17:AD17"/>
    <mergeCell ref="A6:AH6"/>
    <mergeCell ref="A7:AH7"/>
    <mergeCell ref="A8:AH8"/>
    <mergeCell ref="A9:AH9"/>
    <mergeCell ref="A11:C11"/>
    <mergeCell ref="D11:I11"/>
    <mergeCell ref="L11:AH11"/>
    <mergeCell ref="A5:AH5"/>
    <mergeCell ref="E76:E80"/>
    <mergeCell ref="A91:C91"/>
    <mergeCell ref="A92:C92"/>
    <mergeCell ref="A93:C93"/>
    <mergeCell ref="A75:C75"/>
    <mergeCell ref="A76:A90"/>
    <mergeCell ref="B76:B90"/>
    <mergeCell ref="C76:C80"/>
    <mergeCell ref="D76:D80"/>
    <mergeCell ref="D86:D90"/>
    <mergeCell ref="C81:C85"/>
    <mergeCell ref="D81:D85"/>
    <mergeCell ref="E81:E85"/>
    <mergeCell ref="C86:C90"/>
    <mergeCell ref="E86:E90"/>
    <mergeCell ref="AA55:AB55"/>
    <mergeCell ref="AC55:AD55"/>
    <mergeCell ref="Y57:Z57"/>
    <mergeCell ref="S60:T60"/>
    <mergeCell ref="U60:V60"/>
    <mergeCell ref="W60:X60"/>
    <mergeCell ref="Y60:Z60"/>
    <mergeCell ref="AA60:AB60"/>
    <mergeCell ref="AC60:AD60"/>
    <mergeCell ref="W55:X55"/>
    <mergeCell ref="S55:T55"/>
    <mergeCell ref="U55:V55"/>
    <mergeCell ref="E67:E74"/>
    <mergeCell ref="Y55:Z55"/>
    <mergeCell ref="A66:C66"/>
    <mergeCell ref="A67:A74"/>
    <mergeCell ref="B67:B74"/>
    <mergeCell ref="C67:C74"/>
    <mergeCell ref="D67:D74"/>
    <mergeCell ref="S80:T80"/>
    <mergeCell ref="U80:V80"/>
    <mergeCell ref="A41:C41"/>
    <mergeCell ref="D42:D46"/>
    <mergeCell ref="E42:E46"/>
    <mergeCell ref="C47:C50"/>
    <mergeCell ref="D47:D50"/>
    <mergeCell ref="E47:E50"/>
    <mergeCell ref="A42:A65"/>
    <mergeCell ref="B42:B65"/>
    <mergeCell ref="D52:D59"/>
    <mergeCell ref="E52:E59"/>
    <mergeCell ref="C52:C65"/>
    <mergeCell ref="A27:A40"/>
    <mergeCell ref="A22:C22"/>
    <mergeCell ref="A23:AH23"/>
    <mergeCell ref="A24:C24"/>
    <mergeCell ref="L24:AH24"/>
    <mergeCell ref="D26:E26"/>
    <mergeCell ref="H26:I26"/>
    <mergeCell ref="B27:B39"/>
    <mergeCell ref="C27:C36"/>
    <mergeCell ref="D27:D36"/>
    <mergeCell ref="E27:E36"/>
    <mergeCell ref="C37:C38"/>
    <mergeCell ref="D37:D38"/>
    <mergeCell ref="E37:E38"/>
    <mergeCell ref="A1:C4"/>
    <mergeCell ref="J1:AF2"/>
    <mergeCell ref="J3:AF4"/>
    <mergeCell ref="AG1:AG4"/>
    <mergeCell ref="AH1:AH2"/>
    <mergeCell ref="AH3:AH4"/>
    <mergeCell ref="A21:C21"/>
    <mergeCell ref="A13:C13"/>
    <mergeCell ref="L13:AH13"/>
    <mergeCell ref="D15:E15"/>
    <mergeCell ref="H15:I15"/>
    <mergeCell ref="A16:A20"/>
    <mergeCell ref="B16:B20"/>
    <mergeCell ref="C16:C20"/>
    <mergeCell ref="D16:D20"/>
    <mergeCell ref="E16:E20"/>
    <mergeCell ref="S16:T16"/>
    <mergeCell ref="U16:V16"/>
    <mergeCell ref="W16:X16"/>
    <mergeCell ref="Y16:Z16"/>
    <mergeCell ref="AA16:AB16"/>
    <mergeCell ref="S17:T17"/>
    <mergeCell ref="U17:V17"/>
  </mergeCells>
  <printOptions/>
  <pageMargins left="0.7" right="0.7" top="0.75" bottom="0.75" header="0.3" footer="0.3"/>
  <pageSetup horizontalDpi="600" verticalDpi="600" orientation="landscape" scale="21" r:id="rId4"/>
  <rowBreaks count="2" manualBreakCount="2">
    <brk id="41" max="42" man="1"/>
    <brk id="66" max="42" man="1"/>
  </rowBreaks>
  <drawing r:id="rId3"/>
  <legacyDrawing r:id="rId2"/>
</worksheet>
</file>

<file path=xl/worksheets/sheet14.xml><?xml version="1.0" encoding="utf-8"?>
<worksheet xmlns="http://schemas.openxmlformats.org/spreadsheetml/2006/main" xmlns:r="http://schemas.openxmlformats.org/officeDocument/2006/relationships">
  <sheetPr>
    <tabColor theme="5" tint="-0.4999699890613556"/>
  </sheetPr>
  <dimension ref="A1:AX37"/>
  <sheetViews>
    <sheetView showGridLines="0" view="pageBreakPreview" zoomScale="70" zoomScaleNormal="70" zoomScaleSheetLayoutView="70" zoomScalePageLayoutView="0" workbookViewId="0" topLeftCell="N25">
      <selection activeCell="AQ33" sqref="AQ33"/>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20.421875" style="159" customWidth="1"/>
    <col min="6" max="6" width="11.421875" style="159" customWidth="1"/>
    <col min="7" max="7" width="22.28125" style="159" customWidth="1"/>
    <col min="8" max="8" width="15.00390625" style="159" customWidth="1"/>
    <col min="9" max="9" width="14.8515625" style="159" hidden="1" customWidth="1"/>
    <col min="10" max="10" width="23.140625" style="159" customWidth="1"/>
    <col min="11" max="12" width="11.421875" style="159" customWidth="1"/>
    <col min="13" max="13" width="8.421875" style="159" customWidth="1"/>
    <col min="14" max="18" width="6.28125" style="159" customWidth="1"/>
    <col min="19" max="24" width="6.28125" style="159" bestFit="1" customWidth="1"/>
    <col min="25" max="25" width="9.140625" style="159" bestFit="1" customWidth="1"/>
    <col min="26" max="26" width="17.8515625" style="159" customWidth="1"/>
    <col min="27" max="27" width="17.7109375" style="159" customWidth="1"/>
    <col min="28" max="28" width="18.7109375" style="159" customWidth="1"/>
    <col min="29" max="41" width="0" style="159" hidden="1" customWidth="1"/>
    <col min="42" max="50" width="16.57421875" style="1" customWidth="1"/>
    <col min="51" max="16384" width="11.421875" style="1" customWidth="1"/>
  </cols>
  <sheetData>
    <row r="1" spans="1:41" ht="22.5" customHeight="1">
      <c r="A1" s="3688"/>
      <c r="B1" s="3689"/>
      <c r="C1" s="3690"/>
      <c r="D1" s="2748" t="s">
        <v>636</v>
      </c>
      <c r="E1" s="2749"/>
      <c r="F1" s="2749"/>
      <c r="G1" s="2749"/>
      <c r="H1" s="2749"/>
      <c r="I1" s="2749"/>
      <c r="J1" s="2749"/>
      <c r="K1" s="2749"/>
      <c r="L1" s="2749"/>
      <c r="M1" s="2749"/>
      <c r="N1" s="2749"/>
      <c r="O1" s="2749"/>
      <c r="P1" s="2749"/>
      <c r="Q1" s="2749"/>
      <c r="R1" s="2749"/>
      <c r="S1" s="2749"/>
      <c r="T1" s="2749"/>
      <c r="U1" s="2749"/>
      <c r="V1" s="2749"/>
      <c r="W1" s="2749"/>
      <c r="X1" s="2749"/>
      <c r="Y1" s="2749"/>
      <c r="Z1" s="2749"/>
      <c r="AA1" s="3715" t="s">
        <v>60</v>
      </c>
      <c r="AB1" s="2756" t="s">
        <v>1727</v>
      </c>
      <c r="AC1" s="770"/>
      <c r="AD1" s="770"/>
      <c r="AE1" s="770"/>
      <c r="AF1" s="770"/>
      <c r="AG1" s="770"/>
      <c r="AH1" s="770"/>
      <c r="AI1" s="770"/>
      <c r="AJ1" s="1603"/>
      <c r="AK1" s="3694" t="s">
        <v>637</v>
      </c>
      <c r="AL1" s="3695"/>
      <c r="AM1" s="3696"/>
      <c r="AN1" s="3703" t="s">
        <v>638</v>
      </c>
      <c r="AO1" s="3696"/>
    </row>
    <row r="2" spans="1:41" ht="22.5" customHeight="1" thickBot="1">
      <c r="A2" s="3691"/>
      <c r="B2" s="3692"/>
      <c r="C2" s="3693"/>
      <c r="D2" s="2751"/>
      <c r="E2" s="2752"/>
      <c r="F2" s="2752"/>
      <c r="G2" s="2752"/>
      <c r="H2" s="2752"/>
      <c r="I2" s="2752"/>
      <c r="J2" s="2752"/>
      <c r="K2" s="2752"/>
      <c r="L2" s="2752"/>
      <c r="M2" s="2752"/>
      <c r="N2" s="2752"/>
      <c r="O2" s="2752"/>
      <c r="P2" s="2752"/>
      <c r="Q2" s="2752"/>
      <c r="R2" s="2752"/>
      <c r="S2" s="2752"/>
      <c r="T2" s="2752"/>
      <c r="U2" s="2752"/>
      <c r="V2" s="2752"/>
      <c r="W2" s="2752"/>
      <c r="X2" s="2752"/>
      <c r="Y2" s="2752"/>
      <c r="Z2" s="2752"/>
      <c r="AA2" s="3716"/>
      <c r="AB2" s="2757"/>
      <c r="AC2" s="1604"/>
      <c r="AD2" s="1604"/>
      <c r="AE2" s="1604"/>
      <c r="AF2" s="1604"/>
      <c r="AG2" s="1604"/>
      <c r="AH2" s="1604"/>
      <c r="AI2" s="1604"/>
      <c r="AJ2" s="1605"/>
      <c r="AK2" s="3697"/>
      <c r="AL2" s="3698"/>
      <c r="AM2" s="3699"/>
      <c r="AN2" s="3697"/>
      <c r="AO2" s="3699"/>
    </row>
    <row r="3" spans="1:41" ht="22.5" customHeight="1">
      <c r="A3" s="3691"/>
      <c r="B3" s="3692"/>
      <c r="C3" s="3693"/>
      <c r="D3" s="2748" t="s">
        <v>240</v>
      </c>
      <c r="E3" s="2749"/>
      <c r="F3" s="2749"/>
      <c r="G3" s="2749"/>
      <c r="H3" s="2749"/>
      <c r="I3" s="2749"/>
      <c r="J3" s="2749"/>
      <c r="K3" s="2749"/>
      <c r="L3" s="2749"/>
      <c r="M3" s="2749"/>
      <c r="N3" s="2749"/>
      <c r="O3" s="2749"/>
      <c r="P3" s="2749"/>
      <c r="Q3" s="2749"/>
      <c r="R3" s="2749"/>
      <c r="S3" s="2749"/>
      <c r="T3" s="2749"/>
      <c r="U3" s="2749"/>
      <c r="V3" s="2749"/>
      <c r="W3" s="2749"/>
      <c r="X3" s="2749"/>
      <c r="Y3" s="2749"/>
      <c r="Z3" s="2749"/>
      <c r="AA3" s="3716"/>
      <c r="AB3" s="2761">
        <v>43153</v>
      </c>
      <c r="AC3" s="770"/>
      <c r="AD3" s="770"/>
      <c r="AE3" s="770"/>
      <c r="AF3" s="770"/>
      <c r="AG3" s="770"/>
      <c r="AH3" s="770"/>
      <c r="AI3" s="770"/>
      <c r="AJ3" s="1603"/>
      <c r="AK3" s="3697"/>
      <c r="AL3" s="3698"/>
      <c r="AM3" s="3699"/>
      <c r="AN3" s="3697"/>
      <c r="AO3" s="3699"/>
    </row>
    <row r="4" spans="1:41" ht="22.5" customHeight="1" thickBot="1">
      <c r="A4" s="3691"/>
      <c r="B4" s="3692"/>
      <c r="C4" s="3693"/>
      <c r="D4" s="2751"/>
      <c r="E4" s="2752"/>
      <c r="F4" s="2752"/>
      <c r="G4" s="2752"/>
      <c r="H4" s="2752"/>
      <c r="I4" s="2752"/>
      <c r="J4" s="2752"/>
      <c r="K4" s="2752"/>
      <c r="L4" s="2752"/>
      <c r="M4" s="2752"/>
      <c r="N4" s="2752"/>
      <c r="O4" s="2752"/>
      <c r="P4" s="2752"/>
      <c r="Q4" s="2752"/>
      <c r="R4" s="2752"/>
      <c r="S4" s="2752"/>
      <c r="T4" s="2752"/>
      <c r="U4" s="2752"/>
      <c r="V4" s="2752"/>
      <c r="W4" s="2752"/>
      <c r="X4" s="2752"/>
      <c r="Y4" s="2752"/>
      <c r="Z4" s="2752"/>
      <c r="AA4" s="3717"/>
      <c r="AB4" s="2762"/>
      <c r="AC4" s="1604"/>
      <c r="AD4" s="1604"/>
      <c r="AE4" s="1604"/>
      <c r="AF4" s="1604"/>
      <c r="AG4" s="1604"/>
      <c r="AH4" s="1604"/>
      <c r="AI4" s="1604"/>
      <c r="AJ4" s="1605"/>
      <c r="AK4" s="3700"/>
      <c r="AL4" s="3701"/>
      <c r="AM4" s="3702"/>
      <c r="AN4" s="3700"/>
      <c r="AO4" s="3702"/>
    </row>
    <row r="5" spans="1:50" ht="15">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06"/>
      <c r="AB5" s="3706"/>
      <c r="AC5" s="3707" t="s">
        <v>639</v>
      </c>
      <c r="AD5" s="3707"/>
      <c r="AE5" s="3707"/>
      <c r="AF5" s="3707"/>
      <c r="AG5" s="3707"/>
      <c r="AH5" s="3707"/>
      <c r="AI5" s="3707"/>
      <c r="AJ5" s="3707"/>
      <c r="AK5" s="3707"/>
      <c r="AL5" s="3707"/>
      <c r="AM5" s="3707"/>
      <c r="AN5" s="3707"/>
      <c r="AO5" s="3708"/>
      <c r="AP5" s="2767" t="s">
        <v>2</v>
      </c>
      <c r="AQ5" s="2768"/>
      <c r="AR5" s="2768"/>
      <c r="AS5" s="2768"/>
      <c r="AT5" s="2768"/>
      <c r="AU5" s="2768"/>
      <c r="AV5" s="2768"/>
      <c r="AW5" s="2768"/>
      <c r="AX5" s="2769"/>
    </row>
    <row r="6" spans="1:50" ht="15.7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05"/>
      <c r="AB6" s="3705"/>
      <c r="AC6" s="3709"/>
      <c r="AD6" s="3709"/>
      <c r="AE6" s="3709"/>
      <c r="AF6" s="3709"/>
      <c r="AG6" s="3709"/>
      <c r="AH6" s="3709"/>
      <c r="AI6" s="3709"/>
      <c r="AJ6" s="3709"/>
      <c r="AK6" s="3709"/>
      <c r="AL6" s="3709"/>
      <c r="AM6" s="3709"/>
      <c r="AN6" s="3709"/>
      <c r="AO6" s="3710"/>
      <c r="AP6" s="2770"/>
      <c r="AQ6" s="2771"/>
      <c r="AR6" s="2771"/>
      <c r="AS6" s="2771"/>
      <c r="AT6" s="2771"/>
      <c r="AU6" s="2771"/>
      <c r="AV6" s="2771"/>
      <c r="AW6" s="2771"/>
      <c r="AX6" s="2772"/>
    </row>
    <row r="7" spans="1:50" ht="1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05"/>
      <c r="AB7" s="3705"/>
      <c r="AC7" s="3709"/>
      <c r="AD7" s="3709"/>
      <c r="AE7" s="3709"/>
      <c r="AF7" s="3709"/>
      <c r="AG7" s="3709"/>
      <c r="AH7" s="3709"/>
      <c r="AI7" s="3709"/>
      <c r="AJ7" s="3709"/>
      <c r="AK7" s="3709"/>
      <c r="AL7" s="3709"/>
      <c r="AM7" s="3709"/>
      <c r="AN7" s="3709"/>
      <c r="AO7" s="3710"/>
      <c r="AP7" s="2773" t="s">
        <v>1723</v>
      </c>
      <c r="AQ7" s="2774"/>
      <c r="AR7" s="2774"/>
      <c r="AS7" s="2774"/>
      <c r="AT7" s="2774"/>
      <c r="AU7" s="2774"/>
      <c r="AV7" s="2774"/>
      <c r="AW7" s="2774"/>
      <c r="AX7" s="2775"/>
    </row>
    <row r="8" spans="1:50" ht="15.75" thickBot="1">
      <c r="A8" s="3713" t="s">
        <v>1726</v>
      </c>
      <c r="B8" s="3714"/>
      <c r="C8" s="3714"/>
      <c r="D8" s="3714"/>
      <c r="E8" s="3714"/>
      <c r="F8" s="3714"/>
      <c r="G8" s="3714"/>
      <c r="H8" s="3714"/>
      <c r="I8" s="3714"/>
      <c r="J8" s="3714"/>
      <c r="K8" s="3714"/>
      <c r="L8" s="3714"/>
      <c r="M8" s="3714"/>
      <c r="N8" s="3714"/>
      <c r="O8" s="3714"/>
      <c r="P8" s="3714"/>
      <c r="Q8" s="3714"/>
      <c r="R8" s="3714"/>
      <c r="S8" s="3714"/>
      <c r="T8" s="3714"/>
      <c r="U8" s="3714"/>
      <c r="V8" s="3714"/>
      <c r="W8" s="3714"/>
      <c r="X8" s="3714"/>
      <c r="Y8" s="3714"/>
      <c r="Z8" s="3714"/>
      <c r="AA8" s="3714"/>
      <c r="AB8" s="3714"/>
      <c r="AC8" s="3711"/>
      <c r="AD8" s="3711"/>
      <c r="AE8" s="3711"/>
      <c r="AF8" s="3711"/>
      <c r="AG8" s="3711"/>
      <c r="AH8" s="3711"/>
      <c r="AI8" s="3711"/>
      <c r="AJ8" s="3711"/>
      <c r="AK8" s="3711"/>
      <c r="AL8" s="3711"/>
      <c r="AM8" s="3711"/>
      <c r="AN8" s="3711"/>
      <c r="AO8" s="3712"/>
      <c r="AP8" s="2776"/>
      <c r="AQ8" s="2777"/>
      <c r="AR8" s="2777"/>
      <c r="AS8" s="2777"/>
      <c r="AT8" s="2777"/>
      <c r="AU8" s="2777"/>
      <c r="AV8" s="2777"/>
      <c r="AW8" s="2777"/>
      <c r="AX8" s="2778"/>
    </row>
    <row r="9" spans="1:50" s="306" customFormat="1" ht="8.25" customHeight="1" thickBot="1">
      <c r="A9" s="301"/>
      <c r="B9" s="300"/>
      <c r="C9" s="301"/>
      <c r="D9" s="301"/>
      <c r="E9" s="301"/>
      <c r="F9" s="304"/>
      <c r="G9" s="301"/>
      <c r="H9" s="301"/>
      <c r="I9" s="303"/>
      <c r="J9" s="301"/>
      <c r="K9" s="302"/>
      <c r="L9" s="302"/>
      <c r="M9" s="301"/>
      <c r="N9" s="301"/>
      <c r="O9" s="301"/>
      <c r="P9" s="301"/>
      <c r="Q9" s="301"/>
      <c r="R9" s="301"/>
      <c r="S9" s="301"/>
      <c r="T9" s="301"/>
      <c r="U9" s="301"/>
      <c r="V9" s="301"/>
      <c r="W9" s="301"/>
      <c r="X9" s="301"/>
      <c r="Y9" s="301"/>
      <c r="Z9" s="305"/>
      <c r="AA9" s="305"/>
      <c r="AB9" s="301"/>
      <c r="AC9" s="301"/>
      <c r="AD9" s="301"/>
      <c r="AE9" s="301"/>
      <c r="AF9" s="301"/>
      <c r="AG9" s="301"/>
      <c r="AH9" s="301"/>
      <c r="AI9" s="301"/>
      <c r="AJ9" s="301"/>
      <c r="AK9" s="301"/>
      <c r="AL9" s="301"/>
      <c r="AM9" s="301"/>
      <c r="AN9" s="301"/>
      <c r="AO9" s="301"/>
      <c r="AP9" s="2779"/>
      <c r="AQ9" s="2780"/>
      <c r="AR9" s="2780"/>
      <c r="AS9" s="2780"/>
      <c r="AT9" s="2780"/>
      <c r="AU9" s="2780"/>
      <c r="AV9" s="2780"/>
      <c r="AW9" s="2780"/>
      <c r="AX9" s="2781"/>
    </row>
    <row r="10" spans="1:50" ht="15.75" thickBot="1">
      <c r="A10" s="3683" t="s">
        <v>7</v>
      </c>
      <c r="B10" s="3684"/>
      <c r="C10" s="3684"/>
      <c r="D10" s="3684"/>
      <c r="E10" s="3685" t="s">
        <v>640</v>
      </c>
      <c r="F10" s="3685"/>
      <c r="G10" s="3685"/>
      <c r="H10" s="3685"/>
      <c r="I10" s="3685"/>
      <c r="J10" s="3685"/>
      <c r="K10" s="3685"/>
      <c r="L10" s="3685"/>
      <c r="M10" s="3685"/>
      <c r="N10" s="3685"/>
      <c r="O10" s="3685"/>
      <c r="P10" s="3685"/>
      <c r="Q10" s="3685"/>
      <c r="R10" s="3685"/>
      <c r="S10" s="3685"/>
      <c r="T10" s="3685"/>
      <c r="U10" s="3685"/>
      <c r="V10" s="3685"/>
      <c r="W10" s="3685"/>
      <c r="X10" s="3685"/>
      <c r="Y10" s="3685"/>
      <c r="Z10" s="3685"/>
      <c r="AA10" s="3685"/>
      <c r="AB10" s="3686"/>
      <c r="AC10" s="3759"/>
      <c r="AD10" s="3760"/>
      <c r="AE10" s="3760"/>
      <c r="AF10" s="3760"/>
      <c r="AG10" s="3760"/>
      <c r="AH10" s="3760"/>
      <c r="AI10" s="3760"/>
      <c r="AJ10" s="3760"/>
      <c r="AK10" s="3760"/>
      <c r="AL10" s="3760"/>
      <c r="AM10" s="3760"/>
      <c r="AN10" s="3760"/>
      <c r="AO10" s="3761"/>
      <c r="AP10" s="3685" t="s">
        <v>640</v>
      </c>
      <c r="AQ10" s="3685"/>
      <c r="AR10" s="3685"/>
      <c r="AS10" s="3685"/>
      <c r="AT10" s="3685"/>
      <c r="AU10" s="3685"/>
      <c r="AV10" s="3685"/>
      <c r="AW10" s="3685"/>
      <c r="AX10" s="3685"/>
    </row>
    <row r="11" spans="1:41" s="309" customFormat="1" ht="5.25" customHeight="1" thickBot="1">
      <c r="A11" s="307"/>
      <c r="B11" s="307"/>
      <c r="C11" s="307"/>
      <c r="D11" s="307"/>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row>
    <row r="12" spans="1:50" ht="19.5" customHeight="1" thickBot="1">
      <c r="A12" s="3730" t="s">
        <v>8</v>
      </c>
      <c r="B12" s="3731"/>
      <c r="C12" s="3731"/>
      <c r="D12" s="3732"/>
      <c r="E12" s="3727" t="s">
        <v>651</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8"/>
      <c r="AB12" s="3729"/>
      <c r="AC12" s="3756"/>
      <c r="AD12" s="3757"/>
      <c r="AE12" s="3757"/>
      <c r="AF12" s="3757"/>
      <c r="AG12" s="3757"/>
      <c r="AH12" s="3757"/>
      <c r="AI12" s="3757"/>
      <c r="AJ12" s="3757"/>
      <c r="AK12" s="3757"/>
      <c r="AL12" s="3757"/>
      <c r="AM12" s="3757"/>
      <c r="AN12" s="3757"/>
      <c r="AO12" s="3758"/>
      <c r="AP12" s="3727"/>
      <c r="AQ12" s="3728"/>
      <c r="AR12" s="3728"/>
      <c r="AS12" s="3728"/>
      <c r="AT12" s="3728"/>
      <c r="AU12" s="3728"/>
      <c r="AV12" s="3728"/>
      <c r="AW12" s="3728"/>
      <c r="AX12" s="3728"/>
    </row>
    <row r="13" spans="1:41" s="306" customFormat="1" ht="6" customHeight="1" thickBot="1">
      <c r="A13" s="301"/>
      <c r="B13" s="300"/>
      <c r="C13" s="301"/>
      <c r="D13" s="301"/>
      <c r="E13" s="301"/>
      <c r="F13" s="304"/>
      <c r="G13" s="301"/>
      <c r="H13" s="301"/>
      <c r="I13" s="303"/>
      <c r="J13" s="301"/>
      <c r="K13" s="302"/>
      <c r="L13" s="302"/>
      <c r="M13" s="301"/>
      <c r="N13" s="301"/>
      <c r="O13" s="301"/>
      <c r="P13" s="301"/>
      <c r="Q13" s="301"/>
      <c r="R13" s="301"/>
      <c r="S13" s="301"/>
      <c r="T13" s="301"/>
      <c r="U13" s="301"/>
      <c r="V13" s="301"/>
      <c r="W13" s="301"/>
      <c r="X13" s="301"/>
      <c r="Y13" s="301"/>
      <c r="Z13" s="305"/>
      <c r="AA13" s="305"/>
      <c r="AB13" s="301"/>
      <c r="AC13" s="301"/>
      <c r="AD13" s="301"/>
      <c r="AE13" s="301"/>
      <c r="AF13" s="301"/>
      <c r="AG13" s="301"/>
      <c r="AH13" s="301"/>
      <c r="AI13" s="301"/>
      <c r="AJ13" s="301"/>
      <c r="AK13" s="301"/>
      <c r="AL13" s="301"/>
      <c r="AM13" s="301"/>
      <c r="AN13" s="301"/>
      <c r="AO13" s="301"/>
    </row>
    <row r="14" spans="1:50" ht="57" customHeight="1" thickBot="1">
      <c r="A14" s="310" t="s">
        <v>9</v>
      </c>
      <c r="B14" s="311" t="s">
        <v>10</v>
      </c>
      <c r="C14" s="311" t="s">
        <v>11</v>
      </c>
      <c r="D14" s="331" t="s">
        <v>353</v>
      </c>
      <c r="E14" s="331" t="s">
        <v>13</v>
      </c>
      <c r="F14" s="331" t="s">
        <v>14</v>
      </c>
      <c r="G14" s="331" t="s">
        <v>15</v>
      </c>
      <c r="H14" s="331" t="s">
        <v>16</v>
      </c>
      <c r="I14" s="331" t="s">
        <v>17</v>
      </c>
      <c r="J14" s="331" t="s">
        <v>18</v>
      </c>
      <c r="K14" s="331" t="s">
        <v>19</v>
      </c>
      <c r="L14" s="331" t="s">
        <v>20</v>
      </c>
      <c r="M14" s="332" t="s">
        <v>21</v>
      </c>
      <c r="N14" s="332" t="s">
        <v>22</v>
      </c>
      <c r="O14" s="332" t="s">
        <v>23</v>
      </c>
      <c r="P14" s="332" t="s">
        <v>24</v>
      </c>
      <c r="Q14" s="332" t="s">
        <v>25</v>
      </c>
      <c r="R14" s="332" t="s">
        <v>26</v>
      </c>
      <c r="S14" s="332" t="s">
        <v>27</v>
      </c>
      <c r="T14" s="332" t="s">
        <v>28</v>
      </c>
      <c r="U14" s="332" t="s">
        <v>29</v>
      </c>
      <c r="V14" s="332" t="s">
        <v>30</v>
      </c>
      <c r="W14" s="332" t="s">
        <v>31</v>
      </c>
      <c r="X14" s="332" t="s">
        <v>32</v>
      </c>
      <c r="Y14" s="331" t="s">
        <v>33</v>
      </c>
      <c r="Z14" s="333" t="s">
        <v>34</v>
      </c>
      <c r="AA14" s="333" t="s">
        <v>244</v>
      </c>
      <c r="AB14" s="331" t="s">
        <v>414</v>
      </c>
      <c r="AC14" s="334" t="s">
        <v>641</v>
      </c>
      <c r="AD14" s="334" t="s">
        <v>642</v>
      </c>
      <c r="AE14" s="334" t="s">
        <v>643</v>
      </c>
      <c r="AF14" s="334" t="s">
        <v>644</v>
      </c>
      <c r="AG14" s="334" t="s">
        <v>645</v>
      </c>
      <c r="AH14" s="334" t="s">
        <v>37</v>
      </c>
      <c r="AI14" s="334" t="s">
        <v>646</v>
      </c>
      <c r="AJ14" s="334" t="s">
        <v>43</v>
      </c>
      <c r="AK14" s="334" t="s">
        <v>647</v>
      </c>
      <c r="AL14" s="334" t="s">
        <v>648</v>
      </c>
      <c r="AM14" s="334" t="s">
        <v>44</v>
      </c>
      <c r="AN14" s="334" t="s">
        <v>649</v>
      </c>
      <c r="AO14" s="2276" t="s">
        <v>650</v>
      </c>
      <c r="AP14" s="2054" t="s">
        <v>36</v>
      </c>
      <c r="AQ14" s="2055" t="s">
        <v>37</v>
      </c>
      <c r="AR14" s="2085" t="s">
        <v>38</v>
      </c>
      <c r="AS14" s="2056" t="s">
        <v>1724</v>
      </c>
      <c r="AT14" s="2056" t="s">
        <v>1725</v>
      </c>
      <c r="AU14" s="2087" t="s">
        <v>42</v>
      </c>
      <c r="AV14" s="2057" t="s">
        <v>43</v>
      </c>
      <c r="AW14" s="2087" t="s">
        <v>44</v>
      </c>
      <c r="AX14" s="2089" t="s">
        <v>45</v>
      </c>
    </row>
    <row r="15" spans="1:50" ht="55.5" customHeight="1">
      <c r="A15" s="3718">
        <v>1</v>
      </c>
      <c r="B15" s="3721" t="s">
        <v>614</v>
      </c>
      <c r="C15" s="3724" t="s">
        <v>1701</v>
      </c>
      <c r="D15" s="336" t="s">
        <v>652</v>
      </c>
      <c r="E15" s="337" t="s">
        <v>296</v>
      </c>
      <c r="F15" s="338">
        <f>+Y15</f>
        <v>6</v>
      </c>
      <c r="G15" s="208" t="s">
        <v>653</v>
      </c>
      <c r="H15" s="209" t="s">
        <v>654</v>
      </c>
      <c r="I15" s="339">
        <v>0.2</v>
      </c>
      <c r="J15" s="209" t="s">
        <v>655</v>
      </c>
      <c r="K15" s="299">
        <v>43132</v>
      </c>
      <c r="L15" s="340">
        <v>43465</v>
      </c>
      <c r="M15" s="341"/>
      <c r="N15" s="342">
        <v>1</v>
      </c>
      <c r="O15" s="342"/>
      <c r="P15" s="342">
        <v>1</v>
      </c>
      <c r="Q15" s="341"/>
      <c r="R15" s="342">
        <v>1</v>
      </c>
      <c r="S15" s="342"/>
      <c r="T15" s="342">
        <v>1</v>
      </c>
      <c r="U15" s="343"/>
      <c r="V15" s="342">
        <v>1</v>
      </c>
      <c r="W15" s="344"/>
      <c r="X15" s="342">
        <v>1</v>
      </c>
      <c r="Y15" s="1916">
        <f>SUM(M15:X15)</f>
        <v>6</v>
      </c>
      <c r="Z15" s="1419"/>
      <c r="AA15" s="1419"/>
      <c r="AB15" s="209"/>
      <c r="AC15" s="315"/>
      <c r="AD15" s="316"/>
      <c r="AE15" s="315"/>
      <c r="AF15" s="315"/>
      <c r="AG15" s="317"/>
      <c r="AH15" s="318"/>
      <c r="AI15" s="319"/>
      <c r="AJ15" s="320"/>
      <c r="AK15" s="319"/>
      <c r="AL15" s="319"/>
      <c r="AM15" s="319"/>
      <c r="AN15" s="319"/>
      <c r="AO15" s="2277"/>
      <c r="AP15" s="2477">
        <f>SUM(M15:N15)</f>
        <v>1</v>
      </c>
      <c r="AQ15" s="2455">
        <f>AP15/Y15</f>
        <v>0.16666666666666666</v>
      </c>
      <c r="AR15" s="2684">
        <v>1</v>
      </c>
      <c r="AS15" s="2621">
        <f>+AR15/AP15</f>
        <v>1</v>
      </c>
      <c r="AT15" s="2621">
        <f>+AR15/Y15</f>
        <v>0.16666666666666666</v>
      </c>
      <c r="AU15" s="2684"/>
      <c r="AV15" s="2685"/>
      <c r="AW15" s="2684"/>
      <c r="AX15" s="2684"/>
    </row>
    <row r="16" spans="1:50" ht="60" customHeight="1">
      <c r="A16" s="3719"/>
      <c r="B16" s="3722"/>
      <c r="C16" s="3725"/>
      <c r="D16" s="336" t="s">
        <v>656</v>
      </c>
      <c r="E16" s="337" t="s">
        <v>296</v>
      </c>
      <c r="F16" s="338">
        <f aca="true" t="shared" si="0" ref="F16:F25">+Y16</f>
        <v>6</v>
      </c>
      <c r="G16" s="208" t="s">
        <v>653</v>
      </c>
      <c r="H16" s="209" t="s">
        <v>654</v>
      </c>
      <c r="I16" s="339">
        <v>0.2</v>
      </c>
      <c r="J16" s="209" t="s">
        <v>655</v>
      </c>
      <c r="K16" s="299">
        <v>43132</v>
      </c>
      <c r="L16" s="340">
        <v>43465</v>
      </c>
      <c r="M16" s="341"/>
      <c r="N16" s="342">
        <v>1</v>
      </c>
      <c r="O16" s="342"/>
      <c r="P16" s="342">
        <v>1</v>
      </c>
      <c r="Q16" s="341"/>
      <c r="R16" s="342">
        <v>1</v>
      </c>
      <c r="S16" s="342"/>
      <c r="T16" s="342">
        <v>1</v>
      </c>
      <c r="U16" s="343"/>
      <c r="V16" s="342">
        <v>1</v>
      </c>
      <c r="W16" s="344"/>
      <c r="X16" s="342">
        <v>1</v>
      </c>
      <c r="Y16" s="1916">
        <f>SUM(M16:X16)</f>
        <v>6</v>
      </c>
      <c r="Z16" s="1419"/>
      <c r="AA16" s="1419"/>
      <c r="AB16" s="209"/>
      <c r="AC16" s="315"/>
      <c r="AD16" s="316"/>
      <c r="AE16" s="315"/>
      <c r="AF16" s="315"/>
      <c r="AG16" s="317"/>
      <c r="AH16" s="318"/>
      <c r="AI16" s="319"/>
      <c r="AJ16" s="320"/>
      <c r="AK16" s="319"/>
      <c r="AL16" s="319"/>
      <c r="AM16" s="319"/>
      <c r="AN16" s="319"/>
      <c r="AO16" s="2277"/>
      <c r="AP16" s="2477">
        <f>SUM(M16:N16)</f>
        <v>1</v>
      </c>
      <c r="AQ16" s="2455">
        <f>AP16/Y16</f>
        <v>0.16666666666666666</v>
      </c>
      <c r="AR16" s="2684">
        <v>1</v>
      </c>
      <c r="AS16" s="2621">
        <f>+AR16/AP16</f>
        <v>1</v>
      </c>
      <c r="AT16" s="2621">
        <f>+AR16/Y16</f>
        <v>0.16666666666666666</v>
      </c>
      <c r="AU16" s="2684"/>
      <c r="AV16" s="2685"/>
      <c r="AW16" s="2684"/>
      <c r="AX16" s="2684"/>
    </row>
    <row r="17" spans="1:50" ht="39" thickBot="1">
      <c r="A17" s="3719"/>
      <c r="B17" s="3722"/>
      <c r="C17" s="3726"/>
      <c r="D17" s="336" t="s">
        <v>657</v>
      </c>
      <c r="E17" s="337" t="s">
        <v>296</v>
      </c>
      <c r="F17" s="338">
        <f t="shared" si="0"/>
        <v>6</v>
      </c>
      <c r="G17" s="208" t="s">
        <v>653</v>
      </c>
      <c r="H17" s="209" t="s">
        <v>654</v>
      </c>
      <c r="I17" s="339">
        <v>0.2</v>
      </c>
      <c r="J17" s="209" t="s">
        <v>655</v>
      </c>
      <c r="K17" s="299">
        <v>43132</v>
      </c>
      <c r="L17" s="340">
        <v>43465</v>
      </c>
      <c r="M17" s="341"/>
      <c r="N17" s="342">
        <v>1</v>
      </c>
      <c r="O17" s="342"/>
      <c r="P17" s="342">
        <v>1</v>
      </c>
      <c r="Q17" s="341"/>
      <c r="R17" s="342">
        <v>1</v>
      </c>
      <c r="S17" s="342"/>
      <c r="T17" s="342">
        <v>1</v>
      </c>
      <c r="U17" s="343"/>
      <c r="V17" s="342">
        <v>1</v>
      </c>
      <c r="W17" s="344"/>
      <c r="X17" s="342">
        <v>1</v>
      </c>
      <c r="Y17" s="1916">
        <f>SUM(M17:X17)</f>
        <v>6</v>
      </c>
      <c r="Z17" s="1419"/>
      <c r="AA17" s="1419"/>
      <c r="AB17" s="209"/>
      <c r="AC17" s="315"/>
      <c r="AD17" s="316"/>
      <c r="AE17" s="315"/>
      <c r="AF17" s="315"/>
      <c r="AG17" s="317"/>
      <c r="AH17" s="318"/>
      <c r="AI17" s="319"/>
      <c r="AJ17" s="320"/>
      <c r="AK17" s="319"/>
      <c r="AL17" s="319"/>
      <c r="AM17" s="319"/>
      <c r="AN17" s="319"/>
      <c r="AO17" s="2277"/>
      <c r="AP17" s="2477">
        <f>SUM(M17:N17)</f>
        <v>1</v>
      </c>
      <c r="AQ17" s="2455">
        <f>AP17/Y17</f>
        <v>0.16666666666666666</v>
      </c>
      <c r="AR17" s="2684">
        <v>1</v>
      </c>
      <c r="AS17" s="2621">
        <f>+AR17/AP17</f>
        <v>1</v>
      </c>
      <c r="AT17" s="2621">
        <f>+AR17/Y17</f>
        <v>0.16666666666666666</v>
      </c>
      <c r="AU17" s="2684"/>
      <c r="AV17" s="2685"/>
      <c r="AW17" s="2684"/>
      <c r="AX17" s="2684"/>
    </row>
    <row r="18" spans="1:50" ht="39.75" customHeight="1">
      <c r="A18" s="3719"/>
      <c r="B18" s="3722"/>
      <c r="C18" s="3724" t="s">
        <v>658</v>
      </c>
      <c r="D18" s="336" t="s">
        <v>659</v>
      </c>
      <c r="E18" s="337" t="s">
        <v>660</v>
      </c>
      <c r="F18" s="338">
        <f t="shared" si="0"/>
        <v>1</v>
      </c>
      <c r="G18" s="208" t="s">
        <v>661</v>
      </c>
      <c r="H18" s="209" t="s">
        <v>662</v>
      </c>
      <c r="I18" s="339">
        <v>0.2</v>
      </c>
      <c r="J18" s="209" t="s">
        <v>655</v>
      </c>
      <c r="K18" s="299">
        <v>43101</v>
      </c>
      <c r="L18" s="340">
        <v>43131</v>
      </c>
      <c r="M18" s="341">
        <v>1</v>
      </c>
      <c r="N18" s="342"/>
      <c r="O18" s="342"/>
      <c r="P18" s="342"/>
      <c r="Q18" s="341"/>
      <c r="R18" s="342"/>
      <c r="S18" s="342"/>
      <c r="T18" s="342"/>
      <c r="U18" s="343"/>
      <c r="V18" s="344"/>
      <c r="W18" s="344"/>
      <c r="X18" s="345"/>
      <c r="Y18" s="1916">
        <f>SUM(M18:X18)</f>
        <v>1</v>
      </c>
      <c r="Z18" s="1419"/>
      <c r="AA18" s="1419"/>
      <c r="AB18" s="209"/>
      <c r="AC18" s="315"/>
      <c r="AD18" s="316"/>
      <c r="AE18" s="315"/>
      <c r="AF18" s="315"/>
      <c r="AG18" s="317"/>
      <c r="AH18" s="318"/>
      <c r="AI18" s="319"/>
      <c r="AJ18" s="320"/>
      <c r="AK18" s="319"/>
      <c r="AL18" s="319"/>
      <c r="AM18" s="319"/>
      <c r="AN18" s="319"/>
      <c r="AO18" s="2277"/>
      <c r="AP18" s="2477">
        <f>SUM(M18:N18)</f>
        <v>1</v>
      </c>
      <c r="AQ18" s="2455">
        <f>AP18/Y18</f>
        <v>1</v>
      </c>
      <c r="AR18" s="2684">
        <v>1</v>
      </c>
      <c r="AS18" s="2621">
        <f>+AR18/AP18</f>
        <v>1</v>
      </c>
      <c r="AT18" s="2621">
        <f>+AR18/Y18</f>
        <v>1</v>
      </c>
      <c r="AU18" s="2684"/>
      <c r="AV18" s="2685"/>
      <c r="AW18" s="2684"/>
      <c r="AX18" s="2684"/>
    </row>
    <row r="19" spans="1:50" ht="26.25" thickBot="1">
      <c r="A19" s="3720"/>
      <c r="B19" s="3723"/>
      <c r="C19" s="3725"/>
      <c r="D19" s="1534" t="s">
        <v>663</v>
      </c>
      <c r="E19" s="1388" t="s">
        <v>660</v>
      </c>
      <c r="F19" s="482">
        <f t="shared" si="0"/>
        <v>2</v>
      </c>
      <c r="G19" s="483" t="s">
        <v>661</v>
      </c>
      <c r="H19" s="484" t="s">
        <v>662</v>
      </c>
      <c r="I19" s="1545">
        <v>0.2</v>
      </c>
      <c r="J19" s="484" t="s">
        <v>655</v>
      </c>
      <c r="K19" s="485">
        <v>43282</v>
      </c>
      <c r="L19" s="1389">
        <v>43465</v>
      </c>
      <c r="M19" s="1390"/>
      <c r="N19" s="1391"/>
      <c r="O19" s="1391"/>
      <c r="P19" s="1391"/>
      <c r="Q19" s="1390"/>
      <c r="R19" s="1391"/>
      <c r="S19" s="1391">
        <v>1</v>
      </c>
      <c r="T19" s="1391"/>
      <c r="U19" s="1392"/>
      <c r="V19" s="1393"/>
      <c r="W19" s="1393"/>
      <c r="X19" s="1394">
        <v>1</v>
      </c>
      <c r="Y19" s="1917">
        <f>SUM(M19:X19)</f>
        <v>2</v>
      </c>
      <c r="Z19" s="1525"/>
      <c r="AA19" s="1525"/>
      <c r="AB19" s="484"/>
      <c r="AC19" s="315"/>
      <c r="AD19" s="316"/>
      <c r="AE19" s="315"/>
      <c r="AF19" s="315"/>
      <c r="AG19" s="317"/>
      <c r="AH19" s="318"/>
      <c r="AI19" s="319"/>
      <c r="AJ19" s="320"/>
      <c r="AK19" s="319"/>
      <c r="AL19" s="319"/>
      <c r="AM19" s="319"/>
      <c r="AN19" s="319"/>
      <c r="AO19" s="2277"/>
      <c r="AP19" s="2477">
        <f>SUM(M19:N19)</f>
        <v>0</v>
      </c>
      <c r="AQ19" s="2455"/>
      <c r="AR19" s="2684">
        <v>0</v>
      </c>
      <c r="AS19" s="2621"/>
      <c r="AT19" s="2621">
        <f>+AR19/Y19</f>
        <v>0</v>
      </c>
      <c r="AU19" s="2684"/>
      <c r="AV19" s="2685"/>
      <c r="AW19" s="2684"/>
      <c r="AX19" s="2684"/>
    </row>
    <row r="20" spans="1:50" ht="15.75" thickBot="1">
      <c r="A20" s="3749" t="s">
        <v>56</v>
      </c>
      <c r="B20" s="3750"/>
      <c r="C20" s="3750"/>
      <c r="D20" s="3750"/>
      <c r="E20" s="1551"/>
      <c r="F20" s="1552"/>
      <c r="G20" s="1553"/>
      <c r="H20" s="1553"/>
      <c r="I20" s="1554">
        <f>SUM(I15:I19)</f>
        <v>1</v>
      </c>
      <c r="J20" s="1554"/>
      <c r="K20" s="1553"/>
      <c r="L20" s="1553"/>
      <c r="M20" s="1553"/>
      <c r="N20" s="1553"/>
      <c r="O20" s="1553"/>
      <c r="P20" s="1553"/>
      <c r="Q20" s="1553"/>
      <c r="R20" s="1553"/>
      <c r="S20" s="1553"/>
      <c r="T20" s="1553"/>
      <c r="U20" s="1553"/>
      <c r="V20" s="1553"/>
      <c r="W20" s="1553"/>
      <c r="X20" s="1553"/>
      <c r="Y20" s="1553"/>
      <c r="Z20" s="1555"/>
      <c r="AA20" s="1555"/>
      <c r="AB20" s="1556"/>
      <c r="AC20" s="1556"/>
      <c r="AD20" s="1556"/>
      <c r="AE20" s="1556"/>
      <c r="AF20" s="1556"/>
      <c r="AG20" s="1556"/>
      <c r="AH20" s="1556"/>
      <c r="AI20" s="1556"/>
      <c r="AJ20" s="1556"/>
      <c r="AK20" s="1556"/>
      <c r="AL20" s="1556"/>
      <c r="AM20" s="1556"/>
      <c r="AN20" s="1556"/>
      <c r="AO20" s="2667"/>
      <c r="AP20" s="2683"/>
      <c r="AQ20" s="2683"/>
      <c r="AR20" s="2683"/>
      <c r="AS20" s="2683"/>
      <c r="AT20" s="2683"/>
      <c r="AU20" s="2683"/>
      <c r="AV20" s="2683"/>
      <c r="AW20" s="2683"/>
      <c r="AX20" s="2683"/>
    </row>
    <row r="21" spans="1:50" ht="91.5" customHeight="1" thickBot="1">
      <c r="A21" s="1372">
        <v>2</v>
      </c>
      <c r="B21" s="1557" t="s">
        <v>664</v>
      </c>
      <c r="C21" s="1373" t="s">
        <v>665</v>
      </c>
      <c r="D21" s="1558" t="s">
        <v>666</v>
      </c>
      <c r="E21" s="1559" t="s">
        <v>417</v>
      </c>
      <c r="F21" s="1560">
        <f t="shared" si="0"/>
        <v>6</v>
      </c>
      <c r="G21" s="1561" t="s">
        <v>667</v>
      </c>
      <c r="H21" s="1559" t="s">
        <v>654</v>
      </c>
      <c r="I21" s="1562">
        <v>1</v>
      </c>
      <c r="J21" s="1559" t="s">
        <v>668</v>
      </c>
      <c r="K21" s="1563">
        <v>43132</v>
      </c>
      <c r="L21" s="1564">
        <v>43465</v>
      </c>
      <c r="M21" s="1565"/>
      <c r="N21" s="1565">
        <v>1</v>
      </c>
      <c r="O21" s="1565"/>
      <c r="P21" s="1565">
        <v>1</v>
      </c>
      <c r="Q21" s="1565"/>
      <c r="R21" s="1565">
        <v>1</v>
      </c>
      <c r="S21" s="1565"/>
      <c r="T21" s="1565">
        <v>1</v>
      </c>
      <c r="U21" s="1566"/>
      <c r="V21" s="1566">
        <v>1</v>
      </c>
      <c r="W21" s="1566"/>
      <c r="X21" s="1567">
        <v>1</v>
      </c>
      <c r="Y21" s="1918">
        <f>SUM(M21:X21)</f>
        <v>6</v>
      </c>
      <c r="Z21" s="1568"/>
      <c r="AA21" s="1568"/>
      <c r="AB21" s="1559"/>
      <c r="AC21" s="315"/>
      <c r="AD21" s="316"/>
      <c r="AE21" s="315"/>
      <c r="AF21" s="315"/>
      <c r="AG21" s="317"/>
      <c r="AH21" s="318"/>
      <c r="AI21" s="319"/>
      <c r="AJ21" s="320"/>
      <c r="AK21" s="319"/>
      <c r="AL21" s="319"/>
      <c r="AM21" s="319"/>
      <c r="AN21" s="319"/>
      <c r="AO21" s="2277"/>
      <c r="AP21" s="2477">
        <f>SUM(M21:N21)</f>
        <v>1</v>
      </c>
      <c r="AQ21" s="2621">
        <f>AP21/Y21</f>
        <v>0.16666666666666666</v>
      </c>
      <c r="AR21" s="2684">
        <v>1</v>
      </c>
      <c r="AS21" s="2685">
        <f>+AR21/AP21</f>
        <v>1</v>
      </c>
      <c r="AT21" s="2621">
        <f>+AR21/Y21</f>
        <v>0.16666666666666666</v>
      </c>
      <c r="AU21" s="2684"/>
      <c r="AV21" s="2685"/>
      <c r="AW21" s="2684"/>
      <c r="AX21" s="2684"/>
    </row>
    <row r="22" spans="1:50" ht="15.75" thickBot="1">
      <c r="A22" s="3749" t="s">
        <v>56</v>
      </c>
      <c r="B22" s="3750"/>
      <c r="C22" s="3750"/>
      <c r="D22" s="3750"/>
      <c r="E22" s="1551"/>
      <c r="F22" s="1552"/>
      <c r="G22" s="1553"/>
      <c r="H22" s="1553"/>
      <c r="I22" s="1554">
        <f>SUM(I21)</f>
        <v>1</v>
      </c>
      <c r="J22" s="1554"/>
      <c r="K22" s="1553"/>
      <c r="L22" s="1553"/>
      <c r="M22" s="1553"/>
      <c r="N22" s="1553"/>
      <c r="O22" s="1553"/>
      <c r="P22" s="1553"/>
      <c r="Q22" s="1553"/>
      <c r="R22" s="1553"/>
      <c r="S22" s="1553"/>
      <c r="T22" s="1553"/>
      <c r="U22" s="1553"/>
      <c r="V22" s="1553"/>
      <c r="W22" s="1553"/>
      <c r="X22" s="1553"/>
      <c r="Y22" s="1553"/>
      <c r="Z22" s="1555"/>
      <c r="AA22" s="1555"/>
      <c r="AB22" s="1556"/>
      <c r="AC22" s="1556"/>
      <c r="AD22" s="1556"/>
      <c r="AE22" s="1556"/>
      <c r="AF22" s="1556"/>
      <c r="AG22" s="1556"/>
      <c r="AH22" s="1556"/>
      <c r="AI22" s="1556"/>
      <c r="AJ22" s="1556"/>
      <c r="AK22" s="1556"/>
      <c r="AL22" s="1556"/>
      <c r="AM22" s="1556"/>
      <c r="AN22" s="1556"/>
      <c r="AO22" s="2667"/>
      <c r="AP22" s="2683"/>
      <c r="AQ22" s="2683"/>
      <c r="AR22" s="2683"/>
      <c r="AS22" s="2683"/>
      <c r="AT22" s="2683"/>
      <c r="AU22" s="2683"/>
      <c r="AV22" s="2683"/>
      <c r="AW22" s="2683"/>
      <c r="AX22" s="2683"/>
    </row>
    <row r="23" spans="1:50" ht="38.25">
      <c r="A23" s="3751">
        <v>3</v>
      </c>
      <c r="B23" s="3752" t="s">
        <v>669</v>
      </c>
      <c r="C23" s="3753" t="s">
        <v>1702</v>
      </c>
      <c r="D23" s="348" t="s">
        <v>670</v>
      </c>
      <c r="E23" s="1569" t="s">
        <v>296</v>
      </c>
      <c r="F23" s="488">
        <f t="shared" si="0"/>
        <v>3</v>
      </c>
      <c r="G23" s="1546" t="s">
        <v>653</v>
      </c>
      <c r="H23" s="1489" t="s">
        <v>662</v>
      </c>
      <c r="I23" s="1547">
        <v>0.25</v>
      </c>
      <c r="J23" s="1489" t="s">
        <v>655</v>
      </c>
      <c r="K23" s="354">
        <v>43191</v>
      </c>
      <c r="L23" s="1548">
        <v>43465</v>
      </c>
      <c r="M23" s="1549"/>
      <c r="N23" s="1549"/>
      <c r="O23" s="1549"/>
      <c r="P23" s="1549">
        <v>1</v>
      </c>
      <c r="Q23" s="1549"/>
      <c r="R23" s="1549"/>
      <c r="S23" s="1549"/>
      <c r="T23" s="1549">
        <v>1</v>
      </c>
      <c r="U23" s="1550"/>
      <c r="V23" s="1550"/>
      <c r="W23" s="1550"/>
      <c r="X23" s="1549">
        <v>1</v>
      </c>
      <c r="Y23" s="1919">
        <f>SUM(M23:X23)</f>
        <v>3</v>
      </c>
      <c r="Z23" s="1418">
        <v>0</v>
      </c>
      <c r="AA23" s="1418">
        <v>0</v>
      </c>
      <c r="AB23" s="1489"/>
      <c r="AC23" s="315"/>
      <c r="AD23" s="320"/>
      <c r="AE23" s="315"/>
      <c r="AF23" s="315"/>
      <c r="AG23" s="317"/>
      <c r="AH23" s="318"/>
      <c r="AI23" s="319"/>
      <c r="AJ23" s="320"/>
      <c r="AK23" s="319"/>
      <c r="AL23" s="319"/>
      <c r="AM23" s="319"/>
      <c r="AN23" s="319"/>
      <c r="AO23" s="2277"/>
      <c r="AP23" s="2477">
        <f>SUM(M23:N23)</f>
        <v>0</v>
      </c>
      <c r="AQ23" s="2455"/>
      <c r="AR23" s="2684">
        <v>0</v>
      </c>
      <c r="AS23" s="2685"/>
      <c r="AT23" s="2621">
        <f>+AR23/Y23</f>
        <v>0</v>
      </c>
      <c r="AU23" s="2684"/>
      <c r="AV23" s="2685"/>
      <c r="AW23" s="2684"/>
      <c r="AX23" s="2684"/>
    </row>
    <row r="24" spans="1:50" ht="38.25">
      <c r="A24" s="3751"/>
      <c r="B24" s="3722"/>
      <c r="C24" s="3754"/>
      <c r="D24" s="349" t="s">
        <v>671</v>
      </c>
      <c r="E24" s="337" t="s">
        <v>296</v>
      </c>
      <c r="F24" s="338">
        <f t="shared" si="0"/>
        <v>3</v>
      </c>
      <c r="G24" s="208" t="s">
        <v>653</v>
      </c>
      <c r="H24" s="209" t="s">
        <v>662</v>
      </c>
      <c r="I24" s="347">
        <v>0.25</v>
      </c>
      <c r="J24" s="209" t="s">
        <v>655</v>
      </c>
      <c r="K24" s="299">
        <v>43191</v>
      </c>
      <c r="L24" s="340">
        <v>43465</v>
      </c>
      <c r="M24" s="342"/>
      <c r="N24" s="342"/>
      <c r="O24" s="342"/>
      <c r="P24" s="342">
        <v>1</v>
      </c>
      <c r="Q24" s="342"/>
      <c r="R24" s="342"/>
      <c r="S24" s="342"/>
      <c r="T24" s="342">
        <v>1</v>
      </c>
      <c r="U24" s="344"/>
      <c r="V24" s="344"/>
      <c r="W24" s="344"/>
      <c r="X24" s="342">
        <v>1</v>
      </c>
      <c r="Y24" s="1916">
        <f>SUM(M24:X24)</f>
        <v>3</v>
      </c>
      <c r="Z24" s="1419">
        <v>0</v>
      </c>
      <c r="AA24" s="1419">
        <v>0</v>
      </c>
      <c r="AB24" s="209"/>
      <c r="AC24" s="315"/>
      <c r="AD24" s="320"/>
      <c r="AE24" s="315"/>
      <c r="AF24" s="315"/>
      <c r="AG24" s="317"/>
      <c r="AH24" s="318"/>
      <c r="AI24" s="319"/>
      <c r="AJ24" s="320"/>
      <c r="AK24" s="319"/>
      <c r="AL24" s="319"/>
      <c r="AM24" s="319"/>
      <c r="AN24" s="319"/>
      <c r="AO24" s="2277"/>
      <c r="AP24" s="2477">
        <f>SUM(M24:N24)</f>
        <v>0</v>
      </c>
      <c r="AQ24" s="2455"/>
      <c r="AR24" s="2684">
        <v>0</v>
      </c>
      <c r="AS24" s="2685"/>
      <c r="AT24" s="2621">
        <f>+AR24/Y24</f>
        <v>0</v>
      </c>
      <c r="AU24" s="2684"/>
      <c r="AV24" s="2685"/>
      <c r="AW24" s="2684"/>
      <c r="AX24" s="2684"/>
    </row>
    <row r="25" spans="1:50" ht="39" thickBot="1">
      <c r="A25" s="3751"/>
      <c r="B25" s="3722"/>
      <c r="C25" s="3754"/>
      <c r="D25" s="336" t="s">
        <v>672</v>
      </c>
      <c r="E25" s="337" t="s">
        <v>296</v>
      </c>
      <c r="F25" s="338">
        <f t="shared" si="0"/>
        <v>3</v>
      </c>
      <c r="G25" s="208" t="s">
        <v>653</v>
      </c>
      <c r="H25" s="209" t="s">
        <v>662</v>
      </c>
      <c r="I25" s="347">
        <v>0.25</v>
      </c>
      <c r="J25" s="209" t="s">
        <v>655</v>
      </c>
      <c r="K25" s="299">
        <v>43191</v>
      </c>
      <c r="L25" s="340">
        <v>43465</v>
      </c>
      <c r="M25" s="342"/>
      <c r="N25" s="342"/>
      <c r="O25" s="342"/>
      <c r="P25" s="342">
        <v>1</v>
      </c>
      <c r="Q25" s="342"/>
      <c r="R25" s="342"/>
      <c r="S25" s="342"/>
      <c r="T25" s="342">
        <v>1</v>
      </c>
      <c r="U25" s="344"/>
      <c r="V25" s="344"/>
      <c r="W25" s="344"/>
      <c r="X25" s="342">
        <v>1</v>
      </c>
      <c r="Y25" s="1916">
        <f>SUM(M25:X25)</f>
        <v>3</v>
      </c>
      <c r="Z25" s="1419">
        <v>0</v>
      </c>
      <c r="AA25" s="1419">
        <v>0</v>
      </c>
      <c r="AB25" s="209"/>
      <c r="AC25" s="315"/>
      <c r="AD25" s="320"/>
      <c r="AE25" s="315"/>
      <c r="AF25" s="315"/>
      <c r="AG25" s="317"/>
      <c r="AH25" s="318"/>
      <c r="AI25" s="319"/>
      <c r="AJ25" s="320"/>
      <c r="AK25" s="319"/>
      <c r="AL25" s="319"/>
      <c r="AM25" s="319"/>
      <c r="AN25" s="319"/>
      <c r="AO25" s="2277"/>
      <c r="AP25" s="2477">
        <f>SUM(M25:N25)</f>
        <v>0</v>
      </c>
      <c r="AQ25" s="2455"/>
      <c r="AR25" s="2684">
        <v>0</v>
      </c>
      <c r="AS25" s="2685"/>
      <c r="AT25" s="2621">
        <f>+AR25/Y25</f>
        <v>0</v>
      </c>
      <c r="AU25" s="2684"/>
      <c r="AV25" s="2685"/>
      <c r="AW25" s="2684"/>
      <c r="AX25" s="2684"/>
    </row>
    <row r="26" spans="1:50" ht="66.75" customHeight="1" thickBot="1">
      <c r="A26" s="3751"/>
      <c r="B26" s="3723"/>
      <c r="C26" s="3755"/>
      <c r="D26" s="1522" t="s">
        <v>673</v>
      </c>
      <c r="E26" s="1388" t="s">
        <v>674</v>
      </c>
      <c r="F26" s="1523">
        <f>+Y26</f>
        <v>1</v>
      </c>
      <c r="G26" s="483" t="s">
        <v>675</v>
      </c>
      <c r="H26" s="484" t="s">
        <v>654</v>
      </c>
      <c r="I26" s="1524">
        <v>0.25</v>
      </c>
      <c r="J26" s="484" t="s">
        <v>676</v>
      </c>
      <c r="K26" s="485">
        <v>43101</v>
      </c>
      <c r="L26" s="1389">
        <v>43465</v>
      </c>
      <c r="M26" s="3762">
        <v>1</v>
      </c>
      <c r="N26" s="3763"/>
      <c r="O26" s="3762">
        <v>1</v>
      </c>
      <c r="P26" s="3763"/>
      <c r="Q26" s="3762">
        <v>1</v>
      </c>
      <c r="R26" s="3763"/>
      <c r="S26" s="3762">
        <v>1</v>
      </c>
      <c r="T26" s="3763"/>
      <c r="U26" s="3762">
        <v>1</v>
      </c>
      <c r="V26" s="3763"/>
      <c r="W26" s="3762">
        <v>1</v>
      </c>
      <c r="X26" s="3763"/>
      <c r="Y26" s="1920">
        <v>1</v>
      </c>
      <c r="Z26" s="1525">
        <v>0</v>
      </c>
      <c r="AA26" s="1525">
        <v>0</v>
      </c>
      <c r="AB26" s="484"/>
      <c r="AC26" s="315"/>
      <c r="AD26" s="320"/>
      <c r="AE26" s="315"/>
      <c r="AF26" s="315"/>
      <c r="AG26" s="317"/>
      <c r="AH26" s="318"/>
      <c r="AI26" s="319"/>
      <c r="AJ26" s="320"/>
      <c r="AK26" s="319"/>
      <c r="AL26" s="319"/>
      <c r="AM26" s="319"/>
      <c r="AN26" s="319"/>
      <c r="AO26" s="2277"/>
      <c r="AP26" s="2455">
        <v>1</v>
      </c>
      <c r="AQ26" s="2455">
        <f>2/12</f>
        <v>0.16666666666666666</v>
      </c>
      <c r="AR26" s="2686">
        <v>1</v>
      </c>
      <c r="AS26" s="2685">
        <f>+AR26/AP26</f>
        <v>1</v>
      </c>
      <c r="AT26" s="2621">
        <f>+AR26/Y26</f>
        <v>1</v>
      </c>
      <c r="AU26" s="2684"/>
      <c r="AV26" s="2685"/>
      <c r="AW26" s="2684"/>
      <c r="AX26" s="2684"/>
    </row>
    <row r="27" spans="1:50" ht="15.75" thickBot="1">
      <c r="A27" s="3747" t="s">
        <v>56</v>
      </c>
      <c r="B27" s="3748"/>
      <c r="C27" s="3748"/>
      <c r="D27" s="3748"/>
      <c r="E27" s="1528"/>
      <c r="F27" s="1529"/>
      <c r="G27" s="1530"/>
      <c r="H27" s="1530"/>
      <c r="I27" s="1531">
        <f>SUM(I23:I26)</f>
        <v>1</v>
      </c>
      <c r="J27" s="1531"/>
      <c r="K27" s="1530"/>
      <c r="L27" s="1530"/>
      <c r="M27" s="1530"/>
      <c r="N27" s="1530"/>
      <c r="O27" s="1530"/>
      <c r="P27" s="1530"/>
      <c r="Q27" s="1530"/>
      <c r="R27" s="1530"/>
      <c r="S27" s="1530"/>
      <c r="T27" s="1530"/>
      <c r="U27" s="1530"/>
      <c r="V27" s="1530"/>
      <c r="W27" s="1530"/>
      <c r="X27" s="1530"/>
      <c r="Y27" s="1530"/>
      <c r="Z27" s="1532">
        <f>SUM(Z23:Z26)</f>
        <v>0</v>
      </c>
      <c r="AA27" s="1532">
        <f>SUM(AA23:AA26)</f>
        <v>0</v>
      </c>
      <c r="AB27" s="1533"/>
      <c r="AC27" s="1533"/>
      <c r="AD27" s="1533"/>
      <c r="AE27" s="1533"/>
      <c r="AF27" s="1533"/>
      <c r="AG27" s="1533"/>
      <c r="AH27" s="1533"/>
      <c r="AI27" s="1533"/>
      <c r="AJ27" s="1533"/>
      <c r="AK27" s="1533"/>
      <c r="AL27" s="1533"/>
      <c r="AM27" s="1533"/>
      <c r="AN27" s="1533"/>
      <c r="AO27" s="2669"/>
      <c r="AP27" s="2683"/>
      <c r="AQ27" s="2683"/>
      <c r="AR27" s="2683"/>
      <c r="AS27" s="2683"/>
      <c r="AT27" s="2683"/>
      <c r="AU27" s="2683"/>
      <c r="AV27" s="2683"/>
      <c r="AW27" s="2683"/>
      <c r="AX27" s="2683"/>
    </row>
    <row r="28" spans="1:50" ht="48.75" customHeight="1">
      <c r="A28" s="3743">
        <v>4</v>
      </c>
      <c r="B28" s="3734" t="s">
        <v>278</v>
      </c>
      <c r="C28" s="3735" t="s">
        <v>279</v>
      </c>
      <c r="D28" s="1526" t="s">
        <v>677</v>
      </c>
      <c r="E28" s="487" t="s">
        <v>678</v>
      </c>
      <c r="F28" s="1527">
        <f>+Y28</f>
        <v>1</v>
      </c>
      <c r="G28" s="397" t="s">
        <v>679</v>
      </c>
      <c r="H28" s="351" t="s">
        <v>680</v>
      </c>
      <c r="I28" s="352">
        <f>100%/3</f>
        <v>0.3333333333333333</v>
      </c>
      <c r="J28" s="353" t="s">
        <v>681</v>
      </c>
      <c r="K28" s="354">
        <v>43101</v>
      </c>
      <c r="L28" s="354">
        <v>43465</v>
      </c>
      <c r="M28" s="3762">
        <v>1</v>
      </c>
      <c r="N28" s="3763"/>
      <c r="O28" s="3762">
        <v>1</v>
      </c>
      <c r="P28" s="3763"/>
      <c r="Q28" s="3762">
        <v>1</v>
      </c>
      <c r="R28" s="3763"/>
      <c r="S28" s="3762">
        <v>1</v>
      </c>
      <c r="T28" s="3763"/>
      <c r="U28" s="3762">
        <v>1</v>
      </c>
      <c r="V28" s="3763"/>
      <c r="W28" s="3762">
        <v>1</v>
      </c>
      <c r="X28" s="3763"/>
      <c r="Y28" s="1921">
        <v>1</v>
      </c>
      <c r="Z28" s="1423">
        <v>0</v>
      </c>
      <c r="AA28" s="1423">
        <v>0</v>
      </c>
      <c r="AB28" s="489"/>
      <c r="AC28" s="356"/>
      <c r="AD28" s="357"/>
      <c r="AE28" s="356"/>
      <c r="AF28" s="356"/>
      <c r="AG28" s="312"/>
      <c r="AH28" s="313"/>
      <c r="AI28" s="314"/>
      <c r="AJ28" s="357"/>
      <c r="AK28" s="314"/>
      <c r="AL28" s="314"/>
      <c r="AM28" s="314"/>
      <c r="AN28" s="314"/>
      <c r="AO28" s="2278"/>
      <c r="AP28" s="2513">
        <v>1</v>
      </c>
      <c r="AQ28" s="2513">
        <f>AP28/Y28</f>
        <v>1</v>
      </c>
      <c r="AR28" s="2686">
        <v>1</v>
      </c>
      <c r="AS28" s="2621">
        <f>+AR28/AP28</f>
        <v>1</v>
      </c>
      <c r="AT28" s="2621">
        <f>+AR28/Y28</f>
        <v>1</v>
      </c>
      <c r="AU28" s="2684"/>
      <c r="AV28" s="2685"/>
      <c r="AW28" s="2684"/>
      <c r="AX28" s="2684"/>
    </row>
    <row r="29" spans="1:50" ht="52.5" customHeight="1" thickBot="1">
      <c r="A29" s="3734"/>
      <c r="B29" s="3734"/>
      <c r="C29" s="3736"/>
      <c r="D29" s="336" t="s">
        <v>682</v>
      </c>
      <c r="E29" s="298" t="s">
        <v>683</v>
      </c>
      <c r="F29" s="338">
        <f>+Y29</f>
        <v>1</v>
      </c>
      <c r="G29" s="358" t="s">
        <v>684</v>
      </c>
      <c r="H29" s="209" t="s">
        <v>662</v>
      </c>
      <c r="I29" s="352">
        <f>100%/3</f>
        <v>0.3333333333333333</v>
      </c>
      <c r="J29" s="209" t="s">
        <v>655</v>
      </c>
      <c r="K29" s="359">
        <v>43132</v>
      </c>
      <c r="L29" s="359">
        <v>43159</v>
      </c>
      <c r="M29" s="360"/>
      <c r="N29" s="360">
        <v>1</v>
      </c>
      <c r="O29" s="360"/>
      <c r="P29" s="360"/>
      <c r="Q29" s="360"/>
      <c r="R29" s="360"/>
      <c r="S29" s="360"/>
      <c r="T29" s="360"/>
      <c r="U29" s="361"/>
      <c r="V29" s="361"/>
      <c r="W29" s="361"/>
      <c r="X29" s="361"/>
      <c r="Y29" s="1916">
        <f>SUM(M29:X29)</f>
        <v>1</v>
      </c>
      <c r="Z29" s="362">
        <v>0</v>
      </c>
      <c r="AA29" s="362">
        <v>0</v>
      </c>
      <c r="AB29" s="363"/>
      <c r="AC29" s="364"/>
      <c r="AD29" s="365"/>
      <c r="AE29" s="364"/>
      <c r="AF29" s="364"/>
      <c r="AG29" s="366"/>
      <c r="AH29" s="367"/>
      <c r="AI29" s="368"/>
      <c r="AJ29" s="365"/>
      <c r="AK29" s="368"/>
      <c r="AL29" s="368"/>
      <c r="AM29" s="368"/>
      <c r="AN29" s="368"/>
      <c r="AO29" s="2279"/>
      <c r="AP29" s="2477">
        <f>SUM(M29:N29)</f>
        <v>1</v>
      </c>
      <c r="AQ29" s="2513">
        <f>AP29/Y29</f>
        <v>1</v>
      </c>
      <c r="AR29" s="2684">
        <v>1</v>
      </c>
      <c r="AS29" s="2621">
        <f>+AR29/AP29</f>
        <v>1</v>
      </c>
      <c r="AT29" s="2621">
        <f>+AR29/Y29</f>
        <v>1</v>
      </c>
      <c r="AU29" s="2684"/>
      <c r="AV29" s="2685"/>
      <c r="AW29" s="2684"/>
      <c r="AX29" s="2684"/>
    </row>
    <row r="30" spans="1:50" ht="77.25" customHeight="1" thickBot="1">
      <c r="A30" s="3744"/>
      <c r="B30" s="3734"/>
      <c r="C30" s="1570" t="s">
        <v>685</v>
      </c>
      <c r="D30" s="1534" t="s">
        <v>686</v>
      </c>
      <c r="E30" s="1535" t="s">
        <v>687</v>
      </c>
      <c r="F30" s="482">
        <f>+Y30</f>
        <v>1</v>
      </c>
      <c r="G30" s="1536" t="s">
        <v>688</v>
      </c>
      <c r="H30" s="484" t="s">
        <v>662</v>
      </c>
      <c r="I30" s="1537">
        <f>100%/3</f>
        <v>0.3333333333333333</v>
      </c>
      <c r="J30" s="1536" t="s">
        <v>689</v>
      </c>
      <c r="K30" s="1538">
        <v>43313</v>
      </c>
      <c r="L30" s="1538">
        <v>43343</v>
      </c>
      <c r="M30" s="1539"/>
      <c r="N30" s="1539"/>
      <c r="O30" s="1539"/>
      <c r="P30" s="1539"/>
      <c r="Q30" s="1539"/>
      <c r="R30" s="1539"/>
      <c r="S30" s="1539"/>
      <c r="T30" s="1539">
        <v>1</v>
      </c>
      <c r="U30" s="1540"/>
      <c r="V30" s="1540"/>
      <c r="W30" s="1540"/>
      <c r="X30" s="1540"/>
      <c r="Y30" s="1917">
        <f>SUM(M30:X30)</f>
        <v>1</v>
      </c>
      <c r="Z30" s="1415">
        <v>0</v>
      </c>
      <c r="AA30" s="1415">
        <v>0</v>
      </c>
      <c r="AB30" s="1541"/>
      <c r="AC30" s="364"/>
      <c r="AD30" s="365"/>
      <c r="AE30" s="364"/>
      <c r="AF30" s="364"/>
      <c r="AG30" s="366"/>
      <c r="AH30" s="367"/>
      <c r="AI30" s="368"/>
      <c r="AJ30" s="365"/>
      <c r="AK30" s="368"/>
      <c r="AL30" s="368"/>
      <c r="AM30" s="368"/>
      <c r="AN30" s="368"/>
      <c r="AO30" s="2279"/>
      <c r="AP30" s="2477">
        <f>SUM(M30:N30)</f>
        <v>0</v>
      </c>
      <c r="AQ30" s="2513"/>
      <c r="AR30" s="2686">
        <v>0</v>
      </c>
      <c r="AS30" s="2621"/>
      <c r="AT30" s="2621">
        <f>+AR30/Y30</f>
        <v>0</v>
      </c>
      <c r="AU30" s="2684"/>
      <c r="AV30" s="2685"/>
      <c r="AW30" s="2684"/>
      <c r="AX30" s="2684"/>
    </row>
    <row r="31" spans="1:50" ht="15" customHeight="1" thickBot="1">
      <c r="A31" s="3737" t="s">
        <v>56</v>
      </c>
      <c r="B31" s="3738"/>
      <c r="C31" s="3738"/>
      <c r="D31" s="3738"/>
      <c r="E31" s="1528"/>
      <c r="F31" s="1529"/>
      <c r="G31" s="1530"/>
      <c r="H31" s="1530"/>
      <c r="I31" s="1543">
        <f>SUM(I28:I30)</f>
        <v>1</v>
      </c>
      <c r="J31" s="1544"/>
      <c r="K31" s="1530"/>
      <c r="L31" s="1530"/>
      <c r="M31" s="1530"/>
      <c r="N31" s="1530"/>
      <c r="O31" s="1530"/>
      <c r="P31" s="1530"/>
      <c r="Q31" s="1530"/>
      <c r="R31" s="1530"/>
      <c r="S31" s="1530"/>
      <c r="T31" s="1530"/>
      <c r="U31" s="1530"/>
      <c r="V31" s="1530"/>
      <c r="W31" s="1530"/>
      <c r="X31" s="1530"/>
      <c r="Y31" s="1530"/>
      <c r="Z31" s="1532">
        <f>SUM(Z28:Z30)</f>
        <v>0</v>
      </c>
      <c r="AA31" s="1532">
        <f>SUM(AA28:AA30)</f>
        <v>0</v>
      </c>
      <c r="AB31" s="1533"/>
      <c r="AC31" s="1533"/>
      <c r="AD31" s="1533"/>
      <c r="AE31" s="1533"/>
      <c r="AF31" s="1533"/>
      <c r="AG31" s="1533"/>
      <c r="AH31" s="1533"/>
      <c r="AI31" s="1533"/>
      <c r="AJ31" s="1533"/>
      <c r="AK31" s="1533"/>
      <c r="AL31" s="1533"/>
      <c r="AM31" s="1533"/>
      <c r="AN31" s="1533"/>
      <c r="AO31" s="2669"/>
      <c r="AP31" s="2683"/>
      <c r="AQ31" s="2683"/>
      <c r="AR31" s="2683"/>
      <c r="AS31" s="2683"/>
      <c r="AT31" s="2683"/>
      <c r="AU31" s="2683"/>
      <c r="AV31" s="2683"/>
      <c r="AW31" s="2683"/>
      <c r="AX31" s="2683"/>
    </row>
    <row r="32" spans="1:50" ht="59.25" customHeight="1">
      <c r="A32" s="3739">
        <v>5</v>
      </c>
      <c r="B32" s="3739" t="s">
        <v>282</v>
      </c>
      <c r="C32" s="3741" t="s">
        <v>286</v>
      </c>
      <c r="D32" s="1384" t="s">
        <v>848</v>
      </c>
      <c r="E32" s="397" t="s">
        <v>296</v>
      </c>
      <c r="F32" s="462">
        <v>12</v>
      </c>
      <c r="G32" s="462" t="s">
        <v>849</v>
      </c>
      <c r="H32" s="462" t="s">
        <v>853</v>
      </c>
      <c r="I32" s="462"/>
      <c r="J32" s="462" t="s">
        <v>493</v>
      </c>
      <c r="K32" s="463" t="s">
        <v>255</v>
      </c>
      <c r="L32" s="463">
        <v>43465</v>
      </c>
      <c r="M32" s="3687">
        <v>2</v>
      </c>
      <c r="N32" s="3687"/>
      <c r="O32" s="3687">
        <v>2</v>
      </c>
      <c r="P32" s="3687"/>
      <c r="Q32" s="3687">
        <v>2</v>
      </c>
      <c r="R32" s="3687"/>
      <c r="S32" s="3687">
        <v>2</v>
      </c>
      <c r="T32" s="3687"/>
      <c r="U32" s="3687">
        <v>2</v>
      </c>
      <c r="V32" s="3687"/>
      <c r="W32" s="3687">
        <v>2</v>
      </c>
      <c r="X32" s="3687"/>
      <c r="Y32" s="1922">
        <v>12</v>
      </c>
      <c r="Z32" s="1466">
        <v>0</v>
      </c>
      <c r="AA32" s="1466">
        <v>0</v>
      </c>
      <c r="AB32" s="1542"/>
      <c r="AC32" s="480"/>
      <c r="AD32" s="320"/>
      <c r="AE32" s="315"/>
      <c r="AF32" s="315"/>
      <c r="AG32" s="317"/>
      <c r="AH32" s="318"/>
      <c r="AI32" s="319"/>
      <c r="AJ32" s="320"/>
      <c r="AK32" s="319"/>
      <c r="AL32" s="319"/>
      <c r="AM32" s="319"/>
      <c r="AN32" s="319"/>
      <c r="AO32" s="2277"/>
      <c r="AP32" s="2476">
        <f>SUM(M32)</f>
        <v>2</v>
      </c>
      <c r="AQ32" s="2455">
        <f>AP32/Y32</f>
        <v>0.16666666666666666</v>
      </c>
      <c r="AR32" s="2684">
        <v>2</v>
      </c>
      <c r="AS32" s="2621">
        <f>+AR32/AP32</f>
        <v>1</v>
      </c>
      <c r="AT32" s="2621">
        <f>+AR32/Y32</f>
        <v>0.16666666666666666</v>
      </c>
      <c r="AU32" s="2684"/>
      <c r="AV32" s="2685"/>
      <c r="AW32" s="2684"/>
      <c r="AX32" s="2684"/>
    </row>
    <row r="33" spans="1:50" ht="81" customHeight="1">
      <c r="A33" s="3740"/>
      <c r="B33" s="3740"/>
      <c r="C33" s="3742"/>
      <c r="D33" s="474" t="s">
        <v>845</v>
      </c>
      <c r="E33" s="187" t="s">
        <v>846</v>
      </c>
      <c r="F33" s="416">
        <v>4</v>
      </c>
      <c r="G33" s="187" t="s">
        <v>850</v>
      </c>
      <c r="H33" s="451" t="s">
        <v>853</v>
      </c>
      <c r="I33" s="187"/>
      <c r="J33" s="187" t="s">
        <v>490</v>
      </c>
      <c r="K33" s="433">
        <v>43160</v>
      </c>
      <c r="L33" s="433">
        <v>43465</v>
      </c>
      <c r="M33" s="434"/>
      <c r="N33" s="434"/>
      <c r="O33" s="434">
        <v>2</v>
      </c>
      <c r="P33" s="434"/>
      <c r="Q33" s="434"/>
      <c r="R33" s="434"/>
      <c r="S33" s="434">
        <v>1</v>
      </c>
      <c r="T33" s="434"/>
      <c r="U33" s="434"/>
      <c r="V33" s="434"/>
      <c r="W33" s="434"/>
      <c r="X33" s="434">
        <v>1</v>
      </c>
      <c r="Y33" s="385">
        <f>SUM(M33:X33)</f>
        <v>4</v>
      </c>
      <c r="Z33" s="452">
        <v>0</v>
      </c>
      <c r="AA33" s="452">
        <v>0</v>
      </c>
      <c r="AB33" s="475"/>
      <c r="AC33" s="480"/>
      <c r="AD33" s="320"/>
      <c r="AE33" s="315"/>
      <c r="AF33" s="315"/>
      <c r="AG33" s="317"/>
      <c r="AH33" s="318"/>
      <c r="AI33" s="319"/>
      <c r="AJ33" s="320"/>
      <c r="AK33" s="319"/>
      <c r="AL33" s="319"/>
      <c r="AM33" s="319"/>
      <c r="AN33" s="319"/>
      <c r="AO33" s="2277"/>
      <c r="AP33" s="2477">
        <f>SUM(M33:N33)</f>
        <v>0</v>
      </c>
      <c r="AQ33" s="2455"/>
      <c r="AR33" s="2684">
        <v>0</v>
      </c>
      <c r="AS33" s="2621"/>
      <c r="AT33" s="2621">
        <f>+AR33/Y33</f>
        <v>0</v>
      </c>
      <c r="AU33" s="2684"/>
      <c r="AV33" s="2685"/>
      <c r="AW33" s="2684"/>
      <c r="AX33" s="2684"/>
    </row>
    <row r="34" spans="1:50" ht="77.25" customHeight="1" thickBot="1">
      <c r="A34" s="3740"/>
      <c r="B34" s="3740"/>
      <c r="C34" s="3742"/>
      <c r="D34" s="476" t="s">
        <v>851</v>
      </c>
      <c r="E34" s="454" t="s">
        <v>489</v>
      </c>
      <c r="F34" s="455">
        <v>1</v>
      </c>
      <c r="G34" s="454" t="s">
        <v>852</v>
      </c>
      <c r="H34" s="456" t="s">
        <v>853</v>
      </c>
      <c r="I34" s="454"/>
      <c r="J34" s="454" t="s">
        <v>294</v>
      </c>
      <c r="K34" s="457">
        <v>43101</v>
      </c>
      <c r="L34" s="457">
        <v>43465</v>
      </c>
      <c r="M34" s="3190">
        <v>1</v>
      </c>
      <c r="N34" s="3190"/>
      <c r="O34" s="3190">
        <v>1</v>
      </c>
      <c r="P34" s="3190"/>
      <c r="Q34" s="3190">
        <v>1</v>
      </c>
      <c r="R34" s="3190"/>
      <c r="S34" s="3190">
        <v>1</v>
      </c>
      <c r="T34" s="3190"/>
      <c r="U34" s="3190">
        <v>1</v>
      </c>
      <c r="V34" s="3190"/>
      <c r="W34" s="3190">
        <v>1</v>
      </c>
      <c r="X34" s="3190"/>
      <c r="Y34" s="1923">
        <v>100</v>
      </c>
      <c r="Z34" s="459">
        <v>0</v>
      </c>
      <c r="AA34" s="459">
        <v>0</v>
      </c>
      <c r="AB34" s="477"/>
      <c r="AC34" s="481"/>
      <c r="AD34" s="371"/>
      <c r="AE34" s="370"/>
      <c r="AF34" s="370"/>
      <c r="AG34" s="372"/>
      <c r="AH34" s="373"/>
      <c r="AI34" s="374"/>
      <c r="AJ34" s="371"/>
      <c r="AK34" s="374"/>
      <c r="AL34" s="374"/>
      <c r="AM34" s="374"/>
      <c r="AN34" s="374"/>
      <c r="AO34" s="2280"/>
      <c r="AP34" s="2513">
        <f>SUM(M34)</f>
        <v>1</v>
      </c>
      <c r="AQ34" s="2455">
        <f>2/12</f>
        <v>0.16666666666666666</v>
      </c>
      <c r="AR34" s="2686">
        <v>1</v>
      </c>
      <c r="AS34" s="2621">
        <f>+AR34/AP34</f>
        <v>1</v>
      </c>
      <c r="AT34" s="2621">
        <f>+AR34/Y34</f>
        <v>0.01</v>
      </c>
      <c r="AU34" s="2684"/>
      <c r="AV34" s="2685"/>
      <c r="AW34" s="2684"/>
      <c r="AX34" s="2684"/>
    </row>
    <row r="35" spans="1:50" ht="15">
      <c r="A35" s="3745" t="s">
        <v>56</v>
      </c>
      <c r="B35" s="3746"/>
      <c r="C35" s="3746"/>
      <c r="D35" s="3746"/>
      <c r="E35" s="375"/>
      <c r="F35" s="376"/>
      <c r="G35" s="376"/>
      <c r="H35" s="376"/>
      <c r="I35" s="377">
        <f>SUM(I32:I34)</f>
        <v>0</v>
      </c>
      <c r="J35" s="378"/>
      <c r="K35" s="376"/>
      <c r="L35" s="376"/>
      <c r="M35" s="376"/>
      <c r="N35" s="376"/>
      <c r="O35" s="379"/>
      <c r="P35" s="379"/>
      <c r="Q35" s="379"/>
      <c r="R35" s="379"/>
      <c r="S35" s="379"/>
      <c r="T35" s="379"/>
      <c r="U35" s="379"/>
      <c r="V35" s="379"/>
      <c r="W35" s="379"/>
      <c r="X35" s="379"/>
      <c r="Y35" s="379"/>
      <c r="Z35" s="1520">
        <f>SUM(Z32:Z34)</f>
        <v>0</v>
      </c>
      <c r="AA35" s="1520">
        <f>SUM(AA32:AA34)</f>
        <v>0</v>
      </c>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row>
    <row r="36" spans="1:50" ht="15">
      <c r="A36" s="3733" t="s">
        <v>57</v>
      </c>
      <c r="B36" s="3513"/>
      <c r="C36" s="3513"/>
      <c r="D36" s="3513"/>
      <c r="E36" s="380"/>
      <c r="F36" s="381"/>
      <c r="G36" s="381"/>
      <c r="H36" s="381"/>
      <c r="I36" s="382">
        <f>AVERAGE(I35,I31,I27,I22,I20)</f>
        <v>0.8</v>
      </c>
      <c r="J36" s="381"/>
      <c r="K36" s="381"/>
      <c r="L36" s="381"/>
      <c r="M36" s="381"/>
      <c r="N36" s="381"/>
      <c r="O36" s="381"/>
      <c r="P36" s="381"/>
      <c r="Q36" s="381"/>
      <c r="R36" s="381"/>
      <c r="S36" s="381"/>
      <c r="T36" s="381"/>
      <c r="U36" s="381"/>
      <c r="V36" s="381"/>
      <c r="W36" s="381"/>
      <c r="X36" s="381"/>
      <c r="Y36" s="381"/>
      <c r="Z36" s="1521">
        <f>+Z35+Z31+Z27+Z22+Z20</f>
        <v>0</v>
      </c>
      <c r="AA36" s="1521">
        <f>+AA35+AA31+AA27+AA22+AA20</f>
        <v>0</v>
      </c>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row>
    <row r="37" spans="1:50" ht="15">
      <c r="A37" s="1585"/>
      <c r="B37" s="1586"/>
      <c r="C37" s="1587"/>
      <c r="D37" s="1587"/>
      <c r="E37" s="1585"/>
      <c r="F37" s="1585"/>
      <c r="G37" s="1585"/>
      <c r="H37" s="1585"/>
      <c r="I37" s="1585"/>
      <c r="J37" s="1585"/>
      <c r="K37" s="1585"/>
      <c r="L37" s="1585"/>
      <c r="M37" s="1585"/>
      <c r="N37" s="1585"/>
      <c r="O37" s="1585"/>
      <c r="P37" s="1585"/>
      <c r="Q37" s="1585"/>
      <c r="R37" s="1585"/>
      <c r="S37" s="1585"/>
      <c r="T37" s="1585"/>
      <c r="U37" s="1585"/>
      <c r="V37" s="1585"/>
      <c r="W37" s="1585"/>
      <c r="X37" s="1585"/>
      <c r="Y37" s="1585"/>
      <c r="Z37" s="1599">
        <f>+Z36</f>
        <v>0</v>
      </c>
      <c r="AA37" s="1599">
        <f>+AA36</f>
        <v>0</v>
      </c>
      <c r="AB37" s="1585"/>
      <c r="AC37" s="1585"/>
      <c r="AD37" s="1585"/>
      <c r="AE37" s="1585"/>
      <c r="AF37" s="1585"/>
      <c r="AG37" s="1585"/>
      <c r="AH37" s="1585"/>
      <c r="AI37" s="1585"/>
      <c r="AJ37" s="1585"/>
      <c r="AK37" s="1585"/>
      <c r="AL37" s="1585"/>
      <c r="AM37" s="1585"/>
      <c r="AN37" s="1585"/>
      <c r="AO37" s="1585"/>
      <c r="AP37" s="1585"/>
      <c r="AQ37" s="2687">
        <f>AVERAGE(AQ15:AQ34)</f>
        <v>0.4166666666666667</v>
      </c>
      <c r="AR37" s="1585"/>
      <c r="AS37" s="2687">
        <f>AVERAGE(AS15:AS34)</f>
        <v>1</v>
      </c>
      <c r="AT37" s="2687">
        <f>AVERAGE(AT15:AT34)</f>
        <v>0.30270833333333336</v>
      </c>
      <c r="AU37" s="1585"/>
      <c r="AV37" s="1585"/>
      <c r="AW37" s="1585"/>
      <c r="AX37" s="1585"/>
    </row>
  </sheetData>
  <sheetProtection/>
  <mergeCells count="66">
    <mergeCell ref="W28:X28"/>
    <mergeCell ref="M26:N26"/>
    <mergeCell ref="O26:P26"/>
    <mergeCell ref="Q26:R26"/>
    <mergeCell ref="S26:T26"/>
    <mergeCell ref="U26:V26"/>
    <mergeCell ref="W26:X26"/>
    <mergeCell ref="M28:N28"/>
    <mergeCell ref="O28:P28"/>
    <mergeCell ref="Q28:R28"/>
    <mergeCell ref="S28:T28"/>
    <mergeCell ref="U28:V28"/>
    <mergeCell ref="AP5:AX6"/>
    <mergeCell ref="AP7:AX9"/>
    <mergeCell ref="AP10:AX10"/>
    <mergeCell ref="AP12:AX12"/>
    <mergeCell ref="AC12:AO12"/>
    <mergeCell ref="AC10:AO10"/>
    <mergeCell ref="A27:D27"/>
    <mergeCell ref="A20:D20"/>
    <mergeCell ref="A22:D22"/>
    <mergeCell ref="A23:A26"/>
    <mergeCell ref="B23:B26"/>
    <mergeCell ref="C23:C26"/>
    <mergeCell ref="A36:D36"/>
    <mergeCell ref="B28:B30"/>
    <mergeCell ref="C28:C29"/>
    <mergeCell ref="A31:D31"/>
    <mergeCell ref="B32:B34"/>
    <mergeCell ref="A32:A34"/>
    <mergeCell ref="C32:C34"/>
    <mergeCell ref="A28:A30"/>
    <mergeCell ref="A35:D35"/>
    <mergeCell ref="A15:A19"/>
    <mergeCell ref="B15:B19"/>
    <mergeCell ref="C15:C17"/>
    <mergeCell ref="C18:C19"/>
    <mergeCell ref="E12:AB12"/>
    <mergeCell ref="A12:D12"/>
    <mergeCell ref="AK1:AM4"/>
    <mergeCell ref="AN1:AO4"/>
    <mergeCell ref="A5:AB5"/>
    <mergeCell ref="AC5:AO8"/>
    <mergeCell ref="A6:AB6"/>
    <mergeCell ref="A7:AB7"/>
    <mergeCell ref="A8:AB8"/>
    <mergeCell ref="D1:Z2"/>
    <mergeCell ref="D3:Z4"/>
    <mergeCell ref="AA1:AA4"/>
    <mergeCell ref="AB3:AB4"/>
    <mergeCell ref="A10:D10"/>
    <mergeCell ref="E10:AB10"/>
    <mergeCell ref="AB1:AB2"/>
    <mergeCell ref="Q34:R34"/>
    <mergeCell ref="S34:T34"/>
    <mergeCell ref="U34:V34"/>
    <mergeCell ref="W34:X34"/>
    <mergeCell ref="M32:N32"/>
    <mergeCell ref="O32:P32"/>
    <mergeCell ref="Q32:R32"/>
    <mergeCell ref="S32:T32"/>
    <mergeCell ref="U32:V32"/>
    <mergeCell ref="W32:X32"/>
    <mergeCell ref="M34:N34"/>
    <mergeCell ref="O34:P34"/>
    <mergeCell ref="A1:C4"/>
  </mergeCells>
  <printOptions/>
  <pageMargins left="0.7" right="0.7" top="0.75" bottom="0.75" header="0.3" footer="0.3"/>
  <pageSetup horizontalDpi="600" verticalDpi="600" orientation="portrait" scale="24" r:id="rId4"/>
  <drawing r:id="rId3"/>
  <legacyDrawing r:id="rId2"/>
</worksheet>
</file>

<file path=xl/worksheets/sheet15.xml><?xml version="1.0" encoding="utf-8"?>
<worksheet xmlns="http://schemas.openxmlformats.org/spreadsheetml/2006/main" xmlns:r="http://schemas.openxmlformats.org/officeDocument/2006/relationships">
  <dimension ref="A1:AJ23"/>
  <sheetViews>
    <sheetView zoomScale="80" zoomScaleNormal="80" zoomScalePageLayoutView="0" workbookViewId="0" topLeftCell="P19">
      <selection activeCell="AF23" sqref="AF23"/>
    </sheetView>
  </sheetViews>
  <sheetFormatPr defaultColWidth="11.421875" defaultRowHeight="15"/>
  <cols>
    <col min="1" max="1" width="11.421875" style="1" customWidth="1"/>
    <col min="2" max="2" width="12.00390625" style="1" bestFit="1" customWidth="1"/>
    <col min="3" max="3" width="20.421875" style="1" customWidth="1"/>
    <col min="4" max="4" width="26.8515625" style="1" customWidth="1"/>
    <col min="5" max="5" width="14.8515625" style="1" customWidth="1"/>
    <col min="6" max="6" width="10.140625" style="1" customWidth="1"/>
    <col min="7" max="7" width="21.00390625" style="1" customWidth="1"/>
    <col min="8" max="8" width="18.57421875" style="1" bestFit="1" customWidth="1"/>
    <col min="9" max="9" width="18.57421875" style="1" customWidth="1"/>
    <col min="10" max="10" width="11.421875" style="1" customWidth="1"/>
    <col min="11" max="11" width="17.421875" style="1" bestFit="1" customWidth="1"/>
    <col min="12" max="12" width="4.8515625" style="1" customWidth="1"/>
    <col min="13" max="13" width="6.140625" style="1" customWidth="1"/>
    <col min="14" max="23" width="4.8515625" style="1" customWidth="1"/>
    <col min="24" max="24" width="7.8515625" style="1" customWidth="1"/>
    <col min="25" max="26" width="16.8515625" style="1" customWidth="1"/>
    <col min="27" max="27" width="16.7109375" style="1" customWidth="1"/>
    <col min="28" max="30" width="17.00390625" style="1" customWidth="1"/>
    <col min="31" max="31" width="19.8515625" style="1" customWidth="1"/>
    <col min="32" max="32" width="23.00390625" style="1" customWidth="1"/>
    <col min="33" max="33" width="17.00390625" style="1" customWidth="1"/>
    <col min="34" max="34" width="21.28125" style="1" customWidth="1"/>
    <col min="35" max="36" width="17.00390625" style="1" customWidth="1"/>
    <col min="37" max="16384" width="11.421875" style="1" customWidth="1"/>
  </cols>
  <sheetData>
    <row r="1" spans="1:27" ht="15" customHeight="1">
      <c r="A1" s="2932"/>
      <c r="B1" s="2933"/>
      <c r="C1" s="2934"/>
      <c r="D1" s="3393" t="s">
        <v>0</v>
      </c>
      <c r="E1" s="3394"/>
      <c r="F1" s="3394"/>
      <c r="G1" s="3394"/>
      <c r="H1" s="3394"/>
      <c r="I1" s="3394"/>
      <c r="J1" s="3394"/>
      <c r="K1" s="3394"/>
      <c r="L1" s="3394"/>
      <c r="M1" s="3394"/>
      <c r="N1" s="3394"/>
      <c r="O1" s="3394"/>
      <c r="P1" s="3394"/>
      <c r="Q1" s="3394"/>
      <c r="R1" s="3394"/>
      <c r="S1" s="3394"/>
      <c r="T1" s="3394"/>
      <c r="U1" s="3394"/>
      <c r="V1" s="3394"/>
      <c r="W1" s="3394"/>
      <c r="X1" s="3394"/>
      <c r="Y1" s="3394"/>
      <c r="Z1" s="3715" t="s">
        <v>60</v>
      </c>
      <c r="AA1" s="2756" t="s">
        <v>1727</v>
      </c>
    </row>
    <row r="2" spans="1:27" ht="15.75" customHeight="1" thickBot="1">
      <c r="A2" s="2935"/>
      <c r="B2" s="2936"/>
      <c r="C2" s="2937"/>
      <c r="D2" s="3395"/>
      <c r="E2" s="3396"/>
      <c r="F2" s="3396"/>
      <c r="G2" s="3396"/>
      <c r="H2" s="3396"/>
      <c r="I2" s="3396"/>
      <c r="J2" s="3396"/>
      <c r="K2" s="3396"/>
      <c r="L2" s="3396"/>
      <c r="M2" s="3396"/>
      <c r="N2" s="3396"/>
      <c r="O2" s="3396"/>
      <c r="P2" s="3396"/>
      <c r="Q2" s="3396"/>
      <c r="R2" s="3396"/>
      <c r="S2" s="3396"/>
      <c r="T2" s="3396"/>
      <c r="U2" s="3396"/>
      <c r="V2" s="3396"/>
      <c r="W2" s="3396"/>
      <c r="X2" s="3396"/>
      <c r="Y2" s="3396"/>
      <c r="Z2" s="3716"/>
      <c r="AA2" s="2757"/>
    </row>
    <row r="3" spans="1:27" ht="15" customHeight="1">
      <c r="A3" s="2935"/>
      <c r="B3" s="2936"/>
      <c r="C3" s="2937"/>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716"/>
      <c r="AA3" s="2761">
        <v>43153</v>
      </c>
    </row>
    <row r="4" spans="1:27" ht="15.75" customHeight="1" thickBot="1">
      <c r="A4" s="2938"/>
      <c r="B4" s="2939"/>
      <c r="C4" s="2940"/>
      <c r="D4" s="3399"/>
      <c r="E4" s="3400"/>
      <c r="F4" s="3400"/>
      <c r="G4" s="3400"/>
      <c r="H4" s="3400"/>
      <c r="I4" s="3400"/>
      <c r="J4" s="3400"/>
      <c r="K4" s="3400"/>
      <c r="L4" s="3400"/>
      <c r="M4" s="3400"/>
      <c r="N4" s="3400"/>
      <c r="O4" s="3400"/>
      <c r="P4" s="3400"/>
      <c r="Q4" s="3400"/>
      <c r="R4" s="3400"/>
      <c r="S4" s="3400"/>
      <c r="T4" s="3400"/>
      <c r="U4" s="3400"/>
      <c r="V4" s="3400"/>
      <c r="W4" s="3400"/>
      <c r="X4" s="3400"/>
      <c r="Y4" s="3400"/>
      <c r="Z4" s="3717"/>
      <c r="AA4" s="2762"/>
    </row>
    <row r="5" spans="1:36" ht="20.25" customHeight="1">
      <c r="A5" s="3407" t="s">
        <v>2</v>
      </c>
      <c r="B5" s="3408"/>
      <c r="C5" s="3408"/>
      <c r="D5" s="3408"/>
      <c r="E5" s="3408"/>
      <c r="F5" s="3408"/>
      <c r="G5" s="3408"/>
      <c r="H5" s="3408"/>
      <c r="I5" s="3408"/>
      <c r="J5" s="3408"/>
      <c r="K5" s="3408"/>
      <c r="L5" s="3408"/>
      <c r="M5" s="3408"/>
      <c r="N5" s="3408"/>
      <c r="O5" s="3408"/>
      <c r="P5" s="3408"/>
      <c r="Q5" s="3408"/>
      <c r="R5" s="3408"/>
      <c r="S5" s="3408"/>
      <c r="T5" s="3408"/>
      <c r="U5" s="3408"/>
      <c r="V5" s="3408"/>
      <c r="W5" s="3408"/>
      <c r="X5" s="3408"/>
      <c r="Y5" s="3408"/>
      <c r="Z5" s="3408"/>
      <c r="AA5" s="3409"/>
      <c r="AB5" s="2767" t="s">
        <v>2</v>
      </c>
      <c r="AC5" s="2768"/>
      <c r="AD5" s="2768"/>
      <c r="AE5" s="2768"/>
      <c r="AF5" s="2768"/>
      <c r="AG5" s="2768"/>
      <c r="AH5" s="2768"/>
      <c r="AI5" s="2768"/>
      <c r="AJ5" s="2769"/>
    </row>
    <row r="6" spans="1:36" ht="15.75" customHeight="1"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6"/>
      <c r="AB6" s="2770"/>
      <c r="AC6" s="2771"/>
      <c r="AD6" s="2771"/>
      <c r="AE6" s="2771"/>
      <c r="AF6" s="2771"/>
      <c r="AG6" s="2771"/>
      <c r="AH6" s="2771"/>
      <c r="AI6" s="2771"/>
      <c r="AJ6" s="2772"/>
    </row>
    <row r="7" spans="1:36" ht="15.75" customHeight="1">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6"/>
      <c r="AB7" s="2773" t="s">
        <v>1723</v>
      </c>
      <c r="AC7" s="2774"/>
      <c r="AD7" s="2774"/>
      <c r="AE7" s="2774"/>
      <c r="AF7" s="2774"/>
      <c r="AG7" s="2774"/>
      <c r="AH7" s="2774"/>
      <c r="AI7" s="2774"/>
      <c r="AJ7" s="2775"/>
    </row>
    <row r="8" spans="1:36" ht="15.75" customHeight="1">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6"/>
      <c r="AB8" s="2776"/>
      <c r="AC8" s="2777"/>
      <c r="AD8" s="2777"/>
      <c r="AE8" s="2777"/>
      <c r="AF8" s="2777"/>
      <c r="AG8" s="2777"/>
      <c r="AH8" s="2777"/>
      <c r="AI8" s="2777"/>
      <c r="AJ8" s="2778"/>
    </row>
    <row r="9" spans="1:36" ht="16.5" customHeight="1"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2"/>
      <c r="AB9" s="2779"/>
      <c r="AC9" s="2780"/>
      <c r="AD9" s="2780"/>
      <c r="AE9" s="2780"/>
      <c r="AF9" s="2780"/>
      <c r="AG9" s="2780"/>
      <c r="AH9" s="2780"/>
      <c r="AI9" s="2780"/>
      <c r="AJ9" s="2781"/>
    </row>
    <row r="10" spans="1:27" ht="6" customHeight="1" thickBot="1">
      <c r="A10" s="3"/>
      <c r="B10" s="4"/>
      <c r="C10" s="3"/>
      <c r="D10" s="3"/>
      <c r="E10" s="3"/>
      <c r="F10" s="26"/>
      <c r="G10" s="3"/>
      <c r="H10" s="3"/>
      <c r="I10" s="3"/>
      <c r="J10" s="27"/>
      <c r="K10" s="27"/>
      <c r="L10" s="3"/>
      <c r="M10" s="3"/>
      <c r="N10" s="3"/>
      <c r="O10" s="3"/>
      <c r="P10" s="3"/>
      <c r="Q10" s="3"/>
      <c r="R10" s="3"/>
      <c r="S10" s="3"/>
      <c r="T10" s="3"/>
      <c r="U10" s="3"/>
      <c r="V10" s="3"/>
      <c r="W10" s="3"/>
      <c r="X10" s="28"/>
      <c r="Y10" s="386"/>
      <c r="Z10" s="386"/>
      <c r="AA10" s="3"/>
    </row>
    <row r="11" spans="1:36" ht="15.75" customHeight="1" thickBot="1">
      <c r="A11" s="3442" t="s">
        <v>7</v>
      </c>
      <c r="B11" s="3443"/>
      <c r="C11" s="3443"/>
      <c r="D11" s="3444"/>
      <c r="E11" s="3359" t="s">
        <v>1704</v>
      </c>
      <c r="F11" s="3360"/>
      <c r="G11" s="3360"/>
      <c r="H11" s="3360"/>
      <c r="I11" s="3360"/>
      <c r="J11" s="3360"/>
      <c r="K11" s="3360"/>
      <c r="L11" s="3360"/>
      <c r="M11" s="3360"/>
      <c r="N11" s="3360"/>
      <c r="O11" s="3360"/>
      <c r="P11" s="3360"/>
      <c r="Q11" s="3360"/>
      <c r="R11" s="3360"/>
      <c r="S11" s="3360"/>
      <c r="T11" s="3360"/>
      <c r="U11" s="3360"/>
      <c r="V11" s="3360"/>
      <c r="W11" s="3360"/>
      <c r="X11" s="3360"/>
      <c r="Y11" s="3360"/>
      <c r="Z11" s="3360"/>
      <c r="AA11" s="3361"/>
      <c r="AB11" s="3359" t="s">
        <v>1704</v>
      </c>
      <c r="AC11" s="3360"/>
      <c r="AD11" s="3360"/>
      <c r="AE11" s="3360"/>
      <c r="AF11" s="3360"/>
      <c r="AG11" s="3360"/>
      <c r="AH11" s="3360"/>
      <c r="AI11" s="3360"/>
      <c r="AJ11" s="3360"/>
    </row>
    <row r="12" spans="1:27" ht="4.5" customHeight="1" thickBot="1">
      <c r="A12" s="5"/>
      <c r="B12" s="6"/>
      <c r="C12" s="5"/>
      <c r="D12" s="5"/>
      <c r="E12" s="5"/>
      <c r="F12" s="30"/>
      <c r="G12" s="5"/>
      <c r="H12" s="5"/>
      <c r="I12" s="5"/>
      <c r="J12" s="31"/>
      <c r="K12" s="31"/>
      <c r="L12" s="5"/>
      <c r="M12" s="5"/>
      <c r="N12" s="5"/>
      <c r="O12" s="5"/>
      <c r="P12" s="5"/>
      <c r="Q12" s="5"/>
      <c r="R12" s="5"/>
      <c r="S12" s="5"/>
      <c r="T12" s="5"/>
      <c r="U12" s="5"/>
      <c r="V12" s="5"/>
      <c r="W12" s="5"/>
      <c r="X12" s="5"/>
      <c r="Y12" s="387"/>
      <c r="Z12" s="387"/>
      <c r="AA12" s="5"/>
    </row>
    <row r="13" spans="1:36" ht="15.75" thickBot="1">
      <c r="A13" s="3366" t="s">
        <v>8</v>
      </c>
      <c r="B13" s="3367"/>
      <c r="C13" s="3367"/>
      <c r="D13" s="3368"/>
      <c r="E13" s="3347" t="s">
        <v>242</v>
      </c>
      <c r="F13" s="3348"/>
      <c r="G13" s="3348"/>
      <c r="H13" s="3348"/>
      <c r="I13" s="3348"/>
      <c r="J13" s="3348"/>
      <c r="K13" s="3348"/>
      <c r="L13" s="3348"/>
      <c r="M13" s="3348"/>
      <c r="N13" s="3348"/>
      <c r="O13" s="3348"/>
      <c r="P13" s="3348"/>
      <c r="Q13" s="3348"/>
      <c r="R13" s="3348"/>
      <c r="S13" s="3348"/>
      <c r="T13" s="3348"/>
      <c r="U13" s="3348"/>
      <c r="V13" s="3348"/>
      <c r="W13" s="3348"/>
      <c r="X13" s="3348"/>
      <c r="Y13" s="3348"/>
      <c r="Z13" s="3348"/>
      <c r="AA13" s="3349"/>
      <c r="AB13" s="3347"/>
      <c r="AC13" s="3348"/>
      <c r="AD13" s="3348"/>
      <c r="AE13" s="3348"/>
      <c r="AF13" s="3348"/>
      <c r="AG13" s="3348"/>
      <c r="AH13" s="3348"/>
      <c r="AI13" s="3348"/>
      <c r="AJ13" s="3348"/>
    </row>
    <row r="14" spans="1:27" ht="5.25" customHeight="1" thickBot="1">
      <c r="A14" s="5"/>
      <c r="B14" s="6"/>
      <c r="C14" s="5"/>
      <c r="D14" s="5"/>
      <c r="E14" s="5"/>
      <c r="F14" s="30"/>
      <c r="G14" s="5"/>
      <c r="H14" s="5"/>
      <c r="I14" s="5"/>
      <c r="J14" s="31"/>
      <c r="K14" s="31"/>
      <c r="L14" s="5"/>
      <c r="M14" s="5"/>
      <c r="N14" s="5"/>
      <c r="O14" s="5"/>
      <c r="P14" s="5"/>
      <c r="Q14" s="5"/>
      <c r="R14" s="5"/>
      <c r="S14" s="5"/>
      <c r="T14" s="5"/>
      <c r="U14" s="5"/>
      <c r="V14" s="5"/>
      <c r="W14" s="5"/>
      <c r="X14" s="5"/>
      <c r="Y14" s="387"/>
      <c r="Z14" s="387"/>
      <c r="AA14" s="5"/>
    </row>
    <row r="15" spans="1:36" ht="34.5" thickBot="1">
      <c r="A15" s="7" t="s">
        <v>9</v>
      </c>
      <c r="B15" s="254" t="s">
        <v>10</v>
      </c>
      <c r="C15" s="7" t="s">
        <v>11</v>
      </c>
      <c r="D15" s="14" t="s">
        <v>12</v>
      </c>
      <c r="E15" s="14" t="s">
        <v>13</v>
      </c>
      <c r="F15" s="14" t="s">
        <v>14</v>
      </c>
      <c r="G15" s="14" t="s">
        <v>15</v>
      </c>
      <c r="H15" s="14" t="s">
        <v>16</v>
      </c>
      <c r="I15" s="14" t="s">
        <v>18</v>
      </c>
      <c r="J15" s="14" t="s">
        <v>19</v>
      </c>
      <c r="K15" s="14" t="s">
        <v>20</v>
      </c>
      <c r="L15" s="215" t="s">
        <v>21</v>
      </c>
      <c r="M15" s="215" t="s">
        <v>22</v>
      </c>
      <c r="N15" s="215" t="s">
        <v>23</v>
      </c>
      <c r="O15" s="215" t="s">
        <v>24</v>
      </c>
      <c r="P15" s="215" t="s">
        <v>25</v>
      </c>
      <c r="Q15" s="215" t="s">
        <v>26</v>
      </c>
      <c r="R15" s="215" t="s">
        <v>27</v>
      </c>
      <c r="S15" s="215" t="s">
        <v>28</v>
      </c>
      <c r="T15" s="215" t="s">
        <v>29</v>
      </c>
      <c r="U15" s="215" t="s">
        <v>30</v>
      </c>
      <c r="V15" s="215" t="s">
        <v>31</v>
      </c>
      <c r="W15" s="215" t="s">
        <v>32</v>
      </c>
      <c r="X15" s="14" t="s">
        <v>33</v>
      </c>
      <c r="Y15" s="1377" t="s">
        <v>34</v>
      </c>
      <c r="Z15" s="1377" t="s">
        <v>244</v>
      </c>
      <c r="AA15" s="1378" t="s">
        <v>35</v>
      </c>
      <c r="AB15" s="2145" t="s">
        <v>36</v>
      </c>
      <c r="AC15" s="2146" t="s">
        <v>37</v>
      </c>
      <c r="AD15" s="2147" t="s">
        <v>38</v>
      </c>
      <c r="AE15" s="2148" t="s">
        <v>1724</v>
      </c>
      <c r="AF15" s="2148" t="s">
        <v>1725</v>
      </c>
      <c r="AG15" s="2149" t="s">
        <v>42</v>
      </c>
      <c r="AH15" s="2150" t="s">
        <v>43</v>
      </c>
      <c r="AI15" s="2149" t="s">
        <v>44</v>
      </c>
      <c r="AJ15" s="2151" t="s">
        <v>45</v>
      </c>
    </row>
    <row r="16" spans="1:36" ht="281.25" thickBot="1">
      <c r="A16" s="388">
        <v>1</v>
      </c>
      <c r="B16" s="388" t="s">
        <v>278</v>
      </c>
      <c r="C16" s="1376" t="s">
        <v>430</v>
      </c>
      <c r="D16" s="1379" t="s">
        <v>700</v>
      </c>
      <c r="E16" s="1380" t="s">
        <v>69</v>
      </c>
      <c r="F16" s="1381">
        <v>0.9</v>
      </c>
      <c r="G16" s="1382" t="s">
        <v>847</v>
      </c>
      <c r="H16" s="1380" t="s">
        <v>701</v>
      </c>
      <c r="I16" s="1380" t="s">
        <v>702</v>
      </c>
      <c r="J16" s="1383">
        <v>43102</v>
      </c>
      <c r="K16" s="1383">
        <v>43465</v>
      </c>
      <c r="L16" s="1929"/>
      <c r="M16" s="1929">
        <v>0</v>
      </c>
      <c r="N16" s="1929"/>
      <c r="O16" s="1929">
        <v>0</v>
      </c>
      <c r="P16" s="1929"/>
      <c r="Q16" s="1929">
        <v>0</v>
      </c>
      <c r="R16" s="1929"/>
      <c r="S16" s="1929">
        <v>0</v>
      </c>
      <c r="T16" s="1930"/>
      <c r="U16" s="1930">
        <v>0</v>
      </c>
      <c r="V16" s="1930"/>
      <c r="W16" s="1930">
        <v>0.9</v>
      </c>
      <c r="X16" s="1928">
        <f>SUM(L16:W16)</f>
        <v>0.9</v>
      </c>
      <c r="Y16" s="1588">
        <v>0</v>
      </c>
      <c r="Z16" s="1589">
        <v>0</v>
      </c>
      <c r="AA16" s="2281"/>
      <c r="AB16" s="2675">
        <f>SUM(L16:M16)</f>
        <v>0</v>
      </c>
      <c r="AC16" s="2677"/>
      <c r="AD16" s="2690">
        <v>0.9115</v>
      </c>
      <c r="AE16" s="2694"/>
      <c r="AF16" s="2694">
        <f>+AD16/X16</f>
        <v>1.0127777777777778</v>
      </c>
      <c r="AG16" s="2692"/>
      <c r="AH16" s="2691"/>
      <c r="AI16" s="2692" t="s">
        <v>2020</v>
      </c>
      <c r="AJ16" s="2659" t="s">
        <v>2021</v>
      </c>
    </row>
    <row r="17" spans="1:36" ht="15.75" thickBot="1">
      <c r="A17" s="3372" t="s">
        <v>56</v>
      </c>
      <c r="B17" s="3373"/>
      <c r="C17" s="3373"/>
      <c r="D17" s="3362"/>
      <c r="E17" s="1358"/>
      <c r="F17" s="1358"/>
      <c r="G17" s="1358"/>
      <c r="H17" s="1358"/>
      <c r="I17" s="1358"/>
      <c r="J17" s="1358"/>
      <c r="K17" s="1358"/>
      <c r="L17" s="1358"/>
      <c r="M17" s="1358"/>
      <c r="N17" s="1358"/>
      <c r="O17" s="1358"/>
      <c r="P17" s="1358"/>
      <c r="Q17" s="1358"/>
      <c r="R17" s="1358"/>
      <c r="S17" s="1358"/>
      <c r="T17" s="1358"/>
      <c r="U17" s="1358"/>
      <c r="V17" s="1358"/>
      <c r="W17" s="1358"/>
      <c r="X17" s="1358"/>
      <c r="Y17" s="1590">
        <f>SUM(Y16)</f>
        <v>0</v>
      </c>
      <c r="Z17" s="1590">
        <f>SUM(Z16)</f>
        <v>0</v>
      </c>
      <c r="AA17" s="2070"/>
      <c r="AB17" s="2688"/>
      <c r="AC17" s="2688"/>
      <c r="AD17" s="2688"/>
      <c r="AE17" s="2688"/>
      <c r="AF17" s="2688"/>
      <c r="AG17" s="2688"/>
      <c r="AH17" s="2688"/>
      <c r="AI17" s="2688"/>
      <c r="AJ17" s="2688"/>
    </row>
    <row r="18" spans="1:36" ht="127.5">
      <c r="A18" s="3363">
        <v>2</v>
      </c>
      <c r="B18" s="3363" t="s">
        <v>282</v>
      </c>
      <c r="C18" s="3412" t="s">
        <v>286</v>
      </c>
      <c r="D18" s="472" t="s">
        <v>848</v>
      </c>
      <c r="E18" s="446" t="s">
        <v>296</v>
      </c>
      <c r="F18" s="447">
        <v>12</v>
      </c>
      <c r="G18" s="447" t="s">
        <v>849</v>
      </c>
      <c r="H18" s="447" t="s">
        <v>1714</v>
      </c>
      <c r="I18" s="447" t="s">
        <v>493</v>
      </c>
      <c r="J18" s="448" t="s">
        <v>255</v>
      </c>
      <c r="K18" s="448">
        <v>43465</v>
      </c>
      <c r="L18" s="3767">
        <v>2</v>
      </c>
      <c r="M18" s="3767"/>
      <c r="N18" s="3767">
        <v>2</v>
      </c>
      <c r="O18" s="3767"/>
      <c r="P18" s="3767">
        <v>2</v>
      </c>
      <c r="Q18" s="3767"/>
      <c r="R18" s="3767">
        <v>2</v>
      </c>
      <c r="S18" s="3767"/>
      <c r="T18" s="3767">
        <v>2</v>
      </c>
      <c r="U18" s="3767"/>
      <c r="V18" s="3767">
        <v>2</v>
      </c>
      <c r="W18" s="3767"/>
      <c r="X18" s="1625">
        <f>SUM(L18:W18)</f>
        <v>12</v>
      </c>
      <c r="Y18" s="1407">
        <v>0</v>
      </c>
      <c r="Z18" s="1591">
        <v>0</v>
      </c>
      <c r="AA18" s="2262"/>
      <c r="AB18" s="2676">
        <f>SUM(L18)</f>
        <v>2</v>
      </c>
      <c r="AC18" s="2678">
        <f>AB18/X18</f>
        <v>0.16666666666666666</v>
      </c>
      <c r="AD18" s="2459">
        <v>2</v>
      </c>
      <c r="AE18" s="2615">
        <f>+AD18/AB18</f>
        <v>1</v>
      </c>
      <c r="AF18" s="2615">
        <f>+AD18/X18</f>
        <v>0.16666666666666666</v>
      </c>
      <c r="AG18" s="2459"/>
      <c r="AH18" s="2609"/>
      <c r="AI18" s="2459" t="s">
        <v>2022</v>
      </c>
      <c r="AJ18" s="2610"/>
    </row>
    <row r="19" spans="1:36" ht="87.75" customHeight="1">
      <c r="A19" s="3481"/>
      <c r="B19" s="3555"/>
      <c r="C19" s="3413"/>
      <c r="D19" s="474" t="s">
        <v>845</v>
      </c>
      <c r="E19" s="187" t="s">
        <v>846</v>
      </c>
      <c r="F19" s="416">
        <v>4</v>
      </c>
      <c r="G19" s="187" t="s">
        <v>850</v>
      </c>
      <c r="H19" s="451" t="s">
        <v>1714</v>
      </c>
      <c r="I19" s="187" t="s">
        <v>490</v>
      </c>
      <c r="J19" s="433">
        <v>43160</v>
      </c>
      <c r="K19" s="433">
        <v>43465</v>
      </c>
      <c r="L19" s="360"/>
      <c r="M19" s="360"/>
      <c r="N19" s="360">
        <v>2</v>
      </c>
      <c r="O19" s="360"/>
      <c r="P19" s="360"/>
      <c r="Q19" s="360"/>
      <c r="R19" s="360">
        <v>1</v>
      </c>
      <c r="S19" s="360"/>
      <c r="T19" s="361"/>
      <c r="U19" s="361"/>
      <c r="V19" s="361"/>
      <c r="W19" s="658">
        <v>1</v>
      </c>
      <c r="X19" s="1626">
        <f>SUM(L19:W19)</f>
        <v>4</v>
      </c>
      <c r="Y19" s="452">
        <v>0</v>
      </c>
      <c r="Z19" s="1260">
        <v>0</v>
      </c>
      <c r="AA19" s="176"/>
      <c r="AB19" s="2676">
        <f>SUM(L19:M19)</f>
        <v>0</v>
      </c>
      <c r="AC19" s="2678"/>
      <c r="AD19" s="2459">
        <v>2</v>
      </c>
      <c r="AE19" s="2615"/>
      <c r="AF19" s="2615">
        <f>+AD19/X19</f>
        <v>0.5</v>
      </c>
      <c r="AG19" s="2459"/>
      <c r="AH19" s="2609"/>
      <c r="AI19" s="2459"/>
      <c r="AJ19" s="2610"/>
    </row>
    <row r="20" spans="1:36" ht="115.5" customHeight="1" thickBot="1">
      <c r="A20" s="3365"/>
      <c r="B20" s="3365"/>
      <c r="C20" s="3414"/>
      <c r="D20" s="476" t="s">
        <v>851</v>
      </c>
      <c r="E20" s="454" t="s">
        <v>489</v>
      </c>
      <c r="F20" s="455">
        <v>1</v>
      </c>
      <c r="G20" s="454" t="s">
        <v>852</v>
      </c>
      <c r="H20" s="456" t="s">
        <v>1714</v>
      </c>
      <c r="I20" s="454" t="s">
        <v>294</v>
      </c>
      <c r="J20" s="457">
        <v>43101</v>
      </c>
      <c r="K20" s="457">
        <v>43465</v>
      </c>
      <c r="L20" s="3190">
        <v>1</v>
      </c>
      <c r="M20" s="3190"/>
      <c r="N20" s="3190">
        <v>1</v>
      </c>
      <c r="O20" s="3190"/>
      <c r="P20" s="3190">
        <v>1</v>
      </c>
      <c r="Q20" s="3190"/>
      <c r="R20" s="3190">
        <v>1</v>
      </c>
      <c r="S20" s="3190"/>
      <c r="T20" s="3190">
        <v>1</v>
      </c>
      <c r="U20" s="3190"/>
      <c r="V20" s="3190">
        <v>1</v>
      </c>
      <c r="W20" s="3190"/>
      <c r="X20" s="1924">
        <v>1</v>
      </c>
      <c r="Y20" s="459">
        <v>0</v>
      </c>
      <c r="Z20" s="1592">
        <v>0</v>
      </c>
      <c r="AA20" s="2264"/>
      <c r="AB20" s="2689">
        <f>SUM(L20)</f>
        <v>1</v>
      </c>
      <c r="AC20" s="2678">
        <f>AB20/6</f>
        <v>0.16666666666666666</v>
      </c>
      <c r="AD20" s="2611">
        <v>1</v>
      </c>
      <c r="AE20" s="2615">
        <f>+AD20/AB20</f>
        <v>1</v>
      </c>
      <c r="AF20" s="2615">
        <f>+AD20/X20</f>
        <v>1</v>
      </c>
      <c r="AG20" s="2611"/>
      <c r="AH20" s="2693"/>
      <c r="AI20" s="2611"/>
      <c r="AJ20" s="2612"/>
    </row>
    <row r="21" spans="1:36" ht="15">
      <c r="A21" s="3372" t="s">
        <v>56</v>
      </c>
      <c r="B21" s="3373"/>
      <c r="C21" s="3373"/>
      <c r="D21" s="3362"/>
      <c r="E21" s="1365"/>
      <c r="F21" s="1365"/>
      <c r="G21" s="1365"/>
      <c r="H21" s="1365"/>
      <c r="I21" s="1365"/>
      <c r="J21" s="1365"/>
      <c r="K21" s="1365"/>
      <c r="L21" s="1365"/>
      <c r="M21" s="1365"/>
      <c r="N21" s="1365"/>
      <c r="O21" s="1365"/>
      <c r="P21" s="1365"/>
      <c r="Q21" s="1365"/>
      <c r="R21" s="1365"/>
      <c r="S21" s="1365"/>
      <c r="T21" s="1365"/>
      <c r="U21" s="1365"/>
      <c r="V21" s="1365"/>
      <c r="W21" s="1365"/>
      <c r="X21" s="1365"/>
      <c r="Y21" s="1590">
        <f>SUM(Y18:Y20)</f>
        <v>0</v>
      </c>
      <c r="Z21" s="1590">
        <f>SUM(Z18:Z20)</f>
        <v>0</v>
      </c>
      <c r="AA21" s="2070"/>
      <c r="AB21" s="2068"/>
      <c r="AC21" s="2069"/>
      <c r="AD21" s="2069"/>
      <c r="AE21" s="2069"/>
      <c r="AF21" s="2069"/>
      <c r="AG21" s="2069"/>
      <c r="AH21" s="2069"/>
      <c r="AI21" s="2069"/>
      <c r="AJ21" s="2233"/>
    </row>
    <row r="22" spans="1:36" ht="15.75" thickBot="1">
      <c r="A22" s="3764" t="s">
        <v>57</v>
      </c>
      <c r="B22" s="3765"/>
      <c r="C22" s="3765"/>
      <c r="D22" s="3766"/>
      <c r="E22" s="490"/>
      <c r="F22" s="491"/>
      <c r="G22" s="491"/>
      <c r="H22" s="491"/>
      <c r="I22" s="491"/>
      <c r="J22" s="491"/>
      <c r="K22" s="491"/>
      <c r="L22" s="491"/>
      <c r="M22" s="491"/>
      <c r="N22" s="491"/>
      <c r="O22" s="491"/>
      <c r="P22" s="491"/>
      <c r="Q22" s="491"/>
      <c r="R22" s="491"/>
      <c r="S22" s="491"/>
      <c r="T22" s="491"/>
      <c r="U22" s="491"/>
      <c r="V22" s="491"/>
      <c r="W22" s="491"/>
      <c r="X22" s="491"/>
      <c r="Y22" s="1519">
        <f>+Y21+Y17</f>
        <v>0</v>
      </c>
      <c r="Z22" s="1519">
        <f>+Z21+Z17</f>
        <v>0</v>
      </c>
      <c r="AA22" s="2232"/>
      <c r="AB22" s="2081"/>
      <c r="AC22" s="2232"/>
      <c r="AD22" s="2232"/>
      <c r="AE22" s="2232"/>
      <c r="AF22" s="2232"/>
      <c r="AG22" s="2232"/>
      <c r="AH22" s="2232"/>
      <c r="AI22" s="2232"/>
      <c r="AJ22" s="20"/>
    </row>
    <row r="23" spans="1:36" ht="15.75" thickBot="1">
      <c r="A23" s="1386"/>
      <c r="B23" s="1593"/>
      <c r="C23" s="1387"/>
      <c r="D23" s="1387"/>
      <c r="E23" s="1387"/>
      <c r="F23" s="1594"/>
      <c r="G23" s="1387"/>
      <c r="H23" s="1387"/>
      <c r="I23" s="1387"/>
      <c r="J23" s="1595"/>
      <c r="K23" s="1595"/>
      <c r="L23" s="1387"/>
      <c r="M23" s="1387"/>
      <c r="N23" s="1387"/>
      <c r="O23" s="1387"/>
      <c r="P23" s="1387"/>
      <c r="Q23" s="1387"/>
      <c r="R23" s="1387"/>
      <c r="S23" s="1387"/>
      <c r="T23" s="1387"/>
      <c r="U23" s="1387"/>
      <c r="V23" s="1387"/>
      <c r="W23" s="1387"/>
      <c r="X23" s="1596"/>
      <c r="Y23" s="1597">
        <f>+Y22</f>
        <v>0</v>
      </c>
      <c r="Z23" s="1597">
        <f>+Z22</f>
        <v>0</v>
      </c>
      <c r="AA23" s="2083"/>
      <c r="AB23" s="2082"/>
      <c r="AC23" s="2695">
        <f>AVERAGE(AC16:AC20)</f>
        <v>0.16666666666666666</v>
      </c>
      <c r="AD23" s="2083"/>
      <c r="AE23" s="2695">
        <f>AVERAGE(AE16:AE20)</f>
        <v>1</v>
      </c>
      <c r="AF23" s="2695">
        <f>AVERAGE(AF16:AF20)</f>
        <v>0.6698611111111111</v>
      </c>
      <c r="AG23" s="2083"/>
      <c r="AH23" s="2083"/>
      <c r="AI23" s="2083"/>
      <c r="AJ23" s="1598"/>
    </row>
  </sheetData>
  <sheetProtection/>
  <mergeCells count="37">
    <mergeCell ref="AB13:AJ13"/>
    <mergeCell ref="AA1:AA2"/>
    <mergeCell ref="AA3:AA4"/>
    <mergeCell ref="AB5:AJ6"/>
    <mergeCell ref="AB7:AJ9"/>
    <mergeCell ref="AB11:AJ11"/>
    <mergeCell ref="A21:D21"/>
    <mergeCell ref="D1:Y2"/>
    <mergeCell ref="D3:Y4"/>
    <mergeCell ref="Z1:Z4"/>
    <mergeCell ref="A1:C4"/>
    <mergeCell ref="A6:AA6"/>
    <mergeCell ref="A7:AA7"/>
    <mergeCell ref="A8:AA8"/>
    <mergeCell ref="A9:AA9"/>
    <mergeCell ref="A5:AA5"/>
    <mergeCell ref="A17:D17"/>
    <mergeCell ref="N18:O18"/>
    <mergeCell ref="P18:Q18"/>
    <mergeCell ref="R18:S18"/>
    <mergeCell ref="T18:U18"/>
    <mergeCell ref="A22:D22"/>
    <mergeCell ref="A13:D13"/>
    <mergeCell ref="E13:AA13"/>
    <mergeCell ref="A11:D11"/>
    <mergeCell ref="E11:AA11"/>
    <mergeCell ref="C18:C20"/>
    <mergeCell ref="B18:B20"/>
    <mergeCell ref="V18:W18"/>
    <mergeCell ref="L20:M20"/>
    <mergeCell ref="N20:O20"/>
    <mergeCell ref="P20:Q20"/>
    <mergeCell ref="R20:S20"/>
    <mergeCell ref="A18:A20"/>
    <mergeCell ref="T20:U20"/>
    <mergeCell ref="V20:W20"/>
    <mergeCell ref="L18:M18"/>
  </mergeCells>
  <printOptions/>
  <pageMargins left="0.7" right="0.7" top="0.75" bottom="0.75" header="0.3" footer="0.3"/>
  <pageSetup horizontalDpi="600" verticalDpi="600" orientation="portrait" r:id="rId4"/>
  <drawing r:id="rId3"/>
  <legacyDrawing r:id="rId2"/>
</worksheet>
</file>

<file path=xl/worksheets/sheet16.xml><?xml version="1.0" encoding="utf-8"?>
<worksheet xmlns="http://schemas.openxmlformats.org/spreadsheetml/2006/main" xmlns:r="http://schemas.openxmlformats.org/officeDocument/2006/relationships">
  <sheetPr>
    <tabColor theme="5" tint="-0.4999699890613556"/>
    <pageSetUpPr fitToPage="1"/>
  </sheetPr>
  <dimension ref="A1:AW25"/>
  <sheetViews>
    <sheetView showGridLines="0" view="pageBreakPreview" zoomScale="70" zoomScaleNormal="70" zoomScaleSheetLayoutView="70" zoomScalePageLayoutView="0" workbookViewId="0" topLeftCell="K18">
      <selection activeCell="AV20" sqref="AV20"/>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20.421875" style="159" customWidth="1"/>
    <col min="6" max="6" width="11.421875" style="159" customWidth="1"/>
    <col min="7" max="7" width="23.8515625" style="159" customWidth="1"/>
    <col min="8" max="8" width="20.00390625" style="159" customWidth="1"/>
    <col min="9" max="9" width="23.140625" style="159" customWidth="1"/>
    <col min="10" max="11" width="11.421875" style="159" customWidth="1"/>
    <col min="12" max="23" width="4.57421875" style="159" bestFit="1" customWidth="1"/>
    <col min="24" max="24" width="8.8515625" style="159" customWidth="1"/>
    <col min="25" max="25" width="18.28125" style="159" customWidth="1"/>
    <col min="26" max="26" width="17.8515625" style="159" customWidth="1"/>
    <col min="27" max="27" width="19.140625" style="159" customWidth="1"/>
    <col min="28" max="40" width="0" style="159" hidden="1" customWidth="1"/>
    <col min="41" max="47" width="18.140625" style="1571" customWidth="1"/>
    <col min="48" max="48" width="28.57421875" style="1571" customWidth="1"/>
    <col min="49" max="49" width="22.8515625" style="1571" customWidth="1"/>
    <col min="50" max="16384" width="11.421875" style="1571" customWidth="1"/>
  </cols>
  <sheetData>
    <row r="1" spans="1:40" ht="15" customHeight="1">
      <c r="A1" s="3779"/>
      <c r="B1" s="3780"/>
      <c r="C1" s="3781"/>
      <c r="D1" s="3397" t="s">
        <v>0</v>
      </c>
      <c r="E1" s="3398"/>
      <c r="F1" s="3398"/>
      <c r="G1" s="3398"/>
      <c r="H1" s="3398"/>
      <c r="I1" s="3398"/>
      <c r="J1" s="3398"/>
      <c r="K1" s="3398"/>
      <c r="L1" s="3398"/>
      <c r="M1" s="3398"/>
      <c r="N1" s="3398"/>
      <c r="O1" s="3398"/>
      <c r="P1" s="3398"/>
      <c r="Q1" s="3398"/>
      <c r="R1" s="3398"/>
      <c r="S1" s="3398"/>
      <c r="T1" s="3398"/>
      <c r="U1" s="3398"/>
      <c r="V1" s="3398"/>
      <c r="W1" s="3398"/>
      <c r="X1" s="3398"/>
      <c r="Y1" s="3398"/>
      <c r="Z1" s="3599" t="s">
        <v>60</v>
      </c>
      <c r="AA1" s="2756" t="s">
        <v>1727</v>
      </c>
      <c r="AB1" s="1571"/>
      <c r="AC1" s="1571"/>
      <c r="AD1" s="1571"/>
      <c r="AE1" s="1571"/>
      <c r="AF1" s="1571"/>
      <c r="AG1" s="1571"/>
      <c r="AH1" s="1571"/>
      <c r="AI1" s="1571"/>
      <c r="AJ1" s="1571"/>
      <c r="AK1" s="1571"/>
      <c r="AL1" s="1571"/>
      <c r="AM1" s="1571"/>
      <c r="AN1" s="1571"/>
    </row>
    <row r="2" spans="1:40" ht="15.75" customHeight="1" thickBot="1">
      <c r="A2" s="3782"/>
      <c r="B2" s="3783"/>
      <c r="C2" s="3784"/>
      <c r="D2" s="3399"/>
      <c r="E2" s="3400"/>
      <c r="F2" s="3400"/>
      <c r="G2" s="3400"/>
      <c r="H2" s="3400"/>
      <c r="I2" s="3400"/>
      <c r="J2" s="3400"/>
      <c r="K2" s="3400"/>
      <c r="L2" s="3400"/>
      <c r="M2" s="3400"/>
      <c r="N2" s="3400"/>
      <c r="O2" s="3400"/>
      <c r="P2" s="3400"/>
      <c r="Q2" s="3400"/>
      <c r="R2" s="3400"/>
      <c r="S2" s="3400"/>
      <c r="T2" s="3400"/>
      <c r="U2" s="3400"/>
      <c r="V2" s="3400"/>
      <c r="W2" s="3400"/>
      <c r="X2" s="3400"/>
      <c r="Y2" s="3400"/>
      <c r="Z2" s="3600"/>
      <c r="AA2" s="2757"/>
      <c r="AB2" s="1571"/>
      <c r="AC2" s="1571"/>
      <c r="AD2" s="1571"/>
      <c r="AE2" s="1571"/>
      <c r="AF2" s="1571"/>
      <c r="AG2" s="1571"/>
      <c r="AH2" s="1571"/>
      <c r="AI2" s="1571"/>
      <c r="AJ2" s="1571"/>
      <c r="AK2" s="1571"/>
      <c r="AL2" s="1571"/>
      <c r="AM2" s="1571"/>
      <c r="AN2" s="1571"/>
    </row>
    <row r="3" spans="1:40" ht="15" customHeight="1">
      <c r="A3" s="3782"/>
      <c r="B3" s="3783"/>
      <c r="C3" s="3784"/>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600"/>
      <c r="AA3" s="2761">
        <v>43153</v>
      </c>
      <c r="AB3" s="1571"/>
      <c r="AC3" s="1571"/>
      <c r="AD3" s="1571"/>
      <c r="AE3" s="1571"/>
      <c r="AF3" s="1571"/>
      <c r="AG3" s="1571"/>
      <c r="AH3" s="1571"/>
      <c r="AI3" s="1571"/>
      <c r="AJ3" s="1571"/>
      <c r="AK3" s="1571"/>
      <c r="AL3" s="1571"/>
      <c r="AM3" s="1571"/>
      <c r="AN3" s="1571"/>
    </row>
    <row r="4" spans="1:40" ht="15.75" customHeight="1" thickBot="1">
      <c r="A4" s="3785"/>
      <c r="B4" s="3786"/>
      <c r="C4" s="3787"/>
      <c r="D4" s="3399"/>
      <c r="E4" s="3400"/>
      <c r="F4" s="3400"/>
      <c r="G4" s="3400"/>
      <c r="H4" s="3400"/>
      <c r="I4" s="3400"/>
      <c r="J4" s="3400"/>
      <c r="K4" s="3400"/>
      <c r="L4" s="3400"/>
      <c r="M4" s="3400"/>
      <c r="N4" s="3400"/>
      <c r="O4" s="3400"/>
      <c r="P4" s="3400"/>
      <c r="Q4" s="3400"/>
      <c r="R4" s="3400"/>
      <c r="S4" s="3400"/>
      <c r="T4" s="3400"/>
      <c r="U4" s="3400"/>
      <c r="V4" s="3400"/>
      <c r="W4" s="3400"/>
      <c r="X4" s="3400"/>
      <c r="Y4" s="3400"/>
      <c r="Z4" s="3601"/>
      <c r="AA4" s="2762"/>
      <c r="AB4" s="1571"/>
      <c r="AC4" s="1571"/>
      <c r="AD4" s="1571"/>
      <c r="AE4" s="1571"/>
      <c r="AF4" s="1571"/>
      <c r="AG4" s="1571"/>
      <c r="AH4" s="1571"/>
      <c r="AI4" s="1571"/>
      <c r="AJ4" s="1571"/>
      <c r="AK4" s="1571"/>
      <c r="AL4" s="1571"/>
      <c r="AM4" s="1571"/>
      <c r="AN4" s="1571"/>
    </row>
    <row r="5" spans="1:49" ht="14.25">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06"/>
      <c r="AB5" s="3707" t="s">
        <v>639</v>
      </c>
      <c r="AC5" s="3707"/>
      <c r="AD5" s="3707"/>
      <c r="AE5" s="3707"/>
      <c r="AF5" s="3707"/>
      <c r="AG5" s="3707"/>
      <c r="AH5" s="3707"/>
      <c r="AI5" s="3707"/>
      <c r="AJ5" s="3707"/>
      <c r="AK5" s="3707"/>
      <c r="AL5" s="3707"/>
      <c r="AM5" s="3707"/>
      <c r="AN5" s="3708"/>
      <c r="AO5" s="2767" t="s">
        <v>2</v>
      </c>
      <c r="AP5" s="2768"/>
      <c r="AQ5" s="2768"/>
      <c r="AR5" s="2768"/>
      <c r="AS5" s="2768"/>
      <c r="AT5" s="2768"/>
      <c r="AU5" s="2768"/>
      <c r="AV5" s="2768"/>
      <c r="AW5" s="2769"/>
    </row>
    <row r="6" spans="1:49" ht="1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05"/>
      <c r="AB6" s="3709"/>
      <c r="AC6" s="3709"/>
      <c r="AD6" s="3709"/>
      <c r="AE6" s="3709"/>
      <c r="AF6" s="3709"/>
      <c r="AG6" s="3709"/>
      <c r="AH6" s="3709"/>
      <c r="AI6" s="3709"/>
      <c r="AJ6" s="3709"/>
      <c r="AK6" s="3709"/>
      <c r="AL6" s="3709"/>
      <c r="AM6" s="3709"/>
      <c r="AN6" s="3710"/>
      <c r="AO6" s="2770"/>
      <c r="AP6" s="2771"/>
      <c r="AQ6" s="2771"/>
      <c r="AR6" s="2771"/>
      <c r="AS6" s="2771"/>
      <c r="AT6" s="2771"/>
      <c r="AU6" s="2771"/>
      <c r="AV6" s="2771"/>
      <c r="AW6" s="2772"/>
    </row>
    <row r="7" spans="1:49" ht="14.2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05"/>
      <c r="AB7" s="3709"/>
      <c r="AC7" s="3709"/>
      <c r="AD7" s="3709"/>
      <c r="AE7" s="3709"/>
      <c r="AF7" s="3709"/>
      <c r="AG7" s="3709"/>
      <c r="AH7" s="3709"/>
      <c r="AI7" s="3709"/>
      <c r="AJ7" s="3709"/>
      <c r="AK7" s="3709"/>
      <c r="AL7" s="3709"/>
      <c r="AM7" s="3709"/>
      <c r="AN7" s="3710"/>
      <c r="AO7" s="2773" t="s">
        <v>1723</v>
      </c>
      <c r="AP7" s="2774"/>
      <c r="AQ7" s="2774"/>
      <c r="AR7" s="2774"/>
      <c r="AS7" s="2774"/>
      <c r="AT7" s="2774"/>
      <c r="AU7" s="2774"/>
      <c r="AV7" s="2774"/>
      <c r="AW7" s="2775"/>
    </row>
    <row r="8" spans="1:49" ht="14.25">
      <c r="A8" s="3777" t="s">
        <v>1726</v>
      </c>
      <c r="B8" s="3778"/>
      <c r="C8" s="3778"/>
      <c r="D8" s="3778"/>
      <c r="E8" s="3778"/>
      <c r="F8" s="3778"/>
      <c r="G8" s="3778"/>
      <c r="H8" s="3778"/>
      <c r="I8" s="3778"/>
      <c r="J8" s="3778"/>
      <c r="K8" s="3778"/>
      <c r="L8" s="3778"/>
      <c r="M8" s="3778"/>
      <c r="N8" s="3778"/>
      <c r="O8" s="3778"/>
      <c r="P8" s="3778"/>
      <c r="Q8" s="3778"/>
      <c r="R8" s="3778"/>
      <c r="S8" s="3778"/>
      <c r="T8" s="3778"/>
      <c r="U8" s="3778"/>
      <c r="V8" s="3778"/>
      <c r="W8" s="3778"/>
      <c r="X8" s="3778"/>
      <c r="Y8" s="3778"/>
      <c r="Z8" s="3778"/>
      <c r="AA8" s="3778"/>
      <c r="AB8" s="3709"/>
      <c r="AC8" s="3709"/>
      <c r="AD8" s="3709"/>
      <c r="AE8" s="3709"/>
      <c r="AF8" s="3709"/>
      <c r="AG8" s="3709"/>
      <c r="AH8" s="3709"/>
      <c r="AI8" s="3709"/>
      <c r="AJ8" s="3709"/>
      <c r="AK8" s="3709"/>
      <c r="AL8" s="3709"/>
      <c r="AM8" s="3709"/>
      <c r="AN8" s="3710"/>
      <c r="AO8" s="2776"/>
      <c r="AP8" s="2777"/>
      <c r="AQ8" s="2777"/>
      <c r="AR8" s="2777"/>
      <c r="AS8" s="2777"/>
      <c r="AT8" s="2777"/>
      <c r="AU8" s="2777"/>
      <c r="AV8" s="2777"/>
      <c r="AW8" s="2778"/>
    </row>
    <row r="9" spans="1:49" s="1572" customFormat="1" ht="8.25" customHeight="1" thickBot="1">
      <c r="A9" s="301"/>
      <c r="B9" s="300"/>
      <c r="C9" s="301"/>
      <c r="D9" s="301"/>
      <c r="E9" s="301"/>
      <c r="F9" s="304"/>
      <c r="G9" s="301"/>
      <c r="H9" s="301"/>
      <c r="I9" s="301"/>
      <c r="J9" s="302"/>
      <c r="K9" s="302"/>
      <c r="L9" s="301"/>
      <c r="M9" s="301"/>
      <c r="N9" s="301"/>
      <c r="O9" s="301"/>
      <c r="P9" s="301"/>
      <c r="Q9" s="301"/>
      <c r="R9" s="301"/>
      <c r="S9" s="301"/>
      <c r="T9" s="301"/>
      <c r="U9" s="301"/>
      <c r="V9" s="301"/>
      <c r="W9" s="301"/>
      <c r="X9" s="301"/>
      <c r="Y9" s="305"/>
      <c r="Z9" s="305"/>
      <c r="AA9" s="301"/>
      <c r="AB9" s="301"/>
      <c r="AC9" s="301"/>
      <c r="AD9" s="301"/>
      <c r="AE9" s="301"/>
      <c r="AF9" s="301"/>
      <c r="AG9" s="301"/>
      <c r="AH9" s="301"/>
      <c r="AI9" s="301"/>
      <c r="AJ9" s="301"/>
      <c r="AK9" s="301"/>
      <c r="AL9" s="301"/>
      <c r="AM9" s="301"/>
      <c r="AN9" s="301"/>
      <c r="AO9" s="2779"/>
      <c r="AP9" s="2780"/>
      <c r="AQ9" s="2780"/>
      <c r="AR9" s="2780"/>
      <c r="AS9" s="2780"/>
      <c r="AT9" s="2780"/>
      <c r="AU9" s="2780"/>
      <c r="AV9" s="2780"/>
      <c r="AW9" s="2781"/>
    </row>
    <row r="10" spans="1:49" ht="15.75" customHeight="1" thickBot="1">
      <c r="A10" s="3442" t="s">
        <v>7</v>
      </c>
      <c r="B10" s="3443"/>
      <c r="C10" s="3443"/>
      <c r="D10" s="3444"/>
      <c r="E10" s="3359" t="s">
        <v>1703</v>
      </c>
      <c r="F10" s="3360"/>
      <c r="G10" s="3360"/>
      <c r="H10" s="3360"/>
      <c r="I10" s="3360"/>
      <c r="J10" s="3360"/>
      <c r="K10" s="3360"/>
      <c r="L10" s="3360"/>
      <c r="M10" s="3360"/>
      <c r="N10" s="3360"/>
      <c r="O10" s="3360"/>
      <c r="P10" s="3360"/>
      <c r="Q10" s="3360"/>
      <c r="R10" s="3360"/>
      <c r="S10" s="3360"/>
      <c r="T10" s="3360"/>
      <c r="U10" s="3360"/>
      <c r="V10" s="3360"/>
      <c r="W10" s="3360"/>
      <c r="X10" s="3360"/>
      <c r="Y10" s="3360"/>
      <c r="Z10" s="3360"/>
      <c r="AA10" s="3361"/>
      <c r="AB10" s="1571"/>
      <c r="AC10" s="1571"/>
      <c r="AD10" s="1571"/>
      <c r="AE10" s="1571"/>
      <c r="AF10" s="1571"/>
      <c r="AG10" s="1571"/>
      <c r="AH10" s="1571"/>
      <c r="AI10" s="1571"/>
      <c r="AJ10" s="1571"/>
      <c r="AK10" s="1571"/>
      <c r="AL10" s="1571"/>
      <c r="AM10" s="1571"/>
      <c r="AN10" s="1571"/>
      <c r="AO10" s="3359" t="s">
        <v>1703</v>
      </c>
      <c r="AP10" s="3360"/>
      <c r="AQ10" s="3360"/>
      <c r="AR10" s="3360"/>
      <c r="AS10" s="3360"/>
      <c r="AT10" s="3360"/>
      <c r="AU10" s="3360"/>
      <c r="AV10" s="3360"/>
      <c r="AW10" s="3360"/>
    </row>
    <row r="11" spans="1:40" s="1573" customFormat="1" ht="9.75" customHeight="1" thickBot="1">
      <c r="A11" s="321"/>
      <c r="B11" s="321"/>
      <c r="C11" s="321"/>
      <c r="D11" s="321"/>
      <c r="E11" s="322"/>
      <c r="F11" s="322"/>
      <c r="G11" s="323"/>
      <c r="H11" s="323"/>
      <c r="I11" s="324"/>
      <c r="J11" s="323"/>
      <c r="K11" s="323"/>
      <c r="L11" s="323"/>
      <c r="M11" s="323"/>
      <c r="N11" s="323"/>
      <c r="O11" s="323"/>
      <c r="P11" s="323"/>
      <c r="Q11" s="323"/>
      <c r="R11" s="323"/>
      <c r="S11" s="323"/>
      <c r="T11" s="323"/>
      <c r="U11" s="323"/>
      <c r="V11" s="323"/>
      <c r="W11" s="323"/>
      <c r="X11" s="323"/>
      <c r="Y11" s="323"/>
      <c r="Z11" s="323"/>
      <c r="AA11" s="323"/>
      <c r="AB11" s="325"/>
      <c r="AC11" s="326"/>
      <c r="AD11" s="325"/>
      <c r="AE11" s="325"/>
      <c r="AF11" s="327"/>
      <c r="AG11" s="328"/>
      <c r="AH11" s="329"/>
      <c r="AI11" s="330"/>
      <c r="AJ11" s="329"/>
      <c r="AK11" s="329"/>
      <c r="AL11" s="329"/>
      <c r="AM11" s="329"/>
      <c r="AN11" s="325"/>
    </row>
    <row r="12" spans="1:49" ht="19.5" customHeight="1" thickBot="1">
      <c r="A12" s="3730" t="s">
        <v>8</v>
      </c>
      <c r="B12" s="3731"/>
      <c r="C12" s="3731"/>
      <c r="D12" s="3732"/>
      <c r="E12" s="3727" t="s">
        <v>987</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9"/>
      <c r="AB12" s="3757"/>
      <c r="AC12" s="3757"/>
      <c r="AD12" s="3757"/>
      <c r="AE12" s="3757"/>
      <c r="AF12" s="3757"/>
      <c r="AG12" s="3757"/>
      <c r="AH12" s="3757"/>
      <c r="AI12" s="3757"/>
      <c r="AJ12" s="3757"/>
      <c r="AK12" s="3757"/>
      <c r="AL12" s="3757"/>
      <c r="AM12" s="3757"/>
      <c r="AN12" s="3758"/>
      <c r="AO12" s="3727"/>
      <c r="AP12" s="3728"/>
      <c r="AQ12" s="3728"/>
      <c r="AR12" s="3728"/>
      <c r="AS12" s="3728"/>
      <c r="AT12" s="3728"/>
      <c r="AU12" s="3728"/>
      <c r="AV12" s="3728"/>
      <c r="AW12" s="3728"/>
    </row>
    <row r="13" spans="1:49" s="1572" customFormat="1" ht="6" customHeight="1" thickBot="1">
      <c r="A13" s="301"/>
      <c r="B13" s="300"/>
      <c r="C13" s="301"/>
      <c r="D13" s="301"/>
      <c r="E13" s="301"/>
      <c r="F13" s="304"/>
      <c r="G13" s="301"/>
      <c r="H13" s="301"/>
      <c r="I13" s="301"/>
      <c r="J13" s="302"/>
      <c r="K13" s="302"/>
      <c r="L13" s="301"/>
      <c r="M13" s="301"/>
      <c r="N13" s="301"/>
      <c r="O13" s="301"/>
      <c r="P13" s="301"/>
      <c r="Q13" s="301"/>
      <c r="R13" s="301"/>
      <c r="S13" s="301"/>
      <c r="T13" s="301"/>
      <c r="U13" s="301"/>
      <c r="V13" s="301"/>
      <c r="W13" s="301"/>
      <c r="X13" s="301"/>
      <c r="Y13" s="305"/>
      <c r="Z13" s="305"/>
      <c r="AA13" s="301"/>
      <c r="AB13" s="301"/>
      <c r="AC13" s="301"/>
      <c r="AD13" s="301"/>
      <c r="AE13" s="301"/>
      <c r="AF13" s="301"/>
      <c r="AG13" s="301"/>
      <c r="AH13" s="301"/>
      <c r="AI13" s="301"/>
      <c r="AJ13" s="301"/>
      <c r="AK13" s="301"/>
      <c r="AL13" s="301"/>
      <c r="AM13" s="301"/>
      <c r="AN13" s="301"/>
      <c r="AO13" s="3727"/>
      <c r="AP13" s="3728"/>
      <c r="AQ13" s="3728"/>
      <c r="AR13" s="3728"/>
      <c r="AS13" s="3728"/>
      <c r="AT13" s="3728"/>
      <c r="AU13" s="3728"/>
      <c r="AV13" s="3728"/>
      <c r="AW13" s="3728"/>
    </row>
    <row r="14" spans="1:49" ht="57" customHeight="1" thickBot="1">
      <c r="A14" s="310" t="s">
        <v>9</v>
      </c>
      <c r="B14" s="311" t="s">
        <v>10</v>
      </c>
      <c r="C14" s="311" t="s">
        <v>11</v>
      </c>
      <c r="D14" s="311" t="s">
        <v>353</v>
      </c>
      <c r="E14" s="331" t="s">
        <v>13</v>
      </c>
      <c r="F14" s="331" t="s">
        <v>14</v>
      </c>
      <c r="G14" s="311" t="s">
        <v>15</v>
      </c>
      <c r="H14" s="331" t="s">
        <v>16</v>
      </c>
      <c r="I14" s="331" t="s">
        <v>18</v>
      </c>
      <c r="J14" s="331" t="s">
        <v>19</v>
      </c>
      <c r="K14" s="331" t="s">
        <v>20</v>
      </c>
      <c r="L14" s="332" t="s">
        <v>21</v>
      </c>
      <c r="M14" s="332" t="s">
        <v>22</v>
      </c>
      <c r="N14" s="332" t="s">
        <v>23</v>
      </c>
      <c r="O14" s="332" t="s">
        <v>24</v>
      </c>
      <c r="P14" s="332" t="s">
        <v>25</v>
      </c>
      <c r="Q14" s="332" t="s">
        <v>26</v>
      </c>
      <c r="R14" s="332" t="s">
        <v>27</v>
      </c>
      <c r="S14" s="332" t="s">
        <v>28</v>
      </c>
      <c r="T14" s="332" t="s">
        <v>29</v>
      </c>
      <c r="U14" s="332" t="s">
        <v>30</v>
      </c>
      <c r="V14" s="332" t="s">
        <v>31</v>
      </c>
      <c r="W14" s="332" t="s">
        <v>32</v>
      </c>
      <c r="X14" s="331" t="s">
        <v>33</v>
      </c>
      <c r="Y14" s="333" t="s">
        <v>34</v>
      </c>
      <c r="Z14" s="333" t="s">
        <v>244</v>
      </c>
      <c r="AA14" s="331" t="s">
        <v>414</v>
      </c>
      <c r="AB14" s="334" t="s">
        <v>641</v>
      </c>
      <c r="AC14" s="334" t="s">
        <v>642</v>
      </c>
      <c r="AD14" s="334" t="s">
        <v>643</v>
      </c>
      <c r="AE14" s="334" t="s">
        <v>644</v>
      </c>
      <c r="AF14" s="334" t="s">
        <v>645</v>
      </c>
      <c r="AG14" s="334" t="s">
        <v>37</v>
      </c>
      <c r="AH14" s="334" t="s">
        <v>646</v>
      </c>
      <c r="AI14" s="334" t="s">
        <v>43</v>
      </c>
      <c r="AJ14" s="334" t="s">
        <v>647</v>
      </c>
      <c r="AK14" s="334" t="s">
        <v>648</v>
      </c>
      <c r="AL14" s="334" t="s">
        <v>44</v>
      </c>
      <c r="AM14" s="334" t="s">
        <v>649</v>
      </c>
      <c r="AN14" s="335" t="s">
        <v>650</v>
      </c>
      <c r="AO14" s="2145" t="s">
        <v>36</v>
      </c>
      <c r="AP14" s="2146" t="s">
        <v>37</v>
      </c>
      <c r="AQ14" s="2147" t="s">
        <v>38</v>
      </c>
      <c r="AR14" s="2148" t="s">
        <v>1724</v>
      </c>
      <c r="AS14" s="2148" t="s">
        <v>1725</v>
      </c>
      <c r="AT14" s="2149" t="s">
        <v>42</v>
      </c>
      <c r="AU14" s="2150" t="s">
        <v>43</v>
      </c>
      <c r="AV14" s="2149" t="s">
        <v>44</v>
      </c>
      <c r="AW14" s="2151" t="s">
        <v>45</v>
      </c>
    </row>
    <row r="15" spans="1:49" ht="78" customHeight="1">
      <c r="A15" s="3773">
        <v>1</v>
      </c>
      <c r="B15" s="3770" t="s">
        <v>1674</v>
      </c>
      <c r="C15" s="3724" t="s">
        <v>1675</v>
      </c>
      <c r="D15" s="1583" t="s">
        <v>1662</v>
      </c>
      <c r="E15" s="337" t="s">
        <v>65</v>
      </c>
      <c r="F15" s="1278">
        <v>266</v>
      </c>
      <c r="G15" s="1574" t="s">
        <v>1710</v>
      </c>
      <c r="H15" s="337" t="s">
        <v>1708</v>
      </c>
      <c r="I15" s="209" t="s">
        <v>1713</v>
      </c>
      <c r="J15" s="299">
        <v>43101</v>
      </c>
      <c r="K15" s="340">
        <v>43131</v>
      </c>
      <c r="L15" s="341"/>
      <c r="M15" s="342"/>
      <c r="N15" s="342"/>
      <c r="O15" s="342"/>
      <c r="P15" s="341"/>
      <c r="Q15" s="342"/>
      <c r="R15" s="342"/>
      <c r="S15" s="342"/>
      <c r="T15" s="343"/>
      <c r="U15" s="342">
        <v>266</v>
      </c>
      <c r="V15" s="344"/>
      <c r="W15" s="342"/>
      <c r="X15" s="1916">
        <f>SUM(L15:W15)</f>
        <v>266</v>
      </c>
      <c r="Y15" s="1419">
        <v>0</v>
      </c>
      <c r="Z15" s="1419">
        <v>0</v>
      </c>
      <c r="AA15" s="209"/>
      <c r="AB15" s="315"/>
      <c r="AC15" s="316"/>
      <c r="AD15" s="315"/>
      <c r="AE15" s="315"/>
      <c r="AF15" s="317"/>
      <c r="AG15" s="318"/>
      <c r="AH15" s="319"/>
      <c r="AI15" s="320"/>
      <c r="AJ15" s="319"/>
      <c r="AK15" s="319"/>
      <c r="AL15" s="319"/>
      <c r="AM15" s="319"/>
      <c r="AN15" s="2277"/>
      <c r="AO15" s="2668">
        <f>SUM(L15:M15)</f>
        <v>0</v>
      </c>
      <c r="AP15" s="2674"/>
      <c r="AQ15" s="2684">
        <v>98</v>
      </c>
      <c r="AR15" s="2621"/>
      <c r="AS15" s="2621">
        <f>+AQ15/X15</f>
        <v>0.3684210526315789</v>
      </c>
      <c r="AT15" s="2681"/>
      <c r="AU15" s="2680"/>
      <c r="AV15" s="2604" t="s">
        <v>2052</v>
      </c>
      <c r="AW15" s="2604" t="s">
        <v>2051</v>
      </c>
    </row>
    <row r="16" spans="1:49" ht="112.5" customHeight="1">
      <c r="A16" s="3774"/>
      <c r="B16" s="3771"/>
      <c r="C16" s="3776"/>
      <c r="D16" s="1583" t="s">
        <v>1663</v>
      </c>
      <c r="E16" s="337" t="s">
        <v>65</v>
      </c>
      <c r="F16" s="1278">
        <v>4</v>
      </c>
      <c r="G16" s="1574" t="s">
        <v>1709</v>
      </c>
      <c r="H16" s="337" t="s">
        <v>1712</v>
      </c>
      <c r="I16" s="209" t="s">
        <v>1713</v>
      </c>
      <c r="J16" s="299">
        <v>43101</v>
      </c>
      <c r="K16" s="340">
        <v>43131</v>
      </c>
      <c r="L16" s="341"/>
      <c r="M16" s="342"/>
      <c r="N16" s="342"/>
      <c r="O16" s="342"/>
      <c r="P16" s="341"/>
      <c r="Q16" s="342"/>
      <c r="R16" s="342"/>
      <c r="S16" s="342"/>
      <c r="T16" s="343">
        <v>2</v>
      </c>
      <c r="U16" s="342"/>
      <c r="V16" s="344"/>
      <c r="W16" s="342">
        <v>2</v>
      </c>
      <c r="X16" s="1916">
        <f>SUM(L16:W16)</f>
        <v>4</v>
      </c>
      <c r="Y16" s="1419">
        <v>0</v>
      </c>
      <c r="Z16" s="1419">
        <v>0</v>
      </c>
      <c r="AA16" s="209"/>
      <c r="AB16" s="315"/>
      <c r="AC16" s="316"/>
      <c r="AD16" s="315"/>
      <c r="AE16" s="315"/>
      <c r="AF16" s="317"/>
      <c r="AG16" s="318"/>
      <c r="AH16" s="319"/>
      <c r="AI16" s="320"/>
      <c r="AJ16" s="319"/>
      <c r="AK16" s="319"/>
      <c r="AL16" s="319"/>
      <c r="AM16" s="319"/>
      <c r="AN16" s="2277"/>
      <c r="AO16" s="2668">
        <f>SUM(L16:M16)</f>
        <v>0</v>
      </c>
      <c r="AP16" s="2674"/>
      <c r="AQ16" s="2684">
        <v>0</v>
      </c>
      <c r="AR16" s="2621"/>
      <c r="AS16" s="2621">
        <f>+AQ16/X16</f>
        <v>0</v>
      </c>
      <c r="AT16" s="2681"/>
      <c r="AU16" s="2680"/>
      <c r="AV16" s="2604" t="s">
        <v>2047</v>
      </c>
      <c r="AW16" s="2604" t="s">
        <v>2034</v>
      </c>
    </row>
    <row r="17" spans="1:49" ht="79.5" customHeight="1">
      <c r="A17" s="3774"/>
      <c r="B17" s="3771"/>
      <c r="C17" s="3776"/>
      <c r="D17" s="1583" t="s">
        <v>1664</v>
      </c>
      <c r="E17" s="337" t="s">
        <v>65</v>
      </c>
      <c r="F17" s="1278">
        <v>1</v>
      </c>
      <c r="G17" s="1574" t="s">
        <v>1711</v>
      </c>
      <c r="H17" s="337" t="s">
        <v>1712</v>
      </c>
      <c r="I17" s="209" t="s">
        <v>1713</v>
      </c>
      <c r="J17" s="299">
        <v>43101</v>
      </c>
      <c r="K17" s="340">
        <v>43131</v>
      </c>
      <c r="L17" s="341"/>
      <c r="M17" s="342"/>
      <c r="N17" s="342"/>
      <c r="O17" s="342"/>
      <c r="P17" s="341"/>
      <c r="Q17" s="342"/>
      <c r="R17" s="342"/>
      <c r="S17" s="342"/>
      <c r="T17" s="343">
        <v>1</v>
      </c>
      <c r="U17" s="344"/>
      <c r="V17" s="344"/>
      <c r="W17" s="345"/>
      <c r="X17" s="1916">
        <f>SUM(L17:W17)</f>
        <v>1</v>
      </c>
      <c r="Y17" s="1419">
        <v>0</v>
      </c>
      <c r="Z17" s="1419">
        <v>0</v>
      </c>
      <c r="AA17" s="209"/>
      <c r="AB17" s="315"/>
      <c r="AC17" s="316"/>
      <c r="AD17" s="315"/>
      <c r="AE17" s="315"/>
      <c r="AF17" s="317"/>
      <c r="AG17" s="318"/>
      <c r="AH17" s="319"/>
      <c r="AI17" s="320"/>
      <c r="AJ17" s="319"/>
      <c r="AK17" s="319"/>
      <c r="AL17" s="319"/>
      <c r="AM17" s="319"/>
      <c r="AN17" s="2277"/>
      <c r="AO17" s="2668">
        <f>SUM(L17:M17)</f>
        <v>0</v>
      </c>
      <c r="AP17" s="2674"/>
      <c r="AQ17" s="2684">
        <v>0</v>
      </c>
      <c r="AR17" s="2621"/>
      <c r="AS17" s="2621">
        <f>+AQ17/X17</f>
        <v>0</v>
      </c>
      <c r="AT17" s="2681"/>
      <c r="AU17" s="2680"/>
      <c r="AV17" s="2604"/>
      <c r="AW17" s="2604" t="s">
        <v>2048</v>
      </c>
    </row>
    <row r="18" spans="1:49" ht="86.25" thickBot="1">
      <c r="A18" s="3775"/>
      <c r="B18" s="3772"/>
      <c r="C18" s="3726"/>
      <c r="D18" s="1584" t="s">
        <v>1676</v>
      </c>
      <c r="E18" s="484" t="s">
        <v>65</v>
      </c>
      <c r="F18" s="482">
        <v>12</v>
      </c>
      <c r="G18" s="1575" t="s">
        <v>1706</v>
      </c>
      <c r="H18" s="1388" t="s">
        <v>2049</v>
      </c>
      <c r="I18" s="484" t="s">
        <v>912</v>
      </c>
      <c r="J18" s="485">
        <v>43101</v>
      </c>
      <c r="K18" s="1389">
        <v>43131</v>
      </c>
      <c r="L18" s="1390">
        <v>1</v>
      </c>
      <c r="M18" s="1391">
        <v>1</v>
      </c>
      <c r="N18" s="1391">
        <v>1</v>
      </c>
      <c r="O18" s="1391">
        <v>1</v>
      </c>
      <c r="P18" s="1390">
        <v>1</v>
      </c>
      <c r="Q18" s="1391">
        <v>1</v>
      </c>
      <c r="R18" s="1391">
        <v>1</v>
      </c>
      <c r="S18" s="1391">
        <v>1</v>
      </c>
      <c r="T18" s="1392">
        <v>1</v>
      </c>
      <c r="U18" s="1393">
        <v>1</v>
      </c>
      <c r="V18" s="1393">
        <v>1</v>
      </c>
      <c r="W18" s="1394">
        <v>1</v>
      </c>
      <c r="X18" s="1917">
        <f>SUM(L18:W18)</f>
        <v>12</v>
      </c>
      <c r="Y18" s="1525">
        <v>0</v>
      </c>
      <c r="Z18" s="1525">
        <v>0</v>
      </c>
      <c r="AA18" s="484"/>
      <c r="AB18" s="315"/>
      <c r="AC18" s="316"/>
      <c r="AD18" s="315"/>
      <c r="AE18" s="315"/>
      <c r="AF18" s="317"/>
      <c r="AG18" s="318"/>
      <c r="AH18" s="319"/>
      <c r="AI18" s="320"/>
      <c r="AJ18" s="319"/>
      <c r="AK18" s="319"/>
      <c r="AL18" s="319"/>
      <c r="AM18" s="319"/>
      <c r="AN18" s="2277"/>
      <c r="AO18" s="2668">
        <f>SUM(L18:M18)</f>
        <v>2</v>
      </c>
      <c r="AP18" s="2674">
        <f>AO18/X18</f>
        <v>0.16666666666666666</v>
      </c>
      <c r="AQ18" s="2684">
        <v>2</v>
      </c>
      <c r="AR18" s="2621">
        <f>+AQ18/AO18</f>
        <v>1</v>
      </c>
      <c r="AS18" s="2621">
        <f>+AQ18/X18</f>
        <v>0.16666666666666666</v>
      </c>
      <c r="AT18" s="2681"/>
      <c r="AU18" s="2680"/>
      <c r="AV18" s="2604" t="s">
        <v>2050</v>
      </c>
      <c r="AW18" s="2604" t="s">
        <v>2034</v>
      </c>
    </row>
    <row r="19" spans="1:49" ht="15" thickBot="1">
      <c r="A19" s="3344" t="s">
        <v>56</v>
      </c>
      <c r="B19" s="3345"/>
      <c r="C19" s="3345"/>
      <c r="D19" s="3346"/>
      <c r="E19" s="1366"/>
      <c r="F19" s="1366"/>
      <c r="G19" s="1366"/>
      <c r="H19" s="1366"/>
      <c r="I19" s="1395"/>
      <c r="J19" s="1366"/>
      <c r="K19" s="1366"/>
      <c r="L19" s="1366"/>
      <c r="M19" s="1366"/>
      <c r="N19" s="1366"/>
      <c r="O19" s="1366"/>
      <c r="P19" s="1366"/>
      <c r="Q19" s="1366"/>
      <c r="R19" s="1366"/>
      <c r="S19" s="1366"/>
      <c r="T19" s="1366"/>
      <c r="U19" s="1366"/>
      <c r="V19" s="1366"/>
      <c r="W19" s="1366"/>
      <c r="X19" s="1628"/>
      <c r="Y19" s="1464">
        <f>SUM(Y15:Y18)</f>
        <v>0</v>
      </c>
      <c r="Z19" s="1464">
        <f>SUM(Z15:Z18)</f>
        <v>0</v>
      </c>
      <c r="AA19" s="1385"/>
      <c r="AB19" s="2074"/>
      <c r="AC19" s="2074"/>
      <c r="AD19" s="2074"/>
      <c r="AE19" s="2074"/>
      <c r="AF19" s="2074"/>
      <c r="AG19" s="2074"/>
      <c r="AH19" s="2074"/>
      <c r="AI19" s="2074"/>
      <c r="AJ19" s="2074"/>
      <c r="AK19" s="2074"/>
      <c r="AL19" s="2074"/>
      <c r="AM19" s="2074"/>
      <c r="AN19" s="2670"/>
      <c r="AO19" s="2673"/>
      <c r="AP19" s="2673"/>
      <c r="AQ19" s="2673"/>
      <c r="AR19" s="2673"/>
      <c r="AS19" s="2673"/>
      <c r="AT19" s="2673"/>
      <c r="AU19" s="2673"/>
      <c r="AV19" s="2639"/>
      <c r="AW19" s="2639"/>
    </row>
    <row r="20" spans="1:49" ht="67.5" customHeight="1">
      <c r="A20" s="3363">
        <v>2</v>
      </c>
      <c r="B20" s="3363" t="s">
        <v>282</v>
      </c>
      <c r="C20" s="3412" t="s">
        <v>286</v>
      </c>
      <c r="D20" s="472" t="s">
        <v>848</v>
      </c>
      <c r="E20" s="446" t="s">
        <v>296</v>
      </c>
      <c r="F20" s="447">
        <v>12</v>
      </c>
      <c r="G20" s="447" t="s">
        <v>849</v>
      </c>
      <c r="H20" s="447" t="s">
        <v>1677</v>
      </c>
      <c r="I20" s="447" t="s">
        <v>493</v>
      </c>
      <c r="J20" s="448" t="s">
        <v>255</v>
      </c>
      <c r="K20" s="448">
        <v>43465</v>
      </c>
      <c r="L20" s="3767">
        <v>2</v>
      </c>
      <c r="M20" s="3767"/>
      <c r="N20" s="3767">
        <v>2</v>
      </c>
      <c r="O20" s="3767"/>
      <c r="P20" s="3767">
        <v>2</v>
      </c>
      <c r="Q20" s="3767"/>
      <c r="R20" s="3767">
        <v>2</v>
      </c>
      <c r="S20" s="3767"/>
      <c r="T20" s="3767">
        <v>2</v>
      </c>
      <c r="U20" s="3767"/>
      <c r="V20" s="3767">
        <v>2</v>
      </c>
      <c r="W20" s="3767"/>
      <c r="X20" s="1625">
        <f>SUM(L20:W20)</f>
        <v>12</v>
      </c>
      <c r="Y20" s="1407">
        <v>0</v>
      </c>
      <c r="Z20" s="1407">
        <v>0</v>
      </c>
      <c r="AA20" s="1576"/>
      <c r="AB20" s="1571"/>
      <c r="AC20" s="1571"/>
      <c r="AD20" s="1571"/>
      <c r="AE20" s="1571"/>
      <c r="AF20" s="1571"/>
      <c r="AG20" s="1571"/>
      <c r="AH20" s="1571"/>
      <c r="AI20" s="1571"/>
      <c r="AJ20" s="1571"/>
      <c r="AK20" s="1571"/>
      <c r="AL20" s="1571"/>
      <c r="AM20" s="1571"/>
      <c r="AN20" s="1571"/>
      <c r="AO20" s="2668">
        <f>SUM(L20)</f>
        <v>2</v>
      </c>
      <c r="AP20" s="2674">
        <f>AO20/X20</f>
        <v>0.16666666666666666</v>
      </c>
      <c r="AQ20" s="2684">
        <v>2</v>
      </c>
      <c r="AR20" s="2621">
        <f>+AQ20/AO20</f>
        <v>1</v>
      </c>
      <c r="AS20" s="2621">
        <f>+AQ20/X20</f>
        <v>0.16666666666666666</v>
      </c>
      <c r="AT20" s="2681"/>
      <c r="AU20" s="2680"/>
      <c r="AV20" s="2604" t="s">
        <v>2109</v>
      </c>
      <c r="AW20" s="2604"/>
    </row>
    <row r="21" spans="1:49" ht="87.75" customHeight="1">
      <c r="A21" s="3481"/>
      <c r="B21" s="3555"/>
      <c r="C21" s="3413"/>
      <c r="D21" s="474" t="s">
        <v>845</v>
      </c>
      <c r="E21" s="187" t="s">
        <v>846</v>
      </c>
      <c r="F21" s="416">
        <v>4</v>
      </c>
      <c r="G21" s="187" t="s">
        <v>850</v>
      </c>
      <c r="H21" s="451" t="s">
        <v>1677</v>
      </c>
      <c r="I21" s="187" t="s">
        <v>490</v>
      </c>
      <c r="J21" s="433">
        <v>43160</v>
      </c>
      <c r="K21" s="433">
        <v>43465</v>
      </c>
      <c r="L21" s="360"/>
      <c r="M21" s="360"/>
      <c r="N21" s="360">
        <v>2</v>
      </c>
      <c r="O21" s="360"/>
      <c r="P21" s="360"/>
      <c r="Q21" s="360"/>
      <c r="R21" s="360">
        <v>1</v>
      </c>
      <c r="S21" s="360"/>
      <c r="T21" s="361"/>
      <c r="U21" s="361"/>
      <c r="V21" s="361"/>
      <c r="W21" s="658">
        <v>1</v>
      </c>
      <c r="X21" s="1626">
        <f>SUM(L21:W21)</f>
        <v>4</v>
      </c>
      <c r="Y21" s="452">
        <v>0</v>
      </c>
      <c r="Z21" s="452">
        <v>0</v>
      </c>
      <c r="AA21" s="1577"/>
      <c r="AB21" s="1571"/>
      <c r="AC21" s="1571"/>
      <c r="AD21" s="1571"/>
      <c r="AE21" s="1571"/>
      <c r="AF21" s="1571"/>
      <c r="AG21" s="1571"/>
      <c r="AH21" s="1571"/>
      <c r="AI21" s="1571"/>
      <c r="AJ21" s="1571"/>
      <c r="AK21" s="1571"/>
      <c r="AL21" s="1571"/>
      <c r="AM21" s="1571"/>
      <c r="AN21" s="1571"/>
      <c r="AO21" s="2668">
        <f>SUM(L21:M21)</f>
        <v>0</v>
      </c>
      <c r="AP21" s="2674"/>
      <c r="AQ21" s="2681"/>
      <c r="AR21" s="2621"/>
      <c r="AS21" s="2621">
        <f>+AQ21/X21</f>
        <v>0</v>
      </c>
      <c r="AT21" s="2681"/>
      <c r="AU21" s="2680"/>
      <c r="AV21" s="2604" t="s">
        <v>2053</v>
      </c>
      <c r="AW21" s="2604" t="s">
        <v>2034</v>
      </c>
    </row>
    <row r="22" spans="1:49" ht="108" customHeight="1" thickBot="1">
      <c r="A22" s="3365"/>
      <c r="B22" s="3365"/>
      <c r="C22" s="3414"/>
      <c r="D22" s="476" t="s">
        <v>851</v>
      </c>
      <c r="E22" s="454" t="s">
        <v>489</v>
      </c>
      <c r="F22" s="455">
        <v>1</v>
      </c>
      <c r="G22" s="454" t="s">
        <v>852</v>
      </c>
      <c r="H22" s="456" t="s">
        <v>1677</v>
      </c>
      <c r="I22" s="454" t="s">
        <v>294</v>
      </c>
      <c r="J22" s="457">
        <v>43101</v>
      </c>
      <c r="K22" s="457">
        <v>43465</v>
      </c>
      <c r="L22" s="3190">
        <v>1</v>
      </c>
      <c r="M22" s="3190"/>
      <c r="N22" s="3190">
        <v>1</v>
      </c>
      <c r="O22" s="3190"/>
      <c r="P22" s="3190">
        <v>1</v>
      </c>
      <c r="Q22" s="3190"/>
      <c r="R22" s="3190">
        <v>1</v>
      </c>
      <c r="S22" s="3190"/>
      <c r="T22" s="3190">
        <v>1</v>
      </c>
      <c r="U22" s="3190"/>
      <c r="V22" s="3190">
        <v>1</v>
      </c>
      <c r="W22" s="3190"/>
      <c r="X22" s="1924">
        <v>1</v>
      </c>
      <c r="Y22" s="459">
        <v>0</v>
      </c>
      <c r="Z22" s="459">
        <v>0</v>
      </c>
      <c r="AA22" s="1578"/>
      <c r="AB22" s="1571"/>
      <c r="AC22" s="1571"/>
      <c r="AD22" s="1571"/>
      <c r="AE22" s="1571"/>
      <c r="AF22" s="1571"/>
      <c r="AG22" s="1571"/>
      <c r="AH22" s="1571"/>
      <c r="AI22" s="1571"/>
      <c r="AJ22" s="1571"/>
      <c r="AK22" s="1571"/>
      <c r="AL22" s="1571"/>
      <c r="AM22" s="1571"/>
      <c r="AN22" s="1571"/>
      <c r="AO22" s="2679">
        <f>SUM(L22)</f>
        <v>1</v>
      </c>
      <c r="AP22" s="2674">
        <f>2/12</f>
        <v>0.16666666666666666</v>
      </c>
      <c r="AQ22" s="2686">
        <v>1</v>
      </c>
      <c r="AR22" s="2621">
        <f>+AQ22/AO22</f>
        <v>1</v>
      </c>
      <c r="AS22" s="2621">
        <f>+AQ22/X22</f>
        <v>1</v>
      </c>
      <c r="AT22" s="2681"/>
      <c r="AU22" s="2680"/>
      <c r="AV22" s="2604" t="s">
        <v>2096</v>
      </c>
      <c r="AW22" s="2604"/>
    </row>
    <row r="23" spans="1:49" ht="15" thickBot="1">
      <c r="A23" s="3344" t="s">
        <v>56</v>
      </c>
      <c r="B23" s="3345"/>
      <c r="C23" s="3345"/>
      <c r="D23" s="3346"/>
      <c r="E23" s="1366"/>
      <c r="F23" s="1366"/>
      <c r="G23" s="1366"/>
      <c r="H23" s="1366"/>
      <c r="I23" s="1395"/>
      <c r="J23" s="1366"/>
      <c r="K23" s="1366"/>
      <c r="L23" s="1366"/>
      <c r="M23" s="1366"/>
      <c r="N23" s="1366"/>
      <c r="O23" s="1366"/>
      <c r="P23" s="1366"/>
      <c r="Q23" s="1366"/>
      <c r="R23" s="1366"/>
      <c r="S23" s="1366"/>
      <c r="T23" s="1366"/>
      <c r="U23" s="1366"/>
      <c r="V23" s="1366"/>
      <c r="W23" s="1366"/>
      <c r="X23" s="1628"/>
      <c r="Y23" s="1464">
        <f>SUM(Y20:Y22)</f>
        <v>0</v>
      </c>
      <c r="Z23" s="1464">
        <f>SUM(Z20:Z22)</f>
        <v>0</v>
      </c>
      <c r="AA23" s="1385"/>
      <c r="AB23" s="2074"/>
      <c r="AC23" s="2074"/>
      <c r="AD23" s="2074"/>
      <c r="AE23" s="2074"/>
      <c r="AF23" s="2074"/>
      <c r="AG23" s="2074"/>
      <c r="AH23" s="2074"/>
      <c r="AI23" s="2074"/>
      <c r="AJ23" s="2074"/>
      <c r="AK23" s="2074"/>
      <c r="AL23" s="2074"/>
      <c r="AM23" s="2074"/>
      <c r="AN23" s="2073"/>
      <c r="AO23" s="2719"/>
      <c r="AP23" s="2672"/>
      <c r="AQ23" s="2672"/>
      <c r="AR23" s="2672"/>
      <c r="AS23" s="2672"/>
      <c r="AT23" s="2672"/>
      <c r="AU23" s="2672"/>
      <c r="AV23" s="2672"/>
      <c r="AW23" s="2672"/>
    </row>
    <row r="24" spans="1:49" ht="15" customHeight="1" thickBot="1">
      <c r="A24" s="3764" t="s">
        <v>57</v>
      </c>
      <c r="B24" s="3765"/>
      <c r="C24" s="3765"/>
      <c r="D24" s="3766"/>
      <c r="E24" s="1374"/>
      <c r="F24" s="1375"/>
      <c r="G24" s="1375"/>
      <c r="H24" s="1375"/>
      <c r="I24" s="1375"/>
      <c r="J24" s="1375"/>
      <c r="K24" s="1375"/>
      <c r="L24" s="1375"/>
      <c r="M24" s="1375"/>
      <c r="N24" s="1375"/>
      <c r="O24" s="1375"/>
      <c r="P24" s="1375"/>
      <c r="Q24" s="1375"/>
      <c r="R24" s="1375"/>
      <c r="S24" s="1375"/>
      <c r="T24" s="1375"/>
      <c r="U24" s="1375"/>
      <c r="V24" s="1375"/>
      <c r="W24" s="1375"/>
      <c r="X24" s="1375"/>
      <c r="Y24" s="1519">
        <f>+Y23+Y19</f>
        <v>0</v>
      </c>
      <c r="Z24" s="1519">
        <f>+Z23+Z19</f>
        <v>0</v>
      </c>
      <c r="AA24" s="20"/>
      <c r="AB24" s="20"/>
      <c r="AC24" s="20"/>
      <c r="AD24" s="20"/>
      <c r="AE24" s="20"/>
      <c r="AF24" s="20"/>
      <c r="AG24" s="20"/>
      <c r="AH24" s="20"/>
      <c r="AI24" s="20"/>
      <c r="AJ24" s="20"/>
      <c r="AK24" s="20"/>
      <c r="AL24" s="20"/>
      <c r="AM24" s="20"/>
      <c r="AN24" s="2232"/>
      <c r="AO24" s="2234"/>
      <c r="AP24" s="20"/>
      <c r="AQ24" s="20"/>
      <c r="AR24" s="20"/>
      <c r="AS24" s="20"/>
      <c r="AT24" s="20"/>
      <c r="AU24" s="20"/>
      <c r="AV24" s="20"/>
      <c r="AW24" s="20"/>
    </row>
    <row r="25" spans="1:49" ht="15.75" thickBot="1">
      <c r="A25" s="3768" t="s">
        <v>57</v>
      </c>
      <c r="B25" s="3769"/>
      <c r="C25" s="3769"/>
      <c r="D25" s="3769"/>
      <c r="E25" s="23"/>
      <c r="F25" s="35"/>
      <c r="G25" s="23"/>
      <c r="H25" s="23"/>
      <c r="I25" s="23"/>
      <c r="J25" s="36"/>
      <c r="K25" s="36"/>
      <c r="L25" s="23"/>
      <c r="M25" s="23"/>
      <c r="N25" s="23"/>
      <c r="O25" s="23"/>
      <c r="P25" s="23"/>
      <c r="Q25" s="23"/>
      <c r="R25" s="23"/>
      <c r="S25" s="23"/>
      <c r="T25" s="23"/>
      <c r="U25" s="23"/>
      <c r="V25" s="23"/>
      <c r="W25" s="23"/>
      <c r="X25" s="37"/>
      <c r="Y25" s="1462">
        <f>+Y24</f>
        <v>0</v>
      </c>
      <c r="Z25" s="1462">
        <f>+Z24</f>
        <v>0</v>
      </c>
      <c r="AA25" s="23"/>
      <c r="AB25" s="23"/>
      <c r="AC25" s="23"/>
      <c r="AD25" s="23"/>
      <c r="AE25" s="23"/>
      <c r="AF25" s="23"/>
      <c r="AG25" s="23"/>
      <c r="AH25" s="23"/>
      <c r="AI25" s="23"/>
      <c r="AJ25" s="23"/>
      <c r="AK25" s="23"/>
      <c r="AL25" s="23"/>
      <c r="AM25" s="23"/>
      <c r="AN25" s="23"/>
      <c r="AO25" s="21"/>
      <c r="AP25" s="2698">
        <f>AVERAGE(AP15:AP22)</f>
        <v>0.16666666666666666</v>
      </c>
      <c r="AQ25" s="23"/>
      <c r="AR25" s="2698">
        <f>AVERAGE(AR15:AR22)</f>
        <v>1</v>
      </c>
      <c r="AS25" s="2698">
        <f>AVERAGE(AS15:AS22)</f>
        <v>0.24310776942355888</v>
      </c>
      <c r="AT25" s="23"/>
      <c r="AU25" s="23"/>
      <c r="AV25" s="23"/>
      <c r="AW25" s="2235"/>
    </row>
  </sheetData>
  <sheetProtection/>
  <mergeCells count="43">
    <mergeCell ref="AO5:AW6"/>
    <mergeCell ref="AO7:AW9"/>
    <mergeCell ref="AO10:AW10"/>
    <mergeCell ref="AO12:AW12"/>
    <mergeCell ref="AO13:AW13"/>
    <mergeCell ref="A1:C4"/>
    <mergeCell ref="D1:Y2"/>
    <mergeCell ref="Z1:Z4"/>
    <mergeCell ref="D3:Y4"/>
    <mergeCell ref="AA1:AA2"/>
    <mergeCell ref="AA3:AA4"/>
    <mergeCell ref="AB12:AN12"/>
    <mergeCell ref="B15:B18"/>
    <mergeCell ref="A15:A18"/>
    <mergeCell ref="C15:C18"/>
    <mergeCell ref="A5:AA5"/>
    <mergeCell ref="AB5:AN8"/>
    <mergeCell ref="A6:AA6"/>
    <mergeCell ref="A7:AA7"/>
    <mergeCell ref="A8:AA8"/>
    <mergeCell ref="A10:D10"/>
    <mergeCell ref="E10:AA10"/>
    <mergeCell ref="A24:D24"/>
    <mergeCell ref="A25:D25"/>
    <mergeCell ref="A12:D12"/>
    <mergeCell ref="E12:AA12"/>
    <mergeCell ref="A19:D19"/>
    <mergeCell ref="A20:A22"/>
    <mergeCell ref="B20:B22"/>
    <mergeCell ref="C20:C22"/>
    <mergeCell ref="L20:M20"/>
    <mergeCell ref="N20:O20"/>
    <mergeCell ref="A23:D23"/>
    <mergeCell ref="P20:Q20"/>
    <mergeCell ref="R20:S20"/>
    <mergeCell ref="T20:U20"/>
    <mergeCell ref="V20:W20"/>
    <mergeCell ref="L22:M22"/>
    <mergeCell ref="N22:O22"/>
    <mergeCell ref="P22:Q22"/>
    <mergeCell ref="R22:S22"/>
    <mergeCell ref="T22:U22"/>
    <mergeCell ref="V22:W22"/>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30" r:id="rId4"/>
  <drawing r:id="rId3"/>
  <legacyDrawing r:id="rId2"/>
</worksheet>
</file>

<file path=xl/worksheets/sheet17.xml><?xml version="1.0" encoding="utf-8"?>
<worksheet xmlns="http://schemas.openxmlformats.org/spreadsheetml/2006/main" xmlns:r="http://schemas.openxmlformats.org/officeDocument/2006/relationships">
  <dimension ref="A1:AO69"/>
  <sheetViews>
    <sheetView zoomScale="70" zoomScaleNormal="70" zoomScalePageLayoutView="0" workbookViewId="0" topLeftCell="Q9">
      <selection activeCell="AJ17" sqref="AJ17"/>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16.00390625" style="159" customWidth="1"/>
    <col min="6" max="6" width="11.421875" style="159" customWidth="1"/>
    <col min="7" max="7" width="22.28125" style="159" customWidth="1"/>
    <col min="8" max="8" width="15.00390625" style="159" customWidth="1"/>
    <col min="9" max="9" width="23.140625" style="159" customWidth="1"/>
    <col min="10" max="10" width="11.421875" style="159" customWidth="1"/>
    <col min="11" max="11" width="14.140625" style="159" customWidth="1"/>
    <col min="12" max="23" width="3.421875" style="159" customWidth="1"/>
    <col min="24" max="24" width="9.140625" style="159" bestFit="1" customWidth="1"/>
    <col min="25" max="25" width="17.8515625" style="159" customWidth="1"/>
    <col min="26" max="26" width="17.7109375" style="159" customWidth="1"/>
    <col min="27" max="27" width="22.421875" style="159" customWidth="1"/>
    <col min="28" max="36" width="18.421875" style="159" customWidth="1"/>
    <col min="37" max="40" width="11.421875" style="159" customWidth="1"/>
    <col min="41" max="16384" width="11.421875" style="1571" customWidth="1"/>
  </cols>
  <sheetData>
    <row r="1" spans="1:31" s="771" customFormat="1" ht="15" customHeight="1">
      <c r="A1" s="2847"/>
      <c r="B1" s="2848"/>
      <c r="C1" s="2849"/>
      <c r="D1" s="2748" t="s">
        <v>1105</v>
      </c>
      <c r="E1" s="2749"/>
      <c r="F1" s="2749"/>
      <c r="G1" s="2749"/>
      <c r="H1" s="2749"/>
      <c r="I1" s="2749"/>
      <c r="J1" s="2749"/>
      <c r="K1" s="2749"/>
      <c r="L1" s="2749"/>
      <c r="M1" s="2749"/>
      <c r="N1" s="2749"/>
      <c r="O1" s="2749"/>
      <c r="P1" s="2749"/>
      <c r="Q1" s="2749"/>
      <c r="R1" s="2749"/>
      <c r="S1" s="2749"/>
      <c r="T1" s="2749"/>
      <c r="U1" s="2749"/>
      <c r="V1" s="2749"/>
      <c r="W1" s="2749"/>
      <c r="X1" s="2749"/>
      <c r="Y1" s="2750"/>
      <c r="Z1" s="2856" t="s">
        <v>60</v>
      </c>
      <c r="AA1" s="2756" t="s">
        <v>1727</v>
      </c>
      <c r="AB1" s="773"/>
      <c r="AC1" s="773"/>
      <c r="AD1" s="773"/>
      <c r="AE1" s="773"/>
    </row>
    <row r="2" spans="1:31" s="771" customFormat="1" ht="15.75" customHeight="1" thickBot="1">
      <c r="A2" s="2850"/>
      <c r="B2" s="2851"/>
      <c r="C2" s="2852"/>
      <c r="D2" s="2751"/>
      <c r="E2" s="2752"/>
      <c r="F2" s="2752"/>
      <c r="G2" s="2752"/>
      <c r="H2" s="2752"/>
      <c r="I2" s="2752"/>
      <c r="J2" s="2752"/>
      <c r="K2" s="2752"/>
      <c r="L2" s="2752"/>
      <c r="M2" s="2752"/>
      <c r="N2" s="2752"/>
      <c r="O2" s="2752"/>
      <c r="P2" s="2752"/>
      <c r="Q2" s="2752"/>
      <c r="R2" s="2752"/>
      <c r="S2" s="2752"/>
      <c r="T2" s="2752"/>
      <c r="U2" s="2752"/>
      <c r="V2" s="2752"/>
      <c r="W2" s="2752"/>
      <c r="X2" s="2752"/>
      <c r="Y2" s="2753"/>
      <c r="Z2" s="2857"/>
      <c r="AA2" s="2757"/>
      <c r="AB2" s="773"/>
      <c r="AC2" s="773"/>
      <c r="AD2" s="773"/>
      <c r="AE2" s="773"/>
    </row>
    <row r="3" spans="1:31" s="771" customFormat="1" ht="15" customHeight="1">
      <c r="A3" s="2850"/>
      <c r="B3" s="2851"/>
      <c r="C3" s="2852"/>
      <c r="D3" s="2748" t="s">
        <v>240</v>
      </c>
      <c r="E3" s="2749"/>
      <c r="F3" s="2749"/>
      <c r="G3" s="2749"/>
      <c r="H3" s="2749"/>
      <c r="I3" s="2749"/>
      <c r="J3" s="2749"/>
      <c r="K3" s="2749"/>
      <c r="L3" s="2749"/>
      <c r="M3" s="2749"/>
      <c r="N3" s="2749"/>
      <c r="O3" s="2749"/>
      <c r="P3" s="2749"/>
      <c r="Q3" s="2749"/>
      <c r="R3" s="2749"/>
      <c r="S3" s="2749"/>
      <c r="T3" s="2749"/>
      <c r="U3" s="2749"/>
      <c r="V3" s="2749"/>
      <c r="W3" s="2749"/>
      <c r="X3" s="2749"/>
      <c r="Y3" s="2750"/>
      <c r="Z3" s="2857"/>
      <c r="AA3" s="2761">
        <v>43153</v>
      </c>
      <c r="AB3" s="773"/>
      <c r="AC3" s="773"/>
      <c r="AD3" s="773"/>
      <c r="AE3" s="773"/>
    </row>
    <row r="4" spans="1:40" s="771" customFormat="1" ht="15.75" customHeight="1" thickBot="1">
      <c r="A4" s="2853"/>
      <c r="B4" s="2854"/>
      <c r="C4" s="2855"/>
      <c r="D4" s="2751"/>
      <c r="E4" s="2752"/>
      <c r="F4" s="2752"/>
      <c r="G4" s="2752"/>
      <c r="H4" s="2752"/>
      <c r="I4" s="2752"/>
      <c r="J4" s="2752"/>
      <c r="K4" s="2752"/>
      <c r="L4" s="2752"/>
      <c r="M4" s="2752"/>
      <c r="N4" s="2752"/>
      <c r="O4" s="2752"/>
      <c r="P4" s="2752"/>
      <c r="Q4" s="2752"/>
      <c r="R4" s="2752"/>
      <c r="S4" s="2752"/>
      <c r="T4" s="2752"/>
      <c r="U4" s="2752"/>
      <c r="V4" s="2752"/>
      <c r="W4" s="2752"/>
      <c r="X4" s="2752"/>
      <c r="Y4" s="2753"/>
      <c r="Z4" s="2858"/>
      <c r="AA4" s="2762"/>
      <c r="AB4" s="773"/>
      <c r="AC4" s="773"/>
      <c r="AD4" s="773"/>
      <c r="AE4" s="773"/>
      <c r="AK4"/>
      <c r="AL4"/>
      <c r="AM4"/>
      <c r="AN4"/>
    </row>
    <row r="5" spans="1:40" ht="14.25" customHeight="1">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92"/>
      <c r="AB5" s="2767" t="s">
        <v>2</v>
      </c>
      <c r="AC5" s="2768"/>
      <c r="AD5" s="2768"/>
      <c r="AE5" s="2768"/>
      <c r="AF5" s="2768"/>
      <c r="AG5" s="2768"/>
      <c r="AH5" s="2768"/>
      <c r="AI5" s="2768"/>
      <c r="AJ5" s="2769"/>
      <c r="AK5"/>
      <c r="AL5"/>
      <c r="AM5"/>
      <c r="AN5"/>
    </row>
    <row r="6" spans="1:40" ht="15.7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93"/>
      <c r="AB6" s="2770"/>
      <c r="AC6" s="2771"/>
      <c r="AD6" s="2771"/>
      <c r="AE6" s="2771"/>
      <c r="AF6" s="2771"/>
      <c r="AG6" s="2771"/>
      <c r="AH6" s="2771"/>
      <c r="AI6" s="2771"/>
      <c r="AJ6" s="2772"/>
      <c r="AK6"/>
      <c r="AL6"/>
      <c r="AM6"/>
      <c r="AN6"/>
    </row>
    <row r="7" spans="1:40" ht="1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93"/>
      <c r="AB7" s="2773" t="s">
        <v>1723</v>
      </c>
      <c r="AC7" s="2774"/>
      <c r="AD7" s="2774"/>
      <c r="AE7" s="2774"/>
      <c r="AF7" s="2774"/>
      <c r="AG7" s="2774"/>
      <c r="AH7" s="2774"/>
      <c r="AI7" s="2774"/>
      <c r="AJ7" s="2775"/>
      <c r="AK7"/>
      <c r="AL7"/>
      <c r="AM7"/>
      <c r="AN7"/>
    </row>
    <row r="8" spans="1:40" ht="15.75" thickBot="1">
      <c r="A8" s="3713" t="s">
        <v>1726</v>
      </c>
      <c r="B8" s="3714"/>
      <c r="C8" s="3714"/>
      <c r="D8" s="3714"/>
      <c r="E8" s="3714"/>
      <c r="F8" s="3714"/>
      <c r="G8" s="3714"/>
      <c r="H8" s="3714"/>
      <c r="I8" s="3714"/>
      <c r="J8" s="3714"/>
      <c r="K8" s="3714"/>
      <c r="L8" s="3714"/>
      <c r="M8" s="3714"/>
      <c r="N8" s="3714"/>
      <c r="O8" s="3714"/>
      <c r="P8" s="3714"/>
      <c r="Q8" s="3714"/>
      <c r="R8" s="3714"/>
      <c r="S8" s="3714"/>
      <c r="T8" s="3714"/>
      <c r="U8" s="3714"/>
      <c r="V8" s="3714"/>
      <c r="W8" s="3714"/>
      <c r="X8" s="3714"/>
      <c r="Y8" s="3714"/>
      <c r="Z8" s="3714"/>
      <c r="AA8" s="3794"/>
      <c r="AB8" s="2776"/>
      <c r="AC8" s="2777"/>
      <c r="AD8" s="2777"/>
      <c r="AE8" s="2777"/>
      <c r="AF8" s="2777"/>
      <c r="AG8" s="2777"/>
      <c r="AH8" s="2777"/>
      <c r="AI8" s="2777"/>
      <c r="AJ8" s="2778"/>
      <c r="AK8"/>
      <c r="AL8"/>
      <c r="AM8"/>
      <c r="AN8"/>
    </row>
    <row r="9" spans="1:40" s="1572" customFormat="1" ht="8.25" customHeight="1" thickBot="1">
      <c r="A9" s="301"/>
      <c r="B9" s="300"/>
      <c r="C9" s="301"/>
      <c r="D9" s="301"/>
      <c r="E9" s="301"/>
      <c r="F9" s="304"/>
      <c r="G9" s="301"/>
      <c r="H9" s="301"/>
      <c r="I9" s="301"/>
      <c r="J9" s="302"/>
      <c r="K9" s="302"/>
      <c r="L9" s="301"/>
      <c r="M9" s="301"/>
      <c r="N9" s="301"/>
      <c r="O9" s="301"/>
      <c r="P9" s="301"/>
      <c r="Q9" s="301"/>
      <c r="R9" s="301"/>
      <c r="S9" s="301"/>
      <c r="T9" s="301"/>
      <c r="U9" s="301"/>
      <c r="V9" s="301"/>
      <c r="W9" s="301"/>
      <c r="X9" s="301"/>
      <c r="Y9" s="305"/>
      <c r="Z9" s="305"/>
      <c r="AA9" s="301"/>
      <c r="AB9" s="2779"/>
      <c r="AC9" s="2780"/>
      <c r="AD9" s="2780"/>
      <c r="AE9" s="2780"/>
      <c r="AF9" s="2780"/>
      <c r="AG9" s="2780"/>
      <c r="AH9" s="2780"/>
      <c r="AI9" s="2780"/>
      <c r="AJ9" s="2781"/>
      <c r="AK9"/>
      <c r="AL9"/>
      <c r="AM9"/>
      <c r="AN9"/>
    </row>
    <row r="10" spans="1:40" s="1" customFormat="1" ht="15.75" customHeight="1" thickBot="1">
      <c r="A10" s="3442" t="s">
        <v>7</v>
      </c>
      <c r="B10" s="3443"/>
      <c r="C10" s="3443"/>
      <c r="D10" s="3444"/>
      <c r="E10" s="3359" t="s">
        <v>1705</v>
      </c>
      <c r="F10" s="3360"/>
      <c r="G10" s="3360"/>
      <c r="H10" s="3360"/>
      <c r="I10" s="3360"/>
      <c r="J10" s="3360"/>
      <c r="K10" s="3360"/>
      <c r="L10" s="3360"/>
      <c r="M10" s="3360"/>
      <c r="N10" s="3360"/>
      <c r="O10" s="3360"/>
      <c r="P10" s="3360"/>
      <c r="Q10" s="3360"/>
      <c r="R10" s="3360"/>
      <c r="S10" s="3360"/>
      <c r="T10" s="3360"/>
      <c r="U10" s="3360"/>
      <c r="V10" s="3360"/>
      <c r="W10" s="3360"/>
      <c r="X10" s="3360"/>
      <c r="Y10" s="3360"/>
      <c r="Z10" s="3360"/>
      <c r="AA10" s="3361"/>
      <c r="AB10" s="3359"/>
      <c r="AC10" s="3360"/>
      <c r="AD10" s="3360"/>
      <c r="AE10" s="3360"/>
      <c r="AF10" s="3360"/>
      <c r="AG10" s="3360"/>
      <c r="AH10" s="3360"/>
      <c r="AI10" s="3360"/>
      <c r="AJ10" s="3360"/>
      <c r="AK10"/>
      <c r="AL10"/>
      <c r="AM10"/>
      <c r="AN10"/>
    </row>
    <row r="11" spans="1:40" s="1573" customFormat="1" ht="9.75" customHeight="1" thickBot="1">
      <c r="A11" s="321"/>
      <c r="B11" s="321"/>
      <c r="C11" s="321"/>
      <c r="D11" s="321"/>
      <c r="E11" s="322"/>
      <c r="F11" s="322"/>
      <c r="G11" s="323"/>
      <c r="H11" s="323"/>
      <c r="I11" s="324"/>
      <c r="J11" s="323"/>
      <c r="K11" s="323"/>
      <c r="L11" s="323"/>
      <c r="M11" s="323"/>
      <c r="N11" s="323"/>
      <c r="O11" s="323"/>
      <c r="P11" s="323"/>
      <c r="Q11" s="323"/>
      <c r="R11" s="323"/>
      <c r="S11" s="323"/>
      <c r="T11" s="323"/>
      <c r="U11" s="323"/>
      <c r="V11" s="323"/>
      <c r="W11" s="323"/>
      <c r="X11" s="323"/>
      <c r="Y11" s="323"/>
      <c r="Z11" s="323"/>
      <c r="AA11" s="323"/>
      <c r="AB11"/>
      <c r="AC11"/>
      <c r="AD11"/>
      <c r="AE11"/>
      <c r="AF11"/>
      <c r="AG11"/>
      <c r="AH11"/>
      <c r="AI11"/>
      <c r="AJ11"/>
      <c r="AK11"/>
      <c r="AL11"/>
      <c r="AM11"/>
      <c r="AN11"/>
    </row>
    <row r="12" spans="1:40" ht="19.5" customHeight="1" thickBot="1">
      <c r="A12" s="3730" t="s">
        <v>8</v>
      </c>
      <c r="B12" s="3731"/>
      <c r="C12" s="3731"/>
      <c r="D12" s="3732"/>
      <c r="E12" s="3727" t="s">
        <v>987</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9"/>
      <c r="AB12" s="3727"/>
      <c r="AC12" s="3728"/>
      <c r="AD12" s="3728"/>
      <c r="AE12" s="3728"/>
      <c r="AF12" s="3728"/>
      <c r="AG12" s="3728"/>
      <c r="AH12" s="3728"/>
      <c r="AI12" s="3728"/>
      <c r="AJ12" s="3728"/>
      <c r="AK12"/>
      <c r="AL12"/>
      <c r="AM12"/>
      <c r="AN12"/>
    </row>
    <row r="13" spans="1:40" s="1572" customFormat="1" ht="6" customHeight="1" thickBot="1">
      <c r="A13" s="1490"/>
      <c r="B13" s="1491"/>
      <c r="C13" s="1492"/>
      <c r="D13" s="1492"/>
      <c r="E13" s="1492"/>
      <c r="F13" s="1493"/>
      <c r="G13" s="1492"/>
      <c r="H13" s="1492"/>
      <c r="I13" s="1492"/>
      <c r="J13" s="1494"/>
      <c r="K13" s="1494"/>
      <c r="L13" s="1492"/>
      <c r="M13" s="1492"/>
      <c r="N13" s="1492"/>
      <c r="O13" s="1492"/>
      <c r="P13" s="1492"/>
      <c r="Q13" s="1492"/>
      <c r="R13" s="1492"/>
      <c r="S13" s="1492"/>
      <c r="T13" s="1492"/>
      <c r="U13" s="1492"/>
      <c r="V13" s="1492"/>
      <c r="W13" s="1492"/>
      <c r="X13" s="1492"/>
      <c r="Y13" s="1495"/>
      <c r="Z13" s="1495"/>
      <c r="AA13" s="1496"/>
      <c r="AB13"/>
      <c r="AC13"/>
      <c r="AD13"/>
      <c r="AE13"/>
      <c r="AF13"/>
      <c r="AG13"/>
      <c r="AH13"/>
      <c r="AI13"/>
      <c r="AJ13"/>
      <c r="AK13"/>
      <c r="AL13"/>
      <c r="AM13"/>
      <c r="AN13"/>
    </row>
    <row r="14" spans="1:40" ht="41.25" customHeight="1" thickBot="1">
      <c r="A14" s="1497" t="s">
        <v>9</v>
      </c>
      <c r="B14" s="1498" t="s">
        <v>10</v>
      </c>
      <c r="C14" s="1498" t="s">
        <v>11</v>
      </c>
      <c r="D14" s="1498" t="s">
        <v>353</v>
      </c>
      <c r="E14" s="1498" t="s">
        <v>13</v>
      </c>
      <c r="F14" s="1498" t="s">
        <v>14</v>
      </c>
      <c r="G14" s="1498" t="s">
        <v>15</v>
      </c>
      <c r="H14" s="1498" t="s">
        <v>16</v>
      </c>
      <c r="I14" s="1498" t="s">
        <v>18</v>
      </c>
      <c r="J14" s="1498" t="s">
        <v>19</v>
      </c>
      <c r="K14" s="1498" t="s">
        <v>20</v>
      </c>
      <c r="L14" s="1499" t="s">
        <v>21</v>
      </c>
      <c r="M14" s="1499" t="s">
        <v>22</v>
      </c>
      <c r="N14" s="1499" t="s">
        <v>23</v>
      </c>
      <c r="O14" s="1499" t="s">
        <v>24</v>
      </c>
      <c r="P14" s="1499" t="s">
        <v>25</v>
      </c>
      <c r="Q14" s="1499" t="s">
        <v>26</v>
      </c>
      <c r="R14" s="1499" t="s">
        <v>27</v>
      </c>
      <c r="S14" s="1499" t="s">
        <v>28</v>
      </c>
      <c r="T14" s="1499" t="s">
        <v>29</v>
      </c>
      <c r="U14" s="1499" t="s">
        <v>30</v>
      </c>
      <c r="V14" s="1499" t="s">
        <v>31</v>
      </c>
      <c r="W14" s="1499" t="s">
        <v>32</v>
      </c>
      <c r="X14" s="1498" t="s">
        <v>33</v>
      </c>
      <c r="Y14" s="1500" t="s">
        <v>34</v>
      </c>
      <c r="Z14" s="1500" t="s">
        <v>244</v>
      </c>
      <c r="AA14" s="1501" t="s">
        <v>414</v>
      </c>
      <c r="AB14" s="2145" t="s">
        <v>36</v>
      </c>
      <c r="AC14" s="2146" t="s">
        <v>37</v>
      </c>
      <c r="AD14" s="2147" t="s">
        <v>38</v>
      </c>
      <c r="AE14" s="2148" t="s">
        <v>1724</v>
      </c>
      <c r="AF14" s="2148" t="s">
        <v>1725</v>
      </c>
      <c r="AG14" s="2149" t="s">
        <v>42</v>
      </c>
      <c r="AH14" s="2150" t="s">
        <v>43</v>
      </c>
      <c r="AI14" s="2149" t="s">
        <v>44</v>
      </c>
      <c r="AJ14" s="2151" t="s">
        <v>45</v>
      </c>
      <c r="AK14"/>
      <c r="AL14"/>
      <c r="AM14"/>
      <c r="AN14"/>
    </row>
    <row r="15" spans="1:40" ht="36.75" customHeight="1">
      <c r="A15" s="3773">
        <v>1</v>
      </c>
      <c r="B15" s="3770" t="s">
        <v>1674</v>
      </c>
      <c r="C15" s="3789" t="s">
        <v>1675</v>
      </c>
      <c r="D15" s="1396" t="s">
        <v>1679</v>
      </c>
      <c r="E15" s="1403" t="s">
        <v>1678</v>
      </c>
      <c r="F15" s="1397">
        <v>2</v>
      </c>
      <c r="G15" s="1580" t="s">
        <v>1685</v>
      </c>
      <c r="H15" s="1502" t="s">
        <v>1687</v>
      </c>
      <c r="I15" s="1502" t="s">
        <v>1688</v>
      </c>
      <c r="J15" s="448" t="s">
        <v>255</v>
      </c>
      <c r="K15" s="1503">
        <v>43465</v>
      </c>
      <c r="L15" s="1504"/>
      <c r="M15" s="1505"/>
      <c r="N15" s="1504"/>
      <c r="O15" s="1506"/>
      <c r="P15" s="1504"/>
      <c r="Q15" s="1505">
        <v>1</v>
      </c>
      <c r="R15" s="1505"/>
      <c r="S15" s="1505">
        <v>1</v>
      </c>
      <c r="T15" s="1507"/>
      <c r="U15" s="1505"/>
      <c r="V15" s="1507"/>
      <c r="W15" s="1507"/>
      <c r="X15" s="1925">
        <f aca="true" t="shared" si="0" ref="X15:X20">SUM(L15:W15)</f>
        <v>2</v>
      </c>
      <c r="Y15" s="1511">
        <v>0</v>
      </c>
      <c r="Z15" s="1512">
        <v>0</v>
      </c>
      <c r="AA15" s="2282"/>
      <c r="AB15" s="2697">
        <f>SUM(L15:M15)</f>
        <v>0</v>
      </c>
      <c r="AC15" s="2678"/>
      <c r="AD15" s="2652">
        <v>0</v>
      </c>
      <c r="AE15" s="2655"/>
      <c r="AF15" s="2655">
        <f>+AD15/X15</f>
        <v>0</v>
      </c>
      <c r="AG15" s="2652"/>
      <c r="AH15" s="2653"/>
      <c r="AI15" s="2652" t="s">
        <v>2023</v>
      </c>
      <c r="AJ15" s="2652" t="s">
        <v>2024</v>
      </c>
      <c r="AK15"/>
      <c r="AL15"/>
      <c r="AM15"/>
      <c r="AN15"/>
    </row>
    <row r="16" spans="1:40" ht="36.75" customHeight="1">
      <c r="A16" s="3751"/>
      <c r="B16" s="3788"/>
      <c r="C16" s="3790"/>
      <c r="D16" s="1398" t="s">
        <v>1680</v>
      </c>
      <c r="E16" s="209" t="s">
        <v>1678</v>
      </c>
      <c r="F16" s="1278">
        <v>12</v>
      </c>
      <c r="G16" s="1581" t="s">
        <v>1685</v>
      </c>
      <c r="H16" s="209" t="s">
        <v>1687</v>
      </c>
      <c r="I16" s="209" t="s">
        <v>1688</v>
      </c>
      <c r="J16" s="433" t="s">
        <v>255</v>
      </c>
      <c r="K16" s="1404">
        <v>43465</v>
      </c>
      <c r="L16" s="1405"/>
      <c r="M16" s="1405">
        <v>2</v>
      </c>
      <c r="N16" s="1405"/>
      <c r="O16" s="1405"/>
      <c r="P16" s="1405"/>
      <c r="Q16" s="1405">
        <v>2</v>
      </c>
      <c r="R16" s="1405"/>
      <c r="S16" s="1405">
        <v>4</v>
      </c>
      <c r="T16" s="1405"/>
      <c r="U16" s="1405">
        <v>3</v>
      </c>
      <c r="V16" s="1406"/>
      <c r="W16" s="1405">
        <v>1</v>
      </c>
      <c r="X16" s="1926">
        <f t="shared" si="0"/>
        <v>12</v>
      </c>
      <c r="Y16" s="1513">
        <v>0</v>
      </c>
      <c r="Z16" s="1514">
        <v>0</v>
      </c>
      <c r="AA16" s="2052"/>
      <c r="AB16" s="2697">
        <f>SUM(L16:M16)</f>
        <v>2</v>
      </c>
      <c r="AC16" s="2678">
        <f>AB16/X16</f>
        <v>0.16666666666666666</v>
      </c>
      <c r="AD16" s="2652">
        <v>2</v>
      </c>
      <c r="AE16" s="2655">
        <f>+AD16/AB16</f>
        <v>1</v>
      </c>
      <c r="AF16" s="2655">
        <f>+AD16/X16</f>
        <v>0.16666666666666666</v>
      </c>
      <c r="AG16" s="2652"/>
      <c r="AH16" s="2653"/>
      <c r="AI16" s="2652" t="s">
        <v>2025</v>
      </c>
      <c r="AJ16" s="2652" t="s">
        <v>2024</v>
      </c>
      <c r="AK16"/>
      <c r="AL16"/>
      <c r="AM16"/>
      <c r="AN16"/>
    </row>
    <row r="17" spans="1:40" ht="36.75" customHeight="1">
      <c r="A17" s="3751"/>
      <c r="B17" s="3788"/>
      <c r="C17" s="3790"/>
      <c r="D17" s="1398" t="s">
        <v>1681</v>
      </c>
      <c r="E17" s="209" t="s">
        <v>1678</v>
      </c>
      <c r="F17" s="1278">
        <v>14</v>
      </c>
      <c r="G17" s="1581" t="s">
        <v>1685</v>
      </c>
      <c r="H17" s="209" t="s">
        <v>1687</v>
      </c>
      <c r="I17" s="209" t="s">
        <v>1688</v>
      </c>
      <c r="J17" s="433" t="s">
        <v>255</v>
      </c>
      <c r="K17" s="1404">
        <v>43465</v>
      </c>
      <c r="L17" s="1406"/>
      <c r="M17" s="1405">
        <v>4</v>
      </c>
      <c r="N17" s="1405"/>
      <c r="O17" s="1405">
        <v>4</v>
      </c>
      <c r="P17" s="1405"/>
      <c r="Q17" s="1405">
        <v>4</v>
      </c>
      <c r="R17" s="1405"/>
      <c r="S17" s="1405">
        <v>2</v>
      </c>
      <c r="T17" s="1405"/>
      <c r="U17" s="1406"/>
      <c r="V17" s="1406"/>
      <c r="W17" s="1406"/>
      <c r="X17" s="1926">
        <f t="shared" si="0"/>
        <v>14</v>
      </c>
      <c r="Y17" s="1513">
        <v>0</v>
      </c>
      <c r="Z17" s="1514">
        <v>0</v>
      </c>
      <c r="AA17" s="2052"/>
      <c r="AB17" s="2697">
        <f>SUM(L17:M17)</f>
        <v>4</v>
      </c>
      <c r="AC17" s="2678">
        <f>AB17/X17</f>
        <v>0.2857142857142857</v>
      </c>
      <c r="AD17" s="2652">
        <v>2</v>
      </c>
      <c r="AE17" s="2655">
        <f>+AD17/AB17</f>
        <v>0.5</v>
      </c>
      <c r="AF17" s="2655">
        <f>+AD17/X17</f>
        <v>0.14285714285714285</v>
      </c>
      <c r="AG17" s="2652"/>
      <c r="AH17" s="2653"/>
      <c r="AI17" s="2652" t="s">
        <v>2026</v>
      </c>
      <c r="AJ17" s="2652" t="s">
        <v>2027</v>
      </c>
      <c r="AK17"/>
      <c r="AL17"/>
      <c r="AM17"/>
      <c r="AN17"/>
    </row>
    <row r="18" spans="1:40" ht="36.75" customHeight="1">
      <c r="A18" s="3751"/>
      <c r="B18" s="3788"/>
      <c r="C18" s="3790"/>
      <c r="D18" s="1398" t="s">
        <v>1683</v>
      </c>
      <c r="E18" s="209" t="s">
        <v>1678</v>
      </c>
      <c r="F18" s="1278">
        <v>7</v>
      </c>
      <c r="G18" s="1581" t="s">
        <v>1685</v>
      </c>
      <c r="H18" s="209" t="s">
        <v>1687</v>
      </c>
      <c r="I18" s="209" t="s">
        <v>1688</v>
      </c>
      <c r="J18" s="433" t="s">
        <v>255</v>
      </c>
      <c r="K18" s="1404">
        <v>43465</v>
      </c>
      <c r="L18" s="1406"/>
      <c r="M18" s="1405">
        <v>1</v>
      </c>
      <c r="N18" s="1405"/>
      <c r="O18" s="1405">
        <v>1</v>
      </c>
      <c r="P18" s="1405"/>
      <c r="Q18" s="1405">
        <v>2</v>
      </c>
      <c r="R18" s="1405"/>
      <c r="S18" s="1405">
        <v>3</v>
      </c>
      <c r="T18" s="1405"/>
      <c r="U18" s="1406"/>
      <c r="V18" s="1406"/>
      <c r="W18" s="1406"/>
      <c r="X18" s="1926">
        <f t="shared" si="0"/>
        <v>7</v>
      </c>
      <c r="Y18" s="1515">
        <v>0</v>
      </c>
      <c r="Z18" s="1514">
        <v>0</v>
      </c>
      <c r="AA18" s="2052"/>
      <c r="AB18" s="2697">
        <f>SUM(L18:M18)</f>
        <v>1</v>
      </c>
      <c r="AC18" s="2678">
        <f>AB18/X18</f>
        <v>0.14285714285714285</v>
      </c>
      <c r="AD18" s="2652">
        <v>2</v>
      </c>
      <c r="AE18" s="2655">
        <v>1</v>
      </c>
      <c r="AF18" s="2655">
        <f>+AD18/X18</f>
        <v>0.2857142857142857</v>
      </c>
      <c r="AG18" s="2652"/>
      <c r="AH18" s="2653"/>
      <c r="AI18" s="2652" t="s">
        <v>2028</v>
      </c>
      <c r="AJ18" s="2652"/>
      <c r="AK18"/>
      <c r="AL18"/>
      <c r="AM18"/>
      <c r="AN18"/>
    </row>
    <row r="19" spans="1:40" ht="36.75" customHeight="1">
      <c r="A19" s="3751"/>
      <c r="B19" s="3788"/>
      <c r="C19" s="3790"/>
      <c r="D19" s="1398" t="s">
        <v>1682</v>
      </c>
      <c r="E19" s="209" t="s">
        <v>1678</v>
      </c>
      <c r="F19" s="1278">
        <v>2</v>
      </c>
      <c r="G19" s="1581" t="s">
        <v>1685</v>
      </c>
      <c r="H19" s="209" t="s">
        <v>1687</v>
      </c>
      <c r="I19" s="209" t="s">
        <v>1688</v>
      </c>
      <c r="J19" s="433" t="s">
        <v>255</v>
      </c>
      <c r="K19" s="1404">
        <v>43465</v>
      </c>
      <c r="L19" s="1406"/>
      <c r="M19" s="1405"/>
      <c r="N19" s="1405"/>
      <c r="O19" s="1405"/>
      <c r="P19" s="1405"/>
      <c r="Q19" s="1405">
        <v>1</v>
      </c>
      <c r="R19" s="1405"/>
      <c r="S19" s="1405"/>
      <c r="T19" s="1405"/>
      <c r="U19" s="1405">
        <v>1</v>
      </c>
      <c r="V19" s="1406"/>
      <c r="W19" s="1406"/>
      <c r="X19" s="1926">
        <f t="shared" si="0"/>
        <v>2</v>
      </c>
      <c r="Y19" s="1515">
        <v>0</v>
      </c>
      <c r="Z19" s="1514">
        <v>0</v>
      </c>
      <c r="AA19" s="2052"/>
      <c r="AB19" s="2697">
        <f>SUM(L19:M19)</f>
        <v>0</v>
      </c>
      <c r="AC19" s="2678"/>
      <c r="AD19" s="2652">
        <v>0</v>
      </c>
      <c r="AE19" s="2655"/>
      <c r="AF19" s="2655">
        <f>+AD19/X19</f>
        <v>0</v>
      </c>
      <c r="AG19" s="2652"/>
      <c r="AH19" s="2653"/>
      <c r="AI19" s="2652" t="s">
        <v>2023</v>
      </c>
      <c r="AJ19" s="2652"/>
      <c r="AK19"/>
      <c r="AL19"/>
      <c r="AM19"/>
      <c r="AN19"/>
    </row>
    <row r="20" spans="1:40" ht="36.75" customHeight="1" thickBot="1">
      <c r="A20" s="3775"/>
      <c r="B20" s="3772"/>
      <c r="C20" s="3791"/>
      <c r="D20" s="1399" t="s">
        <v>1684</v>
      </c>
      <c r="E20" s="1400" t="s">
        <v>296</v>
      </c>
      <c r="F20" s="1401">
        <v>19</v>
      </c>
      <c r="G20" s="1582" t="s">
        <v>1686</v>
      </c>
      <c r="H20" s="1402" t="s">
        <v>1687</v>
      </c>
      <c r="I20" s="1402" t="s">
        <v>1689</v>
      </c>
      <c r="J20" s="457" t="s">
        <v>255</v>
      </c>
      <c r="K20" s="1508">
        <v>43465</v>
      </c>
      <c r="L20" s="1509"/>
      <c r="M20" s="1510">
        <v>5</v>
      </c>
      <c r="N20" s="1510"/>
      <c r="O20" s="1510">
        <v>2</v>
      </c>
      <c r="P20" s="1510"/>
      <c r="Q20" s="1510">
        <v>3</v>
      </c>
      <c r="R20" s="1510"/>
      <c r="S20" s="1510">
        <v>4</v>
      </c>
      <c r="T20" s="1510"/>
      <c r="U20" s="1510">
        <v>3</v>
      </c>
      <c r="V20" s="1510"/>
      <c r="W20" s="1510">
        <v>2</v>
      </c>
      <c r="X20" s="1927">
        <f t="shared" si="0"/>
        <v>19</v>
      </c>
      <c r="Y20" s="1516">
        <v>0</v>
      </c>
      <c r="Z20" s="1517">
        <v>0</v>
      </c>
      <c r="AA20" s="2283"/>
      <c r="AB20" s="2697">
        <f>SUM(L20:M20)</f>
        <v>5</v>
      </c>
      <c r="AC20" s="2678">
        <f>AB20/X20</f>
        <v>0.2631578947368421</v>
      </c>
      <c r="AD20" s="2652">
        <v>5</v>
      </c>
      <c r="AE20" s="2655">
        <f>+AD20/AB20</f>
        <v>1</v>
      </c>
      <c r="AF20" s="2655">
        <f>+AD20/X20</f>
        <v>0.2631578947368421</v>
      </c>
      <c r="AG20" s="2652"/>
      <c r="AH20" s="2653"/>
      <c r="AI20" s="2652" t="s">
        <v>2029</v>
      </c>
      <c r="AJ20" s="2652"/>
      <c r="AK20"/>
      <c r="AL20"/>
      <c r="AM20"/>
      <c r="AN20"/>
    </row>
    <row r="21" spans="1:40" ht="15.75" thickBot="1">
      <c r="A21" s="3344" t="s">
        <v>56</v>
      </c>
      <c r="B21" s="3345"/>
      <c r="C21" s="3345"/>
      <c r="D21" s="3346"/>
      <c r="E21" s="1366"/>
      <c r="F21" s="1366"/>
      <c r="G21" s="1366"/>
      <c r="H21" s="1366"/>
      <c r="I21" s="1395"/>
      <c r="J21" s="1366"/>
      <c r="K21" s="1366"/>
      <c r="L21" s="1366"/>
      <c r="M21" s="1366"/>
      <c r="N21" s="1366"/>
      <c r="O21" s="1366"/>
      <c r="P21" s="1366"/>
      <c r="Q21" s="1366"/>
      <c r="R21" s="1366"/>
      <c r="S21" s="1366"/>
      <c r="T21" s="1366"/>
      <c r="U21" s="1366"/>
      <c r="V21" s="1366"/>
      <c r="W21" s="1366"/>
      <c r="X21" s="1628"/>
      <c r="Y21" s="1518">
        <f>SUM(Y15:Y20)</f>
        <v>0</v>
      </c>
      <c r="Z21" s="1518">
        <f>SUM(Z15:Z20)</f>
        <v>0</v>
      </c>
      <c r="AA21" s="2073"/>
      <c r="AB21" s="2639"/>
      <c r="AC21" s="2639"/>
      <c r="AD21" s="2639"/>
      <c r="AE21" s="2639"/>
      <c r="AF21" s="2639"/>
      <c r="AG21" s="2639"/>
      <c r="AH21" s="2639"/>
      <c r="AI21" s="2639"/>
      <c r="AJ21" s="2639"/>
      <c r="AK21"/>
      <c r="AL21"/>
      <c r="AM21"/>
      <c r="AN21"/>
    </row>
    <row r="22" spans="1:40" ht="67.5" customHeight="1">
      <c r="A22" s="3363">
        <v>2</v>
      </c>
      <c r="B22" s="3363" t="s">
        <v>282</v>
      </c>
      <c r="C22" s="3412" t="s">
        <v>286</v>
      </c>
      <c r="D22" s="472" t="s">
        <v>848</v>
      </c>
      <c r="E22" s="446" t="s">
        <v>296</v>
      </c>
      <c r="F22" s="447">
        <v>12</v>
      </c>
      <c r="G22" s="447" t="s">
        <v>849</v>
      </c>
      <c r="H22" s="447" t="s">
        <v>1677</v>
      </c>
      <c r="I22" s="447" t="s">
        <v>493</v>
      </c>
      <c r="J22" s="448" t="s">
        <v>255</v>
      </c>
      <c r="K22" s="448">
        <v>43465</v>
      </c>
      <c r="L22" s="3767">
        <v>2</v>
      </c>
      <c r="M22" s="3767"/>
      <c r="N22" s="3767">
        <v>3</v>
      </c>
      <c r="O22" s="3767"/>
      <c r="P22" s="3767">
        <v>4</v>
      </c>
      <c r="Q22" s="3767"/>
      <c r="R22" s="3767">
        <v>5</v>
      </c>
      <c r="S22" s="3767"/>
      <c r="T22" s="3767">
        <v>6</v>
      </c>
      <c r="U22" s="3767"/>
      <c r="V22" s="3767">
        <v>7</v>
      </c>
      <c r="W22" s="3767"/>
      <c r="X22" s="1625">
        <f>SUM(L22:W22)</f>
        <v>27</v>
      </c>
      <c r="Y22" s="1407">
        <v>0</v>
      </c>
      <c r="Z22" s="1407">
        <v>0</v>
      </c>
      <c r="AA22" s="2284"/>
      <c r="AB22" s="2602">
        <f>SUM(L22)</f>
        <v>2</v>
      </c>
      <c r="AC22" s="2678">
        <f>AB22/X22</f>
        <v>0.07407407407407407</v>
      </c>
      <c r="AD22" s="2652">
        <v>2</v>
      </c>
      <c r="AE22" s="2655">
        <f>+AD22/AB22</f>
        <v>1</v>
      </c>
      <c r="AF22" s="2655">
        <f>+AD22/X22</f>
        <v>0.07407407407407407</v>
      </c>
      <c r="AG22" s="2652"/>
      <c r="AH22" s="2653"/>
      <c r="AI22" s="2652" t="s">
        <v>2030</v>
      </c>
      <c r="AJ22" s="2652"/>
      <c r="AK22"/>
      <c r="AL22"/>
      <c r="AM22"/>
      <c r="AN22"/>
    </row>
    <row r="23" spans="1:40" ht="87.75" customHeight="1">
      <c r="A23" s="3555"/>
      <c r="B23" s="3555"/>
      <c r="C23" s="3413"/>
      <c r="D23" s="474" t="s">
        <v>845</v>
      </c>
      <c r="E23" s="187" t="s">
        <v>846</v>
      </c>
      <c r="F23" s="416">
        <v>4</v>
      </c>
      <c r="G23" s="187" t="s">
        <v>850</v>
      </c>
      <c r="H23" s="451" t="s">
        <v>1677</v>
      </c>
      <c r="I23" s="187" t="s">
        <v>490</v>
      </c>
      <c r="J23" s="433">
        <v>43160</v>
      </c>
      <c r="K23" s="433">
        <v>43465</v>
      </c>
      <c r="L23" s="360"/>
      <c r="M23" s="360"/>
      <c r="N23" s="360">
        <v>2</v>
      </c>
      <c r="O23" s="360"/>
      <c r="P23" s="360"/>
      <c r="Q23" s="360"/>
      <c r="R23" s="360">
        <v>1</v>
      </c>
      <c r="S23" s="360"/>
      <c r="T23" s="361"/>
      <c r="U23" s="361"/>
      <c r="V23" s="361"/>
      <c r="W23" s="658">
        <v>1</v>
      </c>
      <c r="X23" s="1626">
        <f>SUM(L23:W23)</f>
        <v>4</v>
      </c>
      <c r="Y23" s="452">
        <v>0</v>
      </c>
      <c r="Z23" s="452">
        <v>0</v>
      </c>
      <c r="AA23" s="2285"/>
      <c r="AB23" s="2602">
        <f>SUM(L23:M23)</f>
        <v>0</v>
      </c>
      <c r="AC23" s="2678"/>
      <c r="AD23" s="2652">
        <v>0</v>
      </c>
      <c r="AE23" s="2655"/>
      <c r="AF23" s="2655">
        <f>+AD23/X23</f>
        <v>0</v>
      </c>
      <c r="AG23" s="2652"/>
      <c r="AH23" s="2653"/>
      <c r="AI23" s="2652" t="s">
        <v>2031</v>
      </c>
      <c r="AJ23" s="2652"/>
      <c r="AK23"/>
      <c r="AL23"/>
      <c r="AM23"/>
      <c r="AN23"/>
    </row>
    <row r="24" spans="1:40" ht="108" customHeight="1" thickBot="1">
      <c r="A24" s="3365"/>
      <c r="B24" s="3365"/>
      <c r="C24" s="3414"/>
      <c r="D24" s="476" t="s">
        <v>851</v>
      </c>
      <c r="E24" s="454" t="s">
        <v>489</v>
      </c>
      <c r="F24" s="455">
        <v>1</v>
      </c>
      <c r="G24" s="454" t="s">
        <v>852</v>
      </c>
      <c r="H24" s="456" t="s">
        <v>1677</v>
      </c>
      <c r="I24" s="454" t="s">
        <v>294</v>
      </c>
      <c r="J24" s="457">
        <v>43101</v>
      </c>
      <c r="K24" s="457">
        <v>43465</v>
      </c>
      <c r="L24" s="3190">
        <v>1</v>
      </c>
      <c r="M24" s="3190"/>
      <c r="N24" s="3190">
        <v>1</v>
      </c>
      <c r="O24" s="3190"/>
      <c r="P24" s="3190">
        <v>1</v>
      </c>
      <c r="Q24" s="3190"/>
      <c r="R24" s="3190">
        <v>1</v>
      </c>
      <c r="S24" s="3190"/>
      <c r="T24" s="3190">
        <v>1</v>
      </c>
      <c r="U24" s="3190"/>
      <c r="V24" s="3190">
        <v>1</v>
      </c>
      <c r="W24" s="3190"/>
      <c r="X24" s="1924">
        <v>1</v>
      </c>
      <c r="Y24" s="459">
        <v>0</v>
      </c>
      <c r="Z24" s="459">
        <v>0</v>
      </c>
      <c r="AA24" s="2286"/>
      <c r="AB24" s="2603">
        <f>SUM(L24)</f>
        <v>1</v>
      </c>
      <c r="AC24" s="2678">
        <f>2/12</f>
        <v>0.16666666666666666</v>
      </c>
      <c r="AD24" s="2696">
        <v>1</v>
      </c>
      <c r="AE24" s="2655">
        <f>+AD24/AB24</f>
        <v>1</v>
      </c>
      <c r="AF24" s="2655">
        <f>+AD24/X24</f>
        <v>1</v>
      </c>
      <c r="AG24" s="2652"/>
      <c r="AH24" s="2653"/>
      <c r="AI24" s="2652" t="s">
        <v>2032</v>
      </c>
      <c r="AJ24" s="2652"/>
      <c r="AK24"/>
      <c r="AL24"/>
      <c r="AM24"/>
      <c r="AN24"/>
    </row>
    <row r="25" spans="1:40" ht="15.75" thickBot="1">
      <c r="A25" s="3344" t="s">
        <v>56</v>
      </c>
      <c r="B25" s="3345"/>
      <c r="C25" s="3345"/>
      <c r="D25" s="3346"/>
      <c r="E25" s="1366"/>
      <c r="F25" s="1366"/>
      <c r="G25" s="1366"/>
      <c r="H25" s="1366"/>
      <c r="I25" s="1395"/>
      <c r="J25" s="1366"/>
      <c r="K25" s="1366"/>
      <c r="L25" s="1366"/>
      <c r="M25" s="1366"/>
      <c r="N25" s="1366"/>
      <c r="O25" s="1366"/>
      <c r="P25" s="1366"/>
      <c r="Q25" s="1366"/>
      <c r="R25" s="1366"/>
      <c r="S25" s="1366"/>
      <c r="T25" s="1366"/>
      <c r="U25" s="1366"/>
      <c r="V25" s="1366"/>
      <c r="W25" s="1366"/>
      <c r="X25" s="1628"/>
      <c r="Y25" s="1518">
        <f>SUM(Y22:Y24)</f>
        <v>0</v>
      </c>
      <c r="Z25" s="1518">
        <f>SUM(Z22:Z24)</f>
        <v>0</v>
      </c>
      <c r="AA25" s="2073"/>
      <c r="AB25" s="2682"/>
      <c r="AC25" s="2671"/>
      <c r="AD25" s="2671"/>
      <c r="AE25" s="2671"/>
      <c r="AF25" s="2671"/>
      <c r="AG25" s="2671"/>
      <c r="AH25" s="2671"/>
      <c r="AI25" s="2671"/>
      <c r="AJ25" s="2672"/>
      <c r="AK25"/>
      <c r="AL25"/>
      <c r="AM25"/>
      <c r="AN25"/>
    </row>
    <row r="26" spans="1:41" ht="15" customHeight="1" thickBot="1">
      <c r="A26" s="3764" t="s">
        <v>57</v>
      </c>
      <c r="B26" s="3765"/>
      <c r="C26" s="3765"/>
      <c r="D26" s="3766"/>
      <c r="E26" s="1374"/>
      <c r="F26" s="1375"/>
      <c r="G26" s="1375"/>
      <c r="H26" s="1375"/>
      <c r="I26" s="1375"/>
      <c r="J26" s="1375"/>
      <c r="K26" s="1375"/>
      <c r="L26" s="1375"/>
      <c r="M26" s="1375"/>
      <c r="N26" s="1375"/>
      <c r="O26" s="1375"/>
      <c r="P26" s="1375"/>
      <c r="Q26" s="1375"/>
      <c r="R26" s="1375"/>
      <c r="S26" s="1375"/>
      <c r="T26" s="1375"/>
      <c r="U26" s="1375"/>
      <c r="V26" s="1375"/>
      <c r="W26" s="1375"/>
      <c r="X26" s="1375"/>
      <c r="Y26" s="1519">
        <f>+Y25+Y21</f>
        <v>0</v>
      </c>
      <c r="Z26" s="1519">
        <f>+Z25+Z21</f>
        <v>0</v>
      </c>
      <c r="AA26" s="2232"/>
      <c r="AB26" s="2081"/>
      <c r="AC26" s="2232"/>
      <c r="AD26" s="2232"/>
      <c r="AE26" s="2232"/>
      <c r="AF26" s="2232"/>
      <c r="AG26" s="2232"/>
      <c r="AH26" s="2232"/>
      <c r="AI26" s="2232"/>
      <c r="AJ26" s="20"/>
      <c r="AK26"/>
      <c r="AL26"/>
      <c r="AM26"/>
      <c r="AN26"/>
      <c r="AO26" s="1579"/>
    </row>
    <row r="27" spans="1:41" ht="15.75" thickBot="1">
      <c r="A27" s="3768" t="s">
        <v>57</v>
      </c>
      <c r="B27" s="3769"/>
      <c r="C27" s="3769"/>
      <c r="D27" s="3769"/>
      <c r="E27" s="23"/>
      <c r="F27" s="35"/>
      <c r="G27" s="23"/>
      <c r="H27" s="23"/>
      <c r="I27" s="23"/>
      <c r="J27" s="36"/>
      <c r="K27" s="36"/>
      <c r="L27" s="23"/>
      <c r="M27" s="23"/>
      <c r="N27" s="23"/>
      <c r="O27" s="23"/>
      <c r="P27" s="23"/>
      <c r="Q27" s="23"/>
      <c r="R27" s="23"/>
      <c r="S27" s="23"/>
      <c r="T27" s="23"/>
      <c r="U27" s="23"/>
      <c r="V27" s="23"/>
      <c r="W27" s="23"/>
      <c r="X27" s="37"/>
      <c r="Y27" s="1462">
        <f>+Y26</f>
        <v>0</v>
      </c>
      <c r="Z27" s="1462">
        <f>+Z26</f>
        <v>0</v>
      </c>
      <c r="AA27" s="23"/>
      <c r="AB27" s="21"/>
      <c r="AC27" s="2698">
        <f>AVERAGE(AC15:AC24)</f>
        <v>0.18318945511927964</v>
      </c>
      <c r="AD27" s="23"/>
      <c r="AE27" s="2698">
        <f>AVERAGE(AE15:AE24)</f>
        <v>0.9166666666666666</v>
      </c>
      <c r="AF27" s="2698">
        <f>AVERAGE(AF15:AF24)</f>
        <v>0.2147188960054457</v>
      </c>
      <c r="AG27" s="23"/>
      <c r="AH27" s="23"/>
      <c r="AI27" s="23"/>
      <c r="AJ27" s="2235"/>
      <c r="AK27"/>
      <c r="AL27"/>
      <c r="AM27"/>
      <c r="AN27"/>
      <c r="AO27" s="1579"/>
    </row>
    <row r="28" spans="28:40" ht="15">
      <c r="AB28"/>
      <c r="AC28"/>
      <c r="AD28"/>
      <c r="AE28"/>
      <c r="AF28"/>
      <c r="AG28"/>
      <c r="AH28"/>
      <c r="AI28"/>
      <c r="AJ28"/>
      <c r="AK28"/>
      <c r="AL28"/>
      <c r="AM28"/>
      <c r="AN28"/>
    </row>
    <row r="29" spans="28:40" ht="15">
      <c r="AB29"/>
      <c r="AC29"/>
      <c r="AD29"/>
      <c r="AE29"/>
      <c r="AF29"/>
      <c r="AG29"/>
      <c r="AH29"/>
      <c r="AI29"/>
      <c r="AJ29"/>
      <c r="AK29"/>
      <c r="AL29"/>
      <c r="AM29"/>
      <c r="AN29"/>
    </row>
    <row r="30" spans="28:40" ht="15">
      <c r="AB30"/>
      <c r="AC30"/>
      <c r="AD30"/>
      <c r="AE30"/>
      <c r="AF30"/>
      <c r="AG30"/>
      <c r="AH30"/>
      <c r="AI30"/>
      <c r="AJ30"/>
      <c r="AK30"/>
      <c r="AL30"/>
      <c r="AM30"/>
      <c r="AN30"/>
    </row>
    <row r="31" spans="28:40" ht="15">
      <c r="AB31"/>
      <c r="AC31"/>
      <c r="AD31"/>
      <c r="AE31"/>
      <c r="AF31"/>
      <c r="AG31"/>
      <c r="AH31"/>
      <c r="AI31"/>
      <c r="AJ31"/>
      <c r="AK31"/>
      <c r="AL31"/>
      <c r="AM31"/>
      <c r="AN31"/>
    </row>
    <row r="32" spans="28:40" ht="15">
      <c r="AB32"/>
      <c r="AC32"/>
      <c r="AD32"/>
      <c r="AE32"/>
      <c r="AF32"/>
      <c r="AG32"/>
      <c r="AH32"/>
      <c r="AI32"/>
      <c r="AJ32"/>
      <c r="AK32"/>
      <c r="AL32"/>
      <c r="AM32"/>
      <c r="AN32"/>
    </row>
    <row r="33" spans="28:40" ht="15">
      <c r="AB33"/>
      <c r="AC33"/>
      <c r="AD33"/>
      <c r="AE33"/>
      <c r="AF33"/>
      <c r="AG33"/>
      <c r="AH33"/>
      <c r="AI33"/>
      <c r="AJ33"/>
      <c r="AK33"/>
      <c r="AL33"/>
      <c r="AM33"/>
      <c r="AN33"/>
    </row>
    <row r="34" spans="28:40" ht="15">
      <c r="AB34"/>
      <c r="AC34"/>
      <c r="AD34"/>
      <c r="AE34"/>
      <c r="AF34"/>
      <c r="AG34"/>
      <c r="AH34"/>
      <c r="AI34"/>
      <c r="AJ34"/>
      <c r="AK34"/>
      <c r="AL34"/>
      <c r="AM34"/>
      <c r="AN34"/>
    </row>
    <row r="35" spans="28:40" ht="15">
      <c r="AB35"/>
      <c r="AC35"/>
      <c r="AD35"/>
      <c r="AE35"/>
      <c r="AF35"/>
      <c r="AG35"/>
      <c r="AH35"/>
      <c r="AI35"/>
      <c r="AJ35"/>
      <c r="AK35"/>
      <c r="AL35"/>
      <c r="AM35"/>
      <c r="AN35"/>
    </row>
    <row r="36" spans="28:40" ht="15">
      <c r="AB36"/>
      <c r="AC36"/>
      <c r="AD36"/>
      <c r="AE36"/>
      <c r="AF36"/>
      <c r="AG36"/>
      <c r="AH36"/>
      <c r="AI36"/>
      <c r="AJ36"/>
      <c r="AK36"/>
      <c r="AL36"/>
      <c r="AM36"/>
      <c r="AN36"/>
    </row>
    <row r="37" spans="28:40" ht="15">
      <c r="AB37"/>
      <c r="AC37"/>
      <c r="AD37"/>
      <c r="AE37"/>
      <c r="AF37"/>
      <c r="AG37"/>
      <c r="AH37"/>
      <c r="AI37"/>
      <c r="AJ37"/>
      <c r="AK37"/>
      <c r="AL37"/>
      <c r="AM37"/>
      <c r="AN37"/>
    </row>
    <row r="38" spans="28:40" ht="15">
      <c r="AB38"/>
      <c r="AC38"/>
      <c r="AD38"/>
      <c r="AE38"/>
      <c r="AF38"/>
      <c r="AG38"/>
      <c r="AH38"/>
      <c r="AI38"/>
      <c r="AJ38"/>
      <c r="AK38"/>
      <c r="AL38"/>
      <c r="AM38"/>
      <c r="AN38"/>
    </row>
    <row r="39" spans="28:40" ht="15">
      <c r="AB39"/>
      <c r="AC39"/>
      <c r="AD39"/>
      <c r="AE39"/>
      <c r="AF39"/>
      <c r="AG39"/>
      <c r="AH39"/>
      <c r="AI39"/>
      <c r="AJ39"/>
      <c r="AK39"/>
      <c r="AL39"/>
      <c r="AM39"/>
      <c r="AN39"/>
    </row>
    <row r="40" spans="28:40" ht="15">
      <c r="AB40"/>
      <c r="AC40"/>
      <c r="AD40"/>
      <c r="AE40"/>
      <c r="AF40"/>
      <c r="AG40"/>
      <c r="AH40"/>
      <c r="AI40"/>
      <c r="AJ40"/>
      <c r="AK40"/>
      <c r="AL40"/>
      <c r="AM40"/>
      <c r="AN40"/>
    </row>
    <row r="41" spans="28:40" ht="15">
      <c r="AB41"/>
      <c r="AC41"/>
      <c r="AD41"/>
      <c r="AE41"/>
      <c r="AF41"/>
      <c r="AG41"/>
      <c r="AH41"/>
      <c r="AI41"/>
      <c r="AJ41"/>
      <c r="AK41"/>
      <c r="AL41"/>
      <c r="AM41"/>
      <c r="AN41"/>
    </row>
    <row r="42" spans="28:40" ht="15">
      <c r="AB42"/>
      <c r="AC42"/>
      <c r="AD42"/>
      <c r="AE42"/>
      <c r="AF42"/>
      <c r="AG42"/>
      <c r="AH42"/>
      <c r="AI42"/>
      <c r="AJ42"/>
      <c r="AK42"/>
      <c r="AL42"/>
      <c r="AM42"/>
      <c r="AN42"/>
    </row>
    <row r="43" spans="28:40" ht="15">
      <c r="AB43"/>
      <c r="AC43"/>
      <c r="AD43"/>
      <c r="AE43"/>
      <c r="AF43"/>
      <c r="AG43"/>
      <c r="AH43"/>
      <c r="AI43"/>
      <c r="AJ43"/>
      <c r="AK43"/>
      <c r="AL43"/>
      <c r="AM43"/>
      <c r="AN43"/>
    </row>
    <row r="44" spans="28:40" ht="15">
      <c r="AB44"/>
      <c r="AC44"/>
      <c r="AD44"/>
      <c r="AE44"/>
      <c r="AF44"/>
      <c r="AG44"/>
      <c r="AH44"/>
      <c r="AI44"/>
      <c r="AJ44"/>
      <c r="AK44"/>
      <c r="AL44"/>
      <c r="AM44"/>
      <c r="AN44"/>
    </row>
    <row r="45" spans="28:40" ht="15">
      <c r="AB45"/>
      <c r="AC45"/>
      <c r="AD45"/>
      <c r="AE45"/>
      <c r="AF45"/>
      <c r="AG45"/>
      <c r="AH45"/>
      <c r="AI45"/>
      <c r="AJ45"/>
      <c r="AK45"/>
      <c r="AL45"/>
      <c r="AM45"/>
      <c r="AN45"/>
    </row>
    <row r="46" spans="28:40" ht="15">
      <c r="AB46"/>
      <c r="AC46"/>
      <c r="AD46"/>
      <c r="AE46"/>
      <c r="AF46"/>
      <c r="AG46"/>
      <c r="AH46"/>
      <c r="AI46"/>
      <c r="AJ46"/>
      <c r="AK46"/>
      <c r="AL46"/>
      <c r="AM46"/>
      <c r="AN46"/>
    </row>
    <row r="47" spans="28:40" ht="15">
      <c r="AB47"/>
      <c r="AC47"/>
      <c r="AD47"/>
      <c r="AE47"/>
      <c r="AF47"/>
      <c r="AG47"/>
      <c r="AH47"/>
      <c r="AI47"/>
      <c r="AJ47"/>
      <c r="AK47"/>
      <c r="AL47"/>
      <c r="AM47"/>
      <c r="AN47"/>
    </row>
    <row r="48" spans="28:40" ht="15">
      <c r="AB48"/>
      <c r="AC48"/>
      <c r="AD48"/>
      <c r="AE48"/>
      <c r="AF48"/>
      <c r="AG48"/>
      <c r="AH48"/>
      <c r="AI48"/>
      <c r="AJ48"/>
      <c r="AK48"/>
      <c r="AL48"/>
      <c r="AM48"/>
      <c r="AN48"/>
    </row>
    <row r="49" spans="28:40" ht="15">
      <c r="AB49"/>
      <c r="AC49"/>
      <c r="AD49"/>
      <c r="AE49"/>
      <c r="AF49"/>
      <c r="AG49"/>
      <c r="AH49"/>
      <c r="AI49"/>
      <c r="AJ49"/>
      <c r="AK49"/>
      <c r="AL49"/>
      <c r="AM49"/>
      <c r="AN49"/>
    </row>
    <row r="50" spans="28:40" ht="15">
      <c r="AB50"/>
      <c r="AC50"/>
      <c r="AD50"/>
      <c r="AE50"/>
      <c r="AF50"/>
      <c r="AG50"/>
      <c r="AH50"/>
      <c r="AI50"/>
      <c r="AJ50"/>
      <c r="AK50"/>
      <c r="AL50"/>
      <c r="AM50"/>
      <c r="AN50"/>
    </row>
    <row r="51" spans="28:40" ht="15">
      <c r="AB51"/>
      <c r="AC51"/>
      <c r="AD51"/>
      <c r="AE51"/>
      <c r="AF51"/>
      <c r="AG51"/>
      <c r="AH51"/>
      <c r="AI51"/>
      <c r="AJ51"/>
      <c r="AK51"/>
      <c r="AL51"/>
      <c r="AM51"/>
      <c r="AN51"/>
    </row>
    <row r="52" spans="28:40" ht="15">
      <c r="AB52"/>
      <c r="AC52"/>
      <c r="AD52"/>
      <c r="AE52"/>
      <c r="AF52"/>
      <c r="AG52"/>
      <c r="AH52"/>
      <c r="AI52"/>
      <c r="AJ52"/>
      <c r="AK52"/>
      <c r="AL52"/>
      <c r="AM52"/>
      <c r="AN52"/>
    </row>
    <row r="53" spans="28:40" ht="15">
      <c r="AB53"/>
      <c r="AC53"/>
      <c r="AD53"/>
      <c r="AE53"/>
      <c r="AF53"/>
      <c r="AG53"/>
      <c r="AH53"/>
      <c r="AI53"/>
      <c r="AJ53"/>
      <c r="AK53"/>
      <c r="AL53"/>
      <c r="AM53"/>
      <c r="AN53"/>
    </row>
    <row r="54" spans="28:40" ht="15">
      <c r="AB54"/>
      <c r="AC54"/>
      <c r="AD54"/>
      <c r="AE54"/>
      <c r="AF54"/>
      <c r="AG54"/>
      <c r="AH54"/>
      <c r="AI54"/>
      <c r="AJ54"/>
      <c r="AK54"/>
      <c r="AL54"/>
      <c r="AM54"/>
      <c r="AN54"/>
    </row>
    <row r="55" spans="28:40" ht="15">
      <c r="AB55"/>
      <c r="AC55"/>
      <c r="AD55"/>
      <c r="AE55"/>
      <c r="AF55"/>
      <c r="AG55"/>
      <c r="AH55"/>
      <c r="AI55"/>
      <c r="AJ55"/>
      <c r="AK55"/>
      <c r="AL55"/>
      <c r="AM55"/>
      <c r="AN55"/>
    </row>
    <row r="56" spans="28:40" ht="15">
      <c r="AB56"/>
      <c r="AC56"/>
      <c r="AD56"/>
      <c r="AE56"/>
      <c r="AF56"/>
      <c r="AG56"/>
      <c r="AH56"/>
      <c r="AI56"/>
      <c r="AJ56"/>
      <c r="AK56"/>
      <c r="AL56"/>
      <c r="AM56"/>
      <c r="AN56"/>
    </row>
    <row r="57" spans="28:40" ht="15">
      <c r="AB57"/>
      <c r="AC57"/>
      <c r="AD57"/>
      <c r="AE57"/>
      <c r="AF57"/>
      <c r="AG57"/>
      <c r="AH57"/>
      <c r="AI57"/>
      <c r="AJ57"/>
      <c r="AK57"/>
      <c r="AL57"/>
      <c r="AM57"/>
      <c r="AN57"/>
    </row>
    <row r="58" spans="28:40" ht="15">
      <c r="AB58"/>
      <c r="AC58"/>
      <c r="AD58"/>
      <c r="AE58"/>
      <c r="AF58"/>
      <c r="AG58"/>
      <c r="AH58"/>
      <c r="AI58"/>
      <c r="AJ58"/>
      <c r="AK58"/>
      <c r="AL58"/>
      <c r="AM58"/>
      <c r="AN58"/>
    </row>
    <row r="59" spans="28:40" ht="15">
      <c r="AB59"/>
      <c r="AC59"/>
      <c r="AD59"/>
      <c r="AE59"/>
      <c r="AF59"/>
      <c r="AG59"/>
      <c r="AH59"/>
      <c r="AI59"/>
      <c r="AJ59"/>
      <c r="AK59"/>
      <c r="AL59"/>
      <c r="AM59"/>
      <c r="AN59"/>
    </row>
    <row r="60" spans="28:40" ht="15">
      <c r="AB60"/>
      <c r="AC60"/>
      <c r="AD60"/>
      <c r="AE60"/>
      <c r="AF60"/>
      <c r="AG60"/>
      <c r="AH60"/>
      <c r="AI60"/>
      <c r="AJ60"/>
      <c r="AK60"/>
      <c r="AL60"/>
      <c r="AM60"/>
      <c r="AN60"/>
    </row>
    <row r="61" spans="28:40" ht="15">
      <c r="AB61"/>
      <c r="AC61"/>
      <c r="AD61"/>
      <c r="AE61"/>
      <c r="AF61"/>
      <c r="AG61"/>
      <c r="AH61"/>
      <c r="AI61"/>
      <c r="AJ61"/>
      <c r="AK61"/>
      <c r="AL61"/>
      <c r="AM61"/>
      <c r="AN61"/>
    </row>
    <row r="62" spans="28:40" ht="15">
      <c r="AB62"/>
      <c r="AC62"/>
      <c r="AD62"/>
      <c r="AE62"/>
      <c r="AF62"/>
      <c r="AG62"/>
      <c r="AH62"/>
      <c r="AI62"/>
      <c r="AJ62"/>
      <c r="AK62"/>
      <c r="AL62"/>
      <c r="AM62"/>
      <c r="AN62"/>
    </row>
    <row r="63" spans="28:40" ht="15">
      <c r="AB63"/>
      <c r="AC63"/>
      <c r="AD63"/>
      <c r="AE63"/>
      <c r="AF63"/>
      <c r="AG63"/>
      <c r="AH63"/>
      <c r="AI63"/>
      <c r="AJ63"/>
      <c r="AK63"/>
      <c r="AL63"/>
      <c r="AM63"/>
      <c r="AN63"/>
    </row>
    <row r="64" spans="28:40" ht="15">
      <c r="AB64"/>
      <c r="AC64"/>
      <c r="AD64"/>
      <c r="AE64"/>
      <c r="AF64"/>
      <c r="AG64"/>
      <c r="AH64"/>
      <c r="AI64"/>
      <c r="AJ64"/>
      <c r="AK64"/>
      <c r="AL64"/>
      <c r="AM64"/>
      <c r="AN64"/>
    </row>
    <row r="65" spans="28:40" ht="15">
      <c r="AB65"/>
      <c r="AC65"/>
      <c r="AD65"/>
      <c r="AE65"/>
      <c r="AF65"/>
      <c r="AG65"/>
      <c r="AH65"/>
      <c r="AI65"/>
      <c r="AJ65"/>
      <c r="AK65"/>
      <c r="AL65"/>
      <c r="AM65"/>
      <c r="AN65"/>
    </row>
    <row r="66" spans="28:40" ht="15">
      <c r="AB66"/>
      <c r="AC66"/>
      <c r="AD66"/>
      <c r="AE66"/>
      <c r="AF66"/>
      <c r="AG66"/>
      <c r="AH66"/>
      <c r="AI66"/>
      <c r="AJ66"/>
      <c r="AK66"/>
      <c r="AL66"/>
      <c r="AM66"/>
      <c r="AN66"/>
    </row>
    <row r="67" spans="28:40" ht="15">
      <c r="AB67"/>
      <c r="AC67"/>
      <c r="AD67"/>
      <c r="AE67"/>
      <c r="AF67"/>
      <c r="AG67"/>
      <c r="AH67"/>
      <c r="AI67"/>
      <c r="AJ67"/>
      <c r="AK67"/>
      <c r="AL67"/>
      <c r="AM67"/>
      <c r="AN67"/>
    </row>
    <row r="68" spans="28:40" ht="15">
      <c r="AB68"/>
      <c r="AC68"/>
      <c r="AD68"/>
      <c r="AE68"/>
      <c r="AF68"/>
      <c r="AG68"/>
      <c r="AH68"/>
      <c r="AI68"/>
      <c r="AJ68"/>
      <c r="AK68"/>
      <c r="AL68"/>
      <c r="AM68"/>
      <c r="AN68"/>
    </row>
    <row r="69" spans="28:40" ht="15">
      <c r="AB69"/>
      <c r="AC69"/>
      <c r="AD69"/>
      <c r="AE69"/>
      <c r="AF69"/>
      <c r="AG69"/>
      <c r="AH69"/>
      <c r="AI69"/>
      <c r="AJ69"/>
      <c r="AK69"/>
      <c r="AL69"/>
      <c r="AM69"/>
      <c r="AN69"/>
    </row>
  </sheetData>
  <sheetProtection/>
  <mergeCells count="40">
    <mergeCell ref="AB5:AJ6"/>
    <mergeCell ref="AB7:AJ9"/>
    <mergeCell ref="AB10:AJ10"/>
    <mergeCell ref="AB12:AJ12"/>
    <mergeCell ref="A5:AA5"/>
    <mergeCell ref="A6:AA6"/>
    <mergeCell ref="A7:AA7"/>
    <mergeCell ref="A8:AA8"/>
    <mergeCell ref="E12:AA12"/>
    <mergeCell ref="Z1:Z4"/>
    <mergeCell ref="A1:C4"/>
    <mergeCell ref="D1:Y2"/>
    <mergeCell ref="D3:Y4"/>
    <mergeCell ref="AA1:AA2"/>
    <mergeCell ref="AA3:AA4"/>
    <mergeCell ref="V22:W22"/>
    <mergeCell ref="V24:W24"/>
    <mergeCell ref="A21:D21"/>
    <mergeCell ref="A10:D10"/>
    <mergeCell ref="E10:AA10"/>
    <mergeCell ref="A15:A20"/>
    <mergeCell ref="B15:B20"/>
    <mergeCell ref="C15:C20"/>
    <mergeCell ref="A12:D12"/>
    <mergeCell ref="A27:D27"/>
    <mergeCell ref="P22:Q22"/>
    <mergeCell ref="R22:S22"/>
    <mergeCell ref="T22:U22"/>
    <mergeCell ref="L24:M24"/>
    <mergeCell ref="N24:O24"/>
    <mergeCell ref="P24:Q24"/>
    <mergeCell ref="R24:S24"/>
    <mergeCell ref="T24:U24"/>
    <mergeCell ref="A22:A24"/>
    <mergeCell ref="B22:B24"/>
    <mergeCell ref="A25:D25"/>
    <mergeCell ref="C22:C24"/>
    <mergeCell ref="L22:M22"/>
    <mergeCell ref="N22:O22"/>
    <mergeCell ref="A26:D2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theme="4"/>
    <pageSetUpPr fitToPage="1"/>
  </sheetPr>
  <dimension ref="A1:AQ49"/>
  <sheetViews>
    <sheetView tabSelected="1" view="pageBreakPreview" zoomScale="80" zoomScaleNormal="55" zoomScaleSheetLayoutView="80" zoomScalePageLayoutView="0" workbookViewId="0" topLeftCell="Z1">
      <selection activeCell="AO45" sqref="AO45"/>
    </sheetView>
  </sheetViews>
  <sheetFormatPr defaultColWidth="11.421875" defaultRowHeight="15"/>
  <cols>
    <col min="1" max="1" width="11.421875" style="492" customWidth="1"/>
    <col min="2" max="2" width="22.8515625" style="492" customWidth="1"/>
    <col min="3" max="3" width="27.140625" style="492" customWidth="1"/>
    <col min="4" max="5" width="7.140625" style="492" hidden="1" customWidth="1"/>
    <col min="6" max="6" width="16.00390625" style="492" hidden="1" customWidth="1"/>
    <col min="7" max="7" width="10.00390625" style="492" hidden="1" customWidth="1"/>
    <col min="8" max="8" width="8.28125" style="492" hidden="1" customWidth="1"/>
    <col min="9" max="9" width="7.140625" style="492" hidden="1" customWidth="1"/>
    <col min="10" max="10" width="33.7109375" style="591" hidden="1" customWidth="1"/>
    <col min="11" max="11" width="49.8515625" style="591" customWidth="1"/>
    <col min="12" max="12" width="16.421875" style="492" customWidth="1"/>
    <col min="13" max="13" width="11.7109375" style="492" customWidth="1"/>
    <col min="14" max="14" width="28.7109375" style="492" customWidth="1"/>
    <col min="15" max="15" width="26.57421875" style="492" customWidth="1"/>
    <col min="16" max="16" width="26.140625" style="492" customWidth="1"/>
    <col min="17" max="17" width="12.7109375" style="492" customWidth="1"/>
    <col min="18" max="18" width="14.421875" style="492" customWidth="1"/>
    <col min="19" max="20" width="7.00390625" style="492" bestFit="1" customWidth="1"/>
    <col min="21" max="30" width="7.00390625" style="492" customWidth="1"/>
    <col min="31" max="31" width="9.7109375" style="592" customWidth="1"/>
    <col min="32" max="33" width="17.421875" style="593" bestFit="1" customWidth="1"/>
    <col min="34" max="34" width="16.7109375" style="492" customWidth="1"/>
    <col min="35" max="37" width="14.00390625" style="492" customWidth="1"/>
    <col min="38" max="38" width="16.8515625" style="492" customWidth="1"/>
    <col min="39" max="39" width="20.7109375" style="492" customWidth="1"/>
    <col min="40" max="40" width="19.140625" style="492" customWidth="1"/>
    <col min="41" max="41" width="18.421875" style="492" customWidth="1"/>
    <col min="42" max="42" width="44.140625" style="492" customWidth="1"/>
    <col min="43" max="43" width="17.28125" style="492" customWidth="1"/>
    <col min="44" max="16384" width="11.421875" style="492" customWidth="1"/>
  </cols>
  <sheetData>
    <row r="1" spans="1:34" ht="15" customHeight="1">
      <c r="A1" s="2739"/>
      <c r="B1" s="2740"/>
      <c r="C1" s="2741"/>
      <c r="D1" s="2748" t="s">
        <v>0</v>
      </c>
      <c r="E1" s="2749"/>
      <c r="F1" s="2749"/>
      <c r="G1" s="2749"/>
      <c r="H1" s="2749"/>
      <c r="I1" s="2749"/>
      <c r="J1" s="2749"/>
      <c r="K1" s="2749"/>
      <c r="L1" s="2749"/>
      <c r="M1" s="2749"/>
      <c r="N1" s="2749"/>
      <c r="O1" s="2749"/>
      <c r="P1" s="2749"/>
      <c r="Q1" s="2749"/>
      <c r="R1" s="2749"/>
      <c r="S1" s="2749"/>
      <c r="T1" s="2749"/>
      <c r="U1" s="2749"/>
      <c r="V1" s="2749"/>
      <c r="W1" s="2749"/>
      <c r="X1" s="2749"/>
      <c r="Y1" s="2749"/>
      <c r="Z1" s="2749"/>
      <c r="AA1" s="2749"/>
      <c r="AB1" s="2749"/>
      <c r="AC1" s="2749"/>
      <c r="AD1" s="2749"/>
      <c r="AE1" s="2749"/>
      <c r="AF1" s="2750"/>
      <c r="AG1" s="2754" t="s">
        <v>60</v>
      </c>
      <c r="AH1" s="2756" t="s">
        <v>1727</v>
      </c>
    </row>
    <row r="2" spans="1:34" ht="15.75" customHeight="1" thickBot="1">
      <c r="A2" s="2742"/>
      <c r="B2" s="2743"/>
      <c r="C2" s="2744"/>
      <c r="D2" s="2751"/>
      <c r="E2" s="2752"/>
      <c r="F2" s="2752"/>
      <c r="G2" s="2752"/>
      <c r="H2" s="2752"/>
      <c r="I2" s="2752"/>
      <c r="J2" s="2752"/>
      <c r="K2" s="2752"/>
      <c r="L2" s="2752"/>
      <c r="M2" s="2752"/>
      <c r="N2" s="2752"/>
      <c r="O2" s="2752"/>
      <c r="P2" s="2752"/>
      <c r="Q2" s="2752"/>
      <c r="R2" s="2752"/>
      <c r="S2" s="2752"/>
      <c r="T2" s="2752"/>
      <c r="U2" s="2752"/>
      <c r="V2" s="2752"/>
      <c r="W2" s="2752"/>
      <c r="X2" s="2752"/>
      <c r="Y2" s="2752"/>
      <c r="Z2" s="2752"/>
      <c r="AA2" s="2752"/>
      <c r="AB2" s="2752"/>
      <c r="AC2" s="2752"/>
      <c r="AD2" s="2752"/>
      <c r="AE2" s="2752"/>
      <c r="AF2" s="2753"/>
      <c r="AG2" s="2755"/>
      <c r="AH2" s="2757"/>
    </row>
    <row r="3" spans="1:34" ht="15" customHeight="1">
      <c r="A3" s="2742"/>
      <c r="B3" s="2743"/>
      <c r="C3" s="2744"/>
      <c r="D3" s="2758" t="s">
        <v>1</v>
      </c>
      <c r="E3" s="2759"/>
      <c r="F3" s="2759"/>
      <c r="G3" s="2759"/>
      <c r="H3" s="2759"/>
      <c r="I3" s="2759"/>
      <c r="J3" s="2759"/>
      <c r="K3" s="2759"/>
      <c r="L3" s="2759"/>
      <c r="M3" s="2759"/>
      <c r="N3" s="2759"/>
      <c r="O3" s="2759"/>
      <c r="P3" s="2759"/>
      <c r="Q3" s="2759"/>
      <c r="R3" s="2759"/>
      <c r="S3" s="2759"/>
      <c r="T3" s="2759"/>
      <c r="U3" s="2759"/>
      <c r="V3" s="2759"/>
      <c r="W3" s="2759"/>
      <c r="X3" s="2759"/>
      <c r="Y3" s="2759"/>
      <c r="Z3" s="2759"/>
      <c r="AA3" s="2759"/>
      <c r="AB3" s="2759"/>
      <c r="AC3" s="2759"/>
      <c r="AD3" s="2759"/>
      <c r="AE3" s="2759"/>
      <c r="AF3" s="2760"/>
      <c r="AG3" s="2755"/>
      <c r="AH3" s="2761">
        <v>43153</v>
      </c>
    </row>
    <row r="4" spans="1:34" ht="15.75" customHeight="1" thickBot="1">
      <c r="A4" s="2745"/>
      <c r="B4" s="2746"/>
      <c r="C4" s="2747"/>
      <c r="D4" s="2758"/>
      <c r="E4" s="2759"/>
      <c r="F4" s="2759"/>
      <c r="G4" s="2759"/>
      <c r="H4" s="2759"/>
      <c r="I4" s="2759"/>
      <c r="J4" s="2759"/>
      <c r="K4" s="2759"/>
      <c r="L4" s="2759"/>
      <c r="M4" s="2759"/>
      <c r="N4" s="2759"/>
      <c r="O4" s="2759"/>
      <c r="P4" s="2759"/>
      <c r="Q4" s="2759"/>
      <c r="R4" s="2759"/>
      <c r="S4" s="2759"/>
      <c r="T4" s="2759"/>
      <c r="U4" s="2759"/>
      <c r="V4" s="2759"/>
      <c r="W4" s="2759"/>
      <c r="X4" s="2759"/>
      <c r="Y4" s="2759"/>
      <c r="Z4" s="2759"/>
      <c r="AA4" s="2759"/>
      <c r="AB4" s="2759"/>
      <c r="AC4" s="2759"/>
      <c r="AD4" s="2759"/>
      <c r="AE4" s="2759"/>
      <c r="AF4" s="2760"/>
      <c r="AG4" s="2755"/>
      <c r="AH4" s="2762"/>
    </row>
    <row r="5" spans="1:43" ht="20.25" customHeight="1">
      <c r="A5" s="2763" t="s">
        <v>857</v>
      </c>
      <c r="B5" s="2764"/>
      <c r="C5" s="2764"/>
      <c r="D5" s="2764"/>
      <c r="E5" s="2764"/>
      <c r="F5" s="2764"/>
      <c r="G5" s="2764"/>
      <c r="H5" s="2764"/>
      <c r="I5" s="2764"/>
      <c r="J5" s="2764"/>
      <c r="K5" s="2764"/>
      <c r="L5" s="2764"/>
      <c r="M5" s="2764"/>
      <c r="N5" s="2764"/>
      <c r="O5" s="2764"/>
      <c r="P5" s="2764"/>
      <c r="Q5" s="2764"/>
      <c r="R5" s="2764"/>
      <c r="S5" s="2764"/>
      <c r="T5" s="2764"/>
      <c r="U5" s="2764"/>
      <c r="V5" s="2764"/>
      <c r="W5" s="2764"/>
      <c r="X5" s="2764"/>
      <c r="Y5" s="2764"/>
      <c r="Z5" s="2764"/>
      <c r="AA5" s="2764"/>
      <c r="AB5" s="2764"/>
      <c r="AC5" s="2764"/>
      <c r="AD5" s="2764"/>
      <c r="AE5" s="2764"/>
      <c r="AF5" s="2764"/>
      <c r="AG5" s="2765"/>
      <c r="AH5" s="2766"/>
      <c r="AI5" s="2767" t="s">
        <v>2</v>
      </c>
      <c r="AJ5" s="2768"/>
      <c r="AK5" s="2768"/>
      <c r="AL5" s="2768"/>
      <c r="AM5" s="2768"/>
      <c r="AN5" s="2768"/>
      <c r="AO5" s="2768"/>
      <c r="AP5" s="2768"/>
      <c r="AQ5" s="2769"/>
    </row>
    <row r="6" spans="1:43" ht="15.75" customHeight="1" thickBot="1">
      <c r="A6" s="2763" t="s">
        <v>5</v>
      </c>
      <c r="B6" s="2764"/>
      <c r="C6" s="2764"/>
      <c r="D6" s="2764"/>
      <c r="E6" s="2764"/>
      <c r="F6" s="2764"/>
      <c r="G6" s="2764"/>
      <c r="H6" s="2764"/>
      <c r="I6" s="2764"/>
      <c r="J6" s="2764"/>
      <c r="K6" s="2764"/>
      <c r="L6" s="2764"/>
      <c r="M6" s="2764"/>
      <c r="N6" s="2764"/>
      <c r="O6" s="2764"/>
      <c r="P6" s="2764"/>
      <c r="Q6" s="2764"/>
      <c r="R6" s="2764"/>
      <c r="S6" s="2764"/>
      <c r="T6" s="2764"/>
      <c r="U6" s="2764"/>
      <c r="V6" s="2764"/>
      <c r="W6" s="2764"/>
      <c r="X6" s="2764"/>
      <c r="Y6" s="2764"/>
      <c r="Z6" s="2764"/>
      <c r="AA6" s="2764"/>
      <c r="AB6" s="2764"/>
      <c r="AC6" s="2764"/>
      <c r="AD6" s="2764"/>
      <c r="AE6" s="2764"/>
      <c r="AF6" s="2764"/>
      <c r="AG6" s="2765"/>
      <c r="AH6" s="2766"/>
      <c r="AI6" s="2770"/>
      <c r="AJ6" s="2771"/>
      <c r="AK6" s="2771"/>
      <c r="AL6" s="2771"/>
      <c r="AM6" s="2771"/>
      <c r="AN6" s="2771"/>
      <c r="AO6" s="2771"/>
      <c r="AP6" s="2771"/>
      <c r="AQ6" s="2772"/>
    </row>
    <row r="7" spans="1:43" ht="15.75" customHeight="1">
      <c r="A7" s="2763"/>
      <c r="B7" s="2764"/>
      <c r="C7" s="2764"/>
      <c r="D7" s="2764"/>
      <c r="E7" s="2764"/>
      <c r="F7" s="2764"/>
      <c r="G7" s="2764"/>
      <c r="H7" s="2764"/>
      <c r="I7" s="2764"/>
      <c r="J7" s="2764"/>
      <c r="K7" s="2764"/>
      <c r="L7" s="2764"/>
      <c r="M7" s="2764"/>
      <c r="N7" s="2764"/>
      <c r="O7" s="2764"/>
      <c r="P7" s="2764"/>
      <c r="Q7" s="2764"/>
      <c r="R7" s="2764"/>
      <c r="S7" s="2764"/>
      <c r="T7" s="2764"/>
      <c r="U7" s="2764"/>
      <c r="V7" s="2764"/>
      <c r="W7" s="2764"/>
      <c r="X7" s="2764"/>
      <c r="Y7" s="2764"/>
      <c r="Z7" s="2764"/>
      <c r="AA7" s="2764"/>
      <c r="AB7" s="2764"/>
      <c r="AC7" s="2764"/>
      <c r="AD7" s="2764"/>
      <c r="AE7" s="2764"/>
      <c r="AF7" s="2764"/>
      <c r="AG7" s="2765"/>
      <c r="AH7" s="2766"/>
      <c r="AI7" s="2773" t="s">
        <v>1723</v>
      </c>
      <c r="AJ7" s="2774"/>
      <c r="AK7" s="2774"/>
      <c r="AL7" s="2774"/>
      <c r="AM7" s="2774"/>
      <c r="AN7" s="2774"/>
      <c r="AO7" s="2774"/>
      <c r="AP7" s="2774"/>
      <c r="AQ7" s="2775"/>
    </row>
    <row r="8" spans="1:43" ht="15.75" customHeight="1">
      <c r="A8" s="2763" t="s">
        <v>6</v>
      </c>
      <c r="B8" s="2764"/>
      <c r="C8" s="2764"/>
      <c r="D8" s="2764"/>
      <c r="E8" s="2764"/>
      <c r="F8" s="2764"/>
      <c r="G8" s="2764"/>
      <c r="H8" s="2764"/>
      <c r="I8" s="2764"/>
      <c r="J8" s="2764"/>
      <c r="K8" s="2764"/>
      <c r="L8" s="2764"/>
      <c r="M8" s="2764"/>
      <c r="N8" s="2764"/>
      <c r="O8" s="2764"/>
      <c r="P8" s="2764"/>
      <c r="Q8" s="2764"/>
      <c r="R8" s="2764"/>
      <c r="S8" s="2764"/>
      <c r="T8" s="2764"/>
      <c r="U8" s="2764"/>
      <c r="V8" s="2764"/>
      <c r="W8" s="2764"/>
      <c r="X8" s="2764"/>
      <c r="Y8" s="2764"/>
      <c r="Z8" s="2764"/>
      <c r="AA8" s="2764"/>
      <c r="AB8" s="2764"/>
      <c r="AC8" s="2764"/>
      <c r="AD8" s="2764"/>
      <c r="AE8" s="2764"/>
      <c r="AF8" s="2764"/>
      <c r="AG8" s="2765"/>
      <c r="AH8" s="2766"/>
      <c r="AI8" s="2776"/>
      <c r="AJ8" s="2777"/>
      <c r="AK8" s="2777"/>
      <c r="AL8" s="2777"/>
      <c r="AM8" s="2777"/>
      <c r="AN8" s="2777"/>
      <c r="AO8" s="2777"/>
      <c r="AP8" s="2777"/>
      <c r="AQ8" s="2778"/>
    </row>
    <row r="9" spans="1:43" ht="16.5" customHeight="1" thickBot="1">
      <c r="A9" s="2782" t="s">
        <v>1726</v>
      </c>
      <c r="B9" s="2783"/>
      <c r="C9" s="2783"/>
      <c r="D9" s="2783"/>
      <c r="E9" s="2783"/>
      <c r="F9" s="2783"/>
      <c r="G9" s="2783"/>
      <c r="H9" s="2783"/>
      <c r="I9" s="2783"/>
      <c r="J9" s="2783"/>
      <c r="K9" s="2783"/>
      <c r="L9" s="2783"/>
      <c r="M9" s="2783"/>
      <c r="N9" s="2783"/>
      <c r="O9" s="2783"/>
      <c r="P9" s="2783"/>
      <c r="Q9" s="2783"/>
      <c r="R9" s="2783"/>
      <c r="S9" s="2783"/>
      <c r="T9" s="2783"/>
      <c r="U9" s="2783"/>
      <c r="V9" s="2783"/>
      <c r="W9" s="2783"/>
      <c r="X9" s="2783"/>
      <c r="Y9" s="2783"/>
      <c r="Z9" s="2783"/>
      <c r="AA9" s="2783"/>
      <c r="AB9" s="2783"/>
      <c r="AC9" s="2783"/>
      <c r="AD9" s="2783"/>
      <c r="AE9" s="2783"/>
      <c r="AF9" s="2783"/>
      <c r="AG9" s="2784"/>
      <c r="AH9" s="2785"/>
      <c r="AI9" s="2779"/>
      <c r="AJ9" s="2780"/>
      <c r="AK9" s="2780"/>
      <c r="AL9" s="2780"/>
      <c r="AM9" s="2780"/>
      <c r="AN9" s="2780"/>
      <c r="AO9" s="2780"/>
      <c r="AP9" s="2780"/>
      <c r="AQ9" s="2781"/>
    </row>
    <row r="10" spans="1:34" ht="4.5" customHeight="1" thickBot="1">
      <c r="A10" s="2786"/>
      <c r="B10" s="2787"/>
      <c r="C10" s="2787"/>
      <c r="D10" s="2787"/>
      <c r="E10" s="2787"/>
      <c r="F10" s="2787"/>
      <c r="G10" s="2787"/>
      <c r="H10" s="2787"/>
      <c r="I10" s="2787"/>
      <c r="J10" s="2787"/>
      <c r="K10" s="2787"/>
      <c r="L10" s="2787"/>
      <c r="M10" s="2787"/>
      <c r="N10" s="2787"/>
      <c r="O10" s="2787"/>
      <c r="P10" s="2787"/>
      <c r="Q10" s="2787"/>
      <c r="R10" s="2787"/>
      <c r="S10" s="2787"/>
      <c r="T10" s="2787"/>
      <c r="U10" s="2787"/>
      <c r="V10" s="2787"/>
      <c r="W10" s="2787"/>
      <c r="X10" s="2787"/>
      <c r="Y10" s="2787"/>
      <c r="Z10" s="2787"/>
      <c r="AA10" s="2787"/>
      <c r="AB10" s="2787"/>
      <c r="AC10" s="2787"/>
      <c r="AD10" s="2787"/>
      <c r="AE10" s="2787"/>
      <c r="AF10" s="2787"/>
      <c r="AG10" s="2787"/>
      <c r="AH10" s="2788"/>
    </row>
    <row r="11" spans="1:43" s="493" customFormat="1" ht="32.25" customHeight="1" thickBot="1">
      <c r="A11" s="2789" t="s">
        <v>7</v>
      </c>
      <c r="B11" s="2790"/>
      <c r="C11" s="2790"/>
      <c r="D11" s="2374"/>
      <c r="E11" s="2374"/>
      <c r="F11" s="2374"/>
      <c r="G11" s="2374"/>
      <c r="H11" s="2374"/>
      <c r="I11" s="2374"/>
      <c r="J11" s="2374"/>
      <c r="K11" s="2374"/>
      <c r="L11" s="2791" t="s">
        <v>858</v>
      </c>
      <c r="M11" s="2791"/>
      <c r="N11" s="2791"/>
      <c r="O11" s="2791"/>
      <c r="P11" s="2791"/>
      <c r="Q11" s="2791"/>
      <c r="R11" s="2791"/>
      <c r="S11" s="2791"/>
      <c r="T11" s="2791"/>
      <c r="U11" s="2791"/>
      <c r="V11" s="2791"/>
      <c r="W11" s="2791"/>
      <c r="X11" s="2791"/>
      <c r="Y11" s="2791"/>
      <c r="Z11" s="2791"/>
      <c r="AA11" s="2791"/>
      <c r="AB11" s="2791"/>
      <c r="AC11" s="2791"/>
      <c r="AD11" s="2791"/>
      <c r="AE11" s="2791"/>
      <c r="AF11" s="2791"/>
      <c r="AG11" s="2791"/>
      <c r="AH11" s="2792"/>
      <c r="AI11" s="2793" t="s">
        <v>858</v>
      </c>
      <c r="AJ11" s="2791"/>
      <c r="AK11" s="2791"/>
      <c r="AL11" s="2791"/>
      <c r="AM11" s="2791"/>
      <c r="AN11" s="2791"/>
      <c r="AO11" s="2791"/>
      <c r="AP11" s="2791"/>
      <c r="AQ11" s="2792"/>
    </row>
    <row r="12" spans="1:34" ht="4.5" customHeight="1" thickBot="1">
      <c r="A12" s="494"/>
      <c r="B12" s="300"/>
      <c r="C12" s="301"/>
      <c r="D12" s="301"/>
      <c r="E12" s="301"/>
      <c r="F12" s="301"/>
      <c r="G12" s="301"/>
      <c r="H12" s="301"/>
      <c r="I12" s="301"/>
      <c r="J12" s="301"/>
      <c r="K12" s="301"/>
      <c r="L12" s="301"/>
      <c r="M12" s="304"/>
      <c r="N12" s="301"/>
      <c r="O12" s="301"/>
      <c r="P12" s="301"/>
      <c r="Q12" s="302"/>
      <c r="R12" s="302"/>
      <c r="S12" s="301"/>
      <c r="T12" s="301"/>
      <c r="U12" s="301"/>
      <c r="V12" s="301"/>
      <c r="W12" s="301"/>
      <c r="X12" s="301"/>
      <c r="Y12" s="301"/>
      <c r="Z12" s="301"/>
      <c r="AA12" s="301"/>
      <c r="AB12" s="301"/>
      <c r="AC12" s="301"/>
      <c r="AD12" s="301"/>
      <c r="AE12" s="300"/>
      <c r="AF12" s="495"/>
      <c r="AG12" s="495"/>
      <c r="AH12" s="496"/>
    </row>
    <row r="13" spans="1:43" ht="17.25" customHeight="1" thickBot="1">
      <c r="A13" s="2794" t="s">
        <v>8</v>
      </c>
      <c r="B13" s="2795"/>
      <c r="C13" s="2796"/>
      <c r="D13" s="497"/>
      <c r="E13" s="498"/>
      <c r="F13" s="498"/>
      <c r="G13" s="498"/>
      <c r="H13" s="498"/>
      <c r="I13" s="498"/>
      <c r="J13" s="499"/>
      <c r="K13" s="500"/>
      <c r="L13" s="2797" t="s">
        <v>344</v>
      </c>
      <c r="M13" s="2798"/>
      <c r="N13" s="2798"/>
      <c r="O13" s="2798"/>
      <c r="P13" s="2798"/>
      <c r="Q13" s="2798"/>
      <c r="R13" s="2798"/>
      <c r="S13" s="2798"/>
      <c r="T13" s="2798"/>
      <c r="U13" s="2798"/>
      <c r="V13" s="2798"/>
      <c r="W13" s="2798"/>
      <c r="X13" s="2798"/>
      <c r="Y13" s="2798"/>
      <c r="Z13" s="2798"/>
      <c r="AA13" s="2798"/>
      <c r="AB13" s="2798"/>
      <c r="AC13" s="2798"/>
      <c r="AD13" s="2798"/>
      <c r="AE13" s="2798"/>
      <c r="AF13" s="2798"/>
      <c r="AG13" s="2798"/>
      <c r="AH13" s="2799"/>
      <c r="AI13" s="2800"/>
      <c r="AJ13" s="2798"/>
      <c r="AK13" s="2798"/>
      <c r="AL13" s="2798"/>
      <c r="AM13" s="2798"/>
      <c r="AN13" s="2798"/>
      <c r="AO13" s="2798"/>
      <c r="AP13" s="2798"/>
      <c r="AQ13" s="2799"/>
    </row>
    <row r="14" spans="1:34" ht="6.75" customHeight="1" thickBot="1">
      <c r="A14" s="494"/>
      <c r="B14" s="300"/>
      <c r="C14" s="301"/>
      <c r="D14" s="301"/>
      <c r="E14" s="301"/>
      <c r="F14" s="301"/>
      <c r="G14" s="301"/>
      <c r="H14" s="301"/>
      <c r="I14" s="301"/>
      <c r="J14" s="301"/>
      <c r="K14" s="301"/>
      <c r="L14" s="301"/>
      <c r="M14" s="304"/>
      <c r="N14" s="301"/>
      <c r="O14" s="301"/>
      <c r="P14" s="301"/>
      <c r="Q14" s="302"/>
      <c r="R14" s="302"/>
      <c r="S14" s="301"/>
      <c r="T14" s="301"/>
      <c r="U14" s="301"/>
      <c r="V14" s="301"/>
      <c r="W14" s="301"/>
      <c r="X14" s="301"/>
      <c r="Y14" s="301"/>
      <c r="Z14" s="301"/>
      <c r="AA14" s="301"/>
      <c r="AB14" s="301"/>
      <c r="AC14" s="301"/>
      <c r="AD14" s="301"/>
      <c r="AE14" s="300"/>
      <c r="AF14" s="495"/>
      <c r="AG14" s="495"/>
      <c r="AH14" s="496"/>
    </row>
    <row r="15" spans="1:43" ht="51.75" thickBot="1">
      <c r="A15" s="501" t="s">
        <v>9</v>
      </c>
      <c r="B15" s="502" t="s">
        <v>10</v>
      </c>
      <c r="C15" s="503" t="s">
        <v>11</v>
      </c>
      <c r="D15" s="2804" t="s">
        <v>328</v>
      </c>
      <c r="E15" s="2805"/>
      <c r="F15" s="2367" t="s">
        <v>355</v>
      </c>
      <c r="G15" s="504" t="s">
        <v>354</v>
      </c>
      <c r="H15" s="2804" t="s">
        <v>328</v>
      </c>
      <c r="I15" s="2805"/>
      <c r="J15" s="505" t="s">
        <v>327</v>
      </c>
      <c r="K15" s="505" t="s">
        <v>326</v>
      </c>
      <c r="L15" s="506" t="s">
        <v>13</v>
      </c>
      <c r="M15" s="507" t="s">
        <v>14</v>
      </c>
      <c r="N15" s="507" t="s">
        <v>15</v>
      </c>
      <c r="O15" s="507" t="s">
        <v>16</v>
      </c>
      <c r="P15" s="507" t="s">
        <v>859</v>
      </c>
      <c r="Q15" s="507" t="s">
        <v>19</v>
      </c>
      <c r="R15" s="507" t="s">
        <v>20</v>
      </c>
      <c r="S15" s="508" t="s">
        <v>21</v>
      </c>
      <c r="T15" s="508" t="s">
        <v>22</v>
      </c>
      <c r="U15" s="508" t="s">
        <v>23</v>
      </c>
      <c r="V15" s="508" t="s">
        <v>24</v>
      </c>
      <c r="W15" s="508" t="s">
        <v>25</v>
      </c>
      <c r="X15" s="508" t="s">
        <v>26</v>
      </c>
      <c r="Y15" s="508" t="s">
        <v>27</v>
      </c>
      <c r="Z15" s="508" t="s">
        <v>28</v>
      </c>
      <c r="AA15" s="508" t="s">
        <v>29</v>
      </c>
      <c r="AB15" s="508" t="s">
        <v>30</v>
      </c>
      <c r="AC15" s="508" t="s">
        <v>31</v>
      </c>
      <c r="AD15" s="508" t="s">
        <v>32</v>
      </c>
      <c r="AE15" s="507" t="s">
        <v>33</v>
      </c>
      <c r="AF15" s="509" t="s">
        <v>34</v>
      </c>
      <c r="AG15" s="509" t="s">
        <v>244</v>
      </c>
      <c r="AH15" s="2050" t="s">
        <v>414</v>
      </c>
      <c r="AI15" s="2084" t="s">
        <v>36</v>
      </c>
      <c r="AJ15" s="2055" t="s">
        <v>37</v>
      </c>
      <c r="AK15" s="2147" t="s">
        <v>38</v>
      </c>
      <c r="AL15" s="2148" t="s">
        <v>1724</v>
      </c>
      <c r="AM15" s="2148" t="s">
        <v>1725</v>
      </c>
      <c r="AN15" s="2149" t="s">
        <v>42</v>
      </c>
      <c r="AO15" s="2150" t="s">
        <v>43</v>
      </c>
      <c r="AP15" s="2149" t="s">
        <v>44</v>
      </c>
      <c r="AQ15" s="2151" t="s">
        <v>45</v>
      </c>
    </row>
    <row r="16" spans="1:43" ht="118.5" customHeight="1">
      <c r="A16" s="2806">
        <v>1</v>
      </c>
      <c r="B16" s="2808" t="s">
        <v>413</v>
      </c>
      <c r="C16" s="2810" t="s">
        <v>860</v>
      </c>
      <c r="D16" s="511"/>
      <c r="E16" s="512"/>
      <c r="F16" s="511"/>
      <c r="G16" s="511"/>
      <c r="H16" s="511"/>
      <c r="I16" s="511"/>
      <c r="J16" s="513" t="s">
        <v>861</v>
      </c>
      <c r="K16" s="513" t="s">
        <v>861</v>
      </c>
      <c r="L16" s="514" t="s">
        <v>862</v>
      </c>
      <c r="M16" s="514">
        <v>12</v>
      </c>
      <c r="N16" s="514" t="s">
        <v>863</v>
      </c>
      <c r="O16" s="514" t="s">
        <v>864</v>
      </c>
      <c r="P16" s="514" t="s">
        <v>865</v>
      </c>
      <c r="Q16" s="354">
        <v>43101</v>
      </c>
      <c r="R16" s="354">
        <v>43465</v>
      </c>
      <c r="S16" s="2423">
        <v>1</v>
      </c>
      <c r="T16" s="2423">
        <v>1</v>
      </c>
      <c r="U16" s="2423">
        <v>1</v>
      </c>
      <c r="V16" s="2423">
        <v>1</v>
      </c>
      <c r="W16" s="2423">
        <v>1</v>
      </c>
      <c r="X16" s="2423">
        <v>1</v>
      </c>
      <c r="Y16" s="2423">
        <v>1</v>
      </c>
      <c r="Z16" s="2423">
        <v>1</v>
      </c>
      <c r="AA16" s="2423">
        <v>1</v>
      </c>
      <c r="AB16" s="2423">
        <v>1</v>
      </c>
      <c r="AC16" s="2423">
        <v>1</v>
      </c>
      <c r="AD16" s="2423">
        <v>1</v>
      </c>
      <c r="AE16" s="1629">
        <f aca="true" t="shared" si="0" ref="AE16:AE23">SUM(S16:AD16)</f>
        <v>12</v>
      </c>
      <c r="AF16" s="1418">
        <v>0</v>
      </c>
      <c r="AG16" s="1418"/>
      <c r="AH16" s="2051"/>
      <c r="AI16" s="2454">
        <f aca="true" t="shared" si="1" ref="AI16:AI23">SUM(S16:T16)</f>
        <v>2</v>
      </c>
      <c r="AJ16" s="2455">
        <f>AI16/AE16</f>
        <v>0.16666666666666666</v>
      </c>
      <c r="AK16" s="2456">
        <v>2</v>
      </c>
      <c r="AL16" s="2455">
        <f>+AK16/AI16</f>
        <v>1</v>
      </c>
      <c r="AM16" s="2455">
        <f>+AK16/AE16</f>
        <v>0.16666666666666666</v>
      </c>
      <c r="AN16" s="2457"/>
      <c r="AO16" s="2458"/>
      <c r="AP16" s="2459" t="s">
        <v>1825</v>
      </c>
      <c r="AQ16" s="2460"/>
    </row>
    <row r="17" spans="1:43" ht="63" customHeight="1" thickBot="1">
      <c r="A17" s="2806"/>
      <c r="B17" s="2808"/>
      <c r="C17" s="2811"/>
      <c r="D17" s="515"/>
      <c r="E17" s="516"/>
      <c r="F17" s="511"/>
      <c r="G17" s="511"/>
      <c r="H17" s="511"/>
      <c r="I17" s="511"/>
      <c r="J17" s="517" t="s">
        <v>866</v>
      </c>
      <c r="K17" s="517" t="s">
        <v>866</v>
      </c>
      <c r="L17" s="518" t="s">
        <v>867</v>
      </c>
      <c r="M17" s="208">
        <v>1</v>
      </c>
      <c r="N17" s="518" t="s">
        <v>868</v>
      </c>
      <c r="O17" s="208" t="s">
        <v>869</v>
      </c>
      <c r="P17" s="518" t="s">
        <v>870</v>
      </c>
      <c r="Q17" s="299">
        <v>43252</v>
      </c>
      <c r="R17" s="299">
        <v>43281</v>
      </c>
      <c r="S17" s="2016"/>
      <c r="T17" s="2016"/>
      <c r="U17" s="2016"/>
      <c r="V17" s="2016"/>
      <c r="W17" s="2016"/>
      <c r="X17" s="2016">
        <v>1</v>
      </c>
      <c r="Y17" s="2016"/>
      <c r="Z17" s="2016"/>
      <c r="AA17" s="2016"/>
      <c r="AB17" s="2016"/>
      <c r="AC17" s="2016"/>
      <c r="AD17" s="2016"/>
      <c r="AE17" s="1630">
        <f t="shared" si="0"/>
        <v>1</v>
      </c>
      <c r="AF17" s="1419">
        <v>0</v>
      </c>
      <c r="AG17" s="1419"/>
      <c r="AH17" s="2052"/>
      <c r="AI17" s="2454">
        <f t="shared" si="1"/>
        <v>0</v>
      </c>
      <c r="AJ17" s="2455"/>
      <c r="AK17" s="2456">
        <v>1</v>
      </c>
      <c r="AL17" s="2455"/>
      <c r="AM17" s="2455">
        <f aca="true" t="shared" si="2" ref="AM17:AM23">+AK17/AE17</f>
        <v>1</v>
      </c>
      <c r="AN17" s="2457"/>
      <c r="AO17" s="2455"/>
      <c r="AP17" s="2459" t="s">
        <v>1826</v>
      </c>
      <c r="AQ17" s="2460"/>
    </row>
    <row r="18" spans="1:43" ht="87.75" customHeight="1" thickBot="1">
      <c r="A18" s="2806"/>
      <c r="B18" s="2808"/>
      <c r="C18" s="519" t="s">
        <v>871</v>
      </c>
      <c r="D18" s="515"/>
      <c r="E18" s="516"/>
      <c r="F18" s="511"/>
      <c r="G18" s="511"/>
      <c r="H18" s="511"/>
      <c r="I18" s="511"/>
      <c r="J18" s="517" t="s">
        <v>872</v>
      </c>
      <c r="K18" s="517" t="s">
        <v>872</v>
      </c>
      <c r="L18" s="208" t="s">
        <v>873</v>
      </c>
      <c r="M18" s="208">
        <v>3</v>
      </c>
      <c r="N18" s="518" t="s">
        <v>1827</v>
      </c>
      <c r="O18" s="518" t="s">
        <v>864</v>
      </c>
      <c r="P18" s="518" t="s">
        <v>874</v>
      </c>
      <c r="Q18" s="299">
        <v>43252</v>
      </c>
      <c r="R18" s="299">
        <v>43343</v>
      </c>
      <c r="S18" s="2016"/>
      <c r="T18" s="2016"/>
      <c r="U18" s="2016"/>
      <c r="V18" s="2016"/>
      <c r="W18" s="2016"/>
      <c r="X18" s="2016">
        <v>1</v>
      </c>
      <c r="Y18" s="2016">
        <v>1</v>
      </c>
      <c r="Z18" s="2016">
        <v>1</v>
      </c>
      <c r="AA18" s="2016"/>
      <c r="AB18" s="2016"/>
      <c r="AC18" s="2016"/>
      <c r="AD18" s="2016"/>
      <c r="AE18" s="1630">
        <f t="shared" si="0"/>
        <v>3</v>
      </c>
      <c r="AF18" s="1420">
        <v>35000000</v>
      </c>
      <c r="AG18" s="1420">
        <v>35000000</v>
      </c>
      <c r="AH18" s="2052" t="s">
        <v>875</v>
      </c>
      <c r="AI18" s="2454">
        <f t="shared" si="1"/>
        <v>0</v>
      </c>
      <c r="AJ18" s="2455"/>
      <c r="AK18" s="2456"/>
      <c r="AL18" s="2455"/>
      <c r="AM18" s="2455">
        <f t="shared" si="2"/>
        <v>0</v>
      </c>
      <c r="AN18" s="2457">
        <v>2500000</v>
      </c>
      <c r="AO18" s="2455">
        <f aca="true" t="shared" si="3" ref="AO18:AO23">+AN18/AG18</f>
        <v>0.07142857142857142</v>
      </c>
      <c r="AP18" s="2459" t="s">
        <v>1828</v>
      </c>
      <c r="AQ18" s="2460"/>
    </row>
    <row r="19" spans="1:43" ht="171" customHeight="1" thickBot="1">
      <c r="A19" s="2806"/>
      <c r="B19" s="2808"/>
      <c r="C19" s="520" t="s">
        <v>876</v>
      </c>
      <c r="D19" s="521"/>
      <c r="E19" s="522"/>
      <c r="F19" s="511"/>
      <c r="G19" s="511"/>
      <c r="H19" s="511"/>
      <c r="I19" s="511"/>
      <c r="J19" s="523" t="s">
        <v>877</v>
      </c>
      <c r="K19" s="523" t="s">
        <v>878</v>
      </c>
      <c r="L19" s="518" t="s">
        <v>879</v>
      </c>
      <c r="M19" s="208">
        <v>7</v>
      </c>
      <c r="N19" s="518" t="s">
        <v>880</v>
      </c>
      <c r="O19" s="518" t="s">
        <v>881</v>
      </c>
      <c r="P19" s="518" t="s">
        <v>882</v>
      </c>
      <c r="Q19" s="299">
        <v>43160</v>
      </c>
      <c r="R19" s="299" t="s">
        <v>883</v>
      </c>
      <c r="S19" s="2016"/>
      <c r="T19" s="2016"/>
      <c r="U19" s="2016">
        <v>1</v>
      </c>
      <c r="V19" s="2016">
        <v>1</v>
      </c>
      <c r="W19" s="2016">
        <v>1</v>
      </c>
      <c r="X19" s="2016">
        <v>1</v>
      </c>
      <c r="Y19" s="2016">
        <v>1</v>
      </c>
      <c r="Z19" s="2016">
        <v>1</v>
      </c>
      <c r="AA19" s="2016">
        <v>1</v>
      </c>
      <c r="AB19" s="2016"/>
      <c r="AC19" s="2016"/>
      <c r="AD19" s="2016"/>
      <c r="AE19" s="1630">
        <f t="shared" si="0"/>
        <v>7</v>
      </c>
      <c r="AF19" s="1420">
        <v>35175000</v>
      </c>
      <c r="AG19" s="1420">
        <v>35175000</v>
      </c>
      <c r="AH19" s="2052" t="s">
        <v>875</v>
      </c>
      <c r="AI19" s="2454">
        <f t="shared" si="1"/>
        <v>0</v>
      </c>
      <c r="AJ19" s="2455"/>
      <c r="AK19" s="2456">
        <v>2</v>
      </c>
      <c r="AL19" s="2455"/>
      <c r="AM19" s="2455">
        <f t="shared" si="2"/>
        <v>0.2857142857142857</v>
      </c>
      <c r="AN19" s="2457">
        <v>3038000</v>
      </c>
      <c r="AO19" s="2455">
        <f t="shared" si="3"/>
        <v>0.0863681592039801</v>
      </c>
      <c r="AP19" s="2459" t="s">
        <v>1829</v>
      </c>
      <c r="AQ19" s="2460"/>
    </row>
    <row r="20" spans="1:43" ht="51">
      <c r="A20" s="2806"/>
      <c r="B20" s="2808"/>
      <c r="C20" s="2810" t="s">
        <v>884</v>
      </c>
      <c r="D20" s="524"/>
      <c r="E20" s="525"/>
      <c r="F20" s="511"/>
      <c r="G20" s="511"/>
      <c r="H20" s="511"/>
      <c r="I20" s="511"/>
      <c r="J20" s="517" t="s">
        <v>885</v>
      </c>
      <c r="K20" s="517" t="s">
        <v>886</v>
      </c>
      <c r="L20" s="518" t="s">
        <v>887</v>
      </c>
      <c r="M20" s="208">
        <v>1</v>
      </c>
      <c r="N20" s="518" t="s">
        <v>888</v>
      </c>
      <c r="O20" s="518" t="s">
        <v>881</v>
      </c>
      <c r="P20" s="526" t="s">
        <v>889</v>
      </c>
      <c r="Q20" s="299">
        <v>43221</v>
      </c>
      <c r="R20" s="299">
        <v>43251</v>
      </c>
      <c r="S20" s="2016"/>
      <c r="T20" s="2016"/>
      <c r="U20" s="2016"/>
      <c r="V20" s="2016"/>
      <c r="W20" s="2016">
        <v>1</v>
      </c>
      <c r="X20" s="2016"/>
      <c r="Y20" s="2016"/>
      <c r="Z20" s="2016"/>
      <c r="AA20" s="2016"/>
      <c r="AB20" s="2016"/>
      <c r="AC20" s="2016"/>
      <c r="AD20" s="2016"/>
      <c r="AE20" s="1630">
        <f t="shared" si="0"/>
        <v>1</v>
      </c>
      <c r="AF20" s="1420">
        <v>6700000</v>
      </c>
      <c r="AG20" s="1420">
        <v>6700000</v>
      </c>
      <c r="AH20" s="2052" t="s">
        <v>875</v>
      </c>
      <c r="AI20" s="2454">
        <f t="shared" si="1"/>
        <v>0</v>
      </c>
      <c r="AJ20" s="2455"/>
      <c r="AK20" s="2456"/>
      <c r="AL20" s="2455"/>
      <c r="AM20" s="2455">
        <f t="shared" si="2"/>
        <v>0</v>
      </c>
      <c r="AN20" s="2457">
        <v>0</v>
      </c>
      <c r="AO20" s="2455">
        <f t="shared" si="3"/>
        <v>0</v>
      </c>
      <c r="AP20" s="2460"/>
      <c r="AQ20" s="2460"/>
    </row>
    <row r="21" spans="1:43" ht="193.5" customHeight="1">
      <c r="A21" s="2806"/>
      <c r="B21" s="2808"/>
      <c r="C21" s="2810"/>
      <c r="D21" s="511"/>
      <c r="E21" s="512"/>
      <c r="F21" s="511"/>
      <c r="G21" s="511"/>
      <c r="H21" s="511"/>
      <c r="I21" s="511"/>
      <c r="J21" s="517" t="s">
        <v>890</v>
      </c>
      <c r="K21" s="517" t="s">
        <v>891</v>
      </c>
      <c r="L21" s="518" t="s">
        <v>72</v>
      </c>
      <c r="M21" s="208">
        <v>2</v>
      </c>
      <c r="N21" s="518" t="s">
        <v>892</v>
      </c>
      <c r="O21" s="518" t="s">
        <v>881</v>
      </c>
      <c r="P21" s="518" t="s">
        <v>893</v>
      </c>
      <c r="Q21" s="299">
        <v>43101</v>
      </c>
      <c r="R21" s="299">
        <v>43311</v>
      </c>
      <c r="S21" s="2016">
        <v>1</v>
      </c>
      <c r="T21" s="2016"/>
      <c r="U21" s="2016"/>
      <c r="V21" s="2016"/>
      <c r="W21" s="2016"/>
      <c r="X21" s="2016"/>
      <c r="Y21" s="2016">
        <v>1</v>
      </c>
      <c r="Z21" s="2016"/>
      <c r="AA21" s="2016"/>
      <c r="AB21" s="2016"/>
      <c r="AC21" s="2016"/>
      <c r="AD21" s="2016"/>
      <c r="AE21" s="1630">
        <f t="shared" si="0"/>
        <v>2</v>
      </c>
      <c r="AF21" s="1420">
        <v>33500000</v>
      </c>
      <c r="AG21" s="1420">
        <v>33500000</v>
      </c>
      <c r="AH21" s="2052" t="s">
        <v>875</v>
      </c>
      <c r="AI21" s="2454">
        <f t="shared" si="1"/>
        <v>1</v>
      </c>
      <c r="AJ21" s="2455">
        <f>AI21/AE21</f>
        <v>0.5</v>
      </c>
      <c r="AK21" s="2456">
        <v>1</v>
      </c>
      <c r="AL21" s="2455">
        <f>+AK21/AI21</f>
        <v>1</v>
      </c>
      <c r="AM21" s="2455">
        <f t="shared" si="2"/>
        <v>0.5</v>
      </c>
      <c r="AN21" s="2457">
        <v>2800000</v>
      </c>
      <c r="AO21" s="2455">
        <f t="shared" si="3"/>
        <v>0.08358208955223881</v>
      </c>
      <c r="AP21" s="2459" t="s">
        <v>1830</v>
      </c>
      <c r="AQ21" s="2460"/>
    </row>
    <row r="22" spans="1:43" ht="108" customHeight="1">
      <c r="A22" s="2806"/>
      <c r="B22" s="2808"/>
      <c r="C22" s="2810"/>
      <c r="D22" s="511"/>
      <c r="E22" s="512"/>
      <c r="F22" s="511"/>
      <c r="G22" s="511"/>
      <c r="H22" s="511"/>
      <c r="I22" s="511"/>
      <c r="J22" s="517" t="s">
        <v>894</v>
      </c>
      <c r="K22" s="517" t="s">
        <v>894</v>
      </c>
      <c r="L22" s="518" t="s">
        <v>72</v>
      </c>
      <c r="M22" s="208">
        <v>2</v>
      </c>
      <c r="N22" s="518" t="s">
        <v>892</v>
      </c>
      <c r="O22" s="518" t="s">
        <v>881</v>
      </c>
      <c r="P22" s="518" t="s">
        <v>895</v>
      </c>
      <c r="Q22" s="299">
        <v>43132</v>
      </c>
      <c r="R22" s="299">
        <v>43342</v>
      </c>
      <c r="S22" s="2016"/>
      <c r="T22" s="2016">
        <v>1</v>
      </c>
      <c r="U22" s="2016"/>
      <c r="V22" s="2016"/>
      <c r="W22" s="2016"/>
      <c r="X22" s="2016"/>
      <c r="Y22" s="2016"/>
      <c r="Z22" s="2016">
        <v>1</v>
      </c>
      <c r="AA22" s="2016"/>
      <c r="AB22" s="2016"/>
      <c r="AC22" s="2016"/>
      <c r="AD22" s="2016"/>
      <c r="AE22" s="1630">
        <f t="shared" si="0"/>
        <v>2</v>
      </c>
      <c r="AF22" s="1420">
        <v>13400000</v>
      </c>
      <c r="AG22" s="1420">
        <v>13400000</v>
      </c>
      <c r="AH22" s="2052" t="s">
        <v>875</v>
      </c>
      <c r="AI22" s="2454">
        <f t="shared" si="1"/>
        <v>1</v>
      </c>
      <c r="AJ22" s="2455">
        <f>AI22/AE22</f>
        <v>0.5</v>
      </c>
      <c r="AK22" s="2456">
        <v>1</v>
      </c>
      <c r="AL22" s="2455">
        <f>+AK22/AI22</f>
        <v>1</v>
      </c>
      <c r="AM22" s="2455">
        <f t="shared" si="2"/>
        <v>0.5</v>
      </c>
      <c r="AN22" s="2457">
        <v>6000000</v>
      </c>
      <c r="AO22" s="2455">
        <f t="shared" si="3"/>
        <v>0.44776119402985076</v>
      </c>
      <c r="AP22" s="2459" t="s">
        <v>1831</v>
      </c>
      <c r="AQ22" s="2460"/>
    </row>
    <row r="23" spans="1:43" ht="51.75" thickBot="1">
      <c r="A23" s="2807"/>
      <c r="B23" s="2809"/>
      <c r="C23" s="2810"/>
      <c r="D23" s="511"/>
      <c r="E23" s="512"/>
      <c r="F23" s="511"/>
      <c r="G23" s="511"/>
      <c r="H23" s="511"/>
      <c r="I23" s="511"/>
      <c r="J23" s="527" t="s">
        <v>896</v>
      </c>
      <c r="K23" s="528" t="s">
        <v>896</v>
      </c>
      <c r="L23" s="529" t="s">
        <v>887</v>
      </c>
      <c r="M23" s="483">
        <v>2</v>
      </c>
      <c r="N23" s="530" t="s">
        <v>897</v>
      </c>
      <c r="O23" s="530" t="s">
        <v>881</v>
      </c>
      <c r="P23" s="531" t="s">
        <v>898</v>
      </c>
      <c r="Q23" s="485">
        <v>43160</v>
      </c>
      <c r="R23" s="485">
        <v>43403</v>
      </c>
      <c r="S23" s="2017"/>
      <c r="T23" s="2017"/>
      <c r="U23" s="2017"/>
      <c r="V23" s="2017">
        <v>1</v>
      </c>
      <c r="W23" s="2017"/>
      <c r="X23" s="2017"/>
      <c r="Y23" s="2017"/>
      <c r="Z23" s="2017"/>
      <c r="AA23" s="2017"/>
      <c r="AB23" s="2017">
        <v>1</v>
      </c>
      <c r="AC23" s="2017"/>
      <c r="AD23" s="2017"/>
      <c r="AE23" s="1631">
        <f t="shared" si="0"/>
        <v>2</v>
      </c>
      <c r="AF23" s="1421">
        <v>10531849</v>
      </c>
      <c r="AG23" s="1421">
        <v>10531849</v>
      </c>
      <c r="AH23" s="2053" t="s">
        <v>875</v>
      </c>
      <c r="AI23" s="2461">
        <f t="shared" si="1"/>
        <v>0</v>
      </c>
      <c r="AJ23" s="2455"/>
      <c r="AK23" s="2463"/>
      <c r="AL23" s="2462"/>
      <c r="AM23" s="2462">
        <f t="shared" si="2"/>
        <v>0</v>
      </c>
      <c r="AN23" s="2464">
        <v>0</v>
      </c>
      <c r="AO23" s="2462">
        <f t="shared" si="3"/>
        <v>0</v>
      </c>
      <c r="AP23" s="2465"/>
      <c r="AQ23" s="2465"/>
    </row>
    <row r="24" spans="1:43" ht="13.5" thickBot="1">
      <c r="A24" s="2812" t="s">
        <v>56</v>
      </c>
      <c r="B24" s="2813"/>
      <c r="C24" s="2814"/>
      <c r="D24" s="2370"/>
      <c r="E24" s="2370"/>
      <c r="F24" s="2370"/>
      <c r="G24" s="2370"/>
      <c r="H24" s="2370"/>
      <c r="I24" s="2370"/>
      <c r="J24" s="2370"/>
      <c r="K24" s="532"/>
      <c r="L24" s="2371"/>
      <c r="M24" s="533"/>
      <c r="N24" s="533"/>
      <c r="O24" s="533"/>
      <c r="P24" s="533"/>
      <c r="Q24" s="533"/>
      <c r="R24" s="533"/>
      <c r="S24" s="2815"/>
      <c r="T24" s="2816"/>
      <c r="U24" s="2816"/>
      <c r="V24" s="2816"/>
      <c r="W24" s="2816"/>
      <c r="X24" s="2816"/>
      <c r="Y24" s="2816"/>
      <c r="Z24" s="2816"/>
      <c r="AA24" s="2816"/>
      <c r="AB24" s="2816"/>
      <c r="AC24" s="2816"/>
      <c r="AD24" s="2816"/>
      <c r="AE24" s="2817"/>
      <c r="AF24" s="1422">
        <f>SUM(AF16:AF23)</f>
        <v>134306849</v>
      </c>
      <c r="AG24" s="1422">
        <f>SUM(AG16:AG23)</f>
        <v>134306849</v>
      </c>
      <c r="AH24" s="2369"/>
      <c r="AI24" s="2466"/>
      <c r="AJ24" s="2467"/>
      <c r="AK24" s="2467"/>
      <c r="AL24" s="2468"/>
      <c r="AM24" s="2468"/>
      <c r="AN24" s="2467"/>
      <c r="AO24" s="2467"/>
      <c r="AP24" s="2467"/>
      <c r="AQ24" s="2469"/>
    </row>
    <row r="25" spans="1:43" ht="119.25" customHeight="1">
      <c r="A25" s="2818">
        <v>2</v>
      </c>
      <c r="B25" s="2820" t="s">
        <v>899</v>
      </c>
      <c r="C25" s="2821" t="s">
        <v>900</v>
      </c>
      <c r="D25" s="512"/>
      <c r="E25" s="512"/>
      <c r="F25" s="512"/>
      <c r="G25" s="512"/>
      <c r="H25" s="512"/>
      <c r="I25" s="512"/>
      <c r="J25" s="535" t="s">
        <v>901</v>
      </c>
      <c r="K25" s="514" t="s">
        <v>901</v>
      </c>
      <c r="L25" s="514" t="s">
        <v>862</v>
      </c>
      <c r="M25" s="514">
        <v>12</v>
      </c>
      <c r="N25" s="514" t="s">
        <v>863</v>
      </c>
      <c r="O25" s="514" t="s">
        <v>902</v>
      </c>
      <c r="P25" s="514" t="s">
        <v>865</v>
      </c>
      <c r="Q25" s="1288">
        <v>43101</v>
      </c>
      <c r="R25" s="1288">
        <v>43465</v>
      </c>
      <c r="S25" s="2423">
        <v>1</v>
      </c>
      <c r="T25" s="2423">
        <v>1</v>
      </c>
      <c r="U25" s="2423">
        <v>1</v>
      </c>
      <c r="V25" s="2423">
        <v>1</v>
      </c>
      <c r="W25" s="2423">
        <v>1</v>
      </c>
      <c r="X25" s="2423">
        <v>1</v>
      </c>
      <c r="Y25" s="2423">
        <v>1</v>
      </c>
      <c r="Z25" s="2423">
        <v>1</v>
      </c>
      <c r="AA25" s="2423">
        <v>1</v>
      </c>
      <c r="AB25" s="2423">
        <v>1</v>
      </c>
      <c r="AC25" s="2423">
        <v>1</v>
      </c>
      <c r="AD25" s="2423">
        <v>1</v>
      </c>
      <c r="AE25" s="1632">
        <f>SUM(S25:AD25)</f>
        <v>12</v>
      </c>
      <c r="AF25" s="1423">
        <v>0</v>
      </c>
      <c r="AG25" s="1423"/>
      <c r="AH25" s="2058"/>
      <c r="AI25" s="2470">
        <f>SUM(S25:T25)</f>
        <v>2</v>
      </c>
      <c r="AJ25" s="2471">
        <f>AI25/AE25</f>
        <v>0.16666666666666666</v>
      </c>
      <c r="AK25" s="2472">
        <v>2</v>
      </c>
      <c r="AL25" s="2471">
        <f>+AK25/AI25</f>
        <v>1</v>
      </c>
      <c r="AM25" s="2471">
        <f>+AK25/AE25</f>
        <v>0.16666666666666666</v>
      </c>
      <c r="AN25" s="2473"/>
      <c r="AO25" s="2474"/>
      <c r="AP25" s="2475" t="s">
        <v>1832</v>
      </c>
      <c r="AQ25" s="2472"/>
    </row>
    <row r="26" spans="1:43" ht="90" thickBot="1">
      <c r="A26" s="2819"/>
      <c r="B26" s="2820"/>
      <c r="C26" s="2821"/>
      <c r="D26" s="512"/>
      <c r="E26" s="512"/>
      <c r="F26" s="512"/>
      <c r="G26" s="512"/>
      <c r="H26" s="512"/>
      <c r="I26" s="512"/>
      <c r="J26" s="535" t="s">
        <v>903</v>
      </c>
      <c r="K26" s="535" t="s">
        <v>903</v>
      </c>
      <c r="L26" s="518" t="s">
        <v>867</v>
      </c>
      <c r="M26" s="518">
        <v>2</v>
      </c>
      <c r="N26" s="518" t="s">
        <v>892</v>
      </c>
      <c r="O26" s="518" t="s">
        <v>902</v>
      </c>
      <c r="P26" s="518" t="s">
        <v>904</v>
      </c>
      <c r="Q26" s="1289">
        <v>43160</v>
      </c>
      <c r="R26" s="1289">
        <v>43465</v>
      </c>
      <c r="S26" s="2017"/>
      <c r="T26" s="2017"/>
      <c r="U26" s="2017">
        <v>1</v>
      </c>
      <c r="V26" s="2017"/>
      <c r="W26" s="2017"/>
      <c r="X26" s="2017"/>
      <c r="Y26" s="2017"/>
      <c r="Z26" s="2017"/>
      <c r="AA26" s="2017"/>
      <c r="AB26" s="2017"/>
      <c r="AC26" s="2017"/>
      <c r="AD26" s="2017">
        <v>1</v>
      </c>
      <c r="AE26" s="1633">
        <f>SUM(S26:AD26)</f>
        <v>2</v>
      </c>
      <c r="AF26" s="1414">
        <v>0</v>
      </c>
      <c r="AG26" s="1414"/>
      <c r="AH26" s="2059"/>
      <c r="AI26" s="2476">
        <f>SUM(S26:T26)</f>
        <v>0</v>
      </c>
      <c r="AJ26" s="2455"/>
      <c r="AK26" s="2456"/>
      <c r="AL26" s="2455"/>
      <c r="AM26" s="2455">
        <f>+AK26/AE26</f>
        <v>0</v>
      </c>
      <c r="AN26" s="2457"/>
      <c r="AO26" s="2477"/>
      <c r="AP26" s="2456"/>
      <c r="AQ26" s="2456"/>
    </row>
    <row r="27" spans="1:43" ht="13.5" thickBot="1">
      <c r="A27" s="2801" t="s">
        <v>56</v>
      </c>
      <c r="B27" s="2802"/>
      <c r="C27" s="2803"/>
      <c r="D27" s="2368"/>
      <c r="E27" s="2368"/>
      <c r="F27" s="2368"/>
      <c r="G27" s="2368"/>
      <c r="H27" s="2368"/>
      <c r="I27" s="2368"/>
      <c r="J27" s="536"/>
      <c r="K27" s="536"/>
      <c r="L27" s="2368"/>
      <c r="M27" s="2368"/>
      <c r="N27" s="2368"/>
      <c r="O27" s="2368"/>
      <c r="P27" s="2368"/>
      <c r="Q27" s="2368"/>
      <c r="R27" s="2368"/>
      <c r="S27" s="2368"/>
      <c r="T27" s="2368"/>
      <c r="U27" s="2368"/>
      <c r="V27" s="2368"/>
      <c r="W27" s="2368"/>
      <c r="X27" s="2368"/>
      <c r="Y27" s="2368"/>
      <c r="Z27" s="2368"/>
      <c r="AA27" s="2368"/>
      <c r="AB27" s="2368"/>
      <c r="AC27" s="2368"/>
      <c r="AD27" s="2368"/>
      <c r="AE27" s="2368"/>
      <c r="AF27" s="1424">
        <f>SUM(AF25:AF26)</f>
        <v>0</v>
      </c>
      <c r="AG27" s="1424">
        <f>SUM(AG25:AG26)</f>
        <v>0</v>
      </c>
      <c r="AH27" s="537"/>
      <c r="AI27" s="2060"/>
      <c r="AJ27" s="2060"/>
      <c r="AK27" s="2060"/>
      <c r="AL27" s="2060"/>
      <c r="AM27" s="2060"/>
      <c r="AN27" s="2060"/>
      <c r="AO27" s="2060"/>
      <c r="AP27" s="2060"/>
      <c r="AQ27" s="2060"/>
    </row>
    <row r="28" spans="1:43" ht="27" customHeight="1" thickBot="1">
      <c r="A28" s="2824" t="s">
        <v>57</v>
      </c>
      <c r="B28" s="2825"/>
      <c r="C28" s="2825"/>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1425">
        <f>+AF27+AF24</f>
        <v>134306849</v>
      </c>
      <c r="AG28" s="1425">
        <f>+AG27+AG24</f>
        <v>134306849</v>
      </c>
      <c r="AH28" s="540"/>
      <c r="AI28" s="540"/>
      <c r="AJ28" s="540"/>
      <c r="AK28" s="540"/>
      <c r="AL28" s="540"/>
      <c r="AM28" s="540"/>
      <c r="AN28" s="540"/>
      <c r="AO28" s="540"/>
      <c r="AP28" s="540"/>
      <c r="AQ28" s="540"/>
    </row>
    <row r="29" spans="1:34" ht="13.5" thickBot="1">
      <c r="A29" s="541"/>
      <c r="B29" s="542"/>
      <c r="C29" s="542"/>
      <c r="D29" s="543"/>
      <c r="E29" s="543"/>
      <c r="F29" s="543"/>
      <c r="G29" s="543"/>
      <c r="H29" s="543"/>
      <c r="I29" s="543"/>
      <c r="J29" s="543"/>
      <c r="K29" s="543"/>
      <c r="L29" s="542"/>
      <c r="M29" s="542"/>
      <c r="N29" s="542"/>
      <c r="O29" s="542"/>
      <c r="P29" s="542"/>
      <c r="Q29" s="542"/>
      <c r="R29" s="542"/>
      <c r="S29" s="542"/>
      <c r="T29" s="542"/>
      <c r="U29" s="542"/>
      <c r="V29" s="542"/>
      <c r="W29" s="542"/>
      <c r="X29" s="542"/>
      <c r="Y29" s="542"/>
      <c r="Z29" s="542"/>
      <c r="AA29" s="542"/>
      <c r="AB29" s="542"/>
      <c r="AC29" s="542"/>
      <c r="AD29" s="542"/>
      <c r="AE29" s="544"/>
      <c r="AF29" s="545"/>
      <c r="AG29" s="545"/>
      <c r="AH29" s="546"/>
    </row>
    <row r="30" spans="1:43" ht="13.5" thickBot="1">
      <c r="A30" s="2826"/>
      <c r="B30" s="2827"/>
      <c r="C30" s="2828"/>
      <c r="D30" s="497"/>
      <c r="E30" s="500"/>
      <c r="F30" s="500"/>
      <c r="G30" s="500"/>
      <c r="H30" s="500"/>
      <c r="I30" s="500"/>
      <c r="J30" s="547"/>
      <c r="K30" s="498"/>
      <c r="L30" s="2822" t="s">
        <v>905</v>
      </c>
      <c r="M30" s="2823"/>
      <c r="N30" s="2823"/>
      <c r="O30" s="2823"/>
      <c r="P30" s="2823"/>
      <c r="Q30" s="2823"/>
      <c r="R30" s="2823"/>
      <c r="S30" s="2823"/>
      <c r="T30" s="2823"/>
      <c r="U30" s="2823"/>
      <c r="V30" s="2823"/>
      <c r="W30" s="2823"/>
      <c r="X30" s="2823"/>
      <c r="Y30" s="2823"/>
      <c r="Z30" s="2823"/>
      <c r="AA30" s="2823"/>
      <c r="AB30" s="2823"/>
      <c r="AC30" s="2823"/>
      <c r="AD30" s="2823"/>
      <c r="AE30" s="2823"/>
      <c r="AF30" s="2823"/>
      <c r="AG30" s="2829"/>
      <c r="AH30" s="2830"/>
      <c r="AI30" s="2822"/>
      <c r="AJ30" s="2823"/>
      <c r="AK30" s="2823"/>
      <c r="AL30" s="2823"/>
      <c r="AM30" s="2823"/>
      <c r="AN30" s="2823"/>
      <c r="AO30" s="2823"/>
      <c r="AP30" s="2823"/>
      <c r="AQ30" s="2823"/>
    </row>
    <row r="31" spans="1:34" ht="13.5" thickBot="1">
      <c r="A31" s="548"/>
      <c r="B31" s="549"/>
      <c r="C31" s="549"/>
      <c r="D31" s="543"/>
      <c r="E31" s="543"/>
      <c r="F31" s="543"/>
      <c r="G31" s="543"/>
      <c r="H31" s="543"/>
      <c r="I31" s="543"/>
      <c r="J31" s="543"/>
      <c r="K31" s="543"/>
      <c r="L31" s="549"/>
      <c r="M31" s="549"/>
      <c r="N31" s="549"/>
      <c r="O31" s="549"/>
      <c r="P31" s="549"/>
      <c r="Q31" s="549"/>
      <c r="R31" s="549"/>
      <c r="S31" s="549"/>
      <c r="T31" s="549"/>
      <c r="U31" s="549"/>
      <c r="V31" s="549"/>
      <c r="W31" s="549"/>
      <c r="X31" s="549"/>
      <c r="Y31" s="549"/>
      <c r="Z31" s="549"/>
      <c r="AA31" s="549"/>
      <c r="AB31" s="549"/>
      <c r="AC31" s="549"/>
      <c r="AD31" s="549"/>
      <c r="AE31" s="550"/>
      <c r="AF31" s="551"/>
      <c r="AG31" s="551"/>
      <c r="AH31" s="552"/>
    </row>
    <row r="32" spans="1:43" ht="51.75" thickBot="1">
      <c r="A32" s="553" t="s">
        <v>9</v>
      </c>
      <c r="B32" s="554" t="s">
        <v>10</v>
      </c>
      <c r="C32" s="555" t="s">
        <v>11</v>
      </c>
      <c r="D32" s="2831" t="s">
        <v>328</v>
      </c>
      <c r="E32" s="2832"/>
      <c r="F32" s="2373" t="s">
        <v>355</v>
      </c>
      <c r="G32" s="556" t="s">
        <v>354</v>
      </c>
      <c r="H32" s="2831" t="s">
        <v>328</v>
      </c>
      <c r="I32" s="2832"/>
      <c r="J32" s="505" t="s">
        <v>327</v>
      </c>
      <c r="K32" s="557" t="s">
        <v>326</v>
      </c>
      <c r="L32" s="558" t="s">
        <v>13</v>
      </c>
      <c r="M32" s="559" t="s">
        <v>14</v>
      </c>
      <c r="N32" s="559" t="s">
        <v>15</v>
      </c>
      <c r="O32" s="559" t="s">
        <v>16</v>
      </c>
      <c r="P32" s="559" t="s">
        <v>18</v>
      </c>
      <c r="Q32" s="559" t="s">
        <v>19</v>
      </c>
      <c r="R32" s="559" t="s">
        <v>20</v>
      </c>
      <c r="S32" s="560" t="s">
        <v>21</v>
      </c>
      <c r="T32" s="560" t="s">
        <v>22</v>
      </c>
      <c r="U32" s="560" t="s">
        <v>23</v>
      </c>
      <c r="V32" s="560" t="s">
        <v>24</v>
      </c>
      <c r="W32" s="560" t="s">
        <v>25</v>
      </c>
      <c r="X32" s="560" t="s">
        <v>26</v>
      </c>
      <c r="Y32" s="560" t="s">
        <v>27</v>
      </c>
      <c r="Z32" s="560" t="s">
        <v>28</v>
      </c>
      <c r="AA32" s="560" t="s">
        <v>29</v>
      </c>
      <c r="AB32" s="560" t="s">
        <v>30</v>
      </c>
      <c r="AC32" s="560" t="s">
        <v>31</v>
      </c>
      <c r="AD32" s="560" t="s">
        <v>32</v>
      </c>
      <c r="AE32" s="559" t="s">
        <v>33</v>
      </c>
      <c r="AF32" s="561" t="s">
        <v>34</v>
      </c>
      <c r="AG32" s="562" t="s">
        <v>244</v>
      </c>
      <c r="AH32" s="2478" t="s">
        <v>35</v>
      </c>
      <c r="AI32" s="2479" t="s">
        <v>36</v>
      </c>
      <c r="AJ32" s="2098" t="s">
        <v>37</v>
      </c>
      <c r="AK32" s="2099" t="s">
        <v>38</v>
      </c>
      <c r="AL32" s="2100" t="s">
        <v>39</v>
      </c>
      <c r="AM32" s="2100" t="s">
        <v>40</v>
      </c>
      <c r="AN32" s="2101" t="s">
        <v>42</v>
      </c>
      <c r="AO32" s="2102" t="s">
        <v>43</v>
      </c>
      <c r="AP32" s="2101" t="s">
        <v>44</v>
      </c>
      <c r="AQ32" s="2101" t="s">
        <v>45</v>
      </c>
    </row>
    <row r="33" spans="1:43" ht="100.5" customHeight="1" thickBot="1">
      <c r="A33" s="563">
        <v>3</v>
      </c>
      <c r="B33" s="563" t="s">
        <v>906</v>
      </c>
      <c r="C33" s="2372" t="s">
        <v>907</v>
      </c>
      <c r="D33" s="512"/>
      <c r="E33" s="512"/>
      <c r="F33" s="512"/>
      <c r="G33" s="512"/>
      <c r="H33" s="512"/>
      <c r="I33" s="511"/>
      <c r="J33" s="564"/>
      <c r="K33" s="565" t="s">
        <v>908</v>
      </c>
      <c r="L33" s="566" t="s">
        <v>909</v>
      </c>
      <c r="M33" s="564">
        <v>20</v>
      </c>
      <c r="N33" s="566" t="s">
        <v>910</v>
      </c>
      <c r="O33" s="566" t="s">
        <v>911</v>
      </c>
      <c r="P33" s="566" t="s">
        <v>912</v>
      </c>
      <c r="Q33" s="1290">
        <v>43101</v>
      </c>
      <c r="R33" s="1290">
        <v>43465</v>
      </c>
      <c r="S33" s="2018"/>
      <c r="T33" s="2018"/>
      <c r="U33" s="2018"/>
      <c r="V33" s="2018"/>
      <c r="W33" s="2018"/>
      <c r="X33" s="2018">
        <v>1</v>
      </c>
      <c r="Y33" s="2018">
        <v>3</v>
      </c>
      <c r="Z33" s="2018">
        <v>5</v>
      </c>
      <c r="AA33" s="2018">
        <v>4</v>
      </c>
      <c r="AB33" s="2018">
        <v>2</v>
      </c>
      <c r="AC33" s="2018">
        <v>2</v>
      </c>
      <c r="AD33" s="2018">
        <v>3</v>
      </c>
      <c r="AE33" s="1634">
        <f>SUM(S33:AD33)</f>
        <v>20</v>
      </c>
      <c r="AF33" s="567">
        <v>0</v>
      </c>
      <c r="AG33" s="567"/>
      <c r="AH33" s="2061"/>
      <c r="AI33" s="2476">
        <f>SUM(S33:T33)</f>
        <v>0</v>
      </c>
      <c r="AJ33" s="2455"/>
      <c r="AK33" s="2456">
        <v>3</v>
      </c>
      <c r="AL33" s="2477"/>
      <c r="AM33" s="2455">
        <f>+AK33/AE33</f>
        <v>0.15</v>
      </c>
      <c r="AN33" s="2456"/>
      <c r="AO33" s="2477"/>
      <c r="AP33" s="2459" t="s">
        <v>1833</v>
      </c>
      <c r="AQ33" s="2456"/>
    </row>
    <row r="34" spans="1:43" ht="13.5" thickBot="1">
      <c r="A34" s="2812" t="s">
        <v>56</v>
      </c>
      <c r="B34" s="2813"/>
      <c r="C34" s="2814"/>
      <c r="D34" s="2370"/>
      <c r="E34" s="2370"/>
      <c r="F34" s="2370"/>
      <c r="G34" s="2370"/>
      <c r="H34" s="2370"/>
      <c r="I34" s="2370"/>
      <c r="J34" s="2370"/>
      <c r="K34" s="532"/>
      <c r="L34" s="2371"/>
      <c r="M34" s="533"/>
      <c r="N34" s="533"/>
      <c r="O34" s="533"/>
      <c r="P34" s="533"/>
      <c r="Q34" s="533"/>
      <c r="R34" s="533"/>
      <c r="S34" s="2833"/>
      <c r="T34" s="2834"/>
      <c r="U34" s="2834"/>
      <c r="V34" s="2834"/>
      <c r="W34" s="2834"/>
      <c r="X34" s="2834"/>
      <c r="Y34" s="2834"/>
      <c r="Z34" s="2834"/>
      <c r="AA34" s="2834"/>
      <c r="AB34" s="2834"/>
      <c r="AC34" s="2834"/>
      <c r="AD34" s="2834"/>
      <c r="AE34" s="2835"/>
      <c r="AF34" s="534">
        <f>SUM(AF33)</f>
        <v>0</v>
      </c>
      <c r="AG34" s="534">
        <f>SUM(AG33)</f>
        <v>0</v>
      </c>
      <c r="AH34" s="2369"/>
      <c r="AI34" s="2480"/>
      <c r="AJ34" s="2480"/>
      <c r="AK34" s="2480"/>
      <c r="AL34" s="2480"/>
      <c r="AM34" s="2480"/>
      <c r="AN34" s="2480"/>
      <c r="AO34" s="2480"/>
      <c r="AP34" s="2480"/>
      <c r="AQ34" s="2480"/>
    </row>
    <row r="35" spans="1:43" ht="27" customHeight="1" thickBot="1">
      <c r="A35" s="2824" t="s">
        <v>57</v>
      </c>
      <c r="B35" s="2825"/>
      <c r="C35" s="2825"/>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9">
        <f>+AF34</f>
        <v>0</v>
      </c>
      <c r="AG35" s="539">
        <f>+AG34</f>
        <v>0</v>
      </c>
      <c r="AH35" s="540"/>
      <c r="AI35" s="2481"/>
      <c r="AJ35" s="2481"/>
      <c r="AK35" s="2481"/>
      <c r="AL35" s="2481"/>
      <c r="AM35" s="2481"/>
      <c r="AN35" s="2481"/>
      <c r="AO35" s="2481"/>
      <c r="AP35" s="2481"/>
      <c r="AQ35" s="2481"/>
    </row>
    <row r="36" spans="1:34" ht="13.5" thickBot="1">
      <c r="A36" s="541"/>
      <c r="B36" s="542"/>
      <c r="C36" s="542"/>
      <c r="D36" s="543"/>
      <c r="E36" s="543"/>
      <c r="F36" s="543"/>
      <c r="G36" s="543"/>
      <c r="H36" s="543"/>
      <c r="I36" s="543"/>
      <c r="J36" s="543"/>
      <c r="K36" s="543"/>
      <c r="L36" s="542"/>
      <c r="M36" s="542"/>
      <c r="N36" s="542"/>
      <c r="O36" s="542"/>
      <c r="P36" s="542"/>
      <c r="Q36" s="542"/>
      <c r="R36" s="542"/>
      <c r="S36" s="542"/>
      <c r="T36" s="542"/>
      <c r="U36" s="542"/>
      <c r="V36" s="542"/>
      <c r="W36" s="542"/>
      <c r="X36" s="542"/>
      <c r="Y36" s="542"/>
      <c r="Z36" s="542"/>
      <c r="AA36" s="542"/>
      <c r="AB36" s="542"/>
      <c r="AC36" s="542"/>
      <c r="AD36" s="542"/>
      <c r="AE36" s="544"/>
      <c r="AF36" s="545"/>
      <c r="AG36" s="545"/>
      <c r="AH36" s="546"/>
    </row>
    <row r="37" spans="1:43" ht="13.5" thickBot="1">
      <c r="A37" s="2826"/>
      <c r="B37" s="2827"/>
      <c r="C37" s="2828"/>
      <c r="D37" s="497"/>
      <c r="E37" s="500"/>
      <c r="F37" s="500"/>
      <c r="G37" s="500"/>
      <c r="H37" s="500"/>
      <c r="I37" s="500"/>
      <c r="J37" s="547"/>
      <c r="K37" s="498"/>
      <c r="L37" s="2822" t="s">
        <v>242</v>
      </c>
      <c r="M37" s="2823"/>
      <c r="N37" s="2823"/>
      <c r="O37" s="2823"/>
      <c r="P37" s="2823"/>
      <c r="Q37" s="2823"/>
      <c r="R37" s="2823"/>
      <c r="S37" s="2823"/>
      <c r="T37" s="2823"/>
      <c r="U37" s="2823"/>
      <c r="V37" s="2823"/>
      <c r="W37" s="2823"/>
      <c r="X37" s="2823"/>
      <c r="Y37" s="2823"/>
      <c r="Z37" s="2823"/>
      <c r="AA37" s="2823"/>
      <c r="AB37" s="2823"/>
      <c r="AC37" s="2823"/>
      <c r="AD37" s="2823"/>
      <c r="AE37" s="2823"/>
      <c r="AF37" s="2823"/>
      <c r="AG37" s="2829"/>
      <c r="AH37" s="2830"/>
      <c r="AI37" s="2822"/>
      <c r="AJ37" s="2823"/>
      <c r="AK37" s="2823"/>
      <c r="AL37" s="2823"/>
      <c r="AM37" s="2823"/>
      <c r="AN37" s="2823"/>
      <c r="AO37" s="2823"/>
      <c r="AP37" s="2823"/>
      <c r="AQ37" s="2823"/>
    </row>
    <row r="38" spans="1:34" ht="13.5" thickBot="1">
      <c r="A38" s="568"/>
      <c r="B38" s="569"/>
      <c r="C38" s="569"/>
      <c r="D38" s="543"/>
      <c r="E38" s="543"/>
      <c r="F38" s="543"/>
      <c r="G38" s="543"/>
      <c r="H38" s="543"/>
      <c r="I38" s="543"/>
      <c r="J38" s="543"/>
      <c r="K38" s="543"/>
      <c r="L38" s="569"/>
      <c r="M38" s="569"/>
      <c r="N38" s="569"/>
      <c r="O38" s="569"/>
      <c r="P38" s="569"/>
      <c r="Q38" s="569"/>
      <c r="R38" s="569"/>
      <c r="S38" s="569"/>
      <c r="T38" s="569"/>
      <c r="U38" s="569"/>
      <c r="V38" s="569"/>
      <c r="W38" s="569"/>
      <c r="X38" s="569"/>
      <c r="Y38" s="569"/>
      <c r="Z38" s="569"/>
      <c r="AA38" s="569"/>
      <c r="AB38" s="569"/>
      <c r="AC38" s="569"/>
      <c r="AD38" s="569"/>
      <c r="AE38" s="570"/>
      <c r="AF38" s="571"/>
      <c r="AG38" s="571"/>
      <c r="AH38" s="572"/>
    </row>
    <row r="39" spans="1:43" ht="51.75" thickBot="1">
      <c r="A39" s="501" t="s">
        <v>9</v>
      </c>
      <c r="B39" s="502" t="s">
        <v>10</v>
      </c>
      <c r="C39" s="503" t="s">
        <v>11</v>
      </c>
      <c r="D39" s="2804" t="s">
        <v>328</v>
      </c>
      <c r="E39" s="2805"/>
      <c r="F39" s="2367" t="s">
        <v>355</v>
      </c>
      <c r="G39" s="504" t="s">
        <v>354</v>
      </c>
      <c r="H39" s="2804" t="s">
        <v>328</v>
      </c>
      <c r="I39" s="2805"/>
      <c r="J39" s="505" t="s">
        <v>327</v>
      </c>
      <c r="K39" s="505" t="s">
        <v>326</v>
      </c>
      <c r="L39" s="506" t="s">
        <v>13</v>
      </c>
      <c r="M39" s="507" t="s">
        <v>14</v>
      </c>
      <c r="N39" s="507" t="s">
        <v>15</v>
      </c>
      <c r="O39" s="507" t="s">
        <v>16</v>
      </c>
      <c r="P39" s="507" t="s">
        <v>18</v>
      </c>
      <c r="Q39" s="507" t="s">
        <v>19</v>
      </c>
      <c r="R39" s="507" t="s">
        <v>20</v>
      </c>
      <c r="S39" s="508" t="s">
        <v>21</v>
      </c>
      <c r="T39" s="508" t="s">
        <v>22</v>
      </c>
      <c r="U39" s="508" t="s">
        <v>23</v>
      </c>
      <c r="V39" s="508" t="s">
        <v>24</v>
      </c>
      <c r="W39" s="508" t="s">
        <v>25</v>
      </c>
      <c r="X39" s="508" t="s">
        <v>26</v>
      </c>
      <c r="Y39" s="508" t="s">
        <v>27</v>
      </c>
      <c r="Z39" s="508" t="s">
        <v>28</v>
      </c>
      <c r="AA39" s="508" t="s">
        <v>29</v>
      </c>
      <c r="AB39" s="508" t="s">
        <v>30</v>
      </c>
      <c r="AC39" s="508" t="s">
        <v>31</v>
      </c>
      <c r="AD39" s="508" t="s">
        <v>32</v>
      </c>
      <c r="AE39" s="507" t="s">
        <v>33</v>
      </c>
      <c r="AF39" s="509" t="s">
        <v>34</v>
      </c>
      <c r="AG39" s="573" t="s">
        <v>244</v>
      </c>
      <c r="AH39" s="510" t="s">
        <v>35</v>
      </c>
      <c r="AI39" s="2046" t="s">
        <v>36</v>
      </c>
      <c r="AJ39" s="2047" t="s">
        <v>37</v>
      </c>
      <c r="AK39" s="2086" t="s">
        <v>38</v>
      </c>
      <c r="AL39" s="2048" t="s">
        <v>39</v>
      </c>
      <c r="AM39" s="2048" t="s">
        <v>40</v>
      </c>
      <c r="AN39" s="2088" t="s">
        <v>42</v>
      </c>
      <c r="AO39" s="2049" t="s">
        <v>43</v>
      </c>
      <c r="AP39" s="2088" t="s">
        <v>44</v>
      </c>
      <c r="AQ39" s="2088" t="s">
        <v>45</v>
      </c>
    </row>
    <row r="40" spans="1:43" ht="88.5" customHeight="1" thickBot="1">
      <c r="A40" s="2836">
        <v>4</v>
      </c>
      <c r="B40" s="2836" t="s">
        <v>282</v>
      </c>
      <c r="C40" s="2838" t="s">
        <v>286</v>
      </c>
      <c r="D40" s="574"/>
      <c r="E40" s="575"/>
      <c r="F40" s="575"/>
      <c r="G40" s="575"/>
      <c r="H40" s="575"/>
      <c r="I40" s="575"/>
      <c r="J40" s="576" t="s">
        <v>913</v>
      </c>
      <c r="K40" s="461" t="s">
        <v>848</v>
      </c>
      <c r="L40" s="397" t="s">
        <v>296</v>
      </c>
      <c r="M40" s="462">
        <v>12</v>
      </c>
      <c r="N40" s="462" t="s">
        <v>849</v>
      </c>
      <c r="O40" s="462" t="s">
        <v>914</v>
      </c>
      <c r="P40" s="462" t="s">
        <v>493</v>
      </c>
      <c r="Q40" s="463" t="s">
        <v>255</v>
      </c>
      <c r="R40" s="463">
        <v>43465</v>
      </c>
      <c r="S40" s="2845">
        <v>2</v>
      </c>
      <c r="T40" s="2846"/>
      <c r="U40" s="2845">
        <v>2</v>
      </c>
      <c r="V40" s="2846"/>
      <c r="W40" s="2845">
        <v>2</v>
      </c>
      <c r="X40" s="2846"/>
      <c r="Y40" s="2845">
        <v>2</v>
      </c>
      <c r="Z40" s="2846"/>
      <c r="AA40" s="2845">
        <v>2</v>
      </c>
      <c r="AB40" s="2846"/>
      <c r="AC40" s="2845">
        <v>2</v>
      </c>
      <c r="AD40" s="2846"/>
      <c r="AE40" s="1635">
        <f>SUM(S40:AD40)</f>
        <v>12</v>
      </c>
      <c r="AF40" s="464">
        <v>0</v>
      </c>
      <c r="AG40" s="464"/>
      <c r="AH40" s="2058"/>
      <c r="AI40" s="2476">
        <f>SUM(S40)</f>
        <v>2</v>
      </c>
      <c r="AJ40" s="2455">
        <f>AI40/AE40</f>
        <v>0.16666666666666666</v>
      </c>
      <c r="AK40" s="2456">
        <v>2</v>
      </c>
      <c r="AL40" s="2455">
        <f>+AK40/AI40</f>
        <v>1</v>
      </c>
      <c r="AM40" s="2455">
        <f>+AK40/AE40</f>
        <v>0.16666666666666666</v>
      </c>
      <c r="AN40" s="2456">
        <v>0</v>
      </c>
      <c r="AO40" s="2477"/>
      <c r="AP40" s="2459" t="s">
        <v>1834</v>
      </c>
      <c r="AQ40" s="2456"/>
    </row>
    <row r="41" spans="1:43" ht="77.25" customHeight="1">
      <c r="A41" s="2837"/>
      <c r="B41" s="2837"/>
      <c r="C41" s="2838"/>
      <c r="D41" s="577"/>
      <c r="E41" s="575"/>
      <c r="F41" s="577"/>
      <c r="G41" s="577"/>
      <c r="H41" s="577"/>
      <c r="I41" s="577"/>
      <c r="J41" s="578" t="s">
        <v>352</v>
      </c>
      <c r="K41" s="2419" t="s">
        <v>845</v>
      </c>
      <c r="L41" s="187" t="s">
        <v>846</v>
      </c>
      <c r="M41" s="416">
        <v>4</v>
      </c>
      <c r="N41" s="187" t="s">
        <v>850</v>
      </c>
      <c r="O41" s="451" t="s">
        <v>914</v>
      </c>
      <c r="P41" s="187" t="s">
        <v>490</v>
      </c>
      <c r="Q41" s="433">
        <v>43160</v>
      </c>
      <c r="R41" s="433">
        <v>43465</v>
      </c>
      <c r="S41" s="434"/>
      <c r="T41" s="434"/>
      <c r="U41" s="434">
        <v>2</v>
      </c>
      <c r="V41" s="434"/>
      <c r="W41" s="434"/>
      <c r="X41" s="434"/>
      <c r="Y41" s="434">
        <v>1</v>
      </c>
      <c r="Z41" s="434"/>
      <c r="AA41" s="434"/>
      <c r="AB41" s="434"/>
      <c r="AC41" s="434"/>
      <c r="AD41" s="434">
        <v>1</v>
      </c>
      <c r="AE41" s="385">
        <f>SUM(S41:AD41)</f>
        <v>4</v>
      </c>
      <c r="AF41" s="452">
        <v>0</v>
      </c>
      <c r="AG41" s="452"/>
      <c r="AH41" s="2062"/>
      <c r="AI41" s="2476">
        <f>+S41+T41</f>
        <v>0</v>
      </c>
      <c r="AJ41" s="2455"/>
      <c r="AK41" s="2456">
        <v>1</v>
      </c>
      <c r="AL41" s="2455"/>
      <c r="AM41" s="2455">
        <f>+AK41/AE41</f>
        <v>0.25</v>
      </c>
      <c r="AN41" s="2456">
        <v>0</v>
      </c>
      <c r="AO41" s="2477"/>
      <c r="AP41" s="2459" t="s">
        <v>1835</v>
      </c>
      <c r="AQ41" s="2456"/>
    </row>
    <row r="42" spans="1:43" ht="120" customHeight="1" thickBot="1">
      <c r="A42" s="2837"/>
      <c r="B42" s="2837"/>
      <c r="C42" s="2839"/>
      <c r="D42" s="575"/>
      <c r="E42" s="575"/>
      <c r="F42" s="575"/>
      <c r="G42" s="575"/>
      <c r="H42" s="575"/>
      <c r="I42" s="575"/>
      <c r="J42" s="579" t="s">
        <v>285</v>
      </c>
      <c r="K42" s="2419" t="s">
        <v>851</v>
      </c>
      <c r="L42" s="187" t="s">
        <v>489</v>
      </c>
      <c r="M42" s="580">
        <v>1</v>
      </c>
      <c r="N42" s="187" t="s">
        <v>852</v>
      </c>
      <c r="O42" s="451" t="s">
        <v>914</v>
      </c>
      <c r="P42" s="187" t="s">
        <v>294</v>
      </c>
      <c r="Q42" s="433">
        <v>43101</v>
      </c>
      <c r="R42" s="433">
        <v>43465</v>
      </c>
      <c r="S42" s="2840">
        <v>1</v>
      </c>
      <c r="T42" s="2841"/>
      <c r="U42" s="2840">
        <v>1</v>
      </c>
      <c r="V42" s="2841"/>
      <c r="W42" s="2840">
        <v>1</v>
      </c>
      <c r="X42" s="2841"/>
      <c r="Y42" s="2840">
        <v>1</v>
      </c>
      <c r="Z42" s="2841"/>
      <c r="AA42" s="2840">
        <v>1</v>
      </c>
      <c r="AB42" s="2841"/>
      <c r="AC42" s="2840">
        <v>1</v>
      </c>
      <c r="AD42" s="2841"/>
      <c r="AE42" s="1636">
        <v>1</v>
      </c>
      <c r="AF42" s="452">
        <v>0</v>
      </c>
      <c r="AG42" s="452"/>
      <c r="AH42" s="2059"/>
      <c r="AI42" s="2455">
        <f>SUM(S42)</f>
        <v>1</v>
      </c>
      <c r="AJ42" s="2455">
        <f>2/12</f>
        <v>0.16666666666666666</v>
      </c>
      <c r="AK42" s="2482">
        <v>1</v>
      </c>
      <c r="AL42" s="2455">
        <f>+AK42/AI42</f>
        <v>1</v>
      </c>
      <c r="AM42" s="2455">
        <f>+AK42/AE42</f>
        <v>1</v>
      </c>
      <c r="AN42" s="2456">
        <v>0</v>
      </c>
      <c r="AO42" s="2477"/>
      <c r="AP42" s="2459" t="s">
        <v>1836</v>
      </c>
      <c r="AQ42" s="2456"/>
    </row>
    <row r="43" spans="1:43" ht="23.25" customHeight="1" thickBot="1">
      <c r="A43" s="2801" t="s">
        <v>56</v>
      </c>
      <c r="B43" s="2802"/>
      <c r="C43" s="2803"/>
      <c r="D43" s="2368"/>
      <c r="E43" s="2368"/>
      <c r="F43" s="2368"/>
      <c r="G43" s="2368"/>
      <c r="H43" s="2368"/>
      <c r="I43" s="2368"/>
      <c r="J43" s="537"/>
      <c r="K43" s="2368"/>
      <c r="L43" s="2368"/>
      <c r="M43" s="2368"/>
      <c r="N43" s="2368"/>
      <c r="O43" s="2368"/>
      <c r="P43" s="2368"/>
      <c r="Q43" s="2368"/>
      <c r="R43" s="2368"/>
      <c r="S43" s="2368"/>
      <c r="T43" s="2368"/>
      <c r="U43" s="2368"/>
      <c r="V43" s="2368"/>
      <c r="W43" s="2368"/>
      <c r="X43" s="2368"/>
      <c r="Y43" s="2368"/>
      <c r="Z43" s="2368"/>
      <c r="AA43" s="2368"/>
      <c r="AB43" s="2368"/>
      <c r="AC43" s="2368"/>
      <c r="AD43" s="2368"/>
      <c r="AE43" s="581"/>
      <c r="AF43" s="1426">
        <f>SUM(AF40:AF42)</f>
        <v>0</v>
      </c>
      <c r="AG43" s="1426">
        <f>SUM(AG40:AG42)</f>
        <v>0</v>
      </c>
      <c r="AH43" s="582"/>
      <c r="AI43" s="2063"/>
      <c r="AJ43" s="2063"/>
      <c r="AK43" s="2063"/>
      <c r="AL43" s="2063"/>
      <c r="AM43" s="2063"/>
      <c r="AN43" s="2063"/>
      <c r="AO43" s="2063"/>
      <c r="AP43" s="2063"/>
      <c r="AQ43" s="2063"/>
    </row>
    <row r="44" spans="1:43" ht="17.25" customHeight="1" thickBot="1">
      <c r="A44" s="2842" t="s">
        <v>57</v>
      </c>
      <c r="B44" s="2765"/>
      <c r="C44" s="2765"/>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1427">
        <f>+AF43</f>
        <v>0</v>
      </c>
      <c r="AG44" s="1427">
        <f>+AG43</f>
        <v>0</v>
      </c>
      <c r="AH44" s="584"/>
      <c r="AI44" s="584"/>
      <c r="AJ44" s="584"/>
      <c r="AK44" s="584"/>
      <c r="AL44" s="584"/>
      <c r="AM44" s="584"/>
      <c r="AN44" s="584"/>
      <c r="AO44" s="584"/>
      <c r="AP44" s="584"/>
      <c r="AQ44" s="584"/>
    </row>
    <row r="45" spans="1:43" ht="27" customHeight="1" thickBot="1">
      <c r="A45" s="2843" t="s">
        <v>347</v>
      </c>
      <c r="B45" s="2844"/>
      <c r="C45" s="2844"/>
      <c r="D45" s="2366"/>
      <c r="E45" s="2366"/>
      <c r="F45" s="2366"/>
      <c r="G45" s="2366"/>
      <c r="H45" s="2366"/>
      <c r="I45" s="2366"/>
      <c r="J45" s="585"/>
      <c r="K45" s="586"/>
      <c r="L45" s="586"/>
      <c r="M45" s="587"/>
      <c r="N45" s="586"/>
      <c r="O45" s="586"/>
      <c r="P45" s="586"/>
      <c r="Q45" s="588"/>
      <c r="R45" s="588"/>
      <c r="S45" s="586"/>
      <c r="T45" s="586"/>
      <c r="U45" s="586"/>
      <c r="V45" s="586"/>
      <c r="W45" s="586"/>
      <c r="X45" s="586"/>
      <c r="Y45" s="586"/>
      <c r="Z45" s="586"/>
      <c r="AA45" s="586"/>
      <c r="AB45" s="586"/>
      <c r="AC45" s="586"/>
      <c r="AD45" s="586"/>
      <c r="AE45" s="589"/>
      <c r="AF45" s="1428">
        <f>+AF44+AF35+AF28</f>
        <v>134306849</v>
      </c>
      <c r="AG45" s="1428">
        <f>+AG44+AG35+AG28</f>
        <v>134306849</v>
      </c>
      <c r="AH45" s="590"/>
      <c r="AI45" s="590"/>
      <c r="AJ45" s="2588">
        <f>AVERAGE(AJ15:AJ42)</f>
        <v>0.2777777777777778</v>
      </c>
      <c r="AK45" s="590"/>
      <c r="AL45" s="2588">
        <f>AVERAGE(AL15:AL42)</f>
        <v>1</v>
      </c>
      <c r="AM45" s="2588">
        <f>AVERAGE(AM15:AM42)</f>
        <v>0.29897959183673467</v>
      </c>
      <c r="AN45" s="2589">
        <f>SUM(AN15:AN42)</f>
        <v>14338000</v>
      </c>
      <c r="AO45" s="2588">
        <f>+AN45/AG45</f>
        <v>0.10675553858016579</v>
      </c>
      <c r="AP45" s="590"/>
      <c r="AQ45" s="590"/>
    </row>
    <row r="48" ht="12.75">
      <c r="AO48" s="2483"/>
    </row>
    <row r="49" spans="39:40" ht="12.75">
      <c r="AM49" s="2484"/>
      <c r="AN49" s="2484"/>
    </row>
  </sheetData>
  <sheetProtection/>
  <mergeCells count="64">
    <mergeCell ref="AC42:AD42"/>
    <mergeCell ref="A43:C43"/>
    <mergeCell ref="A44:C44"/>
    <mergeCell ref="A45:C45"/>
    <mergeCell ref="U40:V40"/>
    <mergeCell ref="W40:X40"/>
    <mergeCell ref="Y40:Z40"/>
    <mergeCell ref="AA40:AB40"/>
    <mergeCell ref="AC40:AD40"/>
    <mergeCell ref="S42:T42"/>
    <mergeCell ref="U42:V42"/>
    <mergeCell ref="W42:X42"/>
    <mergeCell ref="Y42:Z42"/>
    <mergeCell ref="AA42:AB42"/>
    <mergeCell ref="S40:T40"/>
    <mergeCell ref="D39:E39"/>
    <mergeCell ref="H39:I39"/>
    <mergeCell ref="A40:A42"/>
    <mergeCell ref="B40:B42"/>
    <mergeCell ref="C40:C42"/>
    <mergeCell ref="S24:AE24"/>
    <mergeCell ref="A25:A26"/>
    <mergeCell ref="B25:B26"/>
    <mergeCell ref="C25:C26"/>
    <mergeCell ref="AI37:AQ37"/>
    <mergeCell ref="A28:C28"/>
    <mergeCell ref="A30:C30"/>
    <mergeCell ref="L30:AH30"/>
    <mergeCell ref="AI30:AQ30"/>
    <mergeCell ref="D32:E32"/>
    <mergeCell ref="H32:I32"/>
    <mergeCell ref="A34:C34"/>
    <mergeCell ref="S34:AE34"/>
    <mergeCell ref="A35:C35"/>
    <mergeCell ref="A37:C37"/>
    <mergeCell ref="L37:AH37"/>
    <mergeCell ref="A27:C27"/>
    <mergeCell ref="D15:E15"/>
    <mergeCell ref="H15:I15"/>
    <mergeCell ref="A16:A23"/>
    <mergeCell ref="B16:B23"/>
    <mergeCell ref="C16:C17"/>
    <mergeCell ref="C20:C23"/>
    <mergeCell ref="A24:C24"/>
    <mergeCell ref="A10:AH10"/>
    <mergeCell ref="A11:C11"/>
    <mergeCell ref="L11:AH11"/>
    <mergeCell ref="AI11:AQ11"/>
    <mergeCell ref="A13:C13"/>
    <mergeCell ref="L13:AH13"/>
    <mergeCell ref="AI13:AQ13"/>
    <mergeCell ref="A5:AH5"/>
    <mergeCell ref="AI5:AQ6"/>
    <mergeCell ref="A6:AH6"/>
    <mergeCell ref="A7:AH7"/>
    <mergeCell ref="AI7:AQ9"/>
    <mergeCell ref="A8:AH8"/>
    <mergeCell ref="A9:AH9"/>
    <mergeCell ref="A1:C4"/>
    <mergeCell ref="D1:AF2"/>
    <mergeCell ref="AG1:AG4"/>
    <mergeCell ref="AH1:AH2"/>
    <mergeCell ref="D3:AF4"/>
    <mergeCell ref="AH3:AH4"/>
  </mergeCells>
  <printOptions horizontalCentered="1" verticalCentered="1"/>
  <pageMargins left="0.35433070866141736" right="0.6299212598425197" top="0.7480314960629921" bottom="0.7480314960629921" header="0.31496062992125984" footer="0.31496062992125984"/>
  <pageSetup fitToHeight="0" fitToWidth="1" horizontalDpi="600" verticalDpi="600" orientation="landscape" paperSize="132"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P79"/>
  <sheetViews>
    <sheetView view="pageBreakPreview" zoomScale="80" zoomScaleNormal="70" zoomScaleSheetLayoutView="80" zoomScalePageLayoutView="0" workbookViewId="0" topLeftCell="AC65">
      <selection activeCell="AI76" sqref="AI76:AO76"/>
    </sheetView>
  </sheetViews>
  <sheetFormatPr defaultColWidth="11.421875" defaultRowHeight="15"/>
  <cols>
    <col min="1" max="1" width="7.28125" style="2415" customWidth="1"/>
    <col min="2" max="2" width="22.421875" style="230" customWidth="1"/>
    <col min="3" max="3" width="28.421875" style="2415" customWidth="1"/>
    <col min="4" max="5" width="8.421875" style="2415" hidden="1" customWidth="1"/>
    <col min="6" max="6" width="27.421875" style="2415" hidden="1" customWidth="1"/>
    <col min="7" max="7" width="9.00390625" style="2415" hidden="1" customWidth="1"/>
    <col min="8" max="8" width="8.8515625" style="2415" hidden="1" customWidth="1"/>
    <col min="9" max="9" width="8.8515625" style="952" hidden="1" customWidth="1"/>
    <col min="10" max="10" width="49.421875" style="2415" customWidth="1"/>
    <col min="11" max="11" width="16.7109375" style="2415" bestFit="1" customWidth="1"/>
    <col min="12" max="12" width="10.28125" style="2415" bestFit="1" customWidth="1"/>
    <col min="13" max="13" width="17.421875" style="2415" customWidth="1"/>
    <col min="14" max="14" width="22.28125" style="2415" bestFit="1" customWidth="1"/>
    <col min="15" max="15" width="18.421875" style="2415" customWidth="1"/>
    <col min="16" max="16" width="15.7109375" style="2415" customWidth="1"/>
    <col min="17" max="17" width="16.7109375" style="2415" customWidth="1"/>
    <col min="18" max="28" width="6.421875" style="2415" customWidth="1"/>
    <col min="29" max="29" width="6.421875" style="227" customWidth="1"/>
    <col min="30" max="30" width="13.00390625" style="228" customWidth="1"/>
    <col min="31" max="31" width="21.140625" style="953" bestFit="1" customWidth="1"/>
    <col min="32" max="32" width="22.00390625" style="953" bestFit="1" customWidth="1"/>
    <col min="33" max="33" width="14.8515625" style="2415" bestFit="1" customWidth="1"/>
    <col min="34" max="36" width="14.7109375" style="2415" customWidth="1"/>
    <col min="37" max="37" width="18.140625" style="2415" customWidth="1"/>
    <col min="38" max="38" width="18.7109375" style="2415" customWidth="1"/>
    <col min="39" max="39" width="21.00390625" style="2415" customWidth="1"/>
    <col min="40" max="40" width="16.140625" style="2415" customWidth="1"/>
    <col min="41" max="41" width="39.421875" style="2415" customWidth="1"/>
    <col min="42" max="44" width="39.28125" style="2415" customWidth="1"/>
    <col min="45" max="253" width="11.421875" style="2415" customWidth="1"/>
    <col min="254" max="254" width="7.28125" style="2415" customWidth="1"/>
    <col min="255" max="255" width="22.421875" style="2415" customWidth="1"/>
    <col min="256" max="16384" width="28.421875" style="2415" customWidth="1"/>
  </cols>
  <sheetData>
    <row r="1" spans="1:33" s="771" customFormat="1" ht="15" customHeight="1">
      <c r="A1" s="2847"/>
      <c r="B1" s="2848"/>
      <c r="C1" s="2849"/>
      <c r="D1" s="769" t="s">
        <v>0</v>
      </c>
      <c r="E1" s="770"/>
      <c r="F1" s="770"/>
      <c r="G1" s="770"/>
      <c r="H1" s="770"/>
      <c r="I1" s="770"/>
      <c r="J1" s="2748" t="s">
        <v>1105</v>
      </c>
      <c r="K1" s="2749"/>
      <c r="L1" s="2749"/>
      <c r="M1" s="2749"/>
      <c r="N1" s="2749"/>
      <c r="O1" s="2749"/>
      <c r="P1" s="2749"/>
      <c r="Q1" s="2749"/>
      <c r="R1" s="2749"/>
      <c r="S1" s="2749"/>
      <c r="T1" s="2749"/>
      <c r="U1" s="2749"/>
      <c r="V1" s="2749"/>
      <c r="W1" s="2749"/>
      <c r="X1" s="2749"/>
      <c r="Y1" s="2749"/>
      <c r="Z1" s="2749"/>
      <c r="AA1" s="2749"/>
      <c r="AB1" s="2749"/>
      <c r="AC1" s="2749"/>
      <c r="AD1" s="2749"/>
      <c r="AE1" s="2750"/>
      <c r="AF1" s="2856" t="s">
        <v>60</v>
      </c>
      <c r="AG1" s="2756" t="s">
        <v>1727</v>
      </c>
    </row>
    <row r="2" spans="1:33" s="771" customFormat="1" ht="15.75" customHeight="1" thickBot="1">
      <c r="A2" s="2850"/>
      <c r="B2" s="2851"/>
      <c r="C2" s="2852"/>
      <c r="D2" s="772"/>
      <c r="E2" s="773"/>
      <c r="F2" s="773"/>
      <c r="G2" s="773"/>
      <c r="H2" s="773"/>
      <c r="I2" s="773"/>
      <c r="J2" s="2751"/>
      <c r="K2" s="2752"/>
      <c r="L2" s="2752"/>
      <c r="M2" s="2752"/>
      <c r="N2" s="2752"/>
      <c r="O2" s="2752"/>
      <c r="P2" s="2752"/>
      <c r="Q2" s="2752"/>
      <c r="R2" s="2752"/>
      <c r="S2" s="2752"/>
      <c r="T2" s="2752"/>
      <c r="U2" s="2752"/>
      <c r="V2" s="2752"/>
      <c r="W2" s="2752"/>
      <c r="X2" s="2752"/>
      <c r="Y2" s="2752"/>
      <c r="Z2" s="2752"/>
      <c r="AA2" s="2752"/>
      <c r="AB2" s="2752"/>
      <c r="AC2" s="2752"/>
      <c r="AD2" s="2752"/>
      <c r="AE2" s="2753"/>
      <c r="AF2" s="2857"/>
      <c r="AG2" s="2757"/>
    </row>
    <row r="3" spans="1:33" s="771" customFormat="1" ht="15" customHeight="1">
      <c r="A3" s="2850"/>
      <c r="B3" s="2851"/>
      <c r="C3" s="2852"/>
      <c r="D3" s="2758" t="s">
        <v>240</v>
      </c>
      <c r="E3" s="2759"/>
      <c r="F3" s="2759"/>
      <c r="G3" s="2759"/>
      <c r="H3" s="2759"/>
      <c r="I3" s="2759"/>
      <c r="J3" s="2759"/>
      <c r="K3" s="2759"/>
      <c r="L3" s="2759"/>
      <c r="M3" s="2759"/>
      <c r="N3" s="2759"/>
      <c r="O3" s="2759"/>
      <c r="P3" s="2759"/>
      <c r="Q3" s="2759"/>
      <c r="R3" s="2759"/>
      <c r="S3" s="2759"/>
      <c r="T3" s="2759"/>
      <c r="U3" s="2759"/>
      <c r="V3" s="2759"/>
      <c r="W3" s="2759"/>
      <c r="X3" s="2759"/>
      <c r="Y3" s="2759"/>
      <c r="Z3" s="2759"/>
      <c r="AA3" s="2759"/>
      <c r="AB3" s="2759"/>
      <c r="AC3" s="2759"/>
      <c r="AD3" s="2759"/>
      <c r="AE3" s="2759"/>
      <c r="AF3" s="2857"/>
      <c r="AG3" s="2761">
        <v>43153</v>
      </c>
    </row>
    <row r="4" spans="1:33" s="771" customFormat="1" ht="15.75" customHeight="1" thickBot="1">
      <c r="A4" s="2853"/>
      <c r="B4" s="2854"/>
      <c r="C4" s="2855"/>
      <c r="D4" s="2758"/>
      <c r="E4" s="2759"/>
      <c r="F4" s="2759"/>
      <c r="G4" s="2759"/>
      <c r="H4" s="2759"/>
      <c r="I4" s="2759"/>
      <c r="J4" s="2759"/>
      <c r="K4" s="2759"/>
      <c r="L4" s="2759"/>
      <c r="M4" s="2759"/>
      <c r="N4" s="2759"/>
      <c r="O4" s="2759"/>
      <c r="P4" s="2759"/>
      <c r="Q4" s="2759"/>
      <c r="R4" s="2759"/>
      <c r="S4" s="2759"/>
      <c r="T4" s="2759"/>
      <c r="U4" s="2759"/>
      <c r="V4" s="2759"/>
      <c r="W4" s="2759"/>
      <c r="X4" s="2759"/>
      <c r="Y4" s="2759"/>
      <c r="Z4" s="2759"/>
      <c r="AA4" s="2759"/>
      <c r="AB4" s="2759"/>
      <c r="AC4" s="2759"/>
      <c r="AD4" s="2759"/>
      <c r="AE4" s="2759"/>
      <c r="AF4" s="2858"/>
      <c r="AG4" s="2762"/>
    </row>
    <row r="5" spans="1:42" s="771" customFormat="1" ht="20.25" customHeight="1">
      <c r="A5" s="2872" t="s">
        <v>2</v>
      </c>
      <c r="B5" s="2873"/>
      <c r="C5" s="2873"/>
      <c r="D5" s="2873"/>
      <c r="E5" s="2873"/>
      <c r="F5" s="2873"/>
      <c r="G5" s="2873"/>
      <c r="H5" s="2873"/>
      <c r="I5" s="2873"/>
      <c r="J5" s="2873"/>
      <c r="K5" s="2873"/>
      <c r="L5" s="2873"/>
      <c r="M5" s="2873"/>
      <c r="N5" s="2873"/>
      <c r="O5" s="2873"/>
      <c r="P5" s="2873"/>
      <c r="Q5" s="2873"/>
      <c r="R5" s="2873"/>
      <c r="S5" s="2873"/>
      <c r="T5" s="2873"/>
      <c r="U5" s="2873"/>
      <c r="V5" s="2873"/>
      <c r="W5" s="2873"/>
      <c r="X5" s="2873"/>
      <c r="Y5" s="2873"/>
      <c r="Z5" s="2873"/>
      <c r="AA5" s="2873"/>
      <c r="AB5" s="2873"/>
      <c r="AC5" s="2873"/>
      <c r="AD5" s="2873"/>
      <c r="AE5" s="2873"/>
      <c r="AF5" s="2873"/>
      <c r="AG5" s="2874"/>
      <c r="AH5" s="2767" t="s">
        <v>2</v>
      </c>
      <c r="AI5" s="2768"/>
      <c r="AJ5" s="2768"/>
      <c r="AK5" s="2768"/>
      <c r="AL5" s="2768"/>
      <c r="AM5" s="2768"/>
      <c r="AN5" s="2768"/>
      <c r="AO5" s="2768"/>
      <c r="AP5" s="2769"/>
    </row>
    <row r="6" spans="1:42" s="771" customFormat="1" ht="15.75" customHeight="1" thickBot="1">
      <c r="A6" s="2872" t="s">
        <v>5</v>
      </c>
      <c r="B6" s="2873"/>
      <c r="C6" s="2873"/>
      <c r="D6" s="2873"/>
      <c r="E6" s="2873"/>
      <c r="F6" s="2873"/>
      <c r="G6" s="2873"/>
      <c r="H6" s="2873"/>
      <c r="I6" s="2873"/>
      <c r="J6" s="2873"/>
      <c r="K6" s="2873"/>
      <c r="L6" s="2873"/>
      <c r="M6" s="2873"/>
      <c r="N6" s="2873"/>
      <c r="O6" s="2873"/>
      <c r="P6" s="2873"/>
      <c r="Q6" s="2873"/>
      <c r="R6" s="2873"/>
      <c r="S6" s="2873"/>
      <c r="T6" s="2873"/>
      <c r="U6" s="2873"/>
      <c r="V6" s="2873"/>
      <c r="W6" s="2873"/>
      <c r="X6" s="2873"/>
      <c r="Y6" s="2873"/>
      <c r="Z6" s="2873"/>
      <c r="AA6" s="2873"/>
      <c r="AB6" s="2873"/>
      <c r="AC6" s="2873"/>
      <c r="AD6" s="2873"/>
      <c r="AE6" s="2873"/>
      <c r="AF6" s="2873"/>
      <c r="AG6" s="2874"/>
      <c r="AH6" s="2770"/>
      <c r="AI6" s="2771"/>
      <c r="AJ6" s="2771"/>
      <c r="AK6" s="2771"/>
      <c r="AL6" s="2771"/>
      <c r="AM6" s="2771"/>
      <c r="AN6" s="2771"/>
      <c r="AO6" s="2771"/>
      <c r="AP6" s="2772"/>
    </row>
    <row r="7" spans="1:42" s="771" customFormat="1" ht="15.75" customHeight="1">
      <c r="A7" s="2872"/>
      <c r="B7" s="2873"/>
      <c r="C7" s="2873"/>
      <c r="D7" s="2873"/>
      <c r="E7" s="2873"/>
      <c r="F7" s="2873"/>
      <c r="G7" s="2873"/>
      <c r="H7" s="2873"/>
      <c r="I7" s="2873"/>
      <c r="J7" s="2873"/>
      <c r="K7" s="2873"/>
      <c r="L7" s="2873"/>
      <c r="M7" s="2873"/>
      <c r="N7" s="2873"/>
      <c r="O7" s="2873"/>
      <c r="P7" s="2873"/>
      <c r="Q7" s="2873"/>
      <c r="R7" s="2873"/>
      <c r="S7" s="2873"/>
      <c r="T7" s="2873"/>
      <c r="U7" s="2873"/>
      <c r="V7" s="2873"/>
      <c r="W7" s="2873"/>
      <c r="X7" s="2873"/>
      <c r="Y7" s="2873"/>
      <c r="Z7" s="2873"/>
      <c r="AA7" s="2873"/>
      <c r="AB7" s="2873"/>
      <c r="AC7" s="2873"/>
      <c r="AD7" s="2873"/>
      <c r="AE7" s="2873"/>
      <c r="AF7" s="2873"/>
      <c r="AG7" s="2874"/>
      <c r="AH7" s="2773" t="s">
        <v>1723</v>
      </c>
      <c r="AI7" s="2774"/>
      <c r="AJ7" s="2774"/>
      <c r="AK7" s="2774"/>
      <c r="AL7" s="2774"/>
      <c r="AM7" s="2774"/>
      <c r="AN7" s="2774"/>
      <c r="AO7" s="2774"/>
      <c r="AP7" s="2775"/>
    </row>
    <row r="8" spans="1:42" s="771" customFormat="1" ht="15.75" customHeight="1">
      <c r="A8" s="2872" t="s">
        <v>6</v>
      </c>
      <c r="B8" s="2873"/>
      <c r="C8" s="2873"/>
      <c r="D8" s="2873"/>
      <c r="E8" s="2873"/>
      <c r="F8" s="2873"/>
      <c r="G8" s="2873"/>
      <c r="H8" s="2873"/>
      <c r="I8" s="2873"/>
      <c r="J8" s="2873"/>
      <c r="K8" s="2873"/>
      <c r="L8" s="2873"/>
      <c r="M8" s="2873"/>
      <c r="N8" s="2873"/>
      <c r="O8" s="2873"/>
      <c r="P8" s="2873"/>
      <c r="Q8" s="2873"/>
      <c r="R8" s="2873"/>
      <c r="S8" s="2873"/>
      <c r="T8" s="2873"/>
      <c r="U8" s="2873"/>
      <c r="V8" s="2873"/>
      <c r="W8" s="2873"/>
      <c r="X8" s="2873"/>
      <c r="Y8" s="2873"/>
      <c r="Z8" s="2873"/>
      <c r="AA8" s="2873"/>
      <c r="AB8" s="2873"/>
      <c r="AC8" s="2873"/>
      <c r="AD8" s="2873"/>
      <c r="AE8" s="2873"/>
      <c r="AF8" s="2873"/>
      <c r="AG8" s="2874"/>
      <c r="AH8" s="2776"/>
      <c r="AI8" s="2777"/>
      <c r="AJ8" s="2777"/>
      <c r="AK8" s="2777"/>
      <c r="AL8" s="2777"/>
      <c r="AM8" s="2777"/>
      <c r="AN8" s="2777"/>
      <c r="AO8" s="2777"/>
      <c r="AP8" s="2778"/>
    </row>
    <row r="9" spans="1:42" s="771" customFormat="1" ht="15.75" customHeight="1" thickBot="1">
      <c r="A9" s="2875" t="s">
        <v>1726</v>
      </c>
      <c r="B9" s="2876"/>
      <c r="C9" s="2876"/>
      <c r="D9" s="2876"/>
      <c r="E9" s="2876"/>
      <c r="F9" s="2876"/>
      <c r="G9" s="2876"/>
      <c r="H9" s="2876"/>
      <c r="I9" s="2876"/>
      <c r="J9" s="2876"/>
      <c r="K9" s="2876"/>
      <c r="L9" s="2876"/>
      <c r="M9" s="2876"/>
      <c r="N9" s="2876"/>
      <c r="O9" s="2876"/>
      <c r="P9" s="2876"/>
      <c r="Q9" s="2876"/>
      <c r="R9" s="2876"/>
      <c r="S9" s="2876"/>
      <c r="T9" s="2876"/>
      <c r="U9" s="2876"/>
      <c r="V9" s="2876"/>
      <c r="W9" s="2876"/>
      <c r="X9" s="2876"/>
      <c r="Y9" s="2876"/>
      <c r="Z9" s="2876"/>
      <c r="AA9" s="2876"/>
      <c r="AB9" s="2876"/>
      <c r="AC9" s="2876"/>
      <c r="AD9" s="2876"/>
      <c r="AE9" s="2876"/>
      <c r="AF9" s="2876"/>
      <c r="AG9" s="2877"/>
      <c r="AH9" s="2779"/>
      <c r="AI9" s="2780"/>
      <c r="AJ9" s="2780"/>
      <c r="AK9" s="2780"/>
      <c r="AL9" s="2780"/>
      <c r="AM9" s="2780"/>
      <c r="AN9" s="2780"/>
      <c r="AO9" s="2780"/>
      <c r="AP9" s="2781"/>
    </row>
    <row r="10" spans="1:33" s="771" customFormat="1" ht="9" customHeight="1" thickBot="1">
      <c r="A10" s="774"/>
      <c r="B10" s="775"/>
      <c r="C10" s="776"/>
      <c r="D10" s="776"/>
      <c r="E10" s="776"/>
      <c r="F10" s="776"/>
      <c r="G10" s="776"/>
      <c r="H10" s="776"/>
      <c r="I10" s="777"/>
      <c r="J10" s="776"/>
      <c r="K10" s="776"/>
      <c r="L10" s="778"/>
      <c r="M10" s="776"/>
      <c r="N10" s="776"/>
      <c r="O10" s="776"/>
      <c r="P10" s="779"/>
      <c r="Q10" s="779"/>
      <c r="R10" s="776"/>
      <c r="S10" s="776"/>
      <c r="T10" s="776"/>
      <c r="U10" s="776"/>
      <c r="V10" s="776"/>
      <c r="W10" s="776"/>
      <c r="X10" s="776"/>
      <c r="Y10" s="776"/>
      <c r="Z10" s="776"/>
      <c r="AA10" s="776"/>
      <c r="AB10" s="776"/>
      <c r="AC10" s="780"/>
      <c r="AD10" s="781"/>
      <c r="AE10" s="782"/>
      <c r="AF10" s="782"/>
      <c r="AG10" s="783"/>
    </row>
    <row r="11" spans="1:42" s="785" customFormat="1" ht="23.25" customHeight="1" thickBot="1">
      <c r="A11" s="2863" t="s">
        <v>7</v>
      </c>
      <c r="B11" s="2863"/>
      <c r="C11" s="2863"/>
      <c r="D11" s="2863"/>
      <c r="E11" s="2863"/>
      <c r="F11" s="2863"/>
      <c r="G11" s="2375"/>
      <c r="H11" s="2376"/>
      <c r="I11" s="784"/>
      <c r="J11" s="2376"/>
      <c r="K11" s="2864" t="s">
        <v>1106</v>
      </c>
      <c r="L11" s="2865"/>
      <c r="M11" s="2865"/>
      <c r="N11" s="2865"/>
      <c r="O11" s="2865"/>
      <c r="P11" s="2865"/>
      <c r="Q11" s="2865"/>
      <c r="R11" s="2865"/>
      <c r="S11" s="2865"/>
      <c r="T11" s="2865"/>
      <c r="U11" s="2865"/>
      <c r="V11" s="2865"/>
      <c r="W11" s="2865"/>
      <c r="X11" s="2865"/>
      <c r="Y11" s="2865"/>
      <c r="Z11" s="2865"/>
      <c r="AA11" s="2865"/>
      <c r="AB11" s="2865"/>
      <c r="AC11" s="2865"/>
      <c r="AD11" s="2865"/>
      <c r="AE11" s="2865"/>
      <c r="AF11" s="2865"/>
      <c r="AG11" s="2866"/>
      <c r="AH11" s="2864" t="s">
        <v>1106</v>
      </c>
      <c r="AI11" s="2865"/>
      <c r="AJ11" s="2865"/>
      <c r="AK11" s="2865"/>
      <c r="AL11" s="2865"/>
      <c r="AM11" s="2865"/>
      <c r="AN11" s="2865"/>
      <c r="AO11" s="2865"/>
      <c r="AP11" s="2865"/>
    </row>
    <row r="12" spans="1:33" s="776" customFormat="1" ht="9.75" customHeight="1" thickBot="1">
      <c r="A12" s="774"/>
      <c r="B12" s="775"/>
      <c r="I12" s="786"/>
      <c r="L12" s="778"/>
      <c r="P12" s="779"/>
      <c r="Q12" s="779"/>
      <c r="AC12" s="780"/>
      <c r="AD12" s="781"/>
      <c r="AE12" s="782"/>
      <c r="AF12" s="782"/>
      <c r="AG12" s="783"/>
    </row>
    <row r="13" spans="1:42" s="787" customFormat="1" ht="24" customHeight="1" thickBot="1">
      <c r="A13" s="2867" t="s">
        <v>8</v>
      </c>
      <c r="B13" s="2868"/>
      <c r="C13" s="2868"/>
      <c r="D13" s="2868"/>
      <c r="E13" s="2868"/>
      <c r="F13" s="2868"/>
      <c r="G13" s="2399"/>
      <c r="H13" s="2399"/>
      <c r="I13" s="2399"/>
      <c r="J13" s="2399"/>
      <c r="K13" s="2869" t="s">
        <v>344</v>
      </c>
      <c r="L13" s="2870"/>
      <c r="M13" s="2870"/>
      <c r="N13" s="2870"/>
      <c r="O13" s="2870"/>
      <c r="P13" s="2870"/>
      <c r="Q13" s="2870"/>
      <c r="R13" s="2870"/>
      <c r="S13" s="2870"/>
      <c r="T13" s="2870"/>
      <c r="U13" s="2870"/>
      <c r="V13" s="2870"/>
      <c r="W13" s="2870"/>
      <c r="X13" s="2870"/>
      <c r="Y13" s="2870"/>
      <c r="Z13" s="2870"/>
      <c r="AA13" s="2870"/>
      <c r="AB13" s="2870"/>
      <c r="AC13" s="2870"/>
      <c r="AD13" s="2870"/>
      <c r="AE13" s="2870"/>
      <c r="AF13" s="2870"/>
      <c r="AG13" s="2871"/>
      <c r="AH13" s="2869"/>
      <c r="AI13" s="2870"/>
      <c r="AJ13" s="2870"/>
      <c r="AK13" s="2870"/>
      <c r="AL13" s="2870"/>
      <c r="AM13" s="2870"/>
      <c r="AN13" s="2870"/>
      <c r="AO13" s="2870"/>
      <c r="AP13" s="2870"/>
    </row>
    <row r="14" spans="1:33" s="776" customFormat="1" ht="8.25" customHeight="1" thickBot="1">
      <c r="A14" s="774"/>
      <c r="B14" s="775"/>
      <c r="I14" s="788"/>
      <c r="L14" s="778"/>
      <c r="AC14" s="780"/>
      <c r="AD14" s="781"/>
      <c r="AE14" s="782"/>
      <c r="AF14" s="782"/>
      <c r="AG14" s="783"/>
    </row>
    <row r="15" spans="1:42" s="800" customFormat="1" ht="51" customHeight="1" thickBot="1">
      <c r="A15" s="605" t="s">
        <v>9</v>
      </c>
      <c r="B15" s="789" t="s">
        <v>10</v>
      </c>
      <c r="C15" s="605" t="s">
        <v>11</v>
      </c>
      <c r="D15" s="2883" t="s">
        <v>328</v>
      </c>
      <c r="E15" s="2884"/>
      <c r="F15" s="2379" t="s">
        <v>355</v>
      </c>
      <c r="G15" s="2390" t="s">
        <v>354</v>
      </c>
      <c r="H15" s="2883" t="s">
        <v>328</v>
      </c>
      <c r="I15" s="2885"/>
      <c r="J15" s="790" t="s">
        <v>326</v>
      </c>
      <c r="K15" s="791" t="s">
        <v>13</v>
      </c>
      <c r="L15" s="792" t="s">
        <v>14</v>
      </c>
      <c r="M15" s="793" t="s">
        <v>15</v>
      </c>
      <c r="N15" s="793" t="s">
        <v>16</v>
      </c>
      <c r="O15" s="793" t="s">
        <v>18</v>
      </c>
      <c r="P15" s="793" t="s">
        <v>19</v>
      </c>
      <c r="Q15" s="793" t="s">
        <v>20</v>
      </c>
      <c r="R15" s="794" t="s">
        <v>21</v>
      </c>
      <c r="S15" s="794" t="s">
        <v>22</v>
      </c>
      <c r="T15" s="794" t="s">
        <v>23</v>
      </c>
      <c r="U15" s="794" t="s">
        <v>24</v>
      </c>
      <c r="V15" s="794" t="s">
        <v>25</v>
      </c>
      <c r="W15" s="794" t="s">
        <v>26</v>
      </c>
      <c r="X15" s="794" t="s">
        <v>27</v>
      </c>
      <c r="Y15" s="794" t="s">
        <v>28</v>
      </c>
      <c r="Z15" s="794" t="s">
        <v>29</v>
      </c>
      <c r="AA15" s="794" t="s">
        <v>30</v>
      </c>
      <c r="AB15" s="794" t="s">
        <v>31</v>
      </c>
      <c r="AC15" s="795" t="s">
        <v>32</v>
      </c>
      <c r="AD15" s="796" t="s">
        <v>33</v>
      </c>
      <c r="AE15" s="797" t="s">
        <v>34</v>
      </c>
      <c r="AF15" s="798" t="s">
        <v>720</v>
      </c>
      <c r="AG15" s="2090" t="s">
        <v>35</v>
      </c>
      <c r="AH15" s="2054" t="s">
        <v>36</v>
      </c>
      <c r="AI15" s="2055" t="s">
        <v>37</v>
      </c>
      <c r="AJ15" s="2085" t="s">
        <v>38</v>
      </c>
      <c r="AK15" s="2056" t="s">
        <v>1724</v>
      </c>
      <c r="AL15" s="2056" t="s">
        <v>1725</v>
      </c>
      <c r="AM15" s="2087" t="s">
        <v>42</v>
      </c>
      <c r="AN15" s="2057" t="s">
        <v>43</v>
      </c>
      <c r="AO15" s="2087" t="s">
        <v>44</v>
      </c>
      <c r="AP15" s="2089" t="s">
        <v>45</v>
      </c>
    </row>
    <row r="16" spans="1:42" s="808" customFormat="1" ht="108" customHeight="1" thickBot="1">
      <c r="A16" s="2886">
        <v>1</v>
      </c>
      <c r="B16" s="2886" t="s">
        <v>1107</v>
      </c>
      <c r="C16" s="2387" t="s">
        <v>412</v>
      </c>
      <c r="D16" s="801"/>
      <c r="E16" s="801"/>
      <c r="F16" s="801"/>
      <c r="G16" s="801"/>
      <c r="H16" s="801"/>
      <c r="I16" s="802"/>
      <c r="J16" s="812" t="s">
        <v>1108</v>
      </c>
      <c r="K16" s="813" t="s">
        <v>1109</v>
      </c>
      <c r="L16" s="813">
        <v>2</v>
      </c>
      <c r="M16" s="813" t="s">
        <v>1110</v>
      </c>
      <c r="N16" s="803" t="s">
        <v>1111</v>
      </c>
      <c r="O16" s="804" t="s">
        <v>1112</v>
      </c>
      <c r="P16" s="805">
        <v>43115</v>
      </c>
      <c r="Q16" s="805">
        <v>43465</v>
      </c>
      <c r="R16" s="1996"/>
      <c r="S16" s="1996"/>
      <c r="T16" s="1996"/>
      <c r="U16" s="1996"/>
      <c r="V16" s="1996"/>
      <c r="W16" s="1996">
        <v>1</v>
      </c>
      <c r="X16" s="1996"/>
      <c r="Y16" s="1996"/>
      <c r="Z16" s="1996"/>
      <c r="AA16" s="1996"/>
      <c r="AB16" s="1996"/>
      <c r="AC16" s="1996">
        <v>1</v>
      </c>
      <c r="AD16" s="806">
        <f aca="true" t="shared" si="0" ref="AD16:AD25">SUM(R16:AC16)</f>
        <v>2</v>
      </c>
      <c r="AE16" s="807">
        <v>0</v>
      </c>
      <c r="AF16" s="807">
        <v>0</v>
      </c>
      <c r="AG16" s="2091"/>
      <c r="AH16" s="2485">
        <v>0</v>
      </c>
      <c r="AI16" s="2486"/>
      <c r="AJ16" s="2487">
        <v>0</v>
      </c>
      <c r="AK16" s="2488"/>
      <c r="AL16" s="2486">
        <f>+AJ16/AD16</f>
        <v>0</v>
      </c>
      <c r="AM16" s="2487"/>
      <c r="AN16" s="2486"/>
      <c r="AO16" s="2487" t="s">
        <v>1837</v>
      </c>
      <c r="AP16" s="2489" t="s">
        <v>1838</v>
      </c>
    </row>
    <row r="17" spans="1:42" s="808" customFormat="1" ht="166.5" thickBot="1">
      <c r="A17" s="2887"/>
      <c r="B17" s="2887"/>
      <c r="C17" s="809" t="s">
        <v>1113</v>
      </c>
      <c r="D17" s="872"/>
      <c r="E17" s="872" t="s">
        <v>415</v>
      </c>
      <c r="F17" s="2019" t="s">
        <v>1114</v>
      </c>
      <c r="G17" s="872"/>
      <c r="H17" s="872"/>
      <c r="I17" s="811" t="s">
        <v>415</v>
      </c>
      <c r="J17" s="825" t="s">
        <v>1115</v>
      </c>
      <c r="K17" s="882" t="s">
        <v>1116</v>
      </c>
      <c r="L17" s="2020">
        <v>2</v>
      </c>
      <c r="M17" s="882" t="s">
        <v>1117</v>
      </c>
      <c r="N17" s="895" t="s">
        <v>1111</v>
      </c>
      <c r="O17" s="2021" t="s">
        <v>1118</v>
      </c>
      <c r="P17" s="2022">
        <v>43115</v>
      </c>
      <c r="Q17" s="2022">
        <v>43465</v>
      </c>
      <c r="R17" s="2023"/>
      <c r="S17" s="2023"/>
      <c r="T17" s="2005">
        <v>1</v>
      </c>
      <c r="U17" s="2023"/>
      <c r="V17" s="2023"/>
      <c r="W17" s="2023"/>
      <c r="X17" s="2023"/>
      <c r="Y17" s="2023"/>
      <c r="Z17" s="2023"/>
      <c r="AA17" s="2005">
        <v>1</v>
      </c>
      <c r="AB17" s="2023"/>
      <c r="AC17" s="2023"/>
      <c r="AD17" s="2024">
        <f t="shared" si="0"/>
        <v>2</v>
      </c>
      <c r="AE17" s="826">
        <v>0</v>
      </c>
      <c r="AF17" s="826">
        <v>0</v>
      </c>
      <c r="AG17" s="2092"/>
      <c r="AH17" s="2485">
        <f aca="true" t="shared" si="1" ref="AH17:AH25">SUM(R17:S17)</f>
        <v>0</v>
      </c>
      <c r="AI17" s="2486"/>
      <c r="AJ17" s="2487">
        <v>0</v>
      </c>
      <c r="AK17" s="2488"/>
      <c r="AL17" s="2486">
        <f aca="true" t="shared" si="2" ref="AL17:AL25">+AJ17/AD17</f>
        <v>0</v>
      </c>
      <c r="AM17" s="2487"/>
      <c r="AN17" s="2486"/>
      <c r="AO17" s="2487" t="s">
        <v>1839</v>
      </c>
      <c r="AP17" s="2489" t="s">
        <v>1838</v>
      </c>
    </row>
    <row r="18" spans="1:42" s="808" customFormat="1" ht="69" customHeight="1">
      <c r="A18" s="2887"/>
      <c r="B18" s="2887"/>
      <c r="C18" s="2880" t="s">
        <v>1119</v>
      </c>
      <c r="D18" s="2383"/>
      <c r="E18" s="2383"/>
      <c r="F18" s="2383"/>
      <c r="G18" s="2383"/>
      <c r="H18" s="815"/>
      <c r="I18" s="816"/>
      <c r="J18" s="2030" t="s">
        <v>1120</v>
      </c>
      <c r="K18" s="2031" t="s">
        <v>1121</v>
      </c>
      <c r="L18" s="2032">
        <v>1</v>
      </c>
      <c r="M18" s="2031" t="s">
        <v>1122</v>
      </c>
      <c r="N18" s="2033" t="s">
        <v>1111</v>
      </c>
      <c r="O18" s="2034" t="s">
        <v>1123</v>
      </c>
      <c r="P18" s="2035">
        <v>43115</v>
      </c>
      <c r="Q18" s="2035">
        <v>43465</v>
      </c>
      <c r="R18" s="2036"/>
      <c r="S18" s="2036"/>
      <c r="T18" s="2036"/>
      <c r="U18" s="2036"/>
      <c r="V18" s="2037"/>
      <c r="W18" s="2036"/>
      <c r="X18" s="2036"/>
      <c r="Y18" s="2036"/>
      <c r="Z18" s="2036"/>
      <c r="AA18" s="2037"/>
      <c r="AB18" s="2037">
        <v>1</v>
      </c>
      <c r="AC18" s="2036"/>
      <c r="AD18" s="2038">
        <f t="shared" si="0"/>
        <v>1</v>
      </c>
      <c r="AE18" s="2039">
        <v>0</v>
      </c>
      <c r="AF18" s="2039">
        <v>0</v>
      </c>
      <c r="AG18" s="2093"/>
      <c r="AH18" s="2485">
        <f t="shared" si="1"/>
        <v>0</v>
      </c>
      <c r="AI18" s="2486"/>
      <c r="AJ18" s="2487">
        <v>0</v>
      </c>
      <c r="AK18" s="2488"/>
      <c r="AL18" s="2486">
        <f t="shared" si="2"/>
        <v>0</v>
      </c>
      <c r="AM18" s="2487"/>
      <c r="AN18" s="2486"/>
      <c r="AO18" s="2487" t="s">
        <v>1840</v>
      </c>
      <c r="AP18" s="2489" t="s">
        <v>1838</v>
      </c>
    </row>
    <row r="19" spans="1:42" s="808" customFormat="1" ht="113.25" customHeight="1">
      <c r="A19" s="2887"/>
      <c r="B19" s="2887"/>
      <c r="C19" s="2861"/>
      <c r="D19" s="2384"/>
      <c r="E19" s="2384"/>
      <c r="F19" s="2384"/>
      <c r="G19" s="2384"/>
      <c r="H19" s="818"/>
      <c r="I19" s="819"/>
      <c r="J19" s="812" t="s">
        <v>1124</v>
      </c>
      <c r="K19" s="813" t="s">
        <v>1121</v>
      </c>
      <c r="L19" s="873">
        <v>1</v>
      </c>
      <c r="M19" s="813" t="s">
        <v>1122</v>
      </c>
      <c r="N19" s="803" t="s">
        <v>1111</v>
      </c>
      <c r="O19" s="817" t="s">
        <v>1123</v>
      </c>
      <c r="P19" s="805">
        <v>43115</v>
      </c>
      <c r="Q19" s="805">
        <v>43465</v>
      </c>
      <c r="R19" s="1998"/>
      <c r="S19" s="1998"/>
      <c r="T19" s="1998"/>
      <c r="U19" s="1998"/>
      <c r="V19" s="1999"/>
      <c r="W19" s="1998"/>
      <c r="X19" s="1998"/>
      <c r="Y19" s="1998"/>
      <c r="Z19" s="1998"/>
      <c r="AA19" s="1999"/>
      <c r="AB19" s="1999">
        <v>1</v>
      </c>
      <c r="AC19" s="1998"/>
      <c r="AD19" s="806">
        <f t="shared" si="0"/>
        <v>1</v>
      </c>
      <c r="AE19" s="807">
        <v>0</v>
      </c>
      <c r="AF19" s="807">
        <v>0</v>
      </c>
      <c r="AG19" s="2091"/>
      <c r="AH19" s="2485">
        <f t="shared" si="1"/>
        <v>0</v>
      </c>
      <c r="AI19" s="2486"/>
      <c r="AJ19" s="2487">
        <v>0</v>
      </c>
      <c r="AK19" s="2488"/>
      <c r="AL19" s="2486">
        <f t="shared" si="2"/>
        <v>0</v>
      </c>
      <c r="AM19" s="2487"/>
      <c r="AN19" s="2486"/>
      <c r="AO19" s="2487" t="s">
        <v>1841</v>
      </c>
      <c r="AP19" s="2489" t="s">
        <v>1838</v>
      </c>
    </row>
    <row r="20" spans="1:42" s="808" customFormat="1" ht="113.25" customHeight="1">
      <c r="A20" s="2887"/>
      <c r="B20" s="2887"/>
      <c r="C20" s="2861"/>
      <c r="D20" s="2384"/>
      <c r="E20" s="2384"/>
      <c r="F20" s="2384"/>
      <c r="G20" s="2384"/>
      <c r="H20" s="818"/>
      <c r="I20" s="819"/>
      <c r="J20" s="812" t="s">
        <v>1125</v>
      </c>
      <c r="K20" s="813" t="s">
        <v>1121</v>
      </c>
      <c r="L20" s="873">
        <v>1</v>
      </c>
      <c r="M20" s="813" t="s">
        <v>1122</v>
      </c>
      <c r="N20" s="803" t="s">
        <v>1111</v>
      </c>
      <c r="O20" s="817" t="s">
        <v>1123</v>
      </c>
      <c r="P20" s="805">
        <v>43115</v>
      </c>
      <c r="Q20" s="805">
        <v>43465</v>
      </c>
      <c r="R20" s="1998"/>
      <c r="S20" s="1998"/>
      <c r="T20" s="1998"/>
      <c r="U20" s="1998"/>
      <c r="V20" s="1999"/>
      <c r="W20" s="1998"/>
      <c r="X20" s="1998"/>
      <c r="Y20" s="1998"/>
      <c r="Z20" s="1998"/>
      <c r="AA20" s="1999"/>
      <c r="AB20" s="1999">
        <v>1</v>
      </c>
      <c r="AC20" s="1998"/>
      <c r="AD20" s="806">
        <f t="shared" si="0"/>
        <v>1</v>
      </c>
      <c r="AE20" s="807">
        <v>0</v>
      </c>
      <c r="AF20" s="807">
        <v>0</v>
      </c>
      <c r="AG20" s="2091"/>
      <c r="AH20" s="2485">
        <f t="shared" si="1"/>
        <v>0</v>
      </c>
      <c r="AI20" s="2486"/>
      <c r="AJ20" s="2487">
        <v>0</v>
      </c>
      <c r="AK20" s="2488"/>
      <c r="AL20" s="2486">
        <f t="shared" si="2"/>
        <v>0</v>
      </c>
      <c r="AM20" s="2487"/>
      <c r="AN20" s="2486"/>
      <c r="AO20" s="2487" t="s">
        <v>1842</v>
      </c>
      <c r="AP20" s="2489" t="s">
        <v>1838</v>
      </c>
    </row>
    <row r="21" spans="1:42" s="808" customFormat="1" ht="112.5" customHeight="1" thickBot="1">
      <c r="A21" s="2887"/>
      <c r="B21" s="2887"/>
      <c r="C21" s="2861"/>
      <c r="D21" s="2391"/>
      <c r="E21" s="820"/>
      <c r="F21" s="821" t="s">
        <v>1126</v>
      </c>
      <c r="G21" s="822"/>
      <c r="H21" s="820"/>
      <c r="I21" s="823"/>
      <c r="J21" s="812" t="s">
        <v>1127</v>
      </c>
      <c r="K21" s="813" t="s">
        <v>1116</v>
      </c>
      <c r="L21" s="873">
        <v>2</v>
      </c>
      <c r="M21" s="813" t="s">
        <v>1117</v>
      </c>
      <c r="N21" s="814" t="s">
        <v>1111</v>
      </c>
      <c r="O21" s="813" t="s">
        <v>1118</v>
      </c>
      <c r="P21" s="824">
        <v>43115</v>
      </c>
      <c r="Q21" s="824">
        <v>43465</v>
      </c>
      <c r="R21" s="1998"/>
      <c r="S21" s="1998"/>
      <c r="T21" s="1998">
        <v>1</v>
      </c>
      <c r="U21" s="1998"/>
      <c r="V21" s="1998"/>
      <c r="W21" s="1998"/>
      <c r="X21" s="1998"/>
      <c r="Y21" s="1998"/>
      <c r="Z21" s="1998"/>
      <c r="AA21" s="1998">
        <v>1</v>
      </c>
      <c r="AB21" s="1998"/>
      <c r="AC21" s="1998"/>
      <c r="AD21" s="806">
        <f t="shared" si="0"/>
        <v>2</v>
      </c>
      <c r="AE21" s="850">
        <v>0</v>
      </c>
      <c r="AF21" s="850">
        <v>0</v>
      </c>
      <c r="AG21" s="2094"/>
      <c r="AH21" s="2485">
        <f t="shared" si="1"/>
        <v>0</v>
      </c>
      <c r="AI21" s="2486"/>
      <c r="AJ21" s="2487">
        <v>0</v>
      </c>
      <c r="AK21" s="2488"/>
      <c r="AL21" s="2486">
        <f t="shared" si="2"/>
        <v>0</v>
      </c>
      <c r="AM21" s="2487"/>
      <c r="AN21" s="2486"/>
      <c r="AO21" s="2487" t="s">
        <v>1843</v>
      </c>
      <c r="AP21" s="2489" t="s">
        <v>1838</v>
      </c>
    </row>
    <row r="22" spans="1:42" s="808" customFormat="1" ht="112.5" customHeight="1" thickBot="1">
      <c r="A22" s="2887"/>
      <c r="B22" s="2887"/>
      <c r="C22" s="2862"/>
      <c r="D22" s="2391"/>
      <c r="E22" s="820"/>
      <c r="F22" s="2040"/>
      <c r="G22" s="822"/>
      <c r="H22" s="820"/>
      <c r="I22" s="823"/>
      <c r="J22" s="2041" t="s">
        <v>1720</v>
      </c>
      <c r="K22" s="920" t="s">
        <v>1032</v>
      </c>
      <c r="L22" s="2042">
        <v>150</v>
      </c>
      <c r="M22" s="920" t="s">
        <v>1721</v>
      </c>
      <c r="N22" s="923" t="s">
        <v>1111</v>
      </c>
      <c r="O22" s="920" t="s">
        <v>1722</v>
      </c>
      <c r="P22" s="924">
        <v>43115</v>
      </c>
      <c r="Q22" s="924">
        <v>43281</v>
      </c>
      <c r="R22" s="2043"/>
      <c r="S22" s="2043"/>
      <c r="T22" s="2043"/>
      <c r="U22" s="2043"/>
      <c r="V22" s="2043"/>
      <c r="W22" s="2490">
        <v>150</v>
      </c>
      <c r="X22" s="2043"/>
      <c r="Y22" s="2043"/>
      <c r="Z22" s="2043"/>
      <c r="AA22" s="2043"/>
      <c r="AB22" s="2043"/>
      <c r="AC22" s="2043"/>
      <c r="AD22" s="926">
        <f t="shared" si="0"/>
        <v>150</v>
      </c>
      <c r="AE22" s="2044">
        <v>0</v>
      </c>
      <c r="AF22" s="2044">
        <v>0</v>
      </c>
      <c r="AG22" s="2095"/>
      <c r="AH22" s="2485">
        <f t="shared" si="1"/>
        <v>0</v>
      </c>
      <c r="AI22" s="2486"/>
      <c r="AJ22" s="2487">
        <v>0</v>
      </c>
      <c r="AK22" s="2488"/>
      <c r="AL22" s="2486">
        <f t="shared" si="2"/>
        <v>0</v>
      </c>
      <c r="AM22" s="2487"/>
      <c r="AN22" s="2486"/>
      <c r="AO22" s="2487" t="s">
        <v>1844</v>
      </c>
      <c r="AP22" s="2489" t="s">
        <v>1838</v>
      </c>
    </row>
    <row r="23" spans="1:42" s="787" customFormat="1" ht="120" customHeight="1" thickBot="1">
      <c r="A23" s="2887"/>
      <c r="B23" s="2887"/>
      <c r="C23" s="2392" t="s">
        <v>1128</v>
      </c>
      <c r="D23" s="2384"/>
      <c r="E23" s="2384"/>
      <c r="F23" s="2384"/>
      <c r="G23" s="2384"/>
      <c r="H23" s="2384"/>
      <c r="I23" s="819"/>
      <c r="J23" s="833" t="s">
        <v>1129</v>
      </c>
      <c r="K23" s="2025" t="s">
        <v>72</v>
      </c>
      <c r="L23" s="2026">
        <v>1</v>
      </c>
      <c r="M23" s="2025" t="s">
        <v>1130</v>
      </c>
      <c r="N23" s="908" t="s">
        <v>1131</v>
      </c>
      <c r="O23" s="908" t="s">
        <v>72</v>
      </c>
      <c r="P23" s="910">
        <v>43115</v>
      </c>
      <c r="Q23" s="910">
        <v>43251</v>
      </c>
      <c r="R23" s="2027"/>
      <c r="S23" s="2027"/>
      <c r="T23" s="2027"/>
      <c r="U23" s="2027"/>
      <c r="V23" s="2028">
        <v>1</v>
      </c>
      <c r="W23" s="2027"/>
      <c r="X23" s="2029"/>
      <c r="Y23" s="2029"/>
      <c r="Z23" s="2029"/>
      <c r="AA23" s="2029"/>
      <c r="AB23" s="2029"/>
      <c r="AC23" s="2029"/>
      <c r="AD23" s="911">
        <f t="shared" si="0"/>
        <v>1</v>
      </c>
      <c r="AE23" s="2859">
        <v>28676000</v>
      </c>
      <c r="AF23" s="2491">
        <v>28676000</v>
      </c>
      <c r="AG23" s="2096" t="s">
        <v>875</v>
      </c>
      <c r="AH23" s="2485">
        <f t="shared" si="1"/>
        <v>0</v>
      </c>
      <c r="AI23" s="2486"/>
      <c r="AJ23" s="2487">
        <v>0.13</v>
      </c>
      <c r="AK23" s="2488"/>
      <c r="AL23" s="2486">
        <f t="shared" si="2"/>
        <v>0.13</v>
      </c>
      <c r="AM23" s="2492">
        <v>7169000</v>
      </c>
      <c r="AN23" s="2493">
        <f>+AM23/AF23</f>
        <v>0.25</v>
      </c>
      <c r="AO23" s="2487" t="s">
        <v>1845</v>
      </c>
      <c r="AP23" s="2489" t="s">
        <v>1838</v>
      </c>
    </row>
    <row r="24" spans="1:42" s="787" customFormat="1" ht="135.75" customHeight="1">
      <c r="A24" s="2887"/>
      <c r="B24" s="2887"/>
      <c r="C24" s="2861" t="s">
        <v>1132</v>
      </c>
      <c r="D24" s="2383"/>
      <c r="E24" s="2383"/>
      <c r="F24" s="2383"/>
      <c r="G24" s="2383"/>
      <c r="H24" s="2383"/>
      <c r="I24" s="816"/>
      <c r="J24" s="825" t="s">
        <v>1133</v>
      </c>
      <c r="K24" s="813" t="s">
        <v>72</v>
      </c>
      <c r="L24" s="873">
        <v>1</v>
      </c>
      <c r="M24" s="813" t="s">
        <v>1130</v>
      </c>
      <c r="N24" s="814" t="s">
        <v>1134</v>
      </c>
      <c r="O24" s="814" t="s">
        <v>72</v>
      </c>
      <c r="P24" s="824">
        <v>43115</v>
      </c>
      <c r="Q24" s="824">
        <v>43251</v>
      </c>
      <c r="R24" s="2000"/>
      <c r="S24" s="2000"/>
      <c r="T24" s="2000"/>
      <c r="U24" s="2000"/>
      <c r="V24" s="1996">
        <v>1</v>
      </c>
      <c r="W24" s="2000"/>
      <c r="X24" s="2001"/>
      <c r="Y24" s="2001"/>
      <c r="Z24" s="2001"/>
      <c r="AA24" s="2001"/>
      <c r="AB24" s="2001"/>
      <c r="AC24" s="2001"/>
      <c r="AD24" s="806">
        <f t="shared" si="0"/>
        <v>1</v>
      </c>
      <c r="AE24" s="2860"/>
      <c r="AF24" s="2494"/>
      <c r="AG24" s="2092" t="s">
        <v>875</v>
      </c>
      <c r="AH24" s="2485">
        <f t="shared" si="1"/>
        <v>0</v>
      </c>
      <c r="AI24" s="2486"/>
      <c r="AJ24" s="2487">
        <v>0.12</v>
      </c>
      <c r="AK24" s="2488"/>
      <c r="AL24" s="2486">
        <f t="shared" si="2"/>
        <v>0.12</v>
      </c>
      <c r="AM24" s="2495"/>
      <c r="AN24" s="2496"/>
      <c r="AO24" s="2497" t="s">
        <v>1846</v>
      </c>
      <c r="AP24" s="2489" t="s">
        <v>1838</v>
      </c>
    </row>
    <row r="25" spans="1:42" s="787" customFormat="1" ht="166.5" customHeight="1" thickBot="1">
      <c r="A25" s="2887"/>
      <c r="B25" s="2888"/>
      <c r="C25" s="2862"/>
      <c r="D25" s="2384"/>
      <c r="E25" s="2384"/>
      <c r="F25" s="2384"/>
      <c r="G25" s="2384"/>
      <c r="H25" s="2384"/>
      <c r="I25" s="819"/>
      <c r="J25" s="825" t="s">
        <v>1135</v>
      </c>
      <c r="K25" s="813" t="s">
        <v>72</v>
      </c>
      <c r="L25" s="873">
        <v>1</v>
      </c>
      <c r="M25" s="813" t="s">
        <v>1130</v>
      </c>
      <c r="N25" s="814" t="s">
        <v>1136</v>
      </c>
      <c r="O25" s="814" t="s">
        <v>72</v>
      </c>
      <c r="P25" s="824">
        <v>43115</v>
      </c>
      <c r="Q25" s="824">
        <v>43281</v>
      </c>
      <c r="R25" s="2000"/>
      <c r="S25" s="2000"/>
      <c r="T25" s="2000"/>
      <c r="U25" s="2000"/>
      <c r="V25" s="1996"/>
      <c r="W25" s="1996">
        <v>1</v>
      </c>
      <c r="X25" s="2001"/>
      <c r="Y25" s="2001"/>
      <c r="Z25" s="2001"/>
      <c r="AA25" s="2001"/>
      <c r="AB25" s="2001"/>
      <c r="AC25" s="2001"/>
      <c r="AD25" s="806">
        <f t="shared" si="0"/>
        <v>1</v>
      </c>
      <c r="AE25" s="1429">
        <v>200000000</v>
      </c>
      <c r="AF25" s="826">
        <v>50000000</v>
      </c>
      <c r="AG25" s="2092" t="s">
        <v>1027</v>
      </c>
      <c r="AH25" s="2485">
        <f t="shared" si="1"/>
        <v>0</v>
      </c>
      <c r="AI25" s="2486"/>
      <c r="AJ25" s="2487">
        <v>0.13</v>
      </c>
      <c r="AK25" s="2488"/>
      <c r="AL25" s="2486">
        <f t="shared" si="2"/>
        <v>0.13</v>
      </c>
      <c r="AM25" s="2498">
        <v>7169000</v>
      </c>
      <c r="AN25" s="2486">
        <f>+AM25/AF25</f>
        <v>0.14338</v>
      </c>
      <c r="AO25" s="2487" t="s">
        <v>1847</v>
      </c>
      <c r="AP25" s="2489" t="s">
        <v>1838</v>
      </c>
    </row>
    <row r="26" spans="1:42" s="787" customFormat="1" ht="24.75" customHeight="1" thickBot="1">
      <c r="A26" s="2864" t="s">
        <v>56</v>
      </c>
      <c r="B26" s="2865"/>
      <c r="C26" s="2865"/>
      <c r="D26" s="2865"/>
      <c r="E26" s="2865"/>
      <c r="F26" s="2865"/>
      <c r="G26" s="2381"/>
      <c r="H26" s="2381"/>
      <c r="I26" s="2381"/>
      <c r="J26" s="827"/>
      <c r="K26" s="827"/>
      <c r="L26" s="828"/>
      <c r="M26" s="828"/>
      <c r="N26" s="828"/>
      <c r="O26" s="828"/>
      <c r="P26" s="828"/>
      <c r="Q26" s="829"/>
      <c r="R26" s="2381"/>
      <c r="S26" s="2381"/>
      <c r="T26" s="2381"/>
      <c r="U26" s="2381"/>
      <c r="V26" s="2381"/>
      <c r="W26" s="2381"/>
      <c r="X26" s="2381"/>
      <c r="Y26" s="2381"/>
      <c r="Z26" s="2381"/>
      <c r="AA26" s="2381"/>
      <c r="AB26" s="2381"/>
      <c r="AC26" s="830"/>
      <c r="AD26" s="830"/>
      <c r="AE26" s="831">
        <f>SUM(AE16:AE25)</f>
        <v>228676000</v>
      </c>
      <c r="AF26" s="831">
        <f>SUM(AF16:AF25)</f>
        <v>78676000</v>
      </c>
      <c r="AG26" s="829"/>
      <c r="AH26" s="2118"/>
      <c r="AI26" s="2103"/>
      <c r="AJ26" s="2103"/>
      <c r="AK26" s="2103"/>
      <c r="AL26" s="2103"/>
      <c r="AM26" s="2103"/>
      <c r="AN26" s="2103"/>
      <c r="AO26" s="2103"/>
      <c r="AP26" s="2119"/>
    </row>
    <row r="27" spans="1:42" s="787" customFormat="1" ht="63.75" customHeight="1">
      <c r="A27" s="2878">
        <v>2</v>
      </c>
      <c r="B27" s="2879" t="s">
        <v>1137</v>
      </c>
      <c r="C27" s="2880" t="s">
        <v>1138</v>
      </c>
      <c r="D27" s="2383"/>
      <c r="E27" s="2383"/>
      <c r="F27" s="2383"/>
      <c r="G27" s="2383"/>
      <c r="H27" s="2383"/>
      <c r="I27" s="832"/>
      <c r="J27" s="833" t="s">
        <v>1139</v>
      </c>
      <c r="K27" s="804" t="s">
        <v>1140</v>
      </c>
      <c r="L27" s="834">
        <v>1</v>
      </c>
      <c r="M27" s="817" t="s">
        <v>1141</v>
      </c>
      <c r="N27" s="835" t="s">
        <v>1142</v>
      </c>
      <c r="O27" s="804" t="s">
        <v>1143</v>
      </c>
      <c r="P27" s="805">
        <v>43115</v>
      </c>
      <c r="Q27" s="805" t="s">
        <v>1144</v>
      </c>
      <c r="R27" s="2881">
        <v>1</v>
      </c>
      <c r="S27" s="2882"/>
      <c r="T27" s="2881">
        <v>1</v>
      </c>
      <c r="U27" s="2882"/>
      <c r="V27" s="2881">
        <v>1</v>
      </c>
      <c r="W27" s="2882"/>
      <c r="X27" s="2881">
        <v>1</v>
      </c>
      <c r="Y27" s="2882"/>
      <c r="Z27" s="2881">
        <v>1</v>
      </c>
      <c r="AA27" s="2882"/>
      <c r="AB27" s="2881">
        <v>1</v>
      </c>
      <c r="AC27" s="2882"/>
      <c r="AD27" s="836">
        <v>1</v>
      </c>
      <c r="AE27" s="1430">
        <v>0</v>
      </c>
      <c r="AF27" s="1430">
        <v>0</v>
      </c>
      <c r="AG27" s="2097"/>
      <c r="AH27" s="2136">
        <f>SUM(R27)</f>
        <v>1</v>
      </c>
      <c r="AI27" s="2137">
        <f>2/12</f>
        <v>0.16666666666666666</v>
      </c>
      <c r="AJ27" s="2499">
        <v>1</v>
      </c>
      <c r="AK27" s="2500">
        <f>+AJ27/AH27</f>
        <v>1</v>
      </c>
      <c r="AL27" s="2501">
        <f>+(AJ27/12)/(AD27/12)</f>
        <v>1</v>
      </c>
      <c r="AM27" s="2134"/>
      <c r="AN27" s="2135"/>
      <c r="AO27" s="2133" t="s">
        <v>1844</v>
      </c>
      <c r="AP27" s="2502" t="s">
        <v>1838</v>
      </c>
    </row>
    <row r="28" spans="1:42" s="787" customFormat="1" ht="90" thickBot="1">
      <c r="A28" s="2878"/>
      <c r="B28" s="2878"/>
      <c r="C28" s="2861"/>
      <c r="D28" s="2384"/>
      <c r="E28" s="2384"/>
      <c r="F28" s="2384"/>
      <c r="G28" s="2384"/>
      <c r="H28" s="2384"/>
      <c r="I28" s="837"/>
      <c r="J28" s="812" t="s">
        <v>1145</v>
      </c>
      <c r="K28" s="804" t="s">
        <v>1140</v>
      </c>
      <c r="L28" s="834">
        <v>1</v>
      </c>
      <c r="M28" s="817" t="s">
        <v>1141</v>
      </c>
      <c r="N28" s="817" t="s">
        <v>1136</v>
      </c>
      <c r="O28" s="804" t="s">
        <v>1146</v>
      </c>
      <c r="P28" s="805">
        <v>43115</v>
      </c>
      <c r="Q28" s="805">
        <v>43281</v>
      </c>
      <c r="R28" s="2881">
        <v>1</v>
      </c>
      <c r="S28" s="2882"/>
      <c r="T28" s="2881">
        <v>1</v>
      </c>
      <c r="U28" s="2882"/>
      <c r="V28" s="2881">
        <v>1</v>
      </c>
      <c r="W28" s="2882"/>
      <c r="X28" s="2881">
        <v>1</v>
      </c>
      <c r="Y28" s="2882"/>
      <c r="Z28" s="2881">
        <v>1</v>
      </c>
      <c r="AA28" s="2882"/>
      <c r="AB28" s="2881">
        <v>1</v>
      </c>
      <c r="AC28" s="2882"/>
      <c r="AD28" s="836">
        <v>1</v>
      </c>
      <c r="AE28" s="1430">
        <v>0</v>
      </c>
      <c r="AF28" s="1430">
        <v>0</v>
      </c>
      <c r="AG28" s="2097"/>
      <c r="AH28" s="2136">
        <f>SUM(R28)</f>
        <v>1</v>
      </c>
      <c r="AI28" s="2137">
        <f>2/12</f>
        <v>0.16666666666666666</v>
      </c>
      <c r="AJ28" s="2499">
        <v>1</v>
      </c>
      <c r="AK28" s="2500">
        <f>+AJ28/AD28</f>
        <v>1</v>
      </c>
      <c r="AL28" s="2501">
        <f>+AJ28/AD28</f>
        <v>1</v>
      </c>
      <c r="AM28" s="2134"/>
      <c r="AN28" s="2135"/>
      <c r="AO28" s="2503" t="s">
        <v>1848</v>
      </c>
      <c r="AP28" s="2502" t="s">
        <v>1838</v>
      </c>
    </row>
    <row r="29" spans="1:42" s="787" customFormat="1" ht="24" customHeight="1" thickBot="1">
      <c r="A29" s="2864" t="s">
        <v>56</v>
      </c>
      <c r="B29" s="2865"/>
      <c r="C29" s="2865"/>
      <c r="D29" s="2865"/>
      <c r="E29" s="2865"/>
      <c r="F29" s="2865"/>
      <c r="G29" s="2381"/>
      <c r="H29" s="2381"/>
      <c r="I29" s="2381"/>
      <c r="J29" s="2865"/>
      <c r="K29" s="2865"/>
      <c r="L29" s="2865"/>
      <c r="M29" s="2866"/>
      <c r="N29" s="2381"/>
      <c r="O29" s="2381"/>
      <c r="P29" s="2381"/>
      <c r="Q29" s="2381"/>
      <c r="R29" s="2381"/>
      <c r="S29" s="2381"/>
      <c r="T29" s="2381"/>
      <c r="U29" s="2381"/>
      <c r="V29" s="2381"/>
      <c r="W29" s="2381"/>
      <c r="X29" s="2381"/>
      <c r="Y29" s="2381"/>
      <c r="Z29" s="2381"/>
      <c r="AA29" s="2381"/>
      <c r="AB29" s="2381"/>
      <c r="AC29" s="830"/>
      <c r="AD29" s="830"/>
      <c r="AE29" s="838">
        <f>SUM(AE27:AE28)</f>
        <v>0</v>
      </c>
      <c r="AF29" s="838">
        <f>SUM(AF27:AF28)</f>
        <v>0</v>
      </c>
      <c r="AG29" s="2381"/>
      <c r="AH29" s="2120"/>
      <c r="AI29" s="2121"/>
      <c r="AJ29" s="2121"/>
      <c r="AK29" s="2121"/>
      <c r="AL29" s="2121"/>
      <c r="AM29" s="2121"/>
      <c r="AN29" s="2121"/>
      <c r="AO29" s="2121"/>
      <c r="AP29" s="2122"/>
    </row>
    <row r="30" spans="1:42" s="787" customFormat="1" ht="24" customHeight="1" thickBot="1">
      <c r="A30" s="2889" t="s">
        <v>57</v>
      </c>
      <c r="B30" s="2890"/>
      <c r="C30" s="2890"/>
      <c r="D30" s="2890"/>
      <c r="E30" s="2890"/>
      <c r="F30" s="2890"/>
      <c r="G30" s="2394"/>
      <c r="H30" s="2394"/>
      <c r="I30" s="2394"/>
      <c r="J30" s="2891"/>
      <c r="K30" s="2891"/>
      <c r="L30" s="2891"/>
      <c r="M30" s="2892"/>
      <c r="N30" s="2394"/>
      <c r="O30" s="2394"/>
      <c r="P30" s="2394"/>
      <c r="Q30" s="2394"/>
      <c r="R30" s="2394"/>
      <c r="S30" s="2394"/>
      <c r="T30" s="2394"/>
      <c r="U30" s="2394"/>
      <c r="V30" s="2394"/>
      <c r="W30" s="2394"/>
      <c r="X30" s="2394"/>
      <c r="Y30" s="2394"/>
      <c r="Z30" s="2394"/>
      <c r="AA30" s="2394"/>
      <c r="AB30" s="2394"/>
      <c r="AC30" s="839"/>
      <c r="AD30" s="839"/>
      <c r="AE30" s="840">
        <f>+AE29+AE26</f>
        <v>228676000</v>
      </c>
      <c r="AF30" s="840">
        <f>+AF29+AF26</f>
        <v>78676000</v>
      </c>
      <c r="AG30" s="2377"/>
      <c r="AH30" s="2117"/>
      <c r="AI30" s="2117"/>
      <c r="AJ30" s="2117"/>
      <c r="AK30" s="2117"/>
      <c r="AL30" s="2117"/>
      <c r="AM30" s="2117"/>
      <c r="AN30" s="2117"/>
      <c r="AO30" s="2117"/>
      <c r="AP30" s="2117"/>
    </row>
    <row r="31" spans="1:33" s="776" customFormat="1" ht="6.75" customHeight="1" thickBot="1">
      <c r="A31" s="2893"/>
      <c r="B31" s="2894"/>
      <c r="C31" s="2894"/>
      <c r="D31" s="2894"/>
      <c r="E31" s="2894"/>
      <c r="F31" s="2894"/>
      <c r="G31" s="2894"/>
      <c r="H31" s="2894"/>
      <c r="I31" s="2894"/>
      <c r="J31" s="2894"/>
      <c r="K31" s="2894"/>
      <c r="L31" s="2894"/>
      <c r="M31" s="2894"/>
      <c r="N31" s="2894"/>
      <c r="O31" s="2894"/>
      <c r="P31" s="2894"/>
      <c r="Q31" s="2894"/>
      <c r="R31" s="2894"/>
      <c r="S31" s="2894"/>
      <c r="T31" s="2894"/>
      <c r="U31" s="2894"/>
      <c r="V31" s="2894"/>
      <c r="W31" s="2894"/>
      <c r="X31" s="2894"/>
      <c r="Y31" s="2894"/>
      <c r="Z31" s="2894"/>
      <c r="AA31" s="2894"/>
      <c r="AB31" s="2894"/>
      <c r="AC31" s="2894"/>
      <c r="AD31" s="2894"/>
      <c r="AE31" s="2894"/>
      <c r="AF31" s="2894"/>
      <c r="AG31" s="2895"/>
    </row>
    <row r="32" spans="1:42" s="787" customFormat="1" ht="24" customHeight="1" thickBot="1">
      <c r="A32" s="2869" t="s">
        <v>8</v>
      </c>
      <c r="B32" s="2870"/>
      <c r="C32" s="2870"/>
      <c r="D32" s="2870"/>
      <c r="E32" s="2870"/>
      <c r="F32" s="2870"/>
      <c r="G32" s="2382"/>
      <c r="H32" s="2382"/>
      <c r="I32" s="2382"/>
      <c r="J32" s="2382"/>
      <c r="K32" s="2869" t="s">
        <v>1147</v>
      </c>
      <c r="L32" s="2870"/>
      <c r="M32" s="2870"/>
      <c r="N32" s="2870"/>
      <c r="O32" s="2870"/>
      <c r="P32" s="2870"/>
      <c r="Q32" s="2870"/>
      <c r="R32" s="2870"/>
      <c r="S32" s="2870"/>
      <c r="T32" s="2870"/>
      <c r="U32" s="2870"/>
      <c r="V32" s="2870"/>
      <c r="W32" s="2870"/>
      <c r="X32" s="2870"/>
      <c r="Y32" s="2870"/>
      <c r="Z32" s="2870"/>
      <c r="AA32" s="2870"/>
      <c r="AB32" s="2870"/>
      <c r="AC32" s="2870"/>
      <c r="AD32" s="2870"/>
      <c r="AE32" s="2870"/>
      <c r="AF32" s="2870"/>
      <c r="AG32" s="2871"/>
      <c r="AH32" s="2869"/>
      <c r="AI32" s="2870"/>
      <c r="AJ32" s="2870"/>
      <c r="AK32" s="2870"/>
      <c r="AL32" s="2870"/>
      <c r="AM32" s="2870"/>
      <c r="AN32" s="2870"/>
      <c r="AO32" s="2870"/>
      <c r="AP32" s="2870"/>
    </row>
    <row r="33" spans="1:33" s="776" customFormat="1" ht="9.75" customHeight="1" thickBot="1">
      <c r="A33" s="2395"/>
      <c r="B33" s="841"/>
      <c r="C33" s="2396"/>
      <c r="D33" s="2396"/>
      <c r="E33" s="2396"/>
      <c r="F33" s="2396"/>
      <c r="G33" s="2396"/>
      <c r="H33" s="2396"/>
      <c r="I33" s="842"/>
      <c r="J33" s="843"/>
      <c r="K33" s="2396"/>
      <c r="L33" s="844"/>
      <c r="M33" s="2396"/>
      <c r="N33" s="2396"/>
      <c r="O33" s="2396"/>
      <c r="P33" s="845"/>
      <c r="Q33" s="845"/>
      <c r="R33" s="2396"/>
      <c r="S33" s="2396"/>
      <c r="T33" s="2396"/>
      <c r="U33" s="2396"/>
      <c r="V33" s="2396"/>
      <c r="W33" s="2396"/>
      <c r="X33" s="2396"/>
      <c r="Y33" s="2396"/>
      <c r="Z33" s="2396"/>
      <c r="AA33" s="2396"/>
      <c r="AB33" s="2396"/>
      <c r="AC33" s="846"/>
      <c r="AD33" s="847"/>
      <c r="AE33" s="848"/>
      <c r="AF33" s="848"/>
      <c r="AG33" s="2397"/>
    </row>
    <row r="34" spans="1:42" s="800" customFormat="1" ht="50.25" customHeight="1" thickBot="1">
      <c r="A34" s="605" t="s">
        <v>9</v>
      </c>
      <c r="B34" s="849" t="s">
        <v>10</v>
      </c>
      <c r="C34" s="605" t="s">
        <v>11</v>
      </c>
      <c r="D34" s="2883" t="s">
        <v>328</v>
      </c>
      <c r="E34" s="2884"/>
      <c r="F34" s="2379" t="s">
        <v>355</v>
      </c>
      <c r="G34" s="2390" t="s">
        <v>354</v>
      </c>
      <c r="H34" s="2883" t="s">
        <v>328</v>
      </c>
      <c r="I34" s="2885"/>
      <c r="J34" s="790" t="s">
        <v>326</v>
      </c>
      <c r="K34" s="791" t="s">
        <v>13</v>
      </c>
      <c r="L34" s="792" t="s">
        <v>14</v>
      </c>
      <c r="M34" s="793" t="s">
        <v>15</v>
      </c>
      <c r="N34" s="793" t="s">
        <v>16</v>
      </c>
      <c r="O34" s="793" t="s">
        <v>18</v>
      </c>
      <c r="P34" s="793" t="s">
        <v>19</v>
      </c>
      <c r="Q34" s="793" t="s">
        <v>20</v>
      </c>
      <c r="R34" s="794" t="s">
        <v>21</v>
      </c>
      <c r="S34" s="794" t="s">
        <v>22</v>
      </c>
      <c r="T34" s="794" t="s">
        <v>23</v>
      </c>
      <c r="U34" s="794" t="s">
        <v>24</v>
      </c>
      <c r="V34" s="794" t="s">
        <v>25</v>
      </c>
      <c r="W34" s="794" t="s">
        <v>26</v>
      </c>
      <c r="X34" s="794" t="s">
        <v>27</v>
      </c>
      <c r="Y34" s="794" t="s">
        <v>28</v>
      </c>
      <c r="Z34" s="794" t="s">
        <v>29</v>
      </c>
      <c r="AA34" s="794" t="s">
        <v>30</v>
      </c>
      <c r="AB34" s="794" t="s">
        <v>31</v>
      </c>
      <c r="AC34" s="795" t="s">
        <v>32</v>
      </c>
      <c r="AD34" s="796" t="s">
        <v>33</v>
      </c>
      <c r="AE34" s="797" t="s">
        <v>34</v>
      </c>
      <c r="AF34" s="798" t="s">
        <v>244</v>
      </c>
      <c r="AG34" s="2090" t="s">
        <v>35</v>
      </c>
      <c r="AH34" s="2054" t="s">
        <v>36</v>
      </c>
      <c r="AI34" s="2055" t="s">
        <v>37</v>
      </c>
      <c r="AJ34" s="2085" t="s">
        <v>38</v>
      </c>
      <c r="AK34" s="2056" t="s">
        <v>1724</v>
      </c>
      <c r="AL34" s="2056" t="s">
        <v>1725</v>
      </c>
      <c r="AM34" s="2087" t="s">
        <v>42</v>
      </c>
      <c r="AN34" s="2057" t="s">
        <v>43</v>
      </c>
      <c r="AO34" s="2087" t="s">
        <v>44</v>
      </c>
      <c r="AP34" s="2089" t="s">
        <v>45</v>
      </c>
    </row>
    <row r="35" spans="1:42" s="808" customFormat="1" ht="77.25" customHeight="1" thickBot="1">
      <c r="A35" s="2879">
        <v>3</v>
      </c>
      <c r="B35" s="2879" t="s">
        <v>1148</v>
      </c>
      <c r="C35" s="2387" t="s">
        <v>1149</v>
      </c>
      <c r="D35" s="2383"/>
      <c r="E35" s="2383"/>
      <c r="F35" s="2886" t="s">
        <v>1150</v>
      </c>
      <c r="G35" s="2383"/>
      <c r="H35" s="2383"/>
      <c r="I35" s="832"/>
      <c r="J35" s="833" t="s">
        <v>1151</v>
      </c>
      <c r="K35" s="803" t="s">
        <v>1152</v>
      </c>
      <c r="L35" s="803">
        <v>12</v>
      </c>
      <c r="M35" s="817" t="s">
        <v>1153</v>
      </c>
      <c r="N35" s="803" t="s">
        <v>1154</v>
      </c>
      <c r="O35" s="813" t="s">
        <v>1155</v>
      </c>
      <c r="P35" s="805">
        <v>43115</v>
      </c>
      <c r="Q35" s="805">
        <v>43465</v>
      </c>
      <c r="R35" s="1996">
        <v>1</v>
      </c>
      <c r="S35" s="1996">
        <v>1</v>
      </c>
      <c r="T35" s="1996">
        <v>1</v>
      </c>
      <c r="U35" s="1996">
        <v>1</v>
      </c>
      <c r="V35" s="1996">
        <v>1</v>
      </c>
      <c r="W35" s="1996">
        <v>1</v>
      </c>
      <c r="X35" s="1996">
        <v>1</v>
      </c>
      <c r="Y35" s="1996">
        <v>1</v>
      </c>
      <c r="Z35" s="1996">
        <v>1</v>
      </c>
      <c r="AA35" s="1996">
        <v>1</v>
      </c>
      <c r="AB35" s="1996">
        <v>1</v>
      </c>
      <c r="AC35" s="1996">
        <v>1</v>
      </c>
      <c r="AD35" s="806">
        <f>SUM(R35:AC35)</f>
        <v>12</v>
      </c>
      <c r="AE35" s="850">
        <v>0</v>
      </c>
      <c r="AF35" s="850">
        <v>0</v>
      </c>
      <c r="AG35" s="2105"/>
      <c r="AH35" s="2485">
        <f>SUM(R35:S35)</f>
        <v>2</v>
      </c>
      <c r="AI35" s="2486">
        <f>AH35/AD35</f>
        <v>0.16666666666666666</v>
      </c>
      <c r="AJ35" s="2487">
        <v>2</v>
      </c>
      <c r="AK35" s="2486">
        <f>+AJ35/AH35</f>
        <v>1</v>
      </c>
      <c r="AL35" s="2488">
        <f>+AJ35/AD35</f>
        <v>0.16666666666666666</v>
      </c>
      <c r="AM35" s="2487"/>
      <c r="AN35" s="2504"/>
      <c r="AO35" s="2487" t="s">
        <v>1849</v>
      </c>
      <c r="AP35" s="2489" t="s">
        <v>1838</v>
      </c>
    </row>
    <row r="36" spans="1:42" s="808" customFormat="1" ht="63.75">
      <c r="A36" s="2878"/>
      <c r="B36" s="2878"/>
      <c r="C36" s="2880" t="s">
        <v>1156</v>
      </c>
      <c r="D36" s="2384"/>
      <c r="E36" s="2384"/>
      <c r="F36" s="2887"/>
      <c r="G36" s="2384"/>
      <c r="H36" s="2384"/>
      <c r="I36" s="837"/>
      <c r="J36" s="851" t="s">
        <v>1157</v>
      </c>
      <c r="K36" s="803" t="s">
        <v>887</v>
      </c>
      <c r="L36" s="803">
        <v>2</v>
      </c>
      <c r="M36" s="803" t="s">
        <v>1158</v>
      </c>
      <c r="N36" s="803" t="s">
        <v>1142</v>
      </c>
      <c r="O36" s="803" t="s">
        <v>1159</v>
      </c>
      <c r="P36" s="824">
        <v>43115</v>
      </c>
      <c r="Q36" s="824" t="s">
        <v>386</v>
      </c>
      <c r="R36" s="1997"/>
      <c r="S36" s="1997"/>
      <c r="T36" s="1997">
        <v>1</v>
      </c>
      <c r="U36" s="1997">
        <v>1</v>
      </c>
      <c r="V36" s="1997"/>
      <c r="W36" s="1997"/>
      <c r="X36" s="1997"/>
      <c r="Y36" s="1997"/>
      <c r="Z36" s="1997"/>
      <c r="AA36" s="1997"/>
      <c r="AB36" s="1997"/>
      <c r="AC36" s="1997"/>
      <c r="AD36" s="806">
        <f aca="true" t="shared" si="3" ref="AD36:AD45">SUM(R36:AC36)</f>
        <v>2</v>
      </c>
      <c r="AE36" s="850">
        <v>0</v>
      </c>
      <c r="AF36" s="850">
        <v>0</v>
      </c>
      <c r="AG36" s="2105"/>
      <c r="AH36" s="2485">
        <f aca="true" t="shared" si="4" ref="AH36:AH45">SUM(R36:S36)</f>
        <v>0</v>
      </c>
      <c r="AI36" s="2486"/>
      <c r="AJ36" s="2487">
        <v>0</v>
      </c>
      <c r="AK36" s="2486"/>
      <c r="AL36" s="2488">
        <f aca="true" t="shared" si="5" ref="AL36:AL45">+AJ36/AD36</f>
        <v>0</v>
      </c>
      <c r="AM36" s="2487"/>
      <c r="AN36" s="2504"/>
      <c r="AO36" s="2487" t="s">
        <v>1844</v>
      </c>
      <c r="AP36" s="2489" t="s">
        <v>1838</v>
      </c>
    </row>
    <row r="37" spans="1:42" s="808" customFormat="1" ht="128.25" customHeight="1">
      <c r="A37" s="2878"/>
      <c r="B37" s="2878"/>
      <c r="C37" s="2861"/>
      <c r="D37" s="2384"/>
      <c r="E37" s="2384"/>
      <c r="F37" s="2887"/>
      <c r="G37" s="2384"/>
      <c r="H37" s="2384"/>
      <c r="I37" s="837"/>
      <c r="J37" s="851" t="s">
        <v>1160</v>
      </c>
      <c r="K37" s="803" t="s">
        <v>72</v>
      </c>
      <c r="L37" s="852">
        <v>1</v>
      </c>
      <c r="M37" s="803" t="s">
        <v>1161</v>
      </c>
      <c r="N37" s="803" t="s">
        <v>1162</v>
      </c>
      <c r="O37" s="803" t="s">
        <v>72</v>
      </c>
      <c r="P37" s="824">
        <v>43115</v>
      </c>
      <c r="Q37" s="824">
        <v>43281</v>
      </c>
      <c r="R37" s="1997"/>
      <c r="S37" s="1997"/>
      <c r="T37" s="1997"/>
      <c r="U37" s="1997"/>
      <c r="V37" s="1997">
        <v>1</v>
      </c>
      <c r="W37" s="1997"/>
      <c r="X37" s="1997"/>
      <c r="Y37" s="1997"/>
      <c r="Z37" s="1997"/>
      <c r="AA37" s="1997"/>
      <c r="AB37" s="1997"/>
      <c r="AC37" s="1997"/>
      <c r="AD37" s="806">
        <f t="shared" si="3"/>
        <v>1</v>
      </c>
      <c r="AE37" s="850">
        <v>0</v>
      </c>
      <c r="AF37" s="850">
        <v>0</v>
      </c>
      <c r="AG37" s="2105"/>
      <c r="AH37" s="2485">
        <f t="shared" si="4"/>
        <v>0</v>
      </c>
      <c r="AI37" s="2486"/>
      <c r="AJ37" s="2487">
        <v>0.2</v>
      </c>
      <c r="AK37" s="2486"/>
      <c r="AL37" s="2488">
        <f t="shared" si="5"/>
        <v>0.2</v>
      </c>
      <c r="AM37" s="2487"/>
      <c r="AN37" s="2504"/>
      <c r="AO37" s="2487" t="s">
        <v>1850</v>
      </c>
      <c r="AP37" s="2489" t="s">
        <v>1851</v>
      </c>
    </row>
    <row r="38" spans="1:42" s="808" customFormat="1" ht="81" customHeight="1">
      <c r="A38" s="2878"/>
      <c r="B38" s="2878"/>
      <c r="C38" s="2861"/>
      <c r="D38" s="2384"/>
      <c r="E38" s="2384"/>
      <c r="F38" s="2887"/>
      <c r="G38" s="2384"/>
      <c r="H38" s="2384"/>
      <c r="I38" s="837"/>
      <c r="J38" s="851" t="s">
        <v>1163</v>
      </c>
      <c r="K38" s="803" t="s">
        <v>72</v>
      </c>
      <c r="L38" s="852">
        <v>1</v>
      </c>
      <c r="M38" s="803" t="s">
        <v>1161</v>
      </c>
      <c r="N38" s="803" t="s">
        <v>1162</v>
      </c>
      <c r="O38" s="803" t="s">
        <v>72</v>
      </c>
      <c r="P38" s="824">
        <v>43115</v>
      </c>
      <c r="Q38" s="824">
        <v>43220</v>
      </c>
      <c r="R38" s="2002"/>
      <c r="S38" s="2002"/>
      <c r="T38" s="2002"/>
      <c r="U38" s="1997">
        <v>1</v>
      </c>
      <c r="V38" s="2002"/>
      <c r="W38" s="2002"/>
      <c r="X38" s="2002"/>
      <c r="Y38" s="2002"/>
      <c r="Z38" s="2002"/>
      <c r="AA38" s="2002"/>
      <c r="AB38" s="2002"/>
      <c r="AC38" s="2002"/>
      <c r="AD38" s="806">
        <f t="shared" si="3"/>
        <v>1</v>
      </c>
      <c r="AE38" s="850">
        <v>0</v>
      </c>
      <c r="AF38" s="850">
        <v>0</v>
      </c>
      <c r="AG38" s="2105"/>
      <c r="AH38" s="2485">
        <f t="shared" si="4"/>
        <v>0</v>
      </c>
      <c r="AI38" s="2486"/>
      <c r="AJ38" s="2487">
        <v>0.8</v>
      </c>
      <c r="AK38" s="2486"/>
      <c r="AL38" s="2488">
        <f t="shared" si="5"/>
        <v>0.8</v>
      </c>
      <c r="AM38" s="2487"/>
      <c r="AN38" s="2504"/>
      <c r="AO38" s="2487" t="s">
        <v>1852</v>
      </c>
      <c r="AP38" s="2489" t="s">
        <v>1838</v>
      </c>
    </row>
    <row r="39" spans="1:42" s="808" customFormat="1" ht="51">
      <c r="A39" s="2878"/>
      <c r="B39" s="2878"/>
      <c r="C39" s="2861"/>
      <c r="D39" s="2384"/>
      <c r="E39" s="2384"/>
      <c r="F39" s="2887"/>
      <c r="G39" s="2384"/>
      <c r="H39" s="2384"/>
      <c r="I39" s="837"/>
      <c r="J39" s="851" t="s">
        <v>1164</v>
      </c>
      <c r="K39" s="803" t="s">
        <v>72</v>
      </c>
      <c r="L39" s="852">
        <v>1</v>
      </c>
      <c r="M39" s="803" t="s">
        <v>1161</v>
      </c>
      <c r="N39" s="803" t="s">
        <v>1165</v>
      </c>
      <c r="O39" s="803" t="s">
        <v>72</v>
      </c>
      <c r="P39" s="824">
        <v>43115</v>
      </c>
      <c r="Q39" s="824">
        <v>43189</v>
      </c>
      <c r="R39" s="2002"/>
      <c r="S39" s="2002"/>
      <c r="T39" s="1997">
        <v>1</v>
      </c>
      <c r="U39" s="1997"/>
      <c r="V39" s="2002"/>
      <c r="W39" s="2002"/>
      <c r="X39" s="2002"/>
      <c r="Y39" s="2002"/>
      <c r="Z39" s="2002"/>
      <c r="AA39" s="2002"/>
      <c r="AB39" s="2002"/>
      <c r="AC39" s="2002"/>
      <c r="AD39" s="806">
        <f t="shared" si="3"/>
        <v>1</v>
      </c>
      <c r="AE39" s="850">
        <v>0</v>
      </c>
      <c r="AF39" s="850">
        <v>0</v>
      </c>
      <c r="AG39" s="2105"/>
      <c r="AH39" s="2485">
        <f t="shared" si="4"/>
        <v>0</v>
      </c>
      <c r="AI39" s="2486"/>
      <c r="AJ39" s="2487">
        <v>0.75</v>
      </c>
      <c r="AK39" s="2486"/>
      <c r="AL39" s="2488">
        <f t="shared" si="5"/>
        <v>0.75</v>
      </c>
      <c r="AM39" s="2487"/>
      <c r="AN39" s="2504"/>
      <c r="AO39" s="2487" t="s">
        <v>1853</v>
      </c>
      <c r="AP39" s="2489" t="s">
        <v>1854</v>
      </c>
    </row>
    <row r="40" spans="1:42" s="808" customFormat="1" ht="51">
      <c r="A40" s="2878"/>
      <c r="B40" s="2878"/>
      <c r="C40" s="2861"/>
      <c r="D40" s="2384"/>
      <c r="E40" s="2384"/>
      <c r="F40" s="2887"/>
      <c r="G40" s="2384"/>
      <c r="H40" s="2384"/>
      <c r="I40" s="837"/>
      <c r="J40" s="851" t="s">
        <v>1166</v>
      </c>
      <c r="K40" s="803" t="s">
        <v>72</v>
      </c>
      <c r="L40" s="852">
        <v>1</v>
      </c>
      <c r="M40" s="803" t="s">
        <v>1161</v>
      </c>
      <c r="N40" s="803" t="s">
        <v>1167</v>
      </c>
      <c r="O40" s="803" t="s">
        <v>72</v>
      </c>
      <c r="P40" s="824">
        <v>43115</v>
      </c>
      <c r="Q40" s="824">
        <v>43465</v>
      </c>
      <c r="R40" s="2002"/>
      <c r="S40" s="2002"/>
      <c r="T40" s="1997">
        <v>1</v>
      </c>
      <c r="U40" s="1997"/>
      <c r="V40" s="2002"/>
      <c r="W40" s="2002"/>
      <c r="X40" s="2002"/>
      <c r="Y40" s="2002"/>
      <c r="Z40" s="2002"/>
      <c r="AA40" s="2002"/>
      <c r="AB40" s="2002"/>
      <c r="AC40" s="2002"/>
      <c r="AD40" s="806">
        <f t="shared" si="3"/>
        <v>1</v>
      </c>
      <c r="AE40" s="850">
        <v>0</v>
      </c>
      <c r="AF40" s="850">
        <v>0</v>
      </c>
      <c r="AG40" s="2105"/>
      <c r="AH40" s="2485">
        <f t="shared" si="4"/>
        <v>0</v>
      </c>
      <c r="AI40" s="2486"/>
      <c r="AJ40" s="2487">
        <v>0.8</v>
      </c>
      <c r="AK40" s="2486"/>
      <c r="AL40" s="2488">
        <f t="shared" si="5"/>
        <v>0.8</v>
      </c>
      <c r="AM40" s="2487"/>
      <c r="AN40" s="2504"/>
      <c r="AO40" s="2487" t="s">
        <v>1855</v>
      </c>
      <c r="AP40" s="2489" t="s">
        <v>1856</v>
      </c>
    </row>
    <row r="41" spans="1:42" s="808" customFormat="1" ht="138" customHeight="1">
      <c r="A41" s="2878"/>
      <c r="B41" s="2878"/>
      <c r="C41" s="2861"/>
      <c r="D41" s="2384"/>
      <c r="E41" s="2384"/>
      <c r="F41" s="2887"/>
      <c r="G41" s="2384"/>
      <c r="H41" s="2384"/>
      <c r="I41" s="837"/>
      <c r="J41" s="851" t="s">
        <v>1168</v>
      </c>
      <c r="K41" s="803" t="s">
        <v>72</v>
      </c>
      <c r="L41" s="852">
        <v>1</v>
      </c>
      <c r="M41" s="803" t="s">
        <v>1161</v>
      </c>
      <c r="N41" s="803" t="s">
        <v>1169</v>
      </c>
      <c r="O41" s="803" t="s">
        <v>72</v>
      </c>
      <c r="P41" s="824">
        <v>43115</v>
      </c>
      <c r="Q41" s="824">
        <v>43189</v>
      </c>
      <c r="R41" s="2002"/>
      <c r="S41" s="2002"/>
      <c r="T41" s="1997">
        <v>1</v>
      </c>
      <c r="U41" s="1997"/>
      <c r="V41" s="2002"/>
      <c r="W41" s="2002"/>
      <c r="X41" s="2002"/>
      <c r="Y41" s="2002"/>
      <c r="Z41" s="2002"/>
      <c r="AA41" s="2002"/>
      <c r="AB41" s="2002"/>
      <c r="AC41" s="2002"/>
      <c r="AD41" s="806">
        <f t="shared" si="3"/>
        <v>1</v>
      </c>
      <c r="AE41" s="850">
        <v>0</v>
      </c>
      <c r="AF41" s="850">
        <v>0</v>
      </c>
      <c r="AG41" s="2105"/>
      <c r="AH41" s="2485">
        <f t="shared" si="4"/>
        <v>0</v>
      </c>
      <c r="AI41" s="2486"/>
      <c r="AJ41" s="2487">
        <v>0.75</v>
      </c>
      <c r="AK41" s="2486"/>
      <c r="AL41" s="2488">
        <f t="shared" si="5"/>
        <v>0.75</v>
      </c>
      <c r="AM41" s="2487"/>
      <c r="AN41" s="2504"/>
      <c r="AO41" s="2487" t="s">
        <v>1857</v>
      </c>
      <c r="AP41" s="2489" t="s">
        <v>1858</v>
      </c>
    </row>
    <row r="42" spans="1:42" s="808" customFormat="1" ht="90" thickBot="1">
      <c r="A42" s="2878"/>
      <c r="B42" s="2878"/>
      <c r="C42" s="2861"/>
      <c r="D42" s="2384"/>
      <c r="E42" s="2384"/>
      <c r="F42" s="2888"/>
      <c r="G42" s="2384"/>
      <c r="H42" s="2384"/>
      <c r="I42" s="837"/>
      <c r="J42" s="851" t="s">
        <v>1170</v>
      </c>
      <c r="K42" s="803" t="s">
        <v>72</v>
      </c>
      <c r="L42" s="852">
        <v>1</v>
      </c>
      <c r="M42" s="803" t="s">
        <v>1161</v>
      </c>
      <c r="N42" s="803" t="s">
        <v>1162</v>
      </c>
      <c r="O42" s="803" t="s">
        <v>72</v>
      </c>
      <c r="P42" s="824">
        <v>43115</v>
      </c>
      <c r="Q42" s="824">
        <v>43220</v>
      </c>
      <c r="R42" s="2002"/>
      <c r="S42" s="2002"/>
      <c r="T42" s="2002"/>
      <c r="U42" s="1997">
        <v>1</v>
      </c>
      <c r="V42" s="2002"/>
      <c r="W42" s="2002"/>
      <c r="X42" s="2002"/>
      <c r="Y42" s="2002"/>
      <c r="Z42" s="2002"/>
      <c r="AA42" s="2002"/>
      <c r="AB42" s="2002"/>
      <c r="AC42" s="2002"/>
      <c r="AD42" s="806">
        <f>SUM(R42:AC42)</f>
        <v>1</v>
      </c>
      <c r="AE42" s="850">
        <v>0</v>
      </c>
      <c r="AF42" s="850">
        <v>0</v>
      </c>
      <c r="AG42" s="2105"/>
      <c r="AH42" s="2485">
        <f t="shared" si="4"/>
        <v>0</v>
      </c>
      <c r="AI42" s="2486"/>
      <c r="AJ42" s="2487">
        <v>0.38</v>
      </c>
      <c r="AK42" s="2486"/>
      <c r="AL42" s="2488">
        <f>+AJ42/AD42</f>
        <v>0.38</v>
      </c>
      <c r="AM42" s="2487"/>
      <c r="AN42" s="2504"/>
      <c r="AO42" s="2487" t="s">
        <v>1859</v>
      </c>
      <c r="AP42" s="2489" t="s">
        <v>1860</v>
      </c>
    </row>
    <row r="43" spans="1:42" s="808" customFormat="1" ht="201" customHeight="1" thickBot="1">
      <c r="A43" s="2878"/>
      <c r="B43" s="2878"/>
      <c r="C43" s="2861"/>
      <c r="D43" s="2384"/>
      <c r="E43" s="2384"/>
      <c r="F43" s="801" t="s">
        <v>1171</v>
      </c>
      <c r="G43" s="2384"/>
      <c r="H43" s="2384"/>
      <c r="I43" s="853"/>
      <c r="J43" s="854" t="s">
        <v>1172</v>
      </c>
      <c r="K43" s="855" t="s">
        <v>72</v>
      </c>
      <c r="L43" s="856">
        <v>1</v>
      </c>
      <c r="M43" s="803" t="s">
        <v>1161</v>
      </c>
      <c r="N43" s="855" t="s">
        <v>1154</v>
      </c>
      <c r="O43" s="803" t="s">
        <v>72</v>
      </c>
      <c r="P43" s="857">
        <v>43115</v>
      </c>
      <c r="Q43" s="857">
        <v>43281</v>
      </c>
      <c r="R43" s="2001"/>
      <c r="S43" s="2001"/>
      <c r="T43" s="1996"/>
      <c r="U43" s="1996"/>
      <c r="V43" s="2001"/>
      <c r="W43" s="1997">
        <v>1</v>
      </c>
      <c r="X43" s="2001"/>
      <c r="Y43" s="2001"/>
      <c r="Z43" s="2001"/>
      <c r="AA43" s="2001"/>
      <c r="AB43" s="2001"/>
      <c r="AC43" s="2001"/>
      <c r="AD43" s="806">
        <f t="shared" si="3"/>
        <v>1</v>
      </c>
      <c r="AE43" s="858">
        <v>71690000</v>
      </c>
      <c r="AF43" s="858">
        <v>71690000</v>
      </c>
      <c r="AG43" s="2106" t="s">
        <v>1027</v>
      </c>
      <c r="AH43" s="2485">
        <f t="shared" si="4"/>
        <v>0</v>
      </c>
      <c r="AI43" s="2486"/>
      <c r="AJ43" s="2487">
        <v>0.13</v>
      </c>
      <c r="AK43" s="2486"/>
      <c r="AL43" s="2488">
        <f t="shared" si="5"/>
        <v>0.13</v>
      </c>
      <c r="AM43" s="2498">
        <f>7169000*2</f>
        <v>14338000</v>
      </c>
      <c r="AN43" s="2486">
        <f>+AM43/AF43</f>
        <v>0.2</v>
      </c>
      <c r="AO43" s="2487" t="s">
        <v>1861</v>
      </c>
      <c r="AP43" s="2489" t="s">
        <v>1838</v>
      </c>
    </row>
    <row r="44" spans="1:42" s="808" customFormat="1" ht="51">
      <c r="A44" s="2878"/>
      <c r="B44" s="2878"/>
      <c r="C44" s="2861"/>
      <c r="D44" s="2384"/>
      <c r="E44" s="2384"/>
      <c r="F44" s="861"/>
      <c r="G44" s="2384"/>
      <c r="H44" s="2384"/>
      <c r="I44" s="853"/>
      <c r="J44" s="854" t="s">
        <v>1175</v>
      </c>
      <c r="K44" s="855" t="s">
        <v>1173</v>
      </c>
      <c r="L44" s="856">
        <v>1</v>
      </c>
      <c r="M44" s="803" t="s">
        <v>1176</v>
      </c>
      <c r="N44" s="855" t="s">
        <v>1136</v>
      </c>
      <c r="O44" s="855" t="s">
        <v>417</v>
      </c>
      <c r="P44" s="824">
        <v>43115</v>
      </c>
      <c r="Q44" s="857">
        <v>43281</v>
      </c>
      <c r="R44" s="2001"/>
      <c r="S44" s="2001"/>
      <c r="T44" s="1996"/>
      <c r="U44" s="1996"/>
      <c r="V44" s="2001"/>
      <c r="W44" s="1997">
        <v>1</v>
      </c>
      <c r="X44" s="2001"/>
      <c r="Y44" s="2001"/>
      <c r="Z44" s="2001"/>
      <c r="AA44" s="2001"/>
      <c r="AB44" s="2001"/>
      <c r="AC44" s="2001"/>
      <c r="AD44" s="806">
        <f t="shared" si="3"/>
        <v>1</v>
      </c>
      <c r="AE44" s="858">
        <v>300000000</v>
      </c>
      <c r="AF44" s="858">
        <v>300000000</v>
      </c>
      <c r="AG44" s="2106" t="s">
        <v>1027</v>
      </c>
      <c r="AH44" s="2485">
        <f t="shared" si="4"/>
        <v>0</v>
      </c>
      <c r="AI44" s="2486"/>
      <c r="AJ44" s="2487">
        <v>0.08</v>
      </c>
      <c r="AK44" s="2486"/>
      <c r="AL44" s="2488">
        <f t="shared" si="5"/>
        <v>0.08</v>
      </c>
      <c r="AM44" s="2505"/>
      <c r="AN44" s="2486"/>
      <c r="AO44" s="2487"/>
      <c r="AP44" s="2489" t="s">
        <v>1862</v>
      </c>
    </row>
    <row r="45" spans="1:42" s="808" customFormat="1" ht="71.25" customHeight="1" thickBot="1">
      <c r="A45" s="2878"/>
      <c r="B45" s="2878"/>
      <c r="C45" s="2862"/>
      <c r="D45" s="2384"/>
      <c r="E45" s="2384"/>
      <c r="F45" s="861"/>
      <c r="G45" s="2384"/>
      <c r="H45" s="2384"/>
      <c r="I45" s="853"/>
      <c r="J45" s="854" t="s">
        <v>1177</v>
      </c>
      <c r="K45" s="855" t="s">
        <v>72</v>
      </c>
      <c r="L45" s="856">
        <v>1</v>
      </c>
      <c r="M45" s="855" t="s">
        <v>1178</v>
      </c>
      <c r="N45" s="855" t="s">
        <v>1174</v>
      </c>
      <c r="O45" s="855" t="s">
        <v>72</v>
      </c>
      <c r="P45" s="857">
        <v>43115</v>
      </c>
      <c r="Q45" s="857">
        <v>43281</v>
      </c>
      <c r="R45" s="2003"/>
      <c r="S45" s="2003"/>
      <c r="T45" s="2004"/>
      <c r="U45" s="2004"/>
      <c r="V45" s="2005">
        <v>1</v>
      </c>
      <c r="W45" s="2005"/>
      <c r="X45" s="2003"/>
      <c r="Y45" s="2003"/>
      <c r="Z45" s="2003"/>
      <c r="AA45" s="2003"/>
      <c r="AB45" s="2003"/>
      <c r="AC45" s="2003"/>
      <c r="AD45" s="806">
        <f t="shared" si="3"/>
        <v>1</v>
      </c>
      <c r="AE45" s="858">
        <v>0</v>
      </c>
      <c r="AF45" s="858">
        <v>0</v>
      </c>
      <c r="AG45" s="2106"/>
      <c r="AH45" s="2485">
        <f t="shared" si="4"/>
        <v>0</v>
      </c>
      <c r="AI45" s="2486"/>
      <c r="AJ45" s="2487">
        <v>0.2</v>
      </c>
      <c r="AK45" s="2486"/>
      <c r="AL45" s="2488">
        <f t="shared" si="5"/>
        <v>0.2</v>
      </c>
      <c r="AM45" s="2487"/>
      <c r="AN45" s="2504"/>
      <c r="AO45" s="2487" t="s">
        <v>1863</v>
      </c>
      <c r="AP45" s="2489" t="s">
        <v>1838</v>
      </c>
    </row>
    <row r="46" spans="1:42" s="787" customFormat="1" ht="13.5" thickBot="1">
      <c r="A46" s="2864" t="s">
        <v>56</v>
      </c>
      <c r="B46" s="2865"/>
      <c r="C46" s="2865"/>
      <c r="D46" s="2865"/>
      <c r="E46" s="2865"/>
      <c r="F46" s="2865"/>
      <c r="G46" s="2381"/>
      <c r="H46" s="2381"/>
      <c r="I46" s="2381"/>
      <c r="J46" s="862"/>
      <c r="K46" s="863"/>
      <c r="L46" s="864"/>
      <c r="M46" s="864"/>
      <c r="N46" s="864"/>
      <c r="O46" s="864"/>
      <c r="P46" s="864"/>
      <c r="Q46" s="864"/>
      <c r="R46" s="828"/>
      <c r="S46" s="828"/>
      <c r="T46" s="828"/>
      <c r="U46" s="828"/>
      <c r="V46" s="828"/>
      <c r="W46" s="828"/>
      <c r="X46" s="828"/>
      <c r="Y46" s="828"/>
      <c r="Z46" s="828"/>
      <c r="AA46" s="828"/>
      <c r="AB46" s="828"/>
      <c r="AC46" s="865"/>
      <c r="AD46" s="865"/>
      <c r="AE46" s="866">
        <f>SUM(AE35:AE45)</f>
        <v>371690000</v>
      </c>
      <c r="AF46" s="866">
        <f>SUM(AF35:AF45)</f>
        <v>371690000</v>
      </c>
      <c r="AG46" s="829"/>
      <c r="AH46" s="2118"/>
      <c r="AI46" s="2103"/>
      <c r="AJ46" s="2103"/>
      <c r="AK46" s="2103"/>
      <c r="AL46" s="2103"/>
      <c r="AM46" s="2103"/>
      <c r="AN46" s="2103"/>
      <c r="AO46" s="2103"/>
      <c r="AP46" s="2119"/>
    </row>
    <row r="47" spans="1:42" s="808" customFormat="1" ht="63.75">
      <c r="A47" s="2902">
        <v>4</v>
      </c>
      <c r="B47" s="2879" t="s">
        <v>1179</v>
      </c>
      <c r="C47" s="2880" t="s">
        <v>1180</v>
      </c>
      <c r="D47" s="2384"/>
      <c r="E47" s="2384"/>
      <c r="F47" s="867"/>
      <c r="G47" s="2384"/>
      <c r="H47" s="2384"/>
      <c r="I47" s="868"/>
      <c r="J47" s="869" t="s">
        <v>1181</v>
      </c>
      <c r="K47" s="803" t="s">
        <v>1182</v>
      </c>
      <c r="L47" s="803">
        <v>2</v>
      </c>
      <c r="M47" s="870" t="s">
        <v>1158</v>
      </c>
      <c r="N47" s="803" t="s">
        <v>1183</v>
      </c>
      <c r="O47" s="803" t="s">
        <v>1184</v>
      </c>
      <c r="P47" s="824">
        <v>43115</v>
      </c>
      <c r="Q47" s="824">
        <v>43465</v>
      </c>
      <c r="R47" s="1997"/>
      <c r="S47" s="1997"/>
      <c r="T47" s="1997"/>
      <c r="U47" s="1997">
        <v>1</v>
      </c>
      <c r="V47" s="2006">
        <v>1</v>
      </c>
      <c r="W47" s="2006"/>
      <c r="X47" s="1997"/>
      <c r="Y47" s="1997"/>
      <c r="Z47" s="1997"/>
      <c r="AA47" s="1997"/>
      <c r="AB47" s="1997"/>
      <c r="AC47" s="1997"/>
      <c r="AD47" s="871">
        <f>SUM(R47:AC47)</f>
        <v>2</v>
      </c>
      <c r="AE47" s="807">
        <v>0</v>
      </c>
      <c r="AF47" s="807">
        <v>0</v>
      </c>
      <c r="AG47" s="2107"/>
      <c r="AH47" s="2506">
        <f>SUM(R47:S47)</f>
        <v>0</v>
      </c>
      <c r="AI47" s="2486"/>
      <c r="AJ47" s="2487">
        <v>0</v>
      </c>
      <c r="AK47" s="2486"/>
      <c r="AL47" s="2488">
        <f>+AJ47/AD47</f>
        <v>0</v>
      </c>
      <c r="AM47" s="2487"/>
      <c r="AN47" s="2504"/>
      <c r="AO47" s="2487" t="s">
        <v>1844</v>
      </c>
      <c r="AP47" s="2489" t="s">
        <v>1838</v>
      </c>
    </row>
    <row r="48" spans="1:42" s="808" customFormat="1" ht="243.75" customHeight="1">
      <c r="A48" s="2903"/>
      <c r="B48" s="2878"/>
      <c r="C48" s="2861"/>
      <c r="D48" s="872"/>
      <c r="E48" s="2906" t="s">
        <v>415</v>
      </c>
      <c r="F48" s="2908" t="s">
        <v>1185</v>
      </c>
      <c r="G48" s="2896" t="s">
        <v>1024</v>
      </c>
      <c r="H48" s="2388"/>
      <c r="I48" s="2898" t="s">
        <v>415</v>
      </c>
      <c r="J48" s="812" t="s">
        <v>1186</v>
      </c>
      <c r="K48" s="873" t="s">
        <v>1187</v>
      </c>
      <c r="L48" s="873">
        <v>1</v>
      </c>
      <c r="M48" s="874" t="s">
        <v>1188</v>
      </c>
      <c r="N48" s="875" t="s">
        <v>1189</v>
      </c>
      <c r="O48" s="813" t="s">
        <v>1190</v>
      </c>
      <c r="P48" s="805">
        <v>43115</v>
      </c>
      <c r="Q48" s="805">
        <v>43281</v>
      </c>
      <c r="R48" s="2001"/>
      <c r="S48" s="2001"/>
      <c r="T48" s="2007"/>
      <c r="U48" s="2007">
        <v>1</v>
      </c>
      <c r="V48" s="2001"/>
      <c r="W48" s="2001"/>
      <c r="X48" s="2001"/>
      <c r="Y48" s="2001"/>
      <c r="Z48" s="2001"/>
      <c r="AA48" s="2001"/>
      <c r="AB48" s="2001"/>
      <c r="AC48" s="2001"/>
      <c r="AD48" s="871">
        <f>SUM(R48:AC48)</f>
        <v>1</v>
      </c>
      <c r="AE48" s="876">
        <v>0</v>
      </c>
      <c r="AF48" s="807">
        <v>0</v>
      </c>
      <c r="AG48" s="2107"/>
      <c r="AH48" s="2506">
        <f aca="true" t="shared" si="6" ref="AH48:AH57">SUM(R48:S48)</f>
        <v>0</v>
      </c>
      <c r="AI48" s="2486"/>
      <c r="AJ48" s="2487">
        <v>0.4</v>
      </c>
      <c r="AK48" s="2486"/>
      <c r="AL48" s="2488">
        <f aca="true" t="shared" si="7" ref="AL48:AL57">+AJ48/AD48</f>
        <v>0.4</v>
      </c>
      <c r="AM48" s="2487"/>
      <c r="AN48" s="2504"/>
      <c r="AO48" s="2487" t="s">
        <v>1864</v>
      </c>
      <c r="AP48" s="2489" t="s">
        <v>1865</v>
      </c>
    </row>
    <row r="49" spans="1:42" s="808" customFormat="1" ht="130.5" customHeight="1">
      <c r="A49" s="2903"/>
      <c r="B49" s="2878"/>
      <c r="C49" s="2861"/>
      <c r="D49" s="811"/>
      <c r="E49" s="2907"/>
      <c r="F49" s="2908"/>
      <c r="G49" s="2897"/>
      <c r="H49" s="2388"/>
      <c r="I49" s="2899"/>
      <c r="J49" s="812" t="s">
        <v>1191</v>
      </c>
      <c r="K49" s="877" t="s">
        <v>887</v>
      </c>
      <c r="L49" s="873">
        <v>2</v>
      </c>
      <c r="M49" s="874" t="s">
        <v>1158</v>
      </c>
      <c r="N49" s="875" t="s">
        <v>1189</v>
      </c>
      <c r="O49" s="813" t="s">
        <v>1159</v>
      </c>
      <c r="P49" s="805">
        <v>43115</v>
      </c>
      <c r="Q49" s="805">
        <v>43281</v>
      </c>
      <c r="R49" s="2001"/>
      <c r="S49" s="2001"/>
      <c r="T49" s="2007"/>
      <c r="U49" s="2007"/>
      <c r="V49" s="2007">
        <v>1</v>
      </c>
      <c r="W49" s="1997">
        <v>1</v>
      </c>
      <c r="X49" s="2001"/>
      <c r="Y49" s="2001"/>
      <c r="Z49" s="2001"/>
      <c r="AA49" s="2001"/>
      <c r="AB49" s="2001"/>
      <c r="AC49" s="2001"/>
      <c r="AD49" s="871">
        <f>SUM(R49:AC49)</f>
        <v>2</v>
      </c>
      <c r="AE49" s="876">
        <v>0</v>
      </c>
      <c r="AF49" s="807">
        <v>0</v>
      </c>
      <c r="AG49" s="2107"/>
      <c r="AH49" s="2506">
        <f t="shared" si="6"/>
        <v>0</v>
      </c>
      <c r="AI49" s="2486"/>
      <c r="AJ49" s="2487">
        <v>0.1</v>
      </c>
      <c r="AK49" s="2486"/>
      <c r="AL49" s="2488">
        <f t="shared" si="7"/>
        <v>0.05</v>
      </c>
      <c r="AM49" s="2487"/>
      <c r="AN49" s="2504"/>
      <c r="AO49" s="2487" t="s">
        <v>1866</v>
      </c>
      <c r="AP49" s="2489" t="s">
        <v>1838</v>
      </c>
    </row>
    <row r="50" spans="1:42" s="808" customFormat="1" ht="147" customHeight="1" thickBot="1">
      <c r="A50" s="2903"/>
      <c r="B50" s="2878"/>
      <c r="C50" s="2861"/>
      <c r="D50" s="811"/>
      <c r="E50" s="2388" t="s">
        <v>415</v>
      </c>
      <c r="F50" s="810" t="s">
        <v>1192</v>
      </c>
      <c r="G50" s="2388" t="s">
        <v>1024</v>
      </c>
      <c r="H50" s="2388"/>
      <c r="I50" s="878" t="s">
        <v>415</v>
      </c>
      <c r="J50" s="812" t="s">
        <v>1193</v>
      </c>
      <c r="K50" s="877" t="s">
        <v>296</v>
      </c>
      <c r="L50" s="879">
        <v>1</v>
      </c>
      <c r="M50" s="813" t="s">
        <v>1117</v>
      </c>
      <c r="N50" s="814" t="s">
        <v>1194</v>
      </c>
      <c r="O50" s="813" t="s">
        <v>1195</v>
      </c>
      <c r="P50" s="805">
        <v>43115</v>
      </c>
      <c r="Q50" s="805">
        <v>43465</v>
      </c>
      <c r="R50" s="2900">
        <v>1</v>
      </c>
      <c r="S50" s="2901"/>
      <c r="T50" s="2900">
        <v>1</v>
      </c>
      <c r="U50" s="2901"/>
      <c r="V50" s="2900">
        <v>1</v>
      </c>
      <c r="W50" s="2901"/>
      <c r="X50" s="2900">
        <v>1</v>
      </c>
      <c r="Y50" s="2901"/>
      <c r="Z50" s="2900">
        <v>1</v>
      </c>
      <c r="AA50" s="2901"/>
      <c r="AB50" s="2900">
        <v>1</v>
      </c>
      <c r="AC50" s="2901"/>
      <c r="AD50" s="880">
        <v>1</v>
      </c>
      <c r="AE50" s="876">
        <v>0</v>
      </c>
      <c r="AF50" s="807">
        <v>0</v>
      </c>
      <c r="AG50" s="2107"/>
      <c r="AH50" s="2507">
        <f t="shared" si="6"/>
        <v>1</v>
      </c>
      <c r="AI50" s="2486">
        <f>2/12</f>
        <v>0.16666666666666666</v>
      </c>
      <c r="AJ50" s="2508">
        <v>1</v>
      </c>
      <c r="AK50" s="2486">
        <f>+AJ50/AH50</f>
        <v>1</v>
      </c>
      <c r="AL50" s="2488">
        <f t="shared" si="7"/>
        <v>1</v>
      </c>
      <c r="AM50" s="2487"/>
      <c r="AN50" s="2504"/>
      <c r="AO50" s="2487" t="s">
        <v>1867</v>
      </c>
      <c r="AP50" s="2489" t="s">
        <v>1838</v>
      </c>
    </row>
    <row r="51" spans="1:42" s="808" customFormat="1" ht="90" thickBot="1">
      <c r="A51" s="2903"/>
      <c r="B51" s="2878"/>
      <c r="C51" s="2861"/>
      <c r="D51" s="881"/>
      <c r="E51" s="881" t="s">
        <v>415</v>
      </c>
      <c r="F51" s="2386" t="s">
        <v>1196</v>
      </c>
      <c r="G51" s="2388" t="s">
        <v>1024</v>
      </c>
      <c r="H51" s="2388"/>
      <c r="I51" s="878" t="s">
        <v>415</v>
      </c>
      <c r="J51" s="812" t="s">
        <v>1197</v>
      </c>
      <c r="K51" s="882" t="s">
        <v>1173</v>
      </c>
      <c r="L51" s="873">
        <v>1</v>
      </c>
      <c r="M51" s="874" t="s">
        <v>1198</v>
      </c>
      <c r="N51" s="875" t="s">
        <v>1199</v>
      </c>
      <c r="O51" s="813" t="s">
        <v>1200</v>
      </c>
      <c r="P51" s="805">
        <v>43115</v>
      </c>
      <c r="Q51" s="805">
        <v>43281</v>
      </c>
      <c r="R51" s="1997"/>
      <c r="S51" s="1997"/>
      <c r="T51" s="2006"/>
      <c r="U51" s="2006">
        <v>1</v>
      </c>
      <c r="V51" s="1997"/>
      <c r="W51" s="1997"/>
      <c r="X51" s="1997"/>
      <c r="Y51" s="1997"/>
      <c r="Z51" s="1997"/>
      <c r="AA51" s="1997"/>
      <c r="AB51" s="1997"/>
      <c r="AC51" s="1997"/>
      <c r="AD51" s="883">
        <f>SUM(R51:AC51)</f>
        <v>1</v>
      </c>
      <c r="AE51" s="876">
        <v>0</v>
      </c>
      <c r="AF51" s="807">
        <v>0</v>
      </c>
      <c r="AG51" s="2107"/>
      <c r="AH51" s="2506">
        <f t="shared" si="6"/>
        <v>0</v>
      </c>
      <c r="AI51" s="2486"/>
      <c r="AJ51" s="2487">
        <v>0</v>
      </c>
      <c r="AK51" s="2486"/>
      <c r="AL51" s="2488">
        <f t="shared" si="7"/>
        <v>0</v>
      </c>
      <c r="AM51" s="2487"/>
      <c r="AN51" s="2504"/>
      <c r="AO51" s="2487" t="s">
        <v>1844</v>
      </c>
      <c r="AP51" s="2489" t="s">
        <v>1838</v>
      </c>
    </row>
    <row r="52" spans="1:42" s="860" customFormat="1" ht="51.75" thickBot="1">
      <c r="A52" s="2903"/>
      <c r="B52" s="2878"/>
      <c r="C52" s="2861"/>
      <c r="D52" s="859"/>
      <c r="E52" s="859"/>
      <c r="F52" s="884"/>
      <c r="G52" s="859"/>
      <c r="H52" s="859"/>
      <c r="I52" s="885"/>
      <c r="J52" s="886" t="s">
        <v>1201</v>
      </c>
      <c r="K52" s="803" t="s">
        <v>1173</v>
      </c>
      <c r="L52" s="803">
        <v>1</v>
      </c>
      <c r="M52" s="804" t="s">
        <v>1202</v>
      </c>
      <c r="N52" s="803" t="s">
        <v>1183</v>
      </c>
      <c r="O52" s="803" t="s">
        <v>417</v>
      </c>
      <c r="P52" s="805">
        <v>43115</v>
      </c>
      <c r="Q52" s="805">
        <v>43343</v>
      </c>
      <c r="R52" s="1997"/>
      <c r="S52" s="1997"/>
      <c r="T52" s="2006"/>
      <c r="U52" s="2006"/>
      <c r="V52" s="1997">
        <v>1</v>
      </c>
      <c r="W52" s="1997"/>
      <c r="X52" s="1997"/>
      <c r="Y52" s="1997"/>
      <c r="Z52" s="1997"/>
      <c r="AA52" s="1997"/>
      <c r="AB52" s="1997"/>
      <c r="AC52" s="1997"/>
      <c r="AD52" s="887">
        <f aca="true" t="shared" si="8" ref="AD52:AD57">SUM(R52:AC52)</f>
        <v>1</v>
      </c>
      <c r="AE52" s="876">
        <v>0</v>
      </c>
      <c r="AF52" s="876">
        <v>0</v>
      </c>
      <c r="AG52" s="2108"/>
      <c r="AH52" s="2506">
        <f t="shared" si="6"/>
        <v>0</v>
      </c>
      <c r="AI52" s="2486"/>
      <c r="AJ52" s="2487">
        <v>0</v>
      </c>
      <c r="AK52" s="2486"/>
      <c r="AL52" s="2488">
        <f t="shared" si="7"/>
        <v>0</v>
      </c>
      <c r="AM52" s="2487"/>
      <c r="AN52" s="2504"/>
      <c r="AO52" s="2487" t="s">
        <v>1844</v>
      </c>
      <c r="AP52" s="2489" t="s">
        <v>1838</v>
      </c>
    </row>
    <row r="53" spans="1:42" s="808" customFormat="1" ht="51">
      <c r="A53" s="2903"/>
      <c r="B53" s="2878"/>
      <c r="C53" s="2861"/>
      <c r="D53" s="2384"/>
      <c r="E53" s="2384"/>
      <c r="F53" s="2886"/>
      <c r="G53" s="2384"/>
      <c r="H53" s="2384"/>
      <c r="I53" s="837"/>
      <c r="J53" s="886" t="s">
        <v>1203</v>
      </c>
      <c r="K53" s="888" t="s">
        <v>983</v>
      </c>
      <c r="L53" s="803">
        <v>4</v>
      </c>
      <c r="M53" s="870" t="s">
        <v>1204</v>
      </c>
      <c r="N53" s="803" t="s">
        <v>1183</v>
      </c>
      <c r="O53" s="803" t="s">
        <v>983</v>
      </c>
      <c r="P53" s="805">
        <v>43115</v>
      </c>
      <c r="Q53" s="805">
        <v>43465</v>
      </c>
      <c r="R53" s="2001"/>
      <c r="S53" s="2001"/>
      <c r="T53" s="1997"/>
      <c r="U53" s="1997">
        <v>2</v>
      </c>
      <c r="V53" s="1997">
        <v>2</v>
      </c>
      <c r="W53" s="1997"/>
      <c r="X53" s="1997"/>
      <c r="Y53" s="2001"/>
      <c r="Z53" s="2001"/>
      <c r="AA53" s="2001"/>
      <c r="AB53" s="2001"/>
      <c r="AC53" s="2001"/>
      <c r="AD53" s="883">
        <f t="shared" si="8"/>
        <v>4</v>
      </c>
      <c r="AE53" s="876">
        <v>0</v>
      </c>
      <c r="AF53" s="876">
        <v>0</v>
      </c>
      <c r="AG53" s="2105"/>
      <c r="AH53" s="2506">
        <f t="shared" si="6"/>
        <v>0</v>
      </c>
      <c r="AI53" s="2486"/>
      <c r="AJ53" s="2487">
        <v>0</v>
      </c>
      <c r="AK53" s="2486"/>
      <c r="AL53" s="2488">
        <f t="shared" si="7"/>
        <v>0</v>
      </c>
      <c r="AM53" s="2487"/>
      <c r="AN53" s="2504"/>
      <c r="AO53" s="2487" t="s">
        <v>1844</v>
      </c>
      <c r="AP53" s="2489" t="s">
        <v>1838</v>
      </c>
    </row>
    <row r="54" spans="1:42" s="808" customFormat="1" ht="63.75">
      <c r="A54" s="2903"/>
      <c r="B54" s="2878"/>
      <c r="C54" s="2861"/>
      <c r="D54" s="2384"/>
      <c r="E54" s="2384"/>
      <c r="F54" s="2887"/>
      <c r="G54" s="2384"/>
      <c r="H54" s="2384"/>
      <c r="I54" s="837"/>
      <c r="J54" s="886" t="s">
        <v>1205</v>
      </c>
      <c r="K54" s="888" t="s">
        <v>1182</v>
      </c>
      <c r="L54" s="803">
        <v>1</v>
      </c>
      <c r="M54" s="804" t="s">
        <v>1158</v>
      </c>
      <c r="N54" s="803" t="s">
        <v>1183</v>
      </c>
      <c r="O54" s="803" t="s">
        <v>887</v>
      </c>
      <c r="P54" s="805">
        <v>43115</v>
      </c>
      <c r="Q54" s="805">
        <v>43465</v>
      </c>
      <c r="R54" s="2001"/>
      <c r="S54" s="2001"/>
      <c r="T54" s="2001"/>
      <c r="U54" s="2001"/>
      <c r="V54" s="2001"/>
      <c r="W54" s="1997">
        <v>1</v>
      </c>
      <c r="X54" s="1997"/>
      <c r="Y54" s="2001"/>
      <c r="Z54" s="2001"/>
      <c r="AA54" s="2001"/>
      <c r="AB54" s="2001"/>
      <c r="AC54" s="2001"/>
      <c r="AD54" s="883">
        <f t="shared" si="8"/>
        <v>1</v>
      </c>
      <c r="AE54" s="889">
        <v>0</v>
      </c>
      <c r="AF54" s="890">
        <v>0</v>
      </c>
      <c r="AG54" s="2108"/>
      <c r="AH54" s="2506">
        <f t="shared" si="6"/>
        <v>0</v>
      </c>
      <c r="AI54" s="2486"/>
      <c r="AJ54" s="2487">
        <v>0</v>
      </c>
      <c r="AK54" s="2486"/>
      <c r="AL54" s="2488">
        <f t="shared" si="7"/>
        <v>0</v>
      </c>
      <c r="AM54" s="2487"/>
      <c r="AN54" s="2504"/>
      <c r="AO54" s="2487" t="s">
        <v>1844</v>
      </c>
      <c r="AP54" s="2489" t="s">
        <v>1838</v>
      </c>
    </row>
    <row r="55" spans="1:42" s="808" customFormat="1" ht="90" customHeight="1">
      <c r="A55" s="2903"/>
      <c r="B55" s="2878"/>
      <c r="C55" s="2861"/>
      <c r="D55" s="2384"/>
      <c r="E55" s="2384"/>
      <c r="F55" s="2887"/>
      <c r="G55" s="2384"/>
      <c r="H55" s="2384"/>
      <c r="I55" s="837"/>
      <c r="J55" s="891" t="s">
        <v>1206</v>
      </c>
      <c r="K55" s="803" t="s">
        <v>72</v>
      </c>
      <c r="L55" s="803">
        <v>1</v>
      </c>
      <c r="M55" s="804" t="s">
        <v>1161</v>
      </c>
      <c r="N55" s="803" t="s">
        <v>1183</v>
      </c>
      <c r="O55" s="803" t="s">
        <v>72</v>
      </c>
      <c r="P55" s="805">
        <v>43115</v>
      </c>
      <c r="Q55" s="805">
        <v>43465</v>
      </c>
      <c r="R55" s="2001"/>
      <c r="S55" s="2001"/>
      <c r="T55" s="2001"/>
      <c r="U55" s="2001"/>
      <c r="V55" s="1997">
        <v>1</v>
      </c>
      <c r="W55" s="1997"/>
      <c r="X55" s="1997"/>
      <c r="Y55" s="2001"/>
      <c r="Z55" s="2001"/>
      <c r="AA55" s="2001"/>
      <c r="AB55" s="2001"/>
      <c r="AC55" s="2001"/>
      <c r="AD55" s="883">
        <f t="shared" si="8"/>
        <v>1</v>
      </c>
      <c r="AE55" s="876">
        <v>0</v>
      </c>
      <c r="AF55" s="876">
        <v>0</v>
      </c>
      <c r="AG55" s="2105"/>
      <c r="AH55" s="2506">
        <f t="shared" si="6"/>
        <v>0</v>
      </c>
      <c r="AI55" s="2486"/>
      <c r="AJ55" s="2487">
        <v>0.1</v>
      </c>
      <c r="AK55" s="2486"/>
      <c r="AL55" s="2488">
        <f t="shared" si="7"/>
        <v>0.1</v>
      </c>
      <c r="AM55" s="2487"/>
      <c r="AN55" s="2504"/>
      <c r="AO55" s="2487" t="s">
        <v>1868</v>
      </c>
      <c r="AP55" s="2489" t="s">
        <v>1838</v>
      </c>
    </row>
    <row r="56" spans="1:42" s="808" customFormat="1" ht="63.75">
      <c r="A56" s="2903"/>
      <c r="B56" s="2878"/>
      <c r="C56" s="2861"/>
      <c r="D56" s="2384"/>
      <c r="E56" s="2384"/>
      <c r="F56" s="867" t="s">
        <v>1207</v>
      </c>
      <c r="G56" s="2384"/>
      <c r="H56" s="2384"/>
      <c r="I56" s="837"/>
      <c r="J56" s="891" t="s">
        <v>1208</v>
      </c>
      <c r="K56" s="814" t="s">
        <v>1209</v>
      </c>
      <c r="L56" s="892">
        <v>1</v>
      </c>
      <c r="M56" s="893" t="s">
        <v>1210</v>
      </c>
      <c r="N56" s="803" t="s">
        <v>1142</v>
      </c>
      <c r="O56" s="814" t="s">
        <v>1211</v>
      </c>
      <c r="P56" s="824">
        <v>43115</v>
      </c>
      <c r="Q56" s="857">
        <v>43281</v>
      </c>
      <c r="R56" s="2008"/>
      <c r="S56" s="2008"/>
      <c r="T56" s="2008"/>
      <c r="U56" s="2008"/>
      <c r="V56" s="2006">
        <v>1</v>
      </c>
      <c r="W56" s="2008"/>
      <c r="X56" s="2006"/>
      <c r="Y56" s="2006"/>
      <c r="Z56" s="2006"/>
      <c r="AA56" s="2006"/>
      <c r="AB56" s="2001"/>
      <c r="AC56" s="2001"/>
      <c r="AD56" s="806">
        <f t="shared" si="8"/>
        <v>1</v>
      </c>
      <c r="AE56" s="850">
        <v>0</v>
      </c>
      <c r="AF56" s="850">
        <v>0</v>
      </c>
      <c r="AG56" s="2109"/>
      <c r="AH56" s="2506">
        <f t="shared" si="6"/>
        <v>0</v>
      </c>
      <c r="AI56" s="2486"/>
      <c r="AJ56" s="2487">
        <v>0</v>
      </c>
      <c r="AK56" s="2486"/>
      <c r="AL56" s="2488">
        <f t="shared" si="7"/>
        <v>0</v>
      </c>
      <c r="AM56" s="2487"/>
      <c r="AN56" s="2504"/>
      <c r="AO56" s="2487" t="s">
        <v>1869</v>
      </c>
      <c r="AP56" s="2489" t="s">
        <v>1838</v>
      </c>
    </row>
    <row r="57" spans="1:42" s="808" customFormat="1" ht="90" thickBot="1">
      <c r="A57" s="2904"/>
      <c r="B57" s="2905"/>
      <c r="C57" s="2861"/>
      <c r="D57" s="2384"/>
      <c r="E57" s="2384"/>
      <c r="F57" s="867" t="s">
        <v>1212</v>
      </c>
      <c r="G57" s="2384"/>
      <c r="H57" s="2384"/>
      <c r="I57" s="853"/>
      <c r="J57" s="894" t="s">
        <v>1213</v>
      </c>
      <c r="K57" s="895" t="s">
        <v>72</v>
      </c>
      <c r="L57" s="896">
        <v>1</v>
      </c>
      <c r="M57" s="895" t="s">
        <v>1214</v>
      </c>
      <c r="N57" s="895" t="s">
        <v>1136</v>
      </c>
      <c r="O57" s="895" t="s">
        <v>1215</v>
      </c>
      <c r="P57" s="857">
        <v>43115</v>
      </c>
      <c r="Q57" s="857">
        <v>43281</v>
      </c>
      <c r="R57" s="2009"/>
      <c r="S57" s="2009"/>
      <c r="T57" s="2009"/>
      <c r="U57" s="2009"/>
      <c r="V57" s="2010">
        <v>1</v>
      </c>
      <c r="W57" s="2009"/>
      <c r="X57" s="2009"/>
      <c r="Y57" s="2009"/>
      <c r="Z57" s="2009"/>
      <c r="AA57" s="2009"/>
      <c r="AB57" s="2003"/>
      <c r="AC57" s="2003"/>
      <c r="AD57" s="806">
        <f t="shared" si="8"/>
        <v>1</v>
      </c>
      <c r="AE57" s="858">
        <v>0</v>
      </c>
      <c r="AF57" s="858">
        <v>0</v>
      </c>
      <c r="AG57" s="2110"/>
      <c r="AH57" s="2506">
        <f t="shared" si="6"/>
        <v>0</v>
      </c>
      <c r="AI57" s="2486"/>
      <c r="AJ57" s="2487">
        <v>0</v>
      </c>
      <c r="AK57" s="2486"/>
      <c r="AL57" s="2488">
        <f t="shared" si="7"/>
        <v>0</v>
      </c>
      <c r="AM57" s="2487"/>
      <c r="AN57" s="2504"/>
      <c r="AO57" s="2487" t="s">
        <v>1870</v>
      </c>
      <c r="AP57" s="2489" t="s">
        <v>1838</v>
      </c>
    </row>
    <row r="58" spans="1:42" s="787" customFormat="1" ht="13.5" thickBot="1">
      <c r="A58" s="2864" t="s">
        <v>56</v>
      </c>
      <c r="B58" s="2865"/>
      <c r="C58" s="2865"/>
      <c r="D58" s="2865"/>
      <c r="E58" s="2865"/>
      <c r="F58" s="2865"/>
      <c r="G58" s="2381"/>
      <c r="H58" s="2381"/>
      <c r="I58" s="2381"/>
      <c r="J58" s="2380"/>
      <c r="K58" s="827"/>
      <c r="L58" s="828"/>
      <c r="M58" s="828"/>
      <c r="N58" s="828"/>
      <c r="O58" s="828"/>
      <c r="P58" s="828"/>
      <c r="Q58" s="828"/>
      <c r="R58" s="828"/>
      <c r="S58" s="828"/>
      <c r="T58" s="828"/>
      <c r="U58" s="828"/>
      <c r="V58" s="828"/>
      <c r="W58" s="828"/>
      <c r="X58" s="828"/>
      <c r="Y58" s="828"/>
      <c r="Z58" s="828"/>
      <c r="AA58" s="828"/>
      <c r="AB58" s="828"/>
      <c r="AC58" s="865"/>
      <c r="AD58" s="865"/>
      <c r="AE58" s="866">
        <f>SUM(AE47:AE57)</f>
        <v>0</v>
      </c>
      <c r="AF58" s="866">
        <f>SUM(AF47:AF57)</f>
        <v>0</v>
      </c>
      <c r="AG58" s="829"/>
      <c r="AH58" s="2509"/>
      <c r="AI58" s="2510"/>
      <c r="AJ58" s="2510"/>
      <c r="AK58" s="2510"/>
      <c r="AL58" s="2510"/>
      <c r="AM58" s="2510"/>
      <c r="AN58" s="2510"/>
      <c r="AO58" s="2510"/>
      <c r="AP58" s="2511"/>
    </row>
    <row r="59" spans="1:42" s="808" customFormat="1" ht="64.5" thickBot="1">
      <c r="A59" s="2389"/>
      <c r="B59" s="2389"/>
      <c r="C59" s="897"/>
      <c r="D59" s="898"/>
      <c r="E59" s="898"/>
      <c r="F59" s="899"/>
      <c r="G59" s="900"/>
      <c r="H59" s="900"/>
      <c r="I59" s="901"/>
      <c r="J59" s="902" t="s">
        <v>1216</v>
      </c>
      <c r="K59" s="895" t="s">
        <v>1217</v>
      </c>
      <c r="L59" s="896">
        <v>1</v>
      </c>
      <c r="M59" s="895" t="s">
        <v>1218</v>
      </c>
      <c r="N59" s="855" t="s">
        <v>1142</v>
      </c>
      <c r="O59" s="855" t="s">
        <v>1219</v>
      </c>
      <c r="P59" s="857">
        <v>43115</v>
      </c>
      <c r="Q59" s="903">
        <v>43159</v>
      </c>
      <c r="R59" s="2010">
        <v>1</v>
      </c>
      <c r="S59" s="2009"/>
      <c r="T59" s="2009"/>
      <c r="U59" s="2009"/>
      <c r="V59" s="2009"/>
      <c r="W59" s="2009"/>
      <c r="X59" s="2009"/>
      <c r="Y59" s="2009"/>
      <c r="Z59" s="2009"/>
      <c r="AA59" s="2009"/>
      <c r="AB59" s="2005"/>
      <c r="AC59" s="2005"/>
      <c r="AD59" s="904">
        <f>SUM(R59:AC59)</f>
        <v>1</v>
      </c>
      <c r="AE59" s="826">
        <v>350000000</v>
      </c>
      <c r="AF59" s="826">
        <v>350000000</v>
      </c>
      <c r="AG59" s="2106" t="s">
        <v>1027</v>
      </c>
      <c r="AH59" s="2485">
        <f>SUM(R59:S59)</f>
        <v>1</v>
      </c>
      <c r="AI59" s="2486">
        <f>AH59/AD59</f>
        <v>1</v>
      </c>
      <c r="AJ59" s="2487">
        <v>1</v>
      </c>
      <c r="AK59" s="2486">
        <f>+AJ59/AH59</f>
        <v>1</v>
      </c>
      <c r="AL59" s="2488">
        <f>+AJ59/AD59</f>
        <v>1</v>
      </c>
      <c r="AM59" s="2498">
        <v>350000000</v>
      </c>
      <c r="AN59" s="2486">
        <f>+AM59/AF59</f>
        <v>1</v>
      </c>
      <c r="AO59" s="2487" t="s">
        <v>1871</v>
      </c>
      <c r="AP59" s="2489" t="s">
        <v>1838</v>
      </c>
    </row>
    <row r="60" spans="1:42" s="787" customFormat="1" ht="13.5" thickBot="1">
      <c r="A60" s="2864" t="s">
        <v>56</v>
      </c>
      <c r="B60" s="2865"/>
      <c r="C60" s="2865"/>
      <c r="D60" s="2865"/>
      <c r="E60" s="2865"/>
      <c r="F60" s="2865"/>
      <c r="G60" s="2381"/>
      <c r="H60" s="2381"/>
      <c r="I60" s="2381"/>
      <c r="J60" s="827"/>
      <c r="K60" s="905"/>
      <c r="L60" s="828"/>
      <c r="M60" s="828"/>
      <c r="N60" s="828"/>
      <c r="O60" s="828"/>
      <c r="P60" s="828"/>
      <c r="Q60" s="828"/>
      <c r="R60" s="828"/>
      <c r="S60" s="828"/>
      <c r="T60" s="828"/>
      <c r="U60" s="828"/>
      <c r="V60" s="828"/>
      <c r="W60" s="828"/>
      <c r="X60" s="828"/>
      <c r="Y60" s="828"/>
      <c r="Z60" s="828"/>
      <c r="AA60" s="828"/>
      <c r="AB60" s="828"/>
      <c r="AC60" s="865"/>
      <c r="AD60" s="865"/>
      <c r="AE60" s="866">
        <f>SUM(AE59:AE59)</f>
        <v>350000000</v>
      </c>
      <c r="AF60" s="866">
        <f>SUM(AF59:AF59)</f>
        <v>350000000</v>
      </c>
      <c r="AG60" s="829"/>
      <c r="AH60" s="2509"/>
      <c r="AI60" s="2510"/>
      <c r="AJ60" s="2510"/>
      <c r="AK60" s="2510"/>
      <c r="AL60" s="2510"/>
      <c r="AM60" s="2510"/>
      <c r="AN60" s="2510"/>
      <c r="AO60" s="2510"/>
      <c r="AP60" s="2511"/>
    </row>
    <row r="61" spans="1:42" s="808" customFormat="1" ht="88.5" customHeight="1">
      <c r="A61" s="2878">
        <v>6</v>
      </c>
      <c r="B61" s="2878" t="s">
        <v>1220</v>
      </c>
      <c r="C61" s="2916" t="s">
        <v>1221</v>
      </c>
      <c r="D61" s="898"/>
      <c r="E61" s="898"/>
      <c r="F61" s="2917" t="s">
        <v>1222</v>
      </c>
      <c r="G61" s="2385"/>
      <c r="H61" s="2385"/>
      <c r="I61" s="906"/>
      <c r="J61" s="907" t="s">
        <v>1223</v>
      </c>
      <c r="K61" s="908" t="s">
        <v>1209</v>
      </c>
      <c r="L61" s="909">
        <v>1</v>
      </c>
      <c r="M61" s="908" t="s">
        <v>1158</v>
      </c>
      <c r="N61" s="888" t="s">
        <v>1142</v>
      </c>
      <c r="O61" s="908" t="s">
        <v>1224</v>
      </c>
      <c r="P61" s="910">
        <v>43115</v>
      </c>
      <c r="Q61" s="910">
        <v>43465</v>
      </c>
      <c r="R61" s="2011"/>
      <c r="S61" s="2011"/>
      <c r="T61" s="2011"/>
      <c r="U61" s="2011"/>
      <c r="V61" s="2012">
        <v>1</v>
      </c>
      <c r="W61" s="2011"/>
      <c r="X61" s="2011"/>
      <c r="Y61" s="2011"/>
      <c r="Z61" s="2011"/>
      <c r="AA61" s="2011"/>
      <c r="AB61" s="2013"/>
      <c r="AC61" s="2013"/>
      <c r="AD61" s="911">
        <f>SUM(R61:AC61)</f>
        <v>1</v>
      </c>
      <c r="AE61" s="2398">
        <v>0</v>
      </c>
      <c r="AF61" s="912">
        <v>0</v>
      </c>
      <c r="AG61" s="2111"/>
      <c r="AH61" s="2485">
        <f>SUM(R61:S61)</f>
        <v>0</v>
      </c>
      <c r="AI61" s="2486"/>
      <c r="AJ61" s="2487">
        <v>0.85</v>
      </c>
      <c r="AK61" s="2486"/>
      <c r="AL61" s="2488">
        <f>+AJ61/AD61</f>
        <v>0.85</v>
      </c>
      <c r="AM61" s="2498"/>
      <c r="AN61" s="2504"/>
      <c r="AO61" s="2487" t="s">
        <v>1872</v>
      </c>
      <c r="AP61" s="2489" t="s">
        <v>1838</v>
      </c>
    </row>
    <row r="62" spans="1:42" s="808" customFormat="1" ht="51">
      <c r="A62" s="2878"/>
      <c r="B62" s="2878"/>
      <c r="C62" s="2916"/>
      <c r="D62" s="898"/>
      <c r="E62" s="898"/>
      <c r="F62" s="2917"/>
      <c r="G62" s="2385"/>
      <c r="H62" s="2385"/>
      <c r="I62" s="906"/>
      <c r="J62" s="851" t="s">
        <v>1225</v>
      </c>
      <c r="K62" s="813" t="s">
        <v>72</v>
      </c>
      <c r="L62" s="892">
        <v>1</v>
      </c>
      <c r="M62" s="814" t="s">
        <v>1226</v>
      </c>
      <c r="N62" s="814" t="s">
        <v>1136</v>
      </c>
      <c r="O62" s="814" t="s">
        <v>72</v>
      </c>
      <c r="P62" s="824">
        <v>43115</v>
      </c>
      <c r="Q62" s="910">
        <v>43465</v>
      </c>
      <c r="R62" s="2008"/>
      <c r="S62" s="2008"/>
      <c r="T62" s="2008"/>
      <c r="U62" s="2008"/>
      <c r="V62" s="2008"/>
      <c r="W62" s="2006">
        <v>1</v>
      </c>
      <c r="X62" s="2008"/>
      <c r="Y62" s="2008"/>
      <c r="Z62" s="2008"/>
      <c r="AA62" s="2008"/>
      <c r="AB62" s="1997"/>
      <c r="AC62" s="2013"/>
      <c r="AD62" s="911">
        <f>SUM(R62:AC62)</f>
        <v>1</v>
      </c>
      <c r="AE62" s="913">
        <v>0</v>
      </c>
      <c r="AF62" s="913">
        <v>0</v>
      </c>
      <c r="AG62" s="2094"/>
      <c r="AH62" s="2485">
        <f>SUM(R62:S62)</f>
        <v>0</v>
      </c>
      <c r="AI62" s="2486"/>
      <c r="AJ62" s="2487">
        <v>0</v>
      </c>
      <c r="AK62" s="2486"/>
      <c r="AL62" s="2488">
        <f>+AJ62/AD62</f>
        <v>0</v>
      </c>
      <c r="AM62" s="2498"/>
      <c r="AN62" s="2504"/>
      <c r="AO62" s="2487" t="s">
        <v>1844</v>
      </c>
      <c r="AP62" s="2489" t="s">
        <v>1838</v>
      </c>
    </row>
    <row r="63" spans="1:42" s="808" customFormat="1" ht="66" customHeight="1" thickBot="1">
      <c r="A63" s="2878"/>
      <c r="B63" s="2878"/>
      <c r="C63" s="2916"/>
      <c r="D63" s="898"/>
      <c r="E63" s="898"/>
      <c r="F63" s="2918"/>
      <c r="G63" s="2385"/>
      <c r="H63" s="2385"/>
      <c r="I63" s="914"/>
      <c r="J63" s="854" t="s">
        <v>1227</v>
      </c>
      <c r="K63" s="882" t="s">
        <v>454</v>
      </c>
      <c r="L63" s="915">
        <v>1</v>
      </c>
      <c r="M63" s="814" t="s">
        <v>1228</v>
      </c>
      <c r="N63" s="895" t="s">
        <v>1136</v>
      </c>
      <c r="O63" s="814" t="s">
        <v>72</v>
      </c>
      <c r="P63" s="824">
        <v>43115</v>
      </c>
      <c r="Q63" s="910">
        <v>43465</v>
      </c>
      <c r="R63" s="2914">
        <v>1</v>
      </c>
      <c r="S63" s="2915"/>
      <c r="T63" s="2914">
        <v>1</v>
      </c>
      <c r="U63" s="2915"/>
      <c r="V63" s="2914">
        <v>1</v>
      </c>
      <c r="W63" s="2915"/>
      <c r="X63" s="2914">
        <v>1</v>
      </c>
      <c r="Y63" s="2915"/>
      <c r="Z63" s="2914">
        <v>1</v>
      </c>
      <c r="AA63" s="2915"/>
      <c r="AB63" s="2914">
        <v>1</v>
      </c>
      <c r="AC63" s="2915"/>
      <c r="AD63" s="916">
        <v>1</v>
      </c>
      <c r="AE63" s="913">
        <v>50000000</v>
      </c>
      <c r="AF63" s="913">
        <v>50000000</v>
      </c>
      <c r="AG63" s="2094" t="s">
        <v>1027</v>
      </c>
      <c r="AH63" s="2507">
        <f>SUM(R63:S63)</f>
        <v>1</v>
      </c>
      <c r="AI63" s="2486">
        <f>2/12</f>
        <v>0.16666666666666666</v>
      </c>
      <c r="AJ63" s="2508">
        <v>1</v>
      </c>
      <c r="AK63" s="2486">
        <f>+AJ63/AH63</f>
        <v>1</v>
      </c>
      <c r="AL63" s="2488">
        <f>+AJ63/AD63</f>
        <v>1</v>
      </c>
      <c r="AM63" s="2498"/>
      <c r="AN63" s="2486"/>
      <c r="AO63" s="2487" t="s">
        <v>1873</v>
      </c>
      <c r="AP63" s="2489" t="s">
        <v>1838</v>
      </c>
    </row>
    <row r="64" spans="1:42" s="808" customFormat="1" ht="192" customHeight="1" thickBot="1">
      <c r="A64" s="2878"/>
      <c r="B64" s="2878"/>
      <c r="C64" s="2916"/>
      <c r="D64" s="898"/>
      <c r="E64" s="898"/>
      <c r="F64" s="917" t="s">
        <v>1229</v>
      </c>
      <c r="G64" s="917" t="s">
        <v>627</v>
      </c>
      <c r="H64" s="917"/>
      <c r="I64" s="918"/>
      <c r="J64" s="919" t="s">
        <v>1230</v>
      </c>
      <c r="K64" s="920" t="s">
        <v>1231</v>
      </c>
      <c r="L64" s="921">
        <v>1</v>
      </c>
      <c r="M64" s="922" t="s">
        <v>1232</v>
      </c>
      <c r="N64" s="923" t="s">
        <v>1136</v>
      </c>
      <c r="O64" s="923" t="s">
        <v>72</v>
      </c>
      <c r="P64" s="924">
        <v>43115</v>
      </c>
      <c r="Q64" s="925">
        <v>43281</v>
      </c>
      <c r="R64" s="2014"/>
      <c r="S64" s="2014"/>
      <c r="T64" s="2014"/>
      <c r="U64" s="2014"/>
      <c r="V64" s="2015"/>
      <c r="W64" s="2015">
        <v>1</v>
      </c>
      <c r="X64" s="2014"/>
      <c r="Y64" s="2014"/>
      <c r="Z64" s="2014"/>
      <c r="AA64" s="2014"/>
      <c r="AB64" s="2014"/>
      <c r="AC64" s="2014"/>
      <c r="AD64" s="926">
        <f>SUM(R64:AC64)</f>
        <v>1</v>
      </c>
      <c r="AE64" s="927">
        <v>200000000</v>
      </c>
      <c r="AF64" s="927">
        <v>200000000</v>
      </c>
      <c r="AG64" s="2095" t="s">
        <v>1027</v>
      </c>
      <c r="AH64" s="2485">
        <f>SUM(R64:S64)</f>
        <v>0</v>
      </c>
      <c r="AI64" s="2486"/>
      <c r="AJ64" s="2487">
        <v>0.08</v>
      </c>
      <c r="AK64" s="2486"/>
      <c r="AL64" s="2488">
        <f>+AJ64/AD64</f>
        <v>0.08</v>
      </c>
      <c r="AM64" s="2498"/>
      <c r="AN64" s="2486"/>
      <c r="AO64" s="2487" t="s">
        <v>1874</v>
      </c>
      <c r="AP64" s="2489" t="s">
        <v>1838</v>
      </c>
    </row>
    <row r="65" spans="1:42" s="787" customFormat="1" ht="13.5" thickBot="1">
      <c r="A65" s="2864" t="s">
        <v>56</v>
      </c>
      <c r="B65" s="2865"/>
      <c r="C65" s="2865"/>
      <c r="D65" s="2865"/>
      <c r="E65" s="2865"/>
      <c r="F65" s="2865"/>
      <c r="G65" s="2381"/>
      <c r="H65" s="2381"/>
      <c r="I65" s="928"/>
      <c r="J65" s="2381"/>
      <c r="K65" s="2381"/>
      <c r="L65" s="2381"/>
      <c r="M65" s="2381"/>
      <c r="N65" s="2393"/>
      <c r="O65" s="2381"/>
      <c r="P65" s="2381"/>
      <c r="Q65" s="2381"/>
      <c r="R65" s="2381"/>
      <c r="S65" s="2381"/>
      <c r="T65" s="2381"/>
      <c r="U65" s="2381"/>
      <c r="V65" s="2381"/>
      <c r="W65" s="2381"/>
      <c r="X65" s="2381"/>
      <c r="Y65" s="2381"/>
      <c r="Z65" s="2381"/>
      <c r="AA65" s="2381"/>
      <c r="AB65" s="2381"/>
      <c r="AC65" s="830"/>
      <c r="AD65" s="830"/>
      <c r="AE65" s="838">
        <f>SUM(AE61:AE64)</f>
        <v>250000000</v>
      </c>
      <c r="AF65" s="838">
        <f>SUM(AF61:AF64)</f>
        <v>250000000</v>
      </c>
      <c r="AG65" s="2381"/>
      <c r="AH65" s="2118"/>
      <c r="AI65" s="2103"/>
      <c r="AJ65" s="2103"/>
      <c r="AK65" s="2103"/>
      <c r="AL65" s="2103"/>
      <c r="AM65" s="2103"/>
      <c r="AN65" s="2103"/>
      <c r="AO65" s="2103"/>
      <c r="AP65" s="2119"/>
    </row>
    <row r="66" spans="1:42" s="787" customFormat="1" ht="24" customHeight="1" thickBot="1">
      <c r="A66" s="2889" t="s">
        <v>57</v>
      </c>
      <c r="B66" s="2890"/>
      <c r="C66" s="2890"/>
      <c r="D66" s="2890"/>
      <c r="E66" s="2890"/>
      <c r="F66" s="2890"/>
      <c r="G66" s="2377"/>
      <c r="H66" s="2377"/>
      <c r="I66" s="2377"/>
      <c r="J66" s="929"/>
      <c r="K66" s="929"/>
      <c r="L66" s="929"/>
      <c r="M66" s="929"/>
      <c r="N66" s="930"/>
      <c r="O66" s="930"/>
      <c r="P66" s="930"/>
      <c r="Q66" s="930"/>
      <c r="R66" s="930"/>
      <c r="S66" s="930"/>
      <c r="T66" s="930"/>
      <c r="U66" s="930"/>
      <c r="V66" s="930"/>
      <c r="W66" s="930"/>
      <c r="X66" s="930"/>
      <c r="Y66" s="930"/>
      <c r="Z66" s="930"/>
      <c r="AA66" s="930"/>
      <c r="AB66" s="930"/>
      <c r="AC66" s="931"/>
      <c r="AD66" s="931"/>
      <c r="AE66" s="932">
        <f>SUM(AE65,AE60,AE58,AE46)</f>
        <v>971690000</v>
      </c>
      <c r="AF66" s="932">
        <f>SUM(AF65,AF60,AF58,AF46)</f>
        <v>971690000</v>
      </c>
      <c r="AG66" s="930"/>
      <c r="AH66" s="2123"/>
      <c r="AI66" s="2104"/>
      <c r="AJ66" s="2104"/>
      <c r="AK66" s="2104"/>
      <c r="AL66" s="2104"/>
      <c r="AM66" s="2104"/>
      <c r="AN66" s="2104"/>
      <c r="AO66" s="2104"/>
      <c r="AP66" s="2124"/>
    </row>
    <row r="67" spans="1:42" s="776" customFormat="1" ht="13.5" thickBot="1">
      <c r="A67" s="2923"/>
      <c r="B67" s="2924"/>
      <c r="C67" s="2924"/>
      <c r="D67" s="2924"/>
      <c r="E67" s="2924"/>
      <c r="F67" s="2924"/>
      <c r="G67" s="2924"/>
      <c r="H67" s="2924"/>
      <c r="I67" s="2924"/>
      <c r="J67" s="2924"/>
      <c r="K67" s="2924"/>
      <c r="L67" s="2924"/>
      <c r="M67" s="2924"/>
      <c r="N67" s="2924"/>
      <c r="O67" s="2924"/>
      <c r="P67" s="2924"/>
      <c r="Q67" s="2924"/>
      <c r="R67" s="2924"/>
      <c r="S67" s="2924"/>
      <c r="T67" s="2924"/>
      <c r="U67" s="2924"/>
      <c r="V67" s="2924"/>
      <c r="W67" s="2924"/>
      <c r="X67" s="2924"/>
      <c r="Y67" s="2924"/>
      <c r="Z67" s="2924"/>
      <c r="AA67" s="2924"/>
      <c r="AB67" s="2924"/>
      <c r="AC67" s="2924"/>
      <c r="AD67" s="2924"/>
      <c r="AE67" s="2924"/>
      <c r="AF67" s="2924"/>
      <c r="AG67" s="2924"/>
      <c r="AH67" s="2125"/>
      <c r="AI67" s="874"/>
      <c r="AJ67" s="874"/>
      <c r="AK67" s="874"/>
      <c r="AL67" s="874"/>
      <c r="AM67" s="874"/>
      <c r="AN67" s="874"/>
      <c r="AO67" s="874"/>
      <c r="AP67" s="2126"/>
    </row>
    <row r="68" spans="1:42" s="787" customFormat="1" ht="24" customHeight="1" thickBot="1">
      <c r="A68" s="2869" t="s">
        <v>8</v>
      </c>
      <c r="B68" s="2870"/>
      <c r="C68" s="2870"/>
      <c r="D68" s="2870"/>
      <c r="E68" s="2870"/>
      <c r="F68" s="2870"/>
      <c r="G68" s="933"/>
      <c r="H68" s="933"/>
      <c r="I68" s="933"/>
      <c r="J68" s="2382"/>
      <c r="K68" s="2869" t="s">
        <v>242</v>
      </c>
      <c r="L68" s="2870"/>
      <c r="M68" s="2870"/>
      <c r="N68" s="2870"/>
      <c r="O68" s="2870"/>
      <c r="P68" s="2870"/>
      <c r="Q68" s="2870"/>
      <c r="R68" s="2870"/>
      <c r="S68" s="2870"/>
      <c r="T68" s="2870"/>
      <c r="U68" s="2870"/>
      <c r="V68" s="2870"/>
      <c r="W68" s="2870"/>
      <c r="X68" s="2870"/>
      <c r="Y68" s="2870"/>
      <c r="Z68" s="2870"/>
      <c r="AA68" s="2870"/>
      <c r="AB68" s="2870"/>
      <c r="AC68" s="2870"/>
      <c r="AD68" s="2870"/>
      <c r="AE68" s="2870"/>
      <c r="AF68" s="2870"/>
      <c r="AG68" s="2870"/>
      <c r="AH68" s="2909"/>
      <c r="AI68" s="2910"/>
      <c r="AJ68" s="2910"/>
      <c r="AK68" s="2910"/>
      <c r="AL68" s="2910"/>
      <c r="AM68" s="2910"/>
      <c r="AN68" s="2910"/>
      <c r="AO68" s="2910"/>
      <c r="AP68" s="2911"/>
    </row>
    <row r="69" spans="1:42" s="776" customFormat="1" ht="14.25" customHeight="1" thickBot="1">
      <c r="A69" s="2912"/>
      <c r="B69" s="2913"/>
      <c r="C69" s="2913"/>
      <c r="D69" s="2913"/>
      <c r="E69" s="2913"/>
      <c r="F69" s="2913"/>
      <c r="G69" s="2913"/>
      <c r="H69" s="2913"/>
      <c r="I69" s="2913"/>
      <c r="J69" s="2913"/>
      <c r="K69" s="2913"/>
      <c r="L69" s="2913"/>
      <c r="M69" s="2913"/>
      <c r="N69" s="2913"/>
      <c r="O69" s="2913"/>
      <c r="P69" s="2913"/>
      <c r="Q69" s="2913"/>
      <c r="R69" s="2913"/>
      <c r="S69" s="2913"/>
      <c r="T69" s="2913"/>
      <c r="U69" s="2913"/>
      <c r="V69" s="2913"/>
      <c r="W69" s="2913"/>
      <c r="X69" s="2913"/>
      <c r="Y69" s="2913"/>
      <c r="Z69" s="2913"/>
      <c r="AA69" s="2913"/>
      <c r="AB69" s="2913"/>
      <c r="AC69" s="2913"/>
      <c r="AD69" s="2913"/>
      <c r="AE69" s="2913"/>
      <c r="AF69" s="2913"/>
      <c r="AG69" s="2913"/>
      <c r="AH69" s="2125"/>
      <c r="AI69" s="874"/>
      <c r="AJ69" s="874"/>
      <c r="AK69" s="874"/>
      <c r="AL69" s="874"/>
      <c r="AM69" s="874"/>
      <c r="AN69" s="874"/>
      <c r="AO69" s="874"/>
      <c r="AP69" s="2126"/>
    </row>
    <row r="70" spans="1:42" s="800" customFormat="1" ht="39" customHeight="1" thickBot="1">
      <c r="A70" s="605" t="s">
        <v>9</v>
      </c>
      <c r="B70" s="789" t="s">
        <v>10</v>
      </c>
      <c r="C70" s="605" t="s">
        <v>11</v>
      </c>
      <c r="D70" s="2883" t="s">
        <v>328</v>
      </c>
      <c r="E70" s="2884"/>
      <c r="F70" s="2379" t="s">
        <v>355</v>
      </c>
      <c r="G70" s="2390" t="s">
        <v>354</v>
      </c>
      <c r="H70" s="2883" t="s">
        <v>328</v>
      </c>
      <c r="I70" s="2884"/>
      <c r="J70" s="790" t="s">
        <v>326</v>
      </c>
      <c r="K70" s="799" t="s">
        <v>13</v>
      </c>
      <c r="L70" s="799" t="s">
        <v>14</v>
      </c>
      <c r="M70" s="799" t="s">
        <v>15</v>
      </c>
      <c r="N70" s="799" t="s">
        <v>16</v>
      </c>
      <c r="O70" s="799" t="s">
        <v>18</v>
      </c>
      <c r="P70" s="799" t="s">
        <v>19</v>
      </c>
      <c r="Q70" s="799" t="s">
        <v>20</v>
      </c>
      <c r="R70" s="934" t="s">
        <v>21</v>
      </c>
      <c r="S70" s="934" t="s">
        <v>22</v>
      </c>
      <c r="T70" s="934" t="s">
        <v>23</v>
      </c>
      <c r="U70" s="934" t="s">
        <v>24</v>
      </c>
      <c r="V70" s="934" t="s">
        <v>25</v>
      </c>
      <c r="W70" s="934" t="s">
        <v>26</v>
      </c>
      <c r="X70" s="934" t="s">
        <v>27</v>
      </c>
      <c r="Y70" s="934" t="s">
        <v>28</v>
      </c>
      <c r="Z70" s="934" t="s">
        <v>29</v>
      </c>
      <c r="AA70" s="934" t="s">
        <v>30</v>
      </c>
      <c r="AB70" s="934" t="s">
        <v>31</v>
      </c>
      <c r="AC70" s="935" t="s">
        <v>32</v>
      </c>
      <c r="AD70" s="936" t="s">
        <v>33</v>
      </c>
      <c r="AE70" s="937" t="s">
        <v>34</v>
      </c>
      <c r="AF70" s="798" t="s">
        <v>244</v>
      </c>
      <c r="AG70" s="2090" t="s">
        <v>35</v>
      </c>
      <c r="AH70" s="2127" t="s">
        <v>36</v>
      </c>
      <c r="AI70" s="2098" t="s">
        <v>37</v>
      </c>
      <c r="AJ70" s="2099" t="s">
        <v>38</v>
      </c>
      <c r="AK70" s="2100" t="s">
        <v>1724</v>
      </c>
      <c r="AL70" s="2100" t="s">
        <v>1725</v>
      </c>
      <c r="AM70" s="2101" t="s">
        <v>42</v>
      </c>
      <c r="AN70" s="2102" t="s">
        <v>43</v>
      </c>
      <c r="AO70" s="2101" t="s">
        <v>44</v>
      </c>
      <c r="AP70" s="2128" t="s">
        <v>45</v>
      </c>
    </row>
    <row r="71" spans="1:42" s="492" customFormat="1" ht="76.5" customHeight="1" thickBot="1">
      <c r="A71" s="2919">
        <v>7</v>
      </c>
      <c r="B71" s="2919" t="s">
        <v>282</v>
      </c>
      <c r="C71" s="2920" t="s">
        <v>286</v>
      </c>
      <c r="D71" s="938"/>
      <c r="E71" s="577"/>
      <c r="F71" s="577"/>
      <c r="G71" s="577"/>
      <c r="H71" s="577"/>
      <c r="I71" s="577"/>
      <c r="J71" s="474" t="s">
        <v>848</v>
      </c>
      <c r="K71" s="187" t="s">
        <v>296</v>
      </c>
      <c r="L71" s="451">
        <v>12</v>
      </c>
      <c r="M71" s="451" t="s">
        <v>849</v>
      </c>
      <c r="N71" s="451" t="s">
        <v>1104</v>
      </c>
      <c r="O71" s="451" t="s">
        <v>493</v>
      </c>
      <c r="P71" s="433" t="s">
        <v>255</v>
      </c>
      <c r="Q71" s="433">
        <v>43465</v>
      </c>
      <c r="R71" s="2921">
        <v>2</v>
      </c>
      <c r="S71" s="2922"/>
      <c r="T71" s="2921">
        <v>2</v>
      </c>
      <c r="U71" s="2922"/>
      <c r="V71" s="2921">
        <v>2</v>
      </c>
      <c r="W71" s="2922"/>
      <c r="X71" s="2921">
        <v>2</v>
      </c>
      <c r="Y71" s="2922"/>
      <c r="Z71" s="2921">
        <v>2</v>
      </c>
      <c r="AA71" s="2922"/>
      <c r="AB71" s="2921">
        <v>2</v>
      </c>
      <c r="AC71" s="2922"/>
      <c r="AD71" s="1633">
        <f>SUM(R71:AC71)</f>
        <v>12</v>
      </c>
      <c r="AE71" s="939">
        <v>0</v>
      </c>
      <c r="AF71" s="939">
        <v>0</v>
      </c>
      <c r="AG71" s="2062"/>
      <c r="AH71" s="2512">
        <f>SUM(R71)</f>
        <v>2</v>
      </c>
      <c r="AI71" s="2455">
        <f>AH71/AD71</f>
        <v>0.16666666666666666</v>
      </c>
      <c r="AJ71" s="2456">
        <v>2</v>
      </c>
      <c r="AK71" s="2455">
        <f>+AJ71/AH71</f>
        <v>1</v>
      </c>
      <c r="AL71" s="2513">
        <f>+AJ71/AD71</f>
        <v>0.16666666666666666</v>
      </c>
      <c r="AM71" s="2514"/>
      <c r="AN71" s="2504"/>
      <c r="AO71" s="2515" t="s">
        <v>1875</v>
      </c>
      <c r="AP71" s="2515" t="s">
        <v>1876</v>
      </c>
    </row>
    <row r="72" spans="1:42" s="492" customFormat="1" ht="76.5" customHeight="1">
      <c r="A72" s="2837"/>
      <c r="B72" s="2837"/>
      <c r="C72" s="2838"/>
      <c r="D72" s="577"/>
      <c r="E72" s="575"/>
      <c r="F72" s="577"/>
      <c r="G72" s="577"/>
      <c r="H72" s="577"/>
      <c r="I72" s="577"/>
      <c r="J72" s="474" t="s">
        <v>845</v>
      </c>
      <c r="K72" s="187" t="s">
        <v>846</v>
      </c>
      <c r="L72" s="416">
        <v>4</v>
      </c>
      <c r="M72" s="187" t="s">
        <v>850</v>
      </c>
      <c r="N72" s="451" t="s">
        <v>1104</v>
      </c>
      <c r="O72" s="187" t="s">
        <v>490</v>
      </c>
      <c r="P72" s="433">
        <v>43160</v>
      </c>
      <c r="Q72" s="433">
        <v>43465</v>
      </c>
      <c r="R72" s="434"/>
      <c r="S72" s="434"/>
      <c r="T72" s="434">
        <v>2</v>
      </c>
      <c r="U72" s="434"/>
      <c r="V72" s="434"/>
      <c r="W72" s="434"/>
      <c r="X72" s="434">
        <v>1</v>
      </c>
      <c r="Y72" s="434"/>
      <c r="Z72" s="434"/>
      <c r="AA72" s="434"/>
      <c r="AB72" s="434"/>
      <c r="AC72" s="434">
        <v>1</v>
      </c>
      <c r="AD72" s="385">
        <f>SUM(R72:AC72)</f>
        <v>4</v>
      </c>
      <c r="AE72" s="452">
        <v>0</v>
      </c>
      <c r="AF72" s="452">
        <v>0</v>
      </c>
      <c r="AG72" s="2062"/>
      <c r="AH72" s="2512">
        <f>SUM(R72)</f>
        <v>0</v>
      </c>
      <c r="AI72" s="2455"/>
      <c r="AJ72" s="2516">
        <v>0</v>
      </c>
      <c r="AK72" s="2455"/>
      <c r="AL72" s="2513">
        <f>+AJ72/AD72</f>
        <v>0</v>
      </c>
      <c r="AM72" s="2514"/>
      <c r="AN72" s="2504"/>
      <c r="AO72" s="2515" t="s">
        <v>1877</v>
      </c>
      <c r="AP72" s="2515" t="s">
        <v>1876</v>
      </c>
    </row>
    <row r="73" spans="1:42" s="492" customFormat="1" ht="76.5" customHeight="1" thickBot="1">
      <c r="A73" s="2837"/>
      <c r="B73" s="2837"/>
      <c r="C73" s="2839"/>
      <c r="D73" s="575"/>
      <c r="E73" s="575"/>
      <c r="F73" s="575"/>
      <c r="G73" s="575"/>
      <c r="H73" s="575"/>
      <c r="I73" s="575"/>
      <c r="J73" s="476" t="s">
        <v>851</v>
      </c>
      <c r="K73" s="454" t="s">
        <v>489</v>
      </c>
      <c r="L73" s="455">
        <v>1</v>
      </c>
      <c r="M73" s="454" t="s">
        <v>852</v>
      </c>
      <c r="N73" s="456" t="s">
        <v>1104</v>
      </c>
      <c r="O73" s="454" t="s">
        <v>294</v>
      </c>
      <c r="P73" s="457">
        <v>43101</v>
      </c>
      <c r="Q73" s="457">
        <v>43465</v>
      </c>
      <c r="R73" s="2925">
        <v>1</v>
      </c>
      <c r="S73" s="2926"/>
      <c r="T73" s="2925">
        <v>1</v>
      </c>
      <c r="U73" s="2926"/>
      <c r="V73" s="2925">
        <v>1</v>
      </c>
      <c r="W73" s="2926"/>
      <c r="X73" s="2925">
        <v>1</v>
      </c>
      <c r="Y73" s="2926"/>
      <c r="Z73" s="2925">
        <v>1</v>
      </c>
      <c r="AA73" s="2926"/>
      <c r="AB73" s="2925">
        <v>1</v>
      </c>
      <c r="AC73" s="2926"/>
      <c r="AD73" s="458">
        <v>1</v>
      </c>
      <c r="AE73" s="459">
        <v>0</v>
      </c>
      <c r="AF73" s="459">
        <v>0</v>
      </c>
      <c r="AG73" s="2112"/>
      <c r="AH73" s="2517">
        <f>SUM(R73)</f>
        <v>1</v>
      </c>
      <c r="AI73" s="2455">
        <f>2/12</f>
        <v>0.16666666666666666</v>
      </c>
      <c r="AJ73" s="2482">
        <v>1</v>
      </c>
      <c r="AK73" s="2455">
        <f>+AJ73/AH73</f>
        <v>1</v>
      </c>
      <c r="AL73" s="2513">
        <f>+AJ73/AD73</f>
        <v>1</v>
      </c>
      <c r="AM73" s="2514"/>
      <c r="AN73" s="2504"/>
      <c r="AO73" s="2515" t="s">
        <v>1878</v>
      </c>
      <c r="AP73" s="2515" t="s">
        <v>1876</v>
      </c>
    </row>
    <row r="74" spans="1:42" s="787" customFormat="1" ht="13.5" thickBot="1">
      <c r="A74" s="2927" t="s">
        <v>56</v>
      </c>
      <c r="B74" s="2928"/>
      <c r="C74" s="2928"/>
      <c r="D74" s="2928"/>
      <c r="E74" s="2928"/>
      <c r="F74" s="2928"/>
      <c r="G74" s="2376"/>
      <c r="H74" s="2376"/>
      <c r="I74" s="2376"/>
      <c r="J74" s="2376"/>
      <c r="K74" s="2376"/>
      <c r="L74" s="2376"/>
      <c r="M74" s="2376"/>
      <c r="N74" s="940"/>
      <c r="O74" s="2376"/>
      <c r="P74" s="941"/>
      <c r="Q74" s="942"/>
      <c r="R74" s="943"/>
      <c r="S74" s="943"/>
      <c r="T74" s="943"/>
      <c r="U74" s="943"/>
      <c r="V74" s="943"/>
      <c r="W74" s="943"/>
      <c r="X74" s="943"/>
      <c r="Y74" s="943"/>
      <c r="Z74" s="943"/>
      <c r="AA74" s="943"/>
      <c r="AB74" s="943"/>
      <c r="AC74" s="943"/>
      <c r="AD74" s="943"/>
      <c r="AE74" s="1431">
        <f>SUM(AE71:AE73)</f>
        <v>0</v>
      </c>
      <c r="AF74" s="944"/>
      <c r="AG74" s="2113"/>
      <c r="AH74" s="2129"/>
      <c r="AI74" s="2116"/>
      <c r="AJ74" s="2116"/>
      <c r="AK74" s="2116"/>
      <c r="AL74" s="2116"/>
      <c r="AM74" s="2116"/>
      <c r="AN74" s="2116"/>
      <c r="AO74" s="2116"/>
      <c r="AP74" s="2130"/>
    </row>
    <row r="75" spans="1:42" s="787" customFormat="1" ht="23.25" customHeight="1" thickBot="1">
      <c r="A75" s="2889" t="s">
        <v>57</v>
      </c>
      <c r="B75" s="2890"/>
      <c r="C75" s="2890"/>
      <c r="D75" s="2890"/>
      <c r="E75" s="2890"/>
      <c r="F75" s="2890"/>
      <c r="G75" s="2377"/>
      <c r="H75" s="2377"/>
      <c r="I75" s="2377"/>
      <c r="J75" s="2890"/>
      <c r="K75" s="2890"/>
      <c r="L75" s="2890"/>
      <c r="M75" s="2929"/>
      <c r="N75" s="2377"/>
      <c r="O75" s="2377"/>
      <c r="P75" s="2377"/>
      <c r="Q75" s="2377"/>
      <c r="R75" s="2377"/>
      <c r="S75" s="2377"/>
      <c r="T75" s="2377"/>
      <c r="U75" s="2377"/>
      <c r="V75" s="2377"/>
      <c r="W75" s="2377"/>
      <c r="X75" s="2377"/>
      <c r="Y75" s="2377"/>
      <c r="Z75" s="2377"/>
      <c r="AA75" s="2377"/>
      <c r="AB75" s="2377"/>
      <c r="AC75" s="945"/>
      <c r="AD75" s="945"/>
      <c r="AE75" s="1432">
        <f>+AE74</f>
        <v>0</v>
      </c>
      <c r="AF75" s="1432">
        <f>+AF74</f>
        <v>0</v>
      </c>
      <c r="AG75" s="2114"/>
      <c r="AH75" s="2123"/>
      <c r="AI75" s="2104"/>
      <c r="AJ75" s="2104"/>
      <c r="AK75" s="2104"/>
      <c r="AL75" s="2104"/>
      <c r="AM75" s="2104"/>
      <c r="AN75" s="2104"/>
      <c r="AO75" s="2104"/>
      <c r="AP75" s="2124"/>
    </row>
    <row r="76" spans="1:42" s="785" customFormat="1" ht="24" customHeight="1" thickBot="1">
      <c r="A76" s="2930" t="s">
        <v>347</v>
      </c>
      <c r="B76" s="2931"/>
      <c r="C76" s="2931"/>
      <c r="D76" s="2931"/>
      <c r="E76" s="2931"/>
      <c r="F76" s="2931"/>
      <c r="G76" s="2378"/>
      <c r="H76" s="2378"/>
      <c r="I76" s="2378"/>
      <c r="J76" s="947"/>
      <c r="K76" s="947"/>
      <c r="L76" s="948"/>
      <c r="M76" s="947"/>
      <c r="N76" s="947"/>
      <c r="O76" s="947"/>
      <c r="P76" s="949"/>
      <c r="Q76" s="949"/>
      <c r="R76" s="947"/>
      <c r="S76" s="947"/>
      <c r="T76" s="947"/>
      <c r="U76" s="947"/>
      <c r="V76" s="947"/>
      <c r="W76" s="947"/>
      <c r="X76" s="947"/>
      <c r="Y76" s="947"/>
      <c r="Z76" s="947"/>
      <c r="AA76" s="947"/>
      <c r="AB76" s="947"/>
      <c r="AC76" s="950"/>
      <c r="AD76" s="951"/>
      <c r="AE76" s="1433">
        <f>SUM(AE75,AE66,AE30-AE24)</f>
        <v>1200366000</v>
      </c>
      <c r="AF76" s="1433">
        <f>SUM(AF75,AF66,AF30)</f>
        <v>1050366000</v>
      </c>
      <c r="AG76" s="2115"/>
      <c r="AH76" s="2131"/>
      <c r="AI76" s="2734">
        <f>AVERAGE(AI15:AI73)</f>
        <v>0.2708333333333333</v>
      </c>
      <c r="AJ76" s="2735"/>
      <c r="AK76" s="2734">
        <f>AVERAGE(AK15:AK73)</f>
        <v>1</v>
      </c>
      <c r="AL76" s="2734">
        <f>AVERAGE(AL15:AL73)</f>
        <v>0.2924603174603174</v>
      </c>
      <c r="AM76" s="2735">
        <f>SUM(AM15:AM73)</f>
        <v>378676000</v>
      </c>
      <c r="AN76" s="2734">
        <f>+AM76/AF76</f>
        <v>0.3605181431996085</v>
      </c>
      <c r="AO76" s="2735"/>
      <c r="AP76" s="2132"/>
    </row>
    <row r="79" spans="39:40" ht="12.75">
      <c r="AM79" s="2518"/>
      <c r="AN79" s="2519"/>
    </row>
  </sheetData>
  <sheetProtection/>
  <mergeCells count="111">
    <mergeCell ref="A74:F74"/>
    <mergeCell ref="A75:F75"/>
    <mergeCell ref="J75:M75"/>
    <mergeCell ref="A76:F76"/>
    <mergeCell ref="T71:U71"/>
    <mergeCell ref="V71:W71"/>
    <mergeCell ref="X71:Y71"/>
    <mergeCell ref="Z71:AA71"/>
    <mergeCell ref="AB71:AC71"/>
    <mergeCell ref="R73:S73"/>
    <mergeCell ref="T73:U73"/>
    <mergeCell ref="V73:W73"/>
    <mergeCell ref="X73:Y73"/>
    <mergeCell ref="Z73:AA73"/>
    <mergeCell ref="D70:E70"/>
    <mergeCell ref="H70:I70"/>
    <mergeCell ref="A71:A73"/>
    <mergeCell ref="B71:B73"/>
    <mergeCell ref="C71:C73"/>
    <mergeCell ref="R71:S71"/>
    <mergeCell ref="A66:F66"/>
    <mergeCell ref="A67:AG67"/>
    <mergeCell ref="A68:F68"/>
    <mergeCell ref="K68:AG68"/>
    <mergeCell ref="AB73:AC73"/>
    <mergeCell ref="AH68:AP68"/>
    <mergeCell ref="A69:AG69"/>
    <mergeCell ref="T63:U63"/>
    <mergeCell ref="V63:W63"/>
    <mergeCell ref="X63:Y63"/>
    <mergeCell ref="Z63:AA63"/>
    <mergeCell ref="AB63:AC63"/>
    <mergeCell ref="A65:F65"/>
    <mergeCell ref="Z50:AA50"/>
    <mergeCell ref="AB50:AC50"/>
    <mergeCell ref="F53:F55"/>
    <mergeCell ref="A58:F58"/>
    <mergeCell ref="A60:F60"/>
    <mergeCell ref="A61:A64"/>
    <mergeCell ref="B61:B64"/>
    <mergeCell ref="C61:C64"/>
    <mergeCell ref="F61:F63"/>
    <mergeCell ref="R63:S63"/>
    <mergeCell ref="G48:G49"/>
    <mergeCell ref="I48:I49"/>
    <mergeCell ref="R50:S50"/>
    <mergeCell ref="T50:U50"/>
    <mergeCell ref="V50:W50"/>
    <mergeCell ref="X50:Y50"/>
    <mergeCell ref="A46:F46"/>
    <mergeCell ref="A47:A57"/>
    <mergeCell ref="B47:B57"/>
    <mergeCell ref="C47:C57"/>
    <mergeCell ref="E48:E49"/>
    <mergeCell ref="F48:F49"/>
    <mergeCell ref="AH32:AP32"/>
    <mergeCell ref="D34:E34"/>
    <mergeCell ref="H34:I34"/>
    <mergeCell ref="A35:A45"/>
    <mergeCell ref="B35:B45"/>
    <mergeCell ref="F35:F42"/>
    <mergeCell ref="C36:C45"/>
    <mergeCell ref="A29:F29"/>
    <mergeCell ref="J29:M29"/>
    <mergeCell ref="A30:F30"/>
    <mergeCell ref="J30:M30"/>
    <mergeCell ref="A31:AG31"/>
    <mergeCell ref="A32:F32"/>
    <mergeCell ref="K32:AG32"/>
    <mergeCell ref="V27:W27"/>
    <mergeCell ref="X27:Y27"/>
    <mergeCell ref="Z27:AA27"/>
    <mergeCell ref="AB27:AC27"/>
    <mergeCell ref="R28:S28"/>
    <mergeCell ref="T28:U28"/>
    <mergeCell ref="V28:W28"/>
    <mergeCell ref="X28:Y28"/>
    <mergeCell ref="Z28:AA28"/>
    <mergeCell ref="AB28:AC28"/>
    <mergeCell ref="A26:F26"/>
    <mergeCell ref="A27:A28"/>
    <mergeCell ref="B27:B28"/>
    <mergeCell ref="C27:C28"/>
    <mergeCell ref="R27:S27"/>
    <mergeCell ref="T27:U27"/>
    <mergeCell ref="D15:E15"/>
    <mergeCell ref="H15:I15"/>
    <mergeCell ref="A16:A25"/>
    <mergeCell ref="B16:B25"/>
    <mergeCell ref="C18:C22"/>
    <mergeCell ref="AH11:AP11"/>
    <mergeCell ref="A13:F13"/>
    <mergeCell ref="K13:AG13"/>
    <mergeCell ref="AH13:AP13"/>
    <mergeCell ref="A5:AG5"/>
    <mergeCell ref="AH5:AP6"/>
    <mergeCell ref="A6:AG6"/>
    <mergeCell ref="A7:AG7"/>
    <mergeCell ref="AH7:AP9"/>
    <mergeCell ref="A8:AG8"/>
    <mergeCell ref="A9:AG9"/>
    <mergeCell ref="A1:C4"/>
    <mergeCell ref="J1:AE2"/>
    <mergeCell ref="AF1:AF4"/>
    <mergeCell ref="AG1:AG2"/>
    <mergeCell ref="D3:AE4"/>
    <mergeCell ref="AG3:AG4"/>
    <mergeCell ref="AE23:AE24"/>
    <mergeCell ref="C24:C25"/>
    <mergeCell ref="A11:F11"/>
    <mergeCell ref="K11:AG11"/>
  </mergeCells>
  <printOptions horizontalCentered="1" verticalCentered="1"/>
  <pageMargins left="0.25" right="0.25" top="0.75" bottom="0.75" header="0.3" footer="0.3"/>
  <pageSetup fitToHeight="0" fitToWidth="1" horizontalDpi="600" verticalDpi="600" orientation="landscape" paperSize="41" scale="27" r:id="rId4"/>
  <rowBreaks count="1" manualBreakCount="1">
    <brk id="33" max="41" man="1"/>
  </rowBreaks>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CE74"/>
  <sheetViews>
    <sheetView view="pageBreakPreview" zoomScale="80" zoomScaleNormal="40" zoomScaleSheetLayoutView="80" zoomScalePageLayoutView="0" workbookViewId="0" topLeftCell="AH65">
      <selection activeCell="AL71" sqref="AL71:AQ71"/>
    </sheetView>
  </sheetViews>
  <sheetFormatPr defaultColWidth="11.421875" defaultRowHeight="15"/>
  <cols>
    <col min="1" max="1" width="4.8515625" style="2" customWidth="1"/>
    <col min="2" max="2" width="29.140625" style="767" bestFit="1" customWidth="1"/>
    <col min="3" max="3" width="29.57421875" style="2" customWidth="1"/>
    <col min="4" max="5" width="6.57421875" style="2" hidden="1" customWidth="1"/>
    <col min="6" max="6" width="44.8515625" style="2" hidden="1" customWidth="1"/>
    <col min="7" max="7" width="9.8515625" style="2" hidden="1" customWidth="1"/>
    <col min="8" max="8" width="8.8515625" style="2" hidden="1" customWidth="1"/>
    <col min="9" max="10" width="9.421875" style="2" hidden="1" customWidth="1"/>
    <col min="11" max="11" width="5.00390625" style="2" hidden="1" customWidth="1"/>
    <col min="12" max="12" width="45.8515625" style="2" hidden="1" customWidth="1"/>
    <col min="13" max="13" width="48.140625" style="2" customWidth="1"/>
    <col min="14" max="14" width="17.00390625" style="2" customWidth="1"/>
    <col min="15" max="15" width="11.28125" style="2" customWidth="1"/>
    <col min="16" max="16" width="29.421875" style="2" customWidth="1"/>
    <col min="17" max="17" width="27.00390625" style="2" customWidth="1"/>
    <col min="18" max="18" width="39.140625" style="2" customWidth="1"/>
    <col min="19" max="19" width="10.7109375" style="2" customWidth="1"/>
    <col min="20" max="20" width="11.28125" style="2" customWidth="1"/>
    <col min="21" max="32" width="5.8515625" style="2" customWidth="1"/>
    <col min="33" max="33" width="10.8515625" style="767" bestFit="1" customWidth="1"/>
    <col min="34" max="34" width="23.140625" style="768" customWidth="1"/>
    <col min="35" max="35" width="21.57421875" style="768" customWidth="1"/>
    <col min="36" max="36" width="19.8515625" style="2" customWidth="1"/>
    <col min="37" max="43" width="17.57421875" style="2" customWidth="1"/>
    <col min="44" max="44" width="60.8515625" style="2" customWidth="1"/>
    <col min="45" max="45" width="24.7109375" style="2" customWidth="1"/>
    <col min="46" max="253" width="11.421875" style="2" customWidth="1"/>
    <col min="254" max="254" width="4.8515625" style="2" customWidth="1"/>
    <col min="255" max="255" width="29.140625" style="2" bestFit="1" customWidth="1"/>
    <col min="256" max="16384" width="52.00390625" style="2" bestFit="1" customWidth="1"/>
  </cols>
  <sheetData>
    <row r="1" spans="1:36" ht="15" customHeight="1" hidden="1">
      <c r="A1" s="2932"/>
      <c r="B1" s="2933"/>
      <c r="C1" s="2934"/>
      <c r="D1" s="2941" t="s">
        <v>0</v>
      </c>
      <c r="E1" s="2942"/>
      <c r="F1" s="2942"/>
      <c r="G1" s="2942"/>
      <c r="H1" s="2942"/>
      <c r="I1" s="2942"/>
      <c r="J1" s="2942"/>
      <c r="K1" s="2942"/>
      <c r="L1" s="2942"/>
      <c r="M1" s="2942"/>
      <c r="N1" s="2942"/>
      <c r="O1" s="2942"/>
      <c r="P1" s="2942"/>
      <c r="Q1" s="2942"/>
      <c r="R1" s="2942"/>
      <c r="S1" s="2942"/>
      <c r="T1" s="2942"/>
      <c r="U1" s="2942"/>
      <c r="V1" s="2942"/>
      <c r="W1" s="2942"/>
      <c r="X1" s="2942"/>
      <c r="Y1" s="2942"/>
      <c r="Z1" s="2942"/>
      <c r="AA1" s="2942"/>
      <c r="AB1" s="2942"/>
      <c r="AC1" s="2942"/>
      <c r="AD1" s="2942"/>
      <c r="AE1" s="2942"/>
      <c r="AF1" s="2942"/>
      <c r="AG1" s="2942"/>
      <c r="AH1" s="2942"/>
      <c r="AI1" s="594"/>
      <c r="AJ1" s="2756" t="s">
        <v>1727</v>
      </c>
    </row>
    <row r="2" spans="1:36" s="595" customFormat="1" ht="20.25" customHeight="1" thickBot="1">
      <c r="A2" s="2935"/>
      <c r="B2" s="2936"/>
      <c r="C2" s="2937"/>
      <c r="D2" s="2943"/>
      <c r="E2" s="2944"/>
      <c r="F2" s="2944"/>
      <c r="G2" s="2944"/>
      <c r="H2" s="2944"/>
      <c r="I2" s="2944"/>
      <c r="J2" s="2944"/>
      <c r="K2" s="2944"/>
      <c r="L2" s="2944"/>
      <c r="M2" s="2944"/>
      <c r="N2" s="2944"/>
      <c r="O2" s="2944"/>
      <c r="P2" s="2944"/>
      <c r="Q2" s="2944"/>
      <c r="R2" s="2944"/>
      <c r="S2" s="2944"/>
      <c r="T2" s="2944"/>
      <c r="U2" s="2944"/>
      <c r="V2" s="2944"/>
      <c r="W2" s="2944"/>
      <c r="X2" s="2944"/>
      <c r="Y2" s="2944"/>
      <c r="Z2" s="2944"/>
      <c r="AA2" s="2944"/>
      <c r="AB2" s="2944"/>
      <c r="AC2" s="2944"/>
      <c r="AD2" s="2944"/>
      <c r="AE2" s="2944"/>
      <c r="AF2" s="2944"/>
      <c r="AG2" s="2944"/>
      <c r="AH2" s="2944"/>
      <c r="AI2" s="2945" t="s">
        <v>60</v>
      </c>
      <c r="AJ2" s="2757"/>
    </row>
    <row r="3" spans="1:36" s="595" customFormat="1" ht="19.5" customHeight="1">
      <c r="A3" s="2935"/>
      <c r="B3" s="2936"/>
      <c r="C3" s="2937"/>
      <c r="D3" s="2948" t="s">
        <v>240</v>
      </c>
      <c r="E3" s="2949"/>
      <c r="F3" s="2949"/>
      <c r="G3" s="2949"/>
      <c r="H3" s="2949"/>
      <c r="I3" s="2949"/>
      <c r="J3" s="2949"/>
      <c r="K3" s="2949"/>
      <c r="L3" s="2949"/>
      <c r="M3" s="2949"/>
      <c r="N3" s="2949"/>
      <c r="O3" s="2949"/>
      <c r="P3" s="2949"/>
      <c r="Q3" s="2949"/>
      <c r="R3" s="2949"/>
      <c r="S3" s="2949"/>
      <c r="T3" s="2949"/>
      <c r="U3" s="2949"/>
      <c r="V3" s="2949"/>
      <c r="W3" s="2949"/>
      <c r="X3" s="2949"/>
      <c r="Y3" s="2949"/>
      <c r="Z3" s="2949"/>
      <c r="AA3" s="2949"/>
      <c r="AB3" s="2949"/>
      <c r="AC3" s="2949"/>
      <c r="AD3" s="2949"/>
      <c r="AE3" s="2949"/>
      <c r="AF3" s="2949"/>
      <c r="AG3" s="2949"/>
      <c r="AH3" s="2949"/>
      <c r="AI3" s="2946"/>
      <c r="AJ3" s="2761">
        <v>43153</v>
      </c>
    </row>
    <row r="4" spans="1:36" s="595" customFormat="1" ht="21.75" customHeight="1" thickBot="1">
      <c r="A4" s="2938"/>
      <c r="B4" s="2939"/>
      <c r="C4" s="2940"/>
      <c r="D4" s="2950"/>
      <c r="E4" s="2951"/>
      <c r="F4" s="2951"/>
      <c r="G4" s="2951"/>
      <c r="H4" s="2951"/>
      <c r="I4" s="2951"/>
      <c r="J4" s="2951"/>
      <c r="K4" s="2951"/>
      <c r="L4" s="2951"/>
      <c r="M4" s="2951"/>
      <c r="N4" s="2951"/>
      <c r="O4" s="2951"/>
      <c r="P4" s="2951"/>
      <c r="Q4" s="2951"/>
      <c r="R4" s="2951"/>
      <c r="S4" s="2951"/>
      <c r="T4" s="2951"/>
      <c r="U4" s="2951"/>
      <c r="V4" s="2951"/>
      <c r="W4" s="2951"/>
      <c r="X4" s="2951"/>
      <c r="Y4" s="2951"/>
      <c r="Z4" s="2951"/>
      <c r="AA4" s="2951"/>
      <c r="AB4" s="2951"/>
      <c r="AC4" s="2951"/>
      <c r="AD4" s="2951"/>
      <c r="AE4" s="2951"/>
      <c r="AF4" s="2951"/>
      <c r="AG4" s="2951"/>
      <c r="AH4" s="2951"/>
      <c r="AI4" s="2947"/>
      <c r="AJ4" s="2762"/>
    </row>
    <row r="5" spans="1:45" ht="20.25" customHeight="1">
      <c r="A5" s="2952" t="s">
        <v>2</v>
      </c>
      <c r="B5" s="2953"/>
      <c r="C5" s="2953"/>
      <c r="D5" s="2953"/>
      <c r="E5" s="2953"/>
      <c r="F5" s="2953"/>
      <c r="G5" s="2953"/>
      <c r="H5" s="2953"/>
      <c r="I5" s="2953"/>
      <c r="J5" s="2953"/>
      <c r="K5" s="2953"/>
      <c r="L5" s="2953"/>
      <c r="M5" s="2953"/>
      <c r="N5" s="2953"/>
      <c r="O5" s="2953"/>
      <c r="P5" s="2953"/>
      <c r="Q5" s="2953"/>
      <c r="R5" s="2953"/>
      <c r="S5" s="2953"/>
      <c r="T5" s="2953"/>
      <c r="U5" s="2953"/>
      <c r="V5" s="2953"/>
      <c r="W5" s="2953"/>
      <c r="X5" s="2953"/>
      <c r="Y5" s="2953"/>
      <c r="Z5" s="2953"/>
      <c r="AA5" s="2953"/>
      <c r="AB5" s="2953"/>
      <c r="AC5" s="2953"/>
      <c r="AD5" s="2953"/>
      <c r="AE5" s="2953"/>
      <c r="AF5" s="2953"/>
      <c r="AG5" s="2953"/>
      <c r="AH5" s="2953"/>
      <c r="AI5" s="2953"/>
      <c r="AJ5" s="2954"/>
      <c r="AK5" s="2767" t="s">
        <v>2</v>
      </c>
      <c r="AL5" s="2768"/>
      <c r="AM5" s="2768"/>
      <c r="AN5" s="2768"/>
      <c r="AO5" s="2768"/>
      <c r="AP5" s="2768"/>
      <c r="AQ5" s="2768"/>
      <c r="AR5" s="2768"/>
      <c r="AS5" s="2769"/>
    </row>
    <row r="6" spans="1:45" ht="15.75" customHeight="1" thickBot="1">
      <c r="A6" s="2955" t="s">
        <v>5</v>
      </c>
      <c r="B6" s="2956"/>
      <c r="C6" s="2956"/>
      <c r="D6" s="2956"/>
      <c r="E6" s="2956"/>
      <c r="F6" s="2956"/>
      <c r="G6" s="2956"/>
      <c r="H6" s="2956"/>
      <c r="I6" s="2956"/>
      <c r="J6" s="2956"/>
      <c r="K6" s="2956"/>
      <c r="L6" s="2956"/>
      <c r="M6" s="2956"/>
      <c r="N6" s="2956"/>
      <c r="O6" s="2956"/>
      <c r="P6" s="2956"/>
      <c r="Q6" s="2956"/>
      <c r="R6" s="2956"/>
      <c r="S6" s="2956"/>
      <c r="T6" s="2956"/>
      <c r="U6" s="2956"/>
      <c r="V6" s="2956"/>
      <c r="W6" s="2956"/>
      <c r="X6" s="2956"/>
      <c r="Y6" s="2956"/>
      <c r="Z6" s="2956"/>
      <c r="AA6" s="2956"/>
      <c r="AB6" s="2956"/>
      <c r="AC6" s="2956"/>
      <c r="AD6" s="2956"/>
      <c r="AE6" s="2956"/>
      <c r="AF6" s="2956"/>
      <c r="AG6" s="2956"/>
      <c r="AH6" s="2956"/>
      <c r="AI6" s="2956"/>
      <c r="AJ6" s="2957"/>
      <c r="AK6" s="2770"/>
      <c r="AL6" s="2771"/>
      <c r="AM6" s="2771"/>
      <c r="AN6" s="2771"/>
      <c r="AO6" s="2771"/>
      <c r="AP6" s="2771"/>
      <c r="AQ6" s="2771"/>
      <c r="AR6" s="2771"/>
      <c r="AS6" s="2772"/>
    </row>
    <row r="7" spans="1:45" ht="15.75" customHeight="1">
      <c r="A7" s="2955"/>
      <c r="B7" s="2956"/>
      <c r="C7" s="2956"/>
      <c r="D7" s="2956"/>
      <c r="E7" s="2956"/>
      <c r="F7" s="2956"/>
      <c r="G7" s="2956"/>
      <c r="H7" s="2956"/>
      <c r="I7" s="2956"/>
      <c r="J7" s="2956"/>
      <c r="K7" s="2956"/>
      <c r="L7" s="2956"/>
      <c r="M7" s="2956"/>
      <c r="N7" s="2956"/>
      <c r="O7" s="2956"/>
      <c r="P7" s="2956"/>
      <c r="Q7" s="2956"/>
      <c r="R7" s="2956"/>
      <c r="S7" s="2956"/>
      <c r="T7" s="2956"/>
      <c r="U7" s="2956"/>
      <c r="V7" s="2956"/>
      <c r="W7" s="2956"/>
      <c r="X7" s="2956"/>
      <c r="Y7" s="2956"/>
      <c r="Z7" s="2956"/>
      <c r="AA7" s="2956"/>
      <c r="AB7" s="2956"/>
      <c r="AC7" s="2956"/>
      <c r="AD7" s="2956"/>
      <c r="AE7" s="2956"/>
      <c r="AF7" s="2956"/>
      <c r="AG7" s="2956"/>
      <c r="AH7" s="2956"/>
      <c r="AI7" s="2956"/>
      <c r="AJ7" s="2957"/>
      <c r="AK7" s="2773" t="s">
        <v>1723</v>
      </c>
      <c r="AL7" s="2774"/>
      <c r="AM7" s="2774"/>
      <c r="AN7" s="2774"/>
      <c r="AO7" s="2774"/>
      <c r="AP7" s="2774"/>
      <c r="AQ7" s="2774"/>
      <c r="AR7" s="2774"/>
      <c r="AS7" s="2775"/>
    </row>
    <row r="8" spans="1:45" ht="15.75" customHeight="1">
      <c r="A8" s="2955" t="s">
        <v>6</v>
      </c>
      <c r="B8" s="2956"/>
      <c r="C8" s="2956"/>
      <c r="D8" s="2956"/>
      <c r="E8" s="2956"/>
      <c r="F8" s="2956"/>
      <c r="G8" s="2956"/>
      <c r="H8" s="2956"/>
      <c r="I8" s="2956"/>
      <c r="J8" s="2956"/>
      <c r="K8" s="2956"/>
      <c r="L8" s="2956"/>
      <c r="M8" s="2956"/>
      <c r="N8" s="2956"/>
      <c r="O8" s="2956"/>
      <c r="P8" s="2956"/>
      <c r="Q8" s="2956"/>
      <c r="R8" s="2956"/>
      <c r="S8" s="2956"/>
      <c r="T8" s="2956"/>
      <c r="U8" s="2956"/>
      <c r="V8" s="2956"/>
      <c r="W8" s="2956"/>
      <c r="X8" s="2956"/>
      <c r="Y8" s="2956"/>
      <c r="Z8" s="2956"/>
      <c r="AA8" s="2956"/>
      <c r="AB8" s="2956"/>
      <c r="AC8" s="2956"/>
      <c r="AD8" s="2956"/>
      <c r="AE8" s="2956"/>
      <c r="AF8" s="2956"/>
      <c r="AG8" s="2956"/>
      <c r="AH8" s="2956"/>
      <c r="AI8" s="2956"/>
      <c r="AJ8" s="2957"/>
      <c r="AK8" s="2776"/>
      <c r="AL8" s="2777"/>
      <c r="AM8" s="2777"/>
      <c r="AN8" s="2777"/>
      <c r="AO8" s="2777"/>
      <c r="AP8" s="2777"/>
      <c r="AQ8" s="2777"/>
      <c r="AR8" s="2777"/>
      <c r="AS8" s="2778"/>
    </row>
    <row r="9" spans="1:45" ht="15.75" customHeight="1" thickBot="1">
      <c r="A9" s="2958" t="s">
        <v>1726</v>
      </c>
      <c r="B9" s="2959"/>
      <c r="C9" s="2959"/>
      <c r="D9" s="2959"/>
      <c r="E9" s="2959"/>
      <c r="F9" s="2959"/>
      <c r="G9" s="2959"/>
      <c r="H9" s="2959"/>
      <c r="I9" s="2959"/>
      <c r="J9" s="2959"/>
      <c r="K9" s="2959"/>
      <c r="L9" s="2959"/>
      <c r="M9" s="2959"/>
      <c r="N9" s="2959"/>
      <c r="O9" s="2959"/>
      <c r="P9" s="2959"/>
      <c r="Q9" s="2959"/>
      <c r="R9" s="2959"/>
      <c r="S9" s="2959"/>
      <c r="T9" s="2959"/>
      <c r="U9" s="2959"/>
      <c r="V9" s="2959"/>
      <c r="W9" s="2959"/>
      <c r="X9" s="2959"/>
      <c r="Y9" s="2959"/>
      <c r="Z9" s="2959"/>
      <c r="AA9" s="2959"/>
      <c r="AB9" s="2959"/>
      <c r="AC9" s="2959"/>
      <c r="AD9" s="2959"/>
      <c r="AE9" s="2959"/>
      <c r="AF9" s="2959"/>
      <c r="AG9" s="2959"/>
      <c r="AH9" s="2959"/>
      <c r="AI9" s="2959"/>
      <c r="AJ9" s="2960"/>
      <c r="AK9" s="2779"/>
      <c r="AL9" s="2780"/>
      <c r="AM9" s="2780"/>
      <c r="AN9" s="2780"/>
      <c r="AO9" s="2780"/>
      <c r="AP9" s="2780"/>
      <c r="AQ9" s="2780"/>
      <c r="AR9" s="2780"/>
      <c r="AS9" s="2781"/>
    </row>
    <row r="10" spans="1:36" ht="9" customHeight="1" thickBot="1">
      <c r="A10" s="596"/>
      <c r="B10" s="597"/>
      <c r="C10" s="598"/>
      <c r="D10" s="598"/>
      <c r="E10" s="598"/>
      <c r="F10" s="598"/>
      <c r="G10" s="598"/>
      <c r="H10" s="598"/>
      <c r="I10" s="598"/>
      <c r="J10" s="598"/>
      <c r="K10" s="598"/>
      <c r="L10" s="598"/>
      <c r="M10" s="598"/>
      <c r="N10" s="598"/>
      <c r="O10" s="599"/>
      <c r="P10" s="598"/>
      <c r="Q10" s="598"/>
      <c r="R10" s="598"/>
      <c r="S10" s="600"/>
      <c r="T10" s="600"/>
      <c r="U10" s="598"/>
      <c r="V10" s="598"/>
      <c r="W10" s="598"/>
      <c r="X10" s="598"/>
      <c r="Y10" s="598"/>
      <c r="Z10" s="598"/>
      <c r="AA10" s="598"/>
      <c r="AB10" s="598"/>
      <c r="AC10" s="598"/>
      <c r="AD10" s="598"/>
      <c r="AE10" s="598"/>
      <c r="AF10" s="598"/>
      <c r="AG10" s="597"/>
      <c r="AH10" s="601"/>
      <c r="AI10" s="601"/>
      <c r="AJ10" s="602"/>
    </row>
    <row r="11" spans="1:45" s="603" customFormat="1" ht="27.75" customHeight="1" thickBot="1">
      <c r="A11" s="2963" t="s">
        <v>7</v>
      </c>
      <c r="B11" s="2964"/>
      <c r="C11" s="2964"/>
      <c r="D11" s="2964"/>
      <c r="E11" s="2964"/>
      <c r="F11" s="2964"/>
      <c r="G11" s="2414"/>
      <c r="H11" s="2414"/>
      <c r="I11" s="2414"/>
      <c r="J11" s="2414"/>
      <c r="K11" s="2414"/>
      <c r="L11" s="2414"/>
      <c r="M11" s="2414"/>
      <c r="N11" s="2965" t="s">
        <v>915</v>
      </c>
      <c r="O11" s="2966"/>
      <c r="P11" s="2966"/>
      <c r="Q11" s="2966"/>
      <c r="R11" s="2966"/>
      <c r="S11" s="2966"/>
      <c r="T11" s="2966"/>
      <c r="U11" s="2966"/>
      <c r="V11" s="2966"/>
      <c r="W11" s="2966"/>
      <c r="X11" s="2966"/>
      <c r="Y11" s="2966"/>
      <c r="Z11" s="2966"/>
      <c r="AA11" s="2966"/>
      <c r="AB11" s="2966"/>
      <c r="AC11" s="2966"/>
      <c r="AD11" s="2966"/>
      <c r="AE11" s="2966"/>
      <c r="AF11" s="2966"/>
      <c r="AG11" s="2966"/>
      <c r="AH11" s="2966"/>
      <c r="AI11" s="2966"/>
      <c r="AJ11" s="2967"/>
      <c r="AK11" s="2965" t="s">
        <v>915</v>
      </c>
      <c r="AL11" s="2966"/>
      <c r="AM11" s="2966"/>
      <c r="AN11" s="2966"/>
      <c r="AO11" s="2966"/>
      <c r="AP11" s="2966"/>
      <c r="AQ11" s="2966"/>
      <c r="AR11" s="2966"/>
      <c r="AS11" s="2966"/>
    </row>
    <row r="12" spans="1:36" s="598" customFormat="1" ht="9.75" customHeight="1" thickBot="1">
      <c r="A12" s="596"/>
      <c r="B12" s="597"/>
      <c r="O12" s="599"/>
      <c r="S12" s="600"/>
      <c r="T12" s="600"/>
      <c r="AG12" s="597"/>
      <c r="AH12" s="601"/>
      <c r="AI12" s="601"/>
      <c r="AJ12" s="602"/>
    </row>
    <row r="13" spans="1:45" s="604" customFormat="1" ht="21" customHeight="1" thickBot="1">
      <c r="A13" s="2968" t="s">
        <v>8</v>
      </c>
      <c r="B13" s="2969"/>
      <c r="C13" s="2969"/>
      <c r="D13" s="2969"/>
      <c r="E13" s="2969"/>
      <c r="F13" s="2969"/>
      <c r="G13" s="2413"/>
      <c r="H13" s="2413"/>
      <c r="I13" s="2413"/>
      <c r="J13" s="2413"/>
      <c r="K13" s="2413"/>
      <c r="L13" s="2413"/>
      <c r="M13" s="2413"/>
      <c r="N13" s="2970" t="s">
        <v>344</v>
      </c>
      <c r="O13" s="2971"/>
      <c r="P13" s="2971"/>
      <c r="Q13" s="2971"/>
      <c r="R13" s="2971"/>
      <c r="S13" s="2971"/>
      <c r="T13" s="2971"/>
      <c r="U13" s="2971"/>
      <c r="V13" s="2971"/>
      <c r="W13" s="2971"/>
      <c r="X13" s="2971"/>
      <c r="Y13" s="2971"/>
      <c r="Z13" s="2971"/>
      <c r="AA13" s="2971"/>
      <c r="AB13" s="2971"/>
      <c r="AC13" s="2971"/>
      <c r="AD13" s="2971"/>
      <c r="AE13" s="2971"/>
      <c r="AF13" s="2971"/>
      <c r="AG13" s="2971"/>
      <c r="AH13" s="2971"/>
      <c r="AI13" s="2971"/>
      <c r="AJ13" s="2972"/>
      <c r="AK13" s="2970"/>
      <c r="AL13" s="2971"/>
      <c r="AM13" s="2971"/>
      <c r="AN13" s="2971"/>
      <c r="AO13" s="2971"/>
      <c r="AP13" s="2971"/>
      <c r="AQ13" s="2971"/>
      <c r="AR13" s="2971"/>
      <c r="AS13" s="2971"/>
    </row>
    <row r="14" spans="1:36" s="598" customFormat="1" ht="6" customHeight="1" thickBot="1">
      <c r="A14" s="2973"/>
      <c r="B14" s="2974"/>
      <c r="C14" s="2974"/>
      <c r="D14" s="2974"/>
      <c r="E14" s="2974"/>
      <c r="F14" s="2974"/>
      <c r="G14" s="2974"/>
      <c r="H14" s="2974"/>
      <c r="I14" s="2974"/>
      <c r="J14" s="2974"/>
      <c r="K14" s="2974"/>
      <c r="L14" s="2974"/>
      <c r="M14" s="2974"/>
      <c r="N14" s="2974"/>
      <c r="O14" s="2974"/>
      <c r="P14" s="2974"/>
      <c r="Q14" s="2974"/>
      <c r="R14" s="2974"/>
      <c r="S14" s="2974"/>
      <c r="T14" s="2974"/>
      <c r="U14" s="2974"/>
      <c r="V14" s="2974"/>
      <c r="W14" s="2974"/>
      <c r="X14" s="2974"/>
      <c r="Y14" s="2974"/>
      <c r="Z14" s="2974"/>
      <c r="AA14" s="2974"/>
      <c r="AB14" s="2974"/>
      <c r="AC14" s="2974"/>
      <c r="AD14" s="2974"/>
      <c r="AE14" s="2974"/>
      <c r="AF14" s="2974"/>
      <c r="AG14" s="2974"/>
      <c r="AH14" s="2974"/>
      <c r="AI14" s="2974"/>
      <c r="AJ14" s="2975"/>
    </row>
    <row r="15" spans="1:45" s="606" customFormat="1" ht="38.25" customHeight="1" thickBot="1">
      <c r="A15" s="605" t="s">
        <v>9</v>
      </c>
      <c r="B15" s="605" t="s">
        <v>916</v>
      </c>
      <c r="C15" s="605" t="s">
        <v>917</v>
      </c>
      <c r="D15" s="605" t="s">
        <v>328</v>
      </c>
      <c r="E15" s="605"/>
      <c r="F15" s="605" t="s">
        <v>918</v>
      </c>
      <c r="G15" s="605" t="s">
        <v>354</v>
      </c>
      <c r="H15" s="605" t="s">
        <v>919</v>
      </c>
      <c r="I15" s="605" t="s">
        <v>328</v>
      </c>
      <c r="J15" s="605"/>
      <c r="K15" s="605" t="s">
        <v>920</v>
      </c>
      <c r="L15" s="605" t="s">
        <v>921</v>
      </c>
      <c r="M15" s="605" t="s">
        <v>922</v>
      </c>
      <c r="N15" s="605" t="s">
        <v>13</v>
      </c>
      <c r="O15" s="605" t="s">
        <v>14</v>
      </c>
      <c r="P15" s="605" t="s">
        <v>15</v>
      </c>
      <c r="Q15" s="605" t="s">
        <v>16</v>
      </c>
      <c r="R15" s="605" t="s">
        <v>18</v>
      </c>
      <c r="S15" s="605" t="s">
        <v>19</v>
      </c>
      <c r="T15" s="605" t="s">
        <v>20</v>
      </c>
      <c r="U15" s="605" t="s">
        <v>21</v>
      </c>
      <c r="V15" s="605" t="s">
        <v>22</v>
      </c>
      <c r="W15" s="605" t="s">
        <v>23</v>
      </c>
      <c r="X15" s="605" t="s">
        <v>24</v>
      </c>
      <c r="Y15" s="605" t="s">
        <v>25</v>
      </c>
      <c r="Z15" s="605" t="s">
        <v>26</v>
      </c>
      <c r="AA15" s="605" t="s">
        <v>27</v>
      </c>
      <c r="AB15" s="605" t="s">
        <v>28</v>
      </c>
      <c r="AC15" s="605" t="s">
        <v>29</v>
      </c>
      <c r="AD15" s="605" t="s">
        <v>30</v>
      </c>
      <c r="AE15" s="605" t="s">
        <v>31</v>
      </c>
      <c r="AF15" s="605" t="s">
        <v>32</v>
      </c>
      <c r="AG15" s="605" t="s">
        <v>33</v>
      </c>
      <c r="AH15" s="605" t="s">
        <v>34</v>
      </c>
      <c r="AI15" s="605" t="s">
        <v>244</v>
      </c>
      <c r="AJ15" s="605" t="s">
        <v>35</v>
      </c>
      <c r="AK15" s="2145" t="s">
        <v>36</v>
      </c>
      <c r="AL15" s="2146" t="s">
        <v>37</v>
      </c>
      <c r="AM15" s="2147" t="s">
        <v>38</v>
      </c>
      <c r="AN15" s="2148" t="s">
        <v>1724</v>
      </c>
      <c r="AO15" s="2148" t="s">
        <v>1725</v>
      </c>
      <c r="AP15" s="2149" t="s">
        <v>42</v>
      </c>
      <c r="AQ15" s="2150" t="s">
        <v>43</v>
      </c>
      <c r="AR15" s="2149" t="s">
        <v>44</v>
      </c>
      <c r="AS15" s="2151" t="s">
        <v>45</v>
      </c>
    </row>
    <row r="16" spans="1:45" s="615" customFormat="1" ht="60" customHeight="1">
      <c r="A16" s="2976">
        <v>1</v>
      </c>
      <c r="B16" s="2979" t="s">
        <v>413</v>
      </c>
      <c r="C16" s="2982" t="s">
        <v>923</v>
      </c>
      <c r="D16" s="607"/>
      <c r="E16" s="607"/>
      <c r="F16" s="608"/>
      <c r="G16" s="608"/>
      <c r="H16" s="608"/>
      <c r="I16" s="608"/>
      <c r="J16" s="608"/>
      <c r="K16" s="608"/>
      <c r="L16" s="609"/>
      <c r="M16" s="609" t="s">
        <v>924</v>
      </c>
      <c r="N16" s="610" t="s">
        <v>925</v>
      </c>
      <c r="O16" s="610">
        <v>6</v>
      </c>
      <c r="P16" s="610" t="s">
        <v>926</v>
      </c>
      <c r="Q16" s="609" t="s">
        <v>927</v>
      </c>
      <c r="R16" s="611" t="s">
        <v>928</v>
      </c>
      <c r="S16" s="612">
        <v>43101</v>
      </c>
      <c r="T16" s="612">
        <v>43465</v>
      </c>
      <c r="U16" s="613"/>
      <c r="V16" s="613">
        <v>1</v>
      </c>
      <c r="W16" s="613"/>
      <c r="X16" s="613">
        <v>1</v>
      </c>
      <c r="Y16" s="613"/>
      <c r="Z16" s="613">
        <v>1</v>
      </c>
      <c r="AA16" s="613"/>
      <c r="AB16" s="613">
        <v>1</v>
      </c>
      <c r="AC16" s="613"/>
      <c r="AD16" s="613">
        <v>1</v>
      </c>
      <c r="AE16" s="613"/>
      <c r="AF16" s="613">
        <v>1</v>
      </c>
      <c r="AG16" s="614">
        <f>SUM(U16:AF16)</f>
        <v>6</v>
      </c>
      <c r="AH16" s="1408">
        <v>0</v>
      </c>
      <c r="AI16" s="1408">
        <v>0</v>
      </c>
      <c r="AJ16" s="2138"/>
      <c r="AK16" s="2520">
        <f>SUM(U16:V16)</f>
        <v>1</v>
      </c>
      <c r="AL16" s="2521">
        <f>AK16/AG16</f>
        <v>0.16666666666666666</v>
      </c>
      <c r="AM16" s="2515">
        <v>1</v>
      </c>
      <c r="AN16" s="2521">
        <f>+AM16/AK16</f>
        <v>1</v>
      </c>
      <c r="AO16" s="2522">
        <f>+AM16/AG16</f>
        <v>0.16666666666666666</v>
      </c>
      <c r="AP16" s="2515" t="s">
        <v>1879</v>
      </c>
      <c r="AQ16" s="2523" t="s">
        <v>1879</v>
      </c>
      <c r="AR16" s="2515" t="s">
        <v>1880</v>
      </c>
      <c r="AS16" s="2515" t="s">
        <v>1838</v>
      </c>
    </row>
    <row r="17" spans="1:45" s="615" customFormat="1" ht="38.25" customHeight="1">
      <c r="A17" s="2977"/>
      <c r="B17" s="2980"/>
      <c r="C17" s="2983"/>
      <c r="D17" s="616"/>
      <c r="E17" s="616"/>
      <c r="F17" s="617"/>
      <c r="G17" s="617"/>
      <c r="H17" s="617"/>
      <c r="I17" s="617"/>
      <c r="J17" s="617"/>
      <c r="K17" s="617"/>
      <c r="L17" s="618"/>
      <c r="M17" s="618" t="s">
        <v>929</v>
      </c>
      <c r="N17" s="618" t="s">
        <v>925</v>
      </c>
      <c r="O17" s="700">
        <v>1</v>
      </c>
      <c r="P17" s="618" t="s">
        <v>930</v>
      </c>
      <c r="Q17" s="618" t="s">
        <v>931</v>
      </c>
      <c r="R17" s="619" t="s">
        <v>932</v>
      </c>
      <c r="S17" s="620">
        <v>43101</v>
      </c>
      <c r="T17" s="620">
        <v>43465</v>
      </c>
      <c r="U17" s="621">
        <v>1</v>
      </c>
      <c r="V17" s="621">
        <v>1</v>
      </c>
      <c r="W17" s="621">
        <v>1</v>
      </c>
      <c r="X17" s="621">
        <v>1</v>
      </c>
      <c r="Y17" s="621">
        <v>1</v>
      </c>
      <c r="Z17" s="621">
        <v>1</v>
      </c>
      <c r="AA17" s="621">
        <v>1</v>
      </c>
      <c r="AB17" s="621">
        <v>1</v>
      </c>
      <c r="AC17" s="621">
        <v>1</v>
      </c>
      <c r="AD17" s="621">
        <v>1</v>
      </c>
      <c r="AE17" s="621">
        <v>1</v>
      </c>
      <c r="AF17" s="621">
        <v>1</v>
      </c>
      <c r="AG17" s="622">
        <v>1</v>
      </c>
      <c r="AH17" s="362">
        <v>0</v>
      </c>
      <c r="AI17" s="362">
        <v>0</v>
      </c>
      <c r="AJ17" s="2139"/>
      <c r="AK17" s="2521">
        <v>1</v>
      </c>
      <c r="AL17" s="2521">
        <f>2/12</f>
        <v>0.16666666666666666</v>
      </c>
      <c r="AM17" s="2524">
        <v>1</v>
      </c>
      <c r="AN17" s="2521">
        <f>+AM17/AK17</f>
        <v>1</v>
      </c>
      <c r="AO17" s="2522">
        <f>+AM17/AG17</f>
        <v>1</v>
      </c>
      <c r="AP17" s="2515" t="s">
        <v>1879</v>
      </c>
      <c r="AQ17" s="2523" t="s">
        <v>1879</v>
      </c>
      <c r="AR17" s="2515" t="s">
        <v>1881</v>
      </c>
      <c r="AS17" s="2515" t="s">
        <v>1838</v>
      </c>
    </row>
    <row r="18" spans="1:45" s="615" customFormat="1" ht="51.75" thickBot="1">
      <c r="A18" s="2978"/>
      <c r="B18" s="2981"/>
      <c r="C18" s="623" t="s">
        <v>412</v>
      </c>
      <c r="D18" s="624"/>
      <c r="E18" s="624"/>
      <c r="F18" s="625"/>
      <c r="G18" s="625"/>
      <c r="H18" s="625"/>
      <c r="I18" s="625"/>
      <c r="J18" s="625"/>
      <c r="K18" s="625"/>
      <c r="L18" s="626"/>
      <c r="M18" s="626" t="s">
        <v>933</v>
      </c>
      <c r="N18" s="626" t="s">
        <v>925</v>
      </c>
      <c r="O18" s="626">
        <v>3</v>
      </c>
      <c r="P18" s="618" t="s">
        <v>930</v>
      </c>
      <c r="Q18" s="626" t="s">
        <v>934</v>
      </c>
      <c r="R18" s="627" t="s">
        <v>935</v>
      </c>
      <c r="S18" s="628">
        <v>43101</v>
      </c>
      <c r="T18" s="628">
        <v>43465</v>
      </c>
      <c r="U18" s="629"/>
      <c r="V18" s="630"/>
      <c r="W18" s="631"/>
      <c r="X18" s="632">
        <v>1</v>
      </c>
      <c r="Y18" s="632"/>
      <c r="Z18" s="632"/>
      <c r="AA18" s="632"/>
      <c r="AB18" s="632">
        <v>1</v>
      </c>
      <c r="AC18" s="632"/>
      <c r="AD18" s="632"/>
      <c r="AE18" s="632"/>
      <c r="AF18" s="632">
        <v>1</v>
      </c>
      <c r="AG18" s="633">
        <f>SUM(U18:AF18)</f>
        <v>3</v>
      </c>
      <c r="AH18" s="1409">
        <v>0</v>
      </c>
      <c r="AI18" s="1409">
        <v>0</v>
      </c>
      <c r="AJ18" s="2140"/>
      <c r="AK18" s="2520">
        <f>SUM(U18:V18)</f>
        <v>0</v>
      </c>
      <c r="AL18" s="2521"/>
      <c r="AM18" s="2515">
        <v>0</v>
      </c>
      <c r="AN18" s="2521"/>
      <c r="AO18" s="2522">
        <f>+AM18/AG18</f>
        <v>0</v>
      </c>
      <c r="AP18" s="2515" t="s">
        <v>1879</v>
      </c>
      <c r="AQ18" s="2523" t="s">
        <v>1879</v>
      </c>
      <c r="AR18" s="2515" t="s">
        <v>1882</v>
      </c>
      <c r="AS18" s="2515" t="s">
        <v>1838</v>
      </c>
    </row>
    <row r="19" spans="1:45" s="615" customFormat="1" ht="19.5" customHeight="1" thickBot="1">
      <c r="A19" s="2961" t="s">
        <v>56</v>
      </c>
      <c r="B19" s="2962"/>
      <c r="C19" s="2962"/>
      <c r="D19" s="2962"/>
      <c r="E19" s="2962"/>
      <c r="F19" s="2962"/>
      <c r="G19" s="2405"/>
      <c r="H19" s="2405"/>
      <c r="I19" s="2405"/>
      <c r="J19" s="2405"/>
      <c r="K19" s="2405"/>
      <c r="L19" s="2405"/>
      <c r="M19" s="2405"/>
      <c r="N19" s="2405"/>
      <c r="O19" s="2405"/>
      <c r="P19" s="2405"/>
      <c r="Q19" s="2405"/>
      <c r="R19" s="2405"/>
      <c r="S19" s="2405"/>
      <c r="T19" s="2405"/>
      <c r="U19" s="2405"/>
      <c r="V19" s="2405"/>
      <c r="W19" s="2405"/>
      <c r="X19" s="2405"/>
      <c r="Y19" s="2405"/>
      <c r="Z19" s="2405"/>
      <c r="AA19" s="2405"/>
      <c r="AB19" s="2405"/>
      <c r="AC19" s="2405"/>
      <c r="AD19" s="2405"/>
      <c r="AE19" s="2405"/>
      <c r="AF19" s="2405"/>
      <c r="AG19" s="2405"/>
      <c r="AH19" s="1410">
        <f>SUM(AH16:AH18)</f>
        <v>0</v>
      </c>
      <c r="AI19" s="1410">
        <f>SUM(AI16:AI18)</f>
        <v>0</v>
      </c>
      <c r="AJ19" s="2141"/>
      <c r="AK19" s="2525"/>
      <c r="AL19" s="2526"/>
      <c r="AM19" s="2526"/>
      <c r="AN19" s="2526"/>
      <c r="AO19" s="2526"/>
      <c r="AP19" s="2527"/>
      <c r="AQ19" s="2527"/>
      <c r="AR19" s="2526"/>
      <c r="AS19" s="2528"/>
    </row>
    <row r="20" spans="1:45" s="645" customFormat="1" ht="77.25" thickBot="1">
      <c r="A20" s="634">
        <v>2</v>
      </c>
      <c r="B20" s="635" t="s">
        <v>936</v>
      </c>
      <c r="C20" s="636" t="s">
        <v>1673</v>
      </c>
      <c r="D20" s="637"/>
      <c r="E20" s="637"/>
      <c r="F20" s="637"/>
      <c r="G20" s="637"/>
      <c r="H20" s="637" t="s">
        <v>415</v>
      </c>
      <c r="I20" s="637"/>
      <c r="J20" s="637"/>
      <c r="K20" s="637"/>
      <c r="L20" s="637"/>
      <c r="M20" s="638" t="s">
        <v>937</v>
      </c>
      <c r="N20" s="639" t="s">
        <v>72</v>
      </c>
      <c r="O20" s="640">
        <v>1</v>
      </c>
      <c r="P20" s="640" t="s">
        <v>938</v>
      </c>
      <c r="Q20" s="641" t="s">
        <v>931</v>
      </c>
      <c r="R20" s="638" t="s">
        <v>72</v>
      </c>
      <c r="S20" s="642">
        <v>43101</v>
      </c>
      <c r="T20" s="642">
        <v>43465</v>
      </c>
      <c r="U20" s="643"/>
      <c r="V20" s="643"/>
      <c r="W20" s="643"/>
      <c r="X20" s="643"/>
      <c r="Y20" s="643"/>
      <c r="Z20" s="643"/>
      <c r="AA20" s="643"/>
      <c r="AB20" s="643"/>
      <c r="AC20" s="643"/>
      <c r="AD20" s="643"/>
      <c r="AE20" s="643">
        <v>1</v>
      </c>
      <c r="AF20" s="643"/>
      <c r="AG20" s="644">
        <f>SUM(U20:AF20)</f>
        <v>1</v>
      </c>
      <c r="AH20" s="1412">
        <v>0</v>
      </c>
      <c r="AI20" s="1413">
        <v>0</v>
      </c>
      <c r="AJ20" s="2142"/>
      <c r="AK20" s="2529">
        <f>SUM(U20:V20)</f>
        <v>0</v>
      </c>
      <c r="AL20" s="2521"/>
      <c r="AM20" s="2515">
        <v>0</v>
      </c>
      <c r="AN20" s="2521"/>
      <c r="AO20" s="2522">
        <f>+AM20/AG20</f>
        <v>0</v>
      </c>
      <c r="AP20" s="2515" t="s">
        <v>1879</v>
      </c>
      <c r="AQ20" s="2523" t="s">
        <v>1879</v>
      </c>
      <c r="AR20" s="2515" t="s">
        <v>1838</v>
      </c>
      <c r="AS20" s="2515" t="s">
        <v>1838</v>
      </c>
    </row>
    <row r="21" spans="1:45" s="615" customFormat="1" ht="19.5" customHeight="1" thickBot="1">
      <c r="A21" s="2961" t="s">
        <v>56</v>
      </c>
      <c r="B21" s="2962"/>
      <c r="C21" s="2962"/>
      <c r="D21" s="2962"/>
      <c r="E21" s="2962"/>
      <c r="F21" s="2962"/>
      <c r="G21" s="2405"/>
      <c r="H21" s="2405"/>
      <c r="I21" s="2405"/>
      <c r="J21" s="2405"/>
      <c r="K21" s="2405"/>
      <c r="L21" s="2405"/>
      <c r="M21" s="2405"/>
      <c r="N21" s="2405"/>
      <c r="O21" s="2405"/>
      <c r="P21" s="2405"/>
      <c r="Q21" s="2405"/>
      <c r="R21" s="2405"/>
      <c r="S21" s="2405"/>
      <c r="T21" s="2405"/>
      <c r="U21" s="2405"/>
      <c r="V21" s="2405"/>
      <c r="W21" s="2405"/>
      <c r="X21" s="2405"/>
      <c r="Y21" s="2405"/>
      <c r="Z21" s="2405"/>
      <c r="AA21" s="2405"/>
      <c r="AB21" s="2405"/>
      <c r="AC21" s="2405"/>
      <c r="AD21" s="2405"/>
      <c r="AE21" s="2405"/>
      <c r="AF21" s="2405"/>
      <c r="AG21" s="2405"/>
      <c r="AH21" s="1410">
        <f>SUM(AH20:AH20)</f>
        <v>0</v>
      </c>
      <c r="AI21" s="1410">
        <f>SUM(AI20:AI20)</f>
        <v>0</v>
      </c>
      <c r="AJ21" s="2141"/>
      <c r="AK21" s="2530"/>
      <c r="AL21" s="2527"/>
      <c r="AM21" s="2527"/>
      <c r="AN21" s="2527"/>
      <c r="AO21" s="2527"/>
      <c r="AP21" s="2527"/>
      <c r="AQ21" s="2527"/>
      <c r="AR21" s="2527"/>
      <c r="AS21" s="2531"/>
    </row>
    <row r="22" spans="1:45" s="653" customFormat="1" ht="48.75" customHeight="1">
      <c r="A22" s="2984">
        <v>3</v>
      </c>
      <c r="B22" s="2987" t="s">
        <v>899</v>
      </c>
      <c r="C22" s="2990" t="s">
        <v>939</v>
      </c>
      <c r="D22" s="607"/>
      <c r="E22" s="607"/>
      <c r="F22" s="646" t="s">
        <v>940</v>
      </c>
      <c r="G22" s="647" t="s">
        <v>941</v>
      </c>
      <c r="H22" s="647"/>
      <c r="I22" s="648"/>
      <c r="J22" s="648"/>
      <c r="K22" s="648"/>
      <c r="L22" s="649" t="s">
        <v>942</v>
      </c>
      <c r="M22" s="646" t="s">
        <v>943</v>
      </c>
      <c r="N22" s="650" t="s">
        <v>944</v>
      </c>
      <c r="O22" s="650">
        <v>4</v>
      </c>
      <c r="P22" s="609" t="s">
        <v>945</v>
      </c>
      <c r="Q22" s="609" t="s">
        <v>931</v>
      </c>
      <c r="R22" s="650" t="s">
        <v>946</v>
      </c>
      <c r="S22" s="612">
        <v>43101</v>
      </c>
      <c r="T22" s="612">
        <v>43465</v>
      </c>
      <c r="U22" s="651"/>
      <c r="V22" s="651"/>
      <c r="W22" s="651">
        <v>2</v>
      </c>
      <c r="X22" s="651"/>
      <c r="Y22" s="651"/>
      <c r="Z22" s="651">
        <v>1</v>
      </c>
      <c r="AA22" s="651"/>
      <c r="AB22" s="651"/>
      <c r="AC22" s="651"/>
      <c r="AD22" s="651">
        <v>1</v>
      </c>
      <c r="AE22" s="651"/>
      <c r="AF22" s="651"/>
      <c r="AG22" s="652">
        <f>SUM(U22:AF22)</f>
        <v>4</v>
      </c>
      <c r="AH22" s="1408">
        <v>0</v>
      </c>
      <c r="AI22" s="1408">
        <v>0</v>
      </c>
      <c r="AJ22" s="2138"/>
      <c r="AK22" s="2520">
        <f>SUM(U22:V22)</f>
        <v>0</v>
      </c>
      <c r="AL22" s="2521"/>
      <c r="AM22" s="2515">
        <v>0</v>
      </c>
      <c r="AN22" s="2521"/>
      <c r="AO22" s="2522">
        <f aca="true" t="shared" si="0" ref="AO22:AO29">+AM22/AG22</f>
        <v>0</v>
      </c>
      <c r="AP22" s="2515" t="s">
        <v>1879</v>
      </c>
      <c r="AQ22" s="2523" t="s">
        <v>1879</v>
      </c>
      <c r="AR22" s="2515" t="s">
        <v>1838</v>
      </c>
      <c r="AS22" s="2515" t="s">
        <v>1838</v>
      </c>
    </row>
    <row r="23" spans="1:45" s="653" customFormat="1" ht="38.25">
      <c r="A23" s="2985"/>
      <c r="B23" s="2988"/>
      <c r="C23" s="2991"/>
      <c r="D23" s="616"/>
      <c r="E23" s="616"/>
      <c r="F23" s="654" t="s">
        <v>947</v>
      </c>
      <c r="G23" s="655" t="s">
        <v>941</v>
      </c>
      <c r="H23" s="655"/>
      <c r="I23" s="656"/>
      <c r="J23" s="656"/>
      <c r="K23" s="656"/>
      <c r="L23" s="657" t="s">
        <v>948</v>
      </c>
      <c r="M23" s="654" t="s">
        <v>949</v>
      </c>
      <c r="N23" s="298" t="s">
        <v>950</v>
      </c>
      <c r="O23" s="298">
        <v>6</v>
      </c>
      <c r="P23" s="618" t="s">
        <v>951</v>
      </c>
      <c r="Q23" s="618" t="s">
        <v>931</v>
      </c>
      <c r="R23" s="298" t="s">
        <v>952</v>
      </c>
      <c r="S23" s="620">
        <v>43191</v>
      </c>
      <c r="T23" s="620">
        <v>43449</v>
      </c>
      <c r="U23" s="658"/>
      <c r="V23" s="658"/>
      <c r="W23" s="658">
        <v>1</v>
      </c>
      <c r="X23" s="658">
        <v>1</v>
      </c>
      <c r="Y23" s="658"/>
      <c r="Z23" s="658">
        <v>1</v>
      </c>
      <c r="AA23" s="658">
        <v>1</v>
      </c>
      <c r="AB23" s="658">
        <v>1</v>
      </c>
      <c r="AC23" s="658">
        <v>1</v>
      </c>
      <c r="AD23" s="658"/>
      <c r="AE23" s="658"/>
      <c r="AF23" s="658"/>
      <c r="AG23" s="659">
        <f aca="true" t="shared" si="1" ref="AG23:AG29">SUM(U23:AF23)</f>
        <v>6</v>
      </c>
      <c r="AH23" s="362">
        <v>0</v>
      </c>
      <c r="AI23" s="362">
        <v>0</v>
      </c>
      <c r="AJ23" s="2139"/>
      <c r="AK23" s="2520">
        <f aca="true" t="shared" si="2" ref="AK23:AK29">SUM(U23:V23)</f>
        <v>0</v>
      </c>
      <c r="AL23" s="2521"/>
      <c r="AM23" s="2515">
        <v>0.1</v>
      </c>
      <c r="AN23" s="2521"/>
      <c r="AO23" s="2522">
        <f t="shared" si="0"/>
        <v>0.016666666666666666</v>
      </c>
      <c r="AP23" s="2515" t="s">
        <v>1879</v>
      </c>
      <c r="AQ23" s="2523" t="s">
        <v>1879</v>
      </c>
      <c r="AR23" s="2515" t="s">
        <v>1883</v>
      </c>
      <c r="AS23" s="2515" t="s">
        <v>1838</v>
      </c>
    </row>
    <row r="24" spans="1:45" s="653" customFormat="1" ht="51">
      <c r="A24" s="2985"/>
      <c r="B24" s="2988"/>
      <c r="C24" s="2991"/>
      <c r="D24" s="616"/>
      <c r="E24" s="616"/>
      <c r="F24" s="657" t="s">
        <v>953</v>
      </c>
      <c r="G24" s="655" t="s">
        <v>954</v>
      </c>
      <c r="H24" s="655"/>
      <c r="I24" s="656"/>
      <c r="J24" s="656"/>
      <c r="K24" s="656"/>
      <c r="L24" s="657" t="s">
        <v>955</v>
      </c>
      <c r="M24" s="654" t="s">
        <v>956</v>
      </c>
      <c r="N24" s="298" t="s">
        <v>957</v>
      </c>
      <c r="O24" s="298">
        <v>2</v>
      </c>
      <c r="P24" s="618" t="s">
        <v>958</v>
      </c>
      <c r="Q24" s="618" t="s">
        <v>931</v>
      </c>
      <c r="R24" s="298" t="s">
        <v>959</v>
      </c>
      <c r="S24" s="620">
        <v>43101</v>
      </c>
      <c r="T24" s="620">
        <v>43465</v>
      </c>
      <c r="U24" s="658"/>
      <c r="V24" s="658"/>
      <c r="W24" s="658"/>
      <c r="X24" s="658"/>
      <c r="Y24" s="658"/>
      <c r="Z24" s="658"/>
      <c r="AA24" s="658"/>
      <c r="AB24" s="658"/>
      <c r="AC24" s="658"/>
      <c r="AD24" s="658">
        <v>1</v>
      </c>
      <c r="AE24" s="658">
        <v>1</v>
      </c>
      <c r="AF24" s="658"/>
      <c r="AG24" s="659">
        <f t="shared" si="1"/>
        <v>2</v>
      </c>
      <c r="AH24" s="362">
        <v>0</v>
      </c>
      <c r="AI24" s="362">
        <v>0</v>
      </c>
      <c r="AJ24" s="2139"/>
      <c r="AK24" s="2520">
        <f t="shared" si="2"/>
        <v>0</v>
      </c>
      <c r="AL24" s="2521"/>
      <c r="AM24" s="2515">
        <v>0</v>
      </c>
      <c r="AN24" s="2521"/>
      <c r="AO24" s="2522">
        <f t="shared" si="0"/>
        <v>0</v>
      </c>
      <c r="AP24" s="2515" t="s">
        <v>1879</v>
      </c>
      <c r="AQ24" s="2523" t="s">
        <v>1879</v>
      </c>
      <c r="AR24" s="2515" t="s">
        <v>1838</v>
      </c>
      <c r="AS24" s="2515" t="s">
        <v>1838</v>
      </c>
    </row>
    <row r="25" spans="1:45" s="653" customFormat="1" ht="76.5">
      <c r="A25" s="2985"/>
      <c r="B25" s="2988"/>
      <c r="C25" s="2991"/>
      <c r="D25" s="616"/>
      <c r="E25" s="616"/>
      <c r="F25" s="654" t="s">
        <v>960</v>
      </c>
      <c r="G25" s="656"/>
      <c r="H25" s="656"/>
      <c r="I25" s="656"/>
      <c r="J25" s="656"/>
      <c r="K25" s="656"/>
      <c r="L25" s="654"/>
      <c r="M25" s="654" t="s">
        <v>961</v>
      </c>
      <c r="N25" s="298" t="s">
        <v>962</v>
      </c>
      <c r="O25" s="298">
        <v>3</v>
      </c>
      <c r="P25" s="618" t="s">
        <v>963</v>
      </c>
      <c r="Q25" s="618" t="s">
        <v>931</v>
      </c>
      <c r="R25" s="298" t="s">
        <v>964</v>
      </c>
      <c r="S25" s="620">
        <v>43101</v>
      </c>
      <c r="T25" s="620">
        <v>43465</v>
      </c>
      <c r="U25" s="658"/>
      <c r="V25" s="658"/>
      <c r="W25" s="658"/>
      <c r="X25" s="658"/>
      <c r="Y25" s="658"/>
      <c r="Z25" s="658"/>
      <c r="AA25" s="658"/>
      <c r="AB25" s="658"/>
      <c r="AC25" s="658">
        <v>3</v>
      </c>
      <c r="AD25" s="658"/>
      <c r="AE25" s="658"/>
      <c r="AF25" s="658"/>
      <c r="AG25" s="659">
        <f t="shared" si="1"/>
        <v>3</v>
      </c>
      <c r="AH25" s="362">
        <v>0</v>
      </c>
      <c r="AI25" s="362">
        <v>0</v>
      </c>
      <c r="AJ25" s="2139"/>
      <c r="AK25" s="2520">
        <f t="shared" si="2"/>
        <v>0</v>
      </c>
      <c r="AL25" s="2521"/>
      <c r="AM25" s="2515">
        <v>0</v>
      </c>
      <c r="AN25" s="2521"/>
      <c r="AO25" s="2522">
        <f t="shared" si="0"/>
        <v>0</v>
      </c>
      <c r="AP25" s="2515" t="s">
        <v>1879</v>
      </c>
      <c r="AQ25" s="2523" t="s">
        <v>1879</v>
      </c>
      <c r="AR25" s="2515" t="s">
        <v>1838</v>
      </c>
      <c r="AS25" s="2515" t="s">
        <v>1838</v>
      </c>
    </row>
    <row r="26" spans="1:45" s="653" customFormat="1" ht="38.25">
      <c r="A26" s="2985"/>
      <c r="B26" s="2988"/>
      <c r="C26" s="2991"/>
      <c r="D26" s="616"/>
      <c r="E26" s="616"/>
      <c r="F26" s="657" t="s">
        <v>965</v>
      </c>
      <c r="G26" s="660" t="s">
        <v>941</v>
      </c>
      <c r="H26" s="660"/>
      <c r="I26" s="660"/>
      <c r="J26" s="660"/>
      <c r="K26" s="660"/>
      <c r="L26" s="661" t="s">
        <v>966</v>
      </c>
      <c r="M26" s="661" t="s">
        <v>967</v>
      </c>
      <c r="N26" s="661" t="s">
        <v>968</v>
      </c>
      <c r="O26" s="661">
        <v>1</v>
      </c>
      <c r="P26" s="661" t="s">
        <v>969</v>
      </c>
      <c r="Q26" s="618" t="s">
        <v>931</v>
      </c>
      <c r="R26" s="661" t="s">
        <v>970</v>
      </c>
      <c r="S26" s="620">
        <v>43101</v>
      </c>
      <c r="T26" s="620">
        <v>43465</v>
      </c>
      <c r="U26" s="658"/>
      <c r="V26" s="658"/>
      <c r="W26" s="658"/>
      <c r="X26" s="658"/>
      <c r="Y26" s="658"/>
      <c r="Z26" s="658"/>
      <c r="AA26" s="658"/>
      <c r="AB26" s="658"/>
      <c r="AC26" s="658">
        <v>1</v>
      </c>
      <c r="AD26" s="658"/>
      <c r="AE26" s="658"/>
      <c r="AF26" s="658"/>
      <c r="AG26" s="659">
        <f t="shared" si="1"/>
        <v>1</v>
      </c>
      <c r="AH26" s="362">
        <v>0</v>
      </c>
      <c r="AI26" s="362">
        <v>0</v>
      </c>
      <c r="AJ26" s="2139"/>
      <c r="AK26" s="2520">
        <f t="shared" si="2"/>
        <v>0</v>
      </c>
      <c r="AL26" s="2521"/>
      <c r="AM26" s="2515">
        <v>0</v>
      </c>
      <c r="AN26" s="2521"/>
      <c r="AO26" s="2522">
        <f t="shared" si="0"/>
        <v>0</v>
      </c>
      <c r="AP26" s="2515" t="s">
        <v>1879</v>
      </c>
      <c r="AQ26" s="2523" t="s">
        <v>1879</v>
      </c>
      <c r="AR26" s="2515" t="s">
        <v>1838</v>
      </c>
      <c r="AS26" s="2515" t="s">
        <v>1838</v>
      </c>
    </row>
    <row r="27" spans="1:45" s="653" customFormat="1" ht="38.25">
      <c r="A27" s="2985"/>
      <c r="B27" s="2988"/>
      <c r="C27" s="2991"/>
      <c r="D27" s="616"/>
      <c r="E27" s="616"/>
      <c r="F27" s="657" t="s">
        <v>971</v>
      </c>
      <c r="G27" s="660" t="s">
        <v>972</v>
      </c>
      <c r="H27" s="660"/>
      <c r="I27" s="660"/>
      <c r="J27" s="660"/>
      <c r="K27" s="660"/>
      <c r="L27" s="661" t="s">
        <v>973</v>
      </c>
      <c r="M27" s="661" t="s">
        <v>974</v>
      </c>
      <c r="N27" s="661" t="s">
        <v>968</v>
      </c>
      <c r="O27" s="298">
        <v>1</v>
      </c>
      <c r="P27" s="661" t="s">
        <v>969</v>
      </c>
      <c r="Q27" s="618" t="s">
        <v>931</v>
      </c>
      <c r="R27" s="661" t="s">
        <v>970</v>
      </c>
      <c r="S27" s="620">
        <v>43101</v>
      </c>
      <c r="T27" s="620">
        <v>43465</v>
      </c>
      <c r="U27" s="658"/>
      <c r="V27" s="658"/>
      <c r="W27" s="658"/>
      <c r="X27" s="658"/>
      <c r="Y27" s="658"/>
      <c r="Z27" s="658"/>
      <c r="AA27" s="658"/>
      <c r="AB27" s="658"/>
      <c r="AC27" s="658">
        <v>1</v>
      </c>
      <c r="AD27" s="658"/>
      <c r="AE27" s="658"/>
      <c r="AF27" s="658"/>
      <c r="AG27" s="659">
        <f t="shared" si="1"/>
        <v>1</v>
      </c>
      <c r="AH27" s="362">
        <v>0</v>
      </c>
      <c r="AI27" s="362">
        <v>0</v>
      </c>
      <c r="AJ27" s="2139"/>
      <c r="AK27" s="2520">
        <f t="shared" si="2"/>
        <v>0</v>
      </c>
      <c r="AL27" s="2521"/>
      <c r="AM27" s="2515">
        <v>0</v>
      </c>
      <c r="AN27" s="2521"/>
      <c r="AO27" s="2522">
        <f t="shared" si="0"/>
        <v>0</v>
      </c>
      <c r="AP27" s="2515" t="s">
        <v>1879</v>
      </c>
      <c r="AQ27" s="2523" t="s">
        <v>1879</v>
      </c>
      <c r="AR27" s="2515" t="s">
        <v>1838</v>
      </c>
      <c r="AS27" s="2515" t="s">
        <v>1838</v>
      </c>
    </row>
    <row r="28" spans="1:45" s="653" customFormat="1" ht="89.25">
      <c r="A28" s="2985"/>
      <c r="B28" s="2988"/>
      <c r="C28" s="2991"/>
      <c r="D28" s="662"/>
      <c r="E28" s="662"/>
      <c r="F28" s="663" t="s">
        <v>975</v>
      </c>
      <c r="G28" s="664" t="s">
        <v>972</v>
      </c>
      <c r="H28" s="664"/>
      <c r="I28" s="664"/>
      <c r="J28" s="664"/>
      <c r="K28" s="664"/>
      <c r="L28" s="665" t="s">
        <v>976</v>
      </c>
      <c r="M28" s="670" t="s">
        <v>977</v>
      </c>
      <c r="N28" s="670" t="s">
        <v>978</v>
      </c>
      <c r="O28" s="2410">
        <v>2</v>
      </c>
      <c r="P28" s="670" t="s">
        <v>979</v>
      </c>
      <c r="Q28" s="670" t="s">
        <v>931</v>
      </c>
      <c r="R28" s="670" t="s">
        <v>970</v>
      </c>
      <c r="S28" s="1291">
        <v>43101</v>
      </c>
      <c r="T28" s="1291">
        <v>43465</v>
      </c>
      <c r="U28" s="672"/>
      <c r="V28" s="672"/>
      <c r="W28" s="672"/>
      <c r="X28" s="672"/>
      <c r="Y28" s="672"/>
      <c r="Z28" s="672">
        <v>1</v>
      </c>
      <c r="AA28" s="672"/>
      <c r="AB28" s="672"/>
      <c r="AC28" s="672"/>
      <c r="AD28" s="672"/>
      <c r="AE28" s="672"/>
      <c r="AF28" s="672"/>
      <c r="AG28" s="2532">
        <f>SUM(U28:AF28)</f>
        <v>1</v>
      </c>
      <c r="AH28" s="1414">
        <v>0</v>
      </c>
      <c r="AI28" s="1414">
        <v>0</v>
      </c>
      <c r="AJ28" s="2143"/>
      <c r="AK28" s="2520">
        <f t="shared" si="2"/>
        <v>0</v>
      </c>
      <c r="AL28" s="2521"/>
      <c r="AM28" s="2515">
        <v>0.02</v>
      </c>
      <c r="AN28" s="2521"/>
      <c r="AO28" s="2522">
        <f t="shared" si="0"/>
        <v>0.02</v>
      </c>
      <c r="AP28" s="2515" t="s">
        <v>1879</v>
      </c>
      <c r="AQ28" s="2523" t="s">
        <v>1879</v>
      </c>
      <c r="AR28" s="2515" t="s">
        <v>1883</v>
      </c>
      <c r="AS28" s="2515" t="s">
        <v>1838</v>
      </c>
    </row>
    <row r="29" spans="1:45" s="653" customFormat="1" ht="85.5" customHeight="1" thickBot="1">
      <c r="A29" s="2986"/>
      <c r="B29" s="2989"/>
      <c r="C29" s="2992"/>
      <c r="D29" s="624"/>
      <c r="E29" s="624"/>
      <c r="F29" s="666" t="s">
        <v>980</v>
      </c>
      <c r="G29" s="667" t="s">
        <v>627</v>
      </c>
      <c r="H29" s="667"/>
      <c r="I29" s="667"/>
      <c r="J29" s="667"/>
      <c r="K29" s="668"/>
      <c r="L29" s="669" t="s">
        <v>981</v>
      </c>
      <c r="M29" s="669" t="s">
        <v>982</v>
      </c>
      <c r="N29" s="669" t="s">
        <v>983</v>
      </c>
      <c r="O29" s="669" t="s">
        <v>984</v>
      </c>
      <c r="P29" s="669" t="s">
        <v>985</v>
      </c>
      <c r="Q29" s="670" t="s">
        <v>931</v>
      </c>
      <c r="R29" s="669" t="s">
        <v>986</v>
      </c>
      <c r="S29" s="671">
        <v>43101</v>
      </c>
      <c r="T29" s="671">
        <v>43465</v>
      </c>
      <c r="U29" s="672"/>
      <c r="V29" s="672"/>
      <c r="W29" s="672">
        <v>1</v>
      </c>
      <c r="X29" s="672">
        <v>1</v>
      </c>
      <c r="Y29" s="672">
        <v>1</v>
      </c>
      <c r="Z29" s="672">
        <v>1</v>
      </c>
      <c r="AA29" s="672">
        <v>1</v>
      </c>
      <c r="AB29" s="672">
        <v>1</v>
      </c>
      <c r="AC29" s="672">
        <v>1</v>
      </c>
      <c r="AD29" s="672">
        <v>1</v>
      </c>
      <c r="AE29" s="672"/>
      <c r="AF29" s="672"/>
      <c r="AG29" s="673">
        <f t="shared" si="1"/>
        <v>8</v>
      </c>
      <c r="AH29" s="1415">
        <v>0</v>
      </c>
      <c r="AI29" s="1415">
        <v>0</v>
      </c>
      <c r="AJ29" s="2144"/>
      <c r="AK29" s="2520">
        <f t="shared" si="2"/>
        <v>0</v>
      </c>
      <c r="AL29" s="2521"/>
      <c r="AM29" s="2515">
        <v>0</v>
      </c>
      <c r="AN29" s="2521"/>
      <c r="AO29" s="2522">
        <f t="shared" si="0"/>
        <v>0</v>
      </c>
      <c r="AP29" s="2515" t="s">
        <v>1879</v>
      </c>
      <c r="AQ29" s="2523" t="s">
        <v>1879</v>
      </c>
      <c r="AR29" s="2515" t="s">
        <v>1838</v>
      </c>
      <c r="AS29" s="2515" t="s">
        <v>1838</v>
      </c>
    </row>
    <row r="30" spans="1:45" s="615" customFormat="1" ht="19.5" customHeight="1" thickBot="1">
      <c r="A30" s="2400"/>
      <c r="B30" s="2401"/>
      <c r="C30" s="2401"/>
      <c r="D30" s="2401"/>
      <c r="E30" s="2401"/>
      <c r="F30" s="2401"/>
      <c r="G30" s="2401"/>
      <c r="H30" s="2401"/>
      <c r="I30" s="2401"/>
      <c r="J30" s="674"/>
      <c r="K30" s="675"/>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1416">
        <f>SUM(AH22:AH29)</f>
        <v>0</v>
      </c>
      <c r="AI30" s="1416">
        <f>SUM(AI22:AI29)</f>
        <v>0</v>
      </c>
      <c r="AJ30" s="677"/>
      <c r="AK30" s="2533"/>
      <c r="AL30" s="2533"/>
      <c r="AM30" s="2533"/>
      <c r="AN30" s="2533"/>
      <c r="AO30" s="2533"/>
      <c r="AP30" s="2533"/>
      <c r="AQ30" s="2533"/>
      <c r="AR30" s="2533"/>
      <c r="AS30" s="2533"/>
    </row>
    <row r="31" spans="1:45" s="615" customFormat="1" ht="19.5" customHeight="1">
      <c r="A31" s="2993" t="s">
        <v>57</v>
      </c>
      <c r="B31" s="2994"/>
      <c r="C31" s="2994"/>
      <c r="D31" s="2994"/>
      <c r="E31" s="2994"/>
      <c r="F31" s="2995"/>
      <c r="G31" s="678"/>
      <c r="H31" s="678"/>
      <c r="I31" s="678"/>
      <c r="J31" s="678"/>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1417">
        <f>+AH30+AH21+AH19</f>
        <v>0</v>
      </c>
      <c r="AI31" s="1417">
        <f>+AI30+AI21+AI19</f>
        <v>0</v>
      </c>
      <c r="AJ31" s="680"/>
      <c r="AK31" s="2534"/>
      <c r="AL31" s="2534"/>
      <c r="AM31" s="2534"/>
      <c r="AN31" s="2534"/>
      <c r="AO31" s="2534"/>
      <c r="AP31" s="2534"/>
      <c r="AQ31" s="2534"/>
      <c r="AR31" s="2534"/>
      <c r="AS31" s="2534"/>
    </row>
    <row r="32" spans="1:45" s="598" customFormat="1" ht="9.75" customHeight="1">
      <c r="A32" s="2996"/>
      <c r="B32" s="2997"/>
      <c r="C32" s="2997"/>
      <c r="D32" s="2997"/>
      <c r="E32" s="2997"/>
      <c r="F32" s="2997"/>
      <c r="G32" s="2997"/>
      <c r="H32" s="2997"/>
      <c r="I32" s="2997"/>
      <c r="J32" s="2997"/>
      <c r="K32" s="2997"/>
      <c r="L32" s="2997"/>
      <c r="M32" s="2997"/>
      <c r="N32" s="2997"/>
      <c r="O32" s="2997"/>
      <c r="P32" s="2997"/>
      <c r="Q32" s="2997"/>
      <c r="R32" s="2997"/>
      <c r="S32" s="2997"/>
      <c r="T32" s="2997"/>
      <c r="U32" s="2997"/>
      <c r="V32" s="2997"/>
      <c r="W32" s="2997"/>
      <c r="X32" s="2997"/>
      <c r="Y32" s="2997"/>
      <c r="Z32" s="2997"/>
      <c r="AA32" s="2997"/>
      <c r="AB32" s="2997"/>
      <c r="AC32" s="2997"/>
      <c r="AD32" s="2997"/>
      <c r="AE32" s="2997"/>
      <c r="AF32" s="2997"/>
      <c r="AG32" s="2997"/>
      <c r="AH32" s="2997"/>
      <c r="AI32" s="2997"/>
      <c r="AJ32" s="2998"/>
      <c r="AK32" s="2535"/>
      <c r="AL32" s="2535"/>
      <c r="AM32" s="2535"/>
      <c r="AN32" s="2535"/>
      <c r="AO32" s="2535"/>
      <c r="AP32" s="2535"/>
      <c r="AQ32" s="2535"/>
      <c r="AR32" s="2535"/>
      <c r="AS32" s="2535"/>
    </row>
    <row r="33" spans="1:45" s="604" customFormat="1" ht="21" customHeight="1" thickBot="1">
      <c r="A33" s="3003" t="s">
        <v>8</v>
      </c>
      <c r="B33" s="3004"/>
      <c r="C33" s="3004"/>
      <c r="D33" s="3004"/>
      <c r="E33" s="3004"/>
      <c r="F33" s="3004"/>
      <c r="G33" s="2411"/>
      <c r="H33" s="2411"/>
      <c r="I33" s="2411"/>
      <c r="J33" s="2411"/>
      <c r="K33" s="2411"/>
      <c r="L33" s="2411"/>
      <c r="M33" s="2411"/>
      <c r="N33" s="3005" t="s">
        <v>987</v>
      </c>
      <c r="O33" s="3005"/>
      <c r="P33" s="3005"/>
      <c r="Q33" s="3005"/>
      <c r="R33" s="3005"/>
      <c r="S33" s="3005"/>
      <c r="T33" s="3005"/>
      <c r="U33" s="3005"/>
      <c r="V33" s="3005"/>
      <c r="W33" s="3005"/>
      <c r="X33" s="3005"/>
      <c r="Y33" s="3005"/>
      <c r="Z33" s="3005"/>
      <c r="AA33" s="3005"/>
      <c r="AB33" s="3005"/>
      <c r="AC33" s="3005"/>
      <c r="AD33" s="3005"/>
      <c r="AE33" s="3005"/>
      <c r="AF33" s="3005"/>
      <c r="AG33" s="3005"/>
      <c r="AH33" s="3005"/>
      <c r="AI33" s="3005"/>
      <c r="AJ33" s="3006"/>
      <c r="AK33" s="2999"/>
      <c r="AL33" s="2999"/>
      <c r="AM33" s="2999"/>
      <c r="AN33" s="2999"/>
      <c r="AO33" s="2999"/>
      <c r="AP33" s="2999"/>
      <c r="AQ33" s="2999"/>
      <c r="AR33" s="2999"/>
      <c r="AS33" s="2999"/>
    </row>
    <row r="34" spans="1:45" s="598" customFormat="1" ht="9.75" customHeight="1" thickBot="1">
      <c r="A34" s="681"/>
      <c r="B34" s="682"/>
      <c r="C34" s="683"/>
      <c r="D34" s="683"/>
      <c r="E34" s="683"/>
      <c r="F34" s="683"/>
      <c r="G34" s="683"/>
      <c r="H34" s="683"/>
      <c r="I34" s="683"/>
      <c r="J34" s="683"/>
      <c r="K34" s="683"/>
      <c r="L34" s="683"/>
      <c r="M34" s="683"/>
      <c r="N34" s="683"/>
      <c r="O34" s="684"/>
      <c r="P34" s="683"/>
      <c r="Q34" s="683"/>
      <c r="R34" s="683"/>
      <c r="S34" s="685"/>
      <c r="T34" s="685"/>
      <c r="U34" s="683"/>
      <c r="V34" s="683"/>
      <c r="W34" s="683"/>
      <c r="X34" s="683"/>
      <c r="Y34" s="683"/>
      <c r="Z34" s="683"/>
      <c r="AA34" s="683"/>
      <c r="AB34" s="683"/>
      <c r="AC34" s="683"/>
      <c r="AD34" s="683"/>
      <c r="AE34" s="683"/>
      <c r="AF34" s="683"/>
      <c r="AG34" s="682"/>
      <c r="AH34" s="686"/>
      <c r="AI34" s="686"/>
      <c r="AJ34" s="687"/>
      <c r="AK34" s="2535"/>
      <c r="AL34" s="2535"/>
      <c r="AM34" s="2535"/>
      <c r="AN34" s="2535"/>
      <c r="AO34" s="2535"/>
      <c r="AP34" s="2535"/>
      <c r="AQ34" s="2535"/>
      <c r="AR34" s="2535"/>
      <c r="AS34" s="2535"/>
    </row>
    <row r="35" spans="1:45" s="606" customFormat="1" ht="48.75" thickBot="1">
      <c r="A35" s="688" t="s">
        <v>9</v>
      </c>
      <c r="B35" s="2412" t="s">
        <v>916</v>
      </c>
      <c r="C35" s="2412" t="s">
        <v>917</v>
      </c>
      <c r="D35" s="3000" t="s">
        <v>328</v>
      </c>
      <c r="E35" s="3000"/>
      <c r="F35" s="2412" t="s">
        <v>918</v>
      </c>
      <c r="G35" s="2412" t="s">
        <v>354</v>
      </c>
      <c r="H35" s="2412"/>
      <c r="I35" s="3000" t="s">
        <v>328</v>
      </c>
      <c r="J35" s="3000"/>
      <c r="K35" s="2412"/>
      <c r="L35" s="2412" t="s">
        <v>921</v>
      </c>
      <c r="M35" s="2412" t="s">
        <v>922</v>
      </c>
      <c r="N35" s="2412" t="s">
        <v>13</v>
      </c>
      <c r="O35" s="689" t="s">
        <v>14</v>
      </c>
      <c r="P35" s="2412" t="s">
        <v>15</v>
      </c>
      <c r="Q35" s="690" t="s">
        <v>988</v>
      </c>
      <c r="R35" s="2412" t="s">
        <v>18</v>
      </c>
      <c r="S35" s="2412" t="s">
        <v>19</v>
      </c>
      <c r="T35" s="2412" t="s">
        <v>20</v>
      </c>
      <c r="U35" s="691" t="s">
        <v>21</v>
      </c>
      <c r="V35" s="691" t="s">
        <v>22</v>
      </c>
      <c r="W35" s="691" t="s">
        <v>23</v>
      </c>
      <c r="X35" s="691" t="s">
        <v>24</v>
      </c>
      <c r="Y35" s="691" t="s">
        <v>25</v>
      </c>
      <c r="Z35" s="691" t="s">
        <v>26</v>
      </c>
      <c r="AA35" s="691" t="s">
        <v>27</v>
      </c>
      <c r="AB35" s="691" t="s">
        <v>28</v>
      </c>
      <c r="AC35" s="691" t="s">
        <v>29</v>
      </c>
      <c r="AD35" s="691" t="s">
        <v>30</v>
      </c>
      <c r="AE35" s="691" t="s">
        <v>31</v>
      </c>
      <c r="AF35" s="691" t="s">
        <v>32</v>
      </c>
      <c r="AG35" s="2412" t="s">
        <v>33</v>
      </c>
      <c r="AH35" s="692" t="s">
        <v>34</v>
      </c>
      <c r="AI35" s="693" t="s">
        <v>244</v>
      </c>
      <c r="AJ35" s="694" t="s">
        <v>35</v>
      </c>
      <c r="AK35" s="2536" t="s">
        <v>36</v>
      </c>
      <c r="AL35" s="2537" t="s">
        <v>37</v>
      </c>
      <c r="AM35" s="2538" t="s">
        <v>38</v>
      </c>
      <c r="AN35" s="2539" t="s">
        <v>1724</v>
      </c>
      <c r="AO35" s="2539" t="s">
        <v>1725</v>
      </c>
      <c r="AP35" s="2540" t="s">
        <v>42</v>
      </c>
      <c r="AQ35" s="2541" t="s">
        <v>43</v>
      </c>
      <c r="AR35" s="2540" t="s">
        <v>44</v>
      </c>
      <c r="AS35" s="2542" t="s">
        <v>45</v>
      </c>
    </row>
    <row r="36" spans="1:45" s="653" customFormat="1" ht="156">
      <c r="A36" s="2976">
        <v>4</v>
      </c>
      <c r="B36" s="2979" t="s">
        <v>989</v>
      </c>
      <c r="C36" s="3001" t="s">
        <v>990</v>
      </c>
      <c r="D36" s="465"/>
      <c r="E36" s="465"/>
      <c r="F36" s="446"/>
      <c r="G36" s="446"/>
      <c r="H36" s="446"/>
      <c r="I36" s="446"/>
      <c r="J36" s="446"/>
      <c r="K36" s="446"/>
      <c r="L36" s="695"/>
      <c r="M36" s="647" t="s">
        <v>991</v>
      </c>
      <c r="N36" s="446" t="s">
        <v>296</v>
      </c>
      <c r="O36" s="696">
        <v>1</v>
      </c>
      <c r="P36" s="446" t="s">
        <v>992</v>
      </c>
      <c r="Q36" s="697" t="s">
        <v>993</v>
      </c>
      <c r="R36" s="697" t="s">
        <v>994</v>
      </c>
      <c r="S36" s="612">
        <v>43101</v>
      </c>
      <c r="T36" s="612">
        <v>43465</v>
      </c>
      <c r="U36" s="698">
        <v>1</v>
      </c>
      <c r="V36" s="698">
        <v>1</v>
      </c>
      <c r="W36" s="698">
        <v>1</v>
      </c>
      <c r="X36" s="698">
        <v>1</v>
      </c>
      <c r="Y36" s="698">
        <v>1</v>
      </c>
      <c r="Z36" s="698">
        <v>1</v>
      </c>
      <c r="AA36" s="698">
        <v>1</v>
      </c>
      <c r="AB36" s="698">
        <v>1</v>
      </c>
      <c r="AC36" s="698">
        <v>1</v>
      </c>
      <c r="AD36" s="698">
        <v>1</v>
      </c>
      <c r="AE36" s="698">
        <v>1</v>
      </c>
      <c r="AF36" s="698">
        <v>1</v>
      </c>
      <c r="AG36" s="699">
        <v>1</v>
      </c>
      <c r="AH36" s="1408">
        <v>0</v>
      </c>
      <c r="AI36" s="1408">
        <v>0</v>
      </c>
      <c r="AJ36" s="2138"/>
      <c r="AK36" s="2522">
        <v>1</v>
      </c>
      <c r="AL36" s="2521">
        <f>2/12</f>
        <v>0.16666666666666666</v>
      </c>
      <c r="AM36" s="2524">
        <v>1</v>
      </c>
      <c r="AN36" s="2521">
        <f>+AM36/AK36</f>
        <v>1</v>
      </c>
      <c r="AO36" s="2522">
        <f>+AM36/AG36</f>
        <v>1</v>
      </c>
      <c r="AP36" s="2515" t="s">
        <v>1879</v>
      </c>
      <c r="AQ36" s="2523" t="s">
        <v>1879</v>
      </c>
      <c r="AR36" s="2515" t="s">
        <v>1884</v>
      </c>
      <c r="AS36" s="2515" t="s">
        <v>1885</v>
      </c>
    </row>
    <row r="37" spans="1:45" s="653" customFormat="1" ht="204">
      <c r="A37" s="2977"/>
      <c r="B37" s="2980"/>
      <c r="C37" s="3002"/>
      <c r="D37" s="385"/>
      <c r="E37" s="385"/>
      <c r="F37" s="187"/>
      <c r="G37" s="187"/>
      <c r="H37" s="187"/>
      <c r="I37" s="187"/>
      <c r="J37" s="187"/>
      <c r="K37" s="187"/>
      <c r="L37" s="655"/>
      <c r="M37" s="655" t="s">
        <v>995</v>
      </c>
      <c r="N37" s="187" t="s">
        <v>996</v>
      </c>
      <c r="O37" s="700">
        <v>1</v>
      </c>
      <c r="P37" s="187" t="s">
        <v>997</v>
      </c>
      <c r="Q37" s="187" t="s">
        <v>993</v>
      </c>
      <c r="R37" s="396" t="s">
        <v>998</v>
      </c>
      <c r="S37" s="620">
        <v>43101</v>
      </c>
      <c r="T37" s="620">
        <v>43465</v>
      </c>
      <c r="U37" s="621">
        <v>1</v>
      </c>
      <c r="V37" s="621">
        <v>1</v>
      </c>
      <c r="W37" s="621">
        <v>1</v>
      </c>
      <c r="X37" s="621">
        <v>1</v>
      </c>
      <c r="Y37" s="621">
        <v>1</v>
      </c>
      <c r="Z37" s="621">
        <v>1</v>
      </c>
      <c r="AA37" s="621">
        <v>1</v>
      </c>
      <c r="AB37" s="621">
        <v>1</v>
      </c>
      <c r="AC37" s="621">
        <v>1</v>
      </c>
      <c r="AD37" s="621">
        <v>1</v>
      </c>
      <c r="AE37" s="621">
        <v>1</v>
      </c>
      <c r="AF37" s="621">
        <v>1</v>
      </c>
      <c r="AG37" s="701">
        <v>1</v>
      </c>
      <c r="AH37" s="362">
        <v>0</v>
      </c>
      <c r="AI37" s="362">
        <v>0</v>
      </c>
      <c r="AJ37" s="2139"/>
      <c r="AK37" s="2522">
        <v>1</v>
      </c>
      <c r="AL37" s="2521">
        <f>2/12</f>
        <v>0.16666666666666666</v>
      </c>
      <c r="AM37" s="2524">
        <v>1</v>
      </c>
      <c r="AN37" s="2521">
        <f>+AM37/AK37</f>
        <v>1</v>
      </c>
      <c r="AO37" s="2522">
        <f>+AM37/AG37</f>
        <v>1</v>
      </c>
      <c r="AP37" s="2515" t="s">
        <v>1879</v>
      </c>
      <c r="AQ37" s="2523" t="s">
        <v>1879</v>
      </c>
      <c r="AR37" s="2515" t="s">
        <v>1886</v>
      </c>
      <c r="AS37" s="2515" t="s">
        <v>1838</v>
      </c>
    </row>
    <row r="38" spans="1:45" s="653" customFormat="1" ht="48.75" customHeight="1">
      <c r="A38" s="2977"/>
      <c r="B38" s="2980"/>
      <c r="C38" s="3002"/>
      <c r="D38" s="385"/>
      <c r="E38" s="385"/>
      <c r="F38" s="187"/>
      <c r="G38" s="187"/>
      <c r="H38" s="187"/>
      <c r="I38" s="187"/>
      <c r="J38" s="187"/>
      <c r="K38" s="187"/>
      <c r="L38" s="655"/>
      <c r="M38" s="655" t="s">
        <v>999</v>
      </c>
      <c r="N38" s="187" t="s">
        <v>1000</v>
      </c>
      <c r="O38" s="700">
        <v>1</v>
      </c>
      <c r="P38" s="187" t="s">
        <v>1001</v>
      </c>
      <c r="Q38" s="396" t="s">
        <v>993</v>
      </c>
      <c r="R38" s="396" t="s">
        <v>994</v>
      </c>
      <c r="S38" s="620">
        <v>43101</v>
      </c>
      <c r="T38" s="620">
        <v>43465</v>
      </c>
      <c r="U38" s="621">
        <v>1</v>
      </c>
      <c r="V38" s="621">
        <v>1</v>
      </c>
      <c r="W38" s="621">
        <v>1</v>
      </c>
      <c r="X38" s="621">
        <v>1</v>
      </c>
      <c r="Y38" s="621">
        <v>1</v>
      </c>
      <c r="Z38" s="621">
        <v>1</v>
      </c>
      <c r="AA38" s="621">
        <v>1</v>
      </c>
      <c r="AB38" s="621">
        <v>1</v>
      </c>
      <c r="AC38" s="621">
        <v>1</v>
      </c>
      <c r="AD38" s="621">
        <v>1</v>
      </c>
      <c r="AE38" s="621">
        <v>1</v>
      </c>
      <c r="AF38" s="621">
        <v>1</v>
      </c>
      <c r="AG38" s="701">
        <v>1</v>
      </c>
      <c r="AH38" s="362">
        <v>0</v>
      </c>
      <c r="AI38" s="362">
        <v>0</v>
      </c>
      <c r="AJ38" s="2139"/>
      <c r="AK38" s="2522">
        <v>1</v>
      </c>
      <c r="AL38" s="2521">
        <f>2/12</f>
        <v>0.16666666666666666</v>
      </c>
      <c r="AM38" s="2524">
        <v>1</v>
      </c>
      <c r="AN38" s="2521">
        <f>+AM38/AK38</f>
        <v>1</v>
      </c>
      <c r="AO38" s="2522">
        <f>+AM38/AG38</f>
        <v>1</v>
      </c>
      <c r="AP38" s="2515" t="s">
        <v>1879</v>
      </c>
      <c r="AQ38" s="2523" t="s">
        <v>1879</v>
      </c>
      <c r="AR38" s="2515" t="s">
        <v>1887</v>
      </c>
      <c r="AS38" s="2515" t="s">
        <v>1838</v>
      </c>
    </row>
    <row r="39" spans="1:45" s="653" customFormat="1" ht="51.75" thickBot="1">
      <c r="A39" s="2978"/>
      <c r="B39" s="2981"/>
      <c r="C39" s="702" t="s">
        <v>1002</v>
      </c>
      <c r="D39" s="466"/>
      <c r="E39" s="466"/>
      <c r="F39" s="703" t="s">
        <v>1003</v>
      </c>
      <c r="G39" s="626" t="s">
        <v>1004</v>
      </c>
      <c r="H39" s="626"/>
      <c r="I39" s="626"/>
      <c r="J39" s="626"/>
      <c r="K39" s="626"/>
      <c r="L39" s="704" t="s">
        <v>1005</v>
      </c>
      <c r="M39" s="704" t="s">
        <v>1006</v>
      </c>
      <c r="N39" s="705" t="s">
        <v>1007</v>
      </c>
      <c r="O39" s="479">
        <v>1</v>
      </c>
      <c r="P39" s="705" t="s">
        <v>1008</v>
      </c>
      <c r="Q39" s="705" t="s">
        <v>1009</v>
      </c>
      <c r="R39" s="705" t="s">
        <v>1010</v>
      </c>
      <c r="S39" s="706"/>
      <c r="T39" s="706"/>
      <c r="U39" s="707">
        <v>1</v>
      </c>
      <c r="V39" s="707">
        <v>1</v>
      </c>
      <c r="W39" s="707">
        <v>1</v>
      </c>
      <c r="X39" s="707">
        <v>1</v>
      </c>
      <c r="Y39" s="707">
        <v>1</v>
      </c>
      <c r="Z39" s="707">
        <v>1</v>
      </c>
      <c r="AA39" s="707">
        <v>1</v>
      </c>
      <c r="AB39" s="707">
        <v>1</v>
      </c>
      <c r="AC39" s="707">
        <v>1</v>
      </c>
      <c r="AD39" s="707">
        <v>1</v>
      </c>
      <c r="AE39" s="707">
        <v>1</v>
      </c>
      <c r="AF39" s="707">
        <v>1</v>
      </c>
      <c r="AG39" s="708">
        <v>1</v>
      </c>
      <c r="AH39" s="1409">
        <v>0</v>
      </c>
      <c r="AI39" s="1409">
        <v>0</v>
      </c>
      <c r="AJ39" s="2140"/>
      <c r="AK39" s="2522">
        <v>1</v>
      </c>
      <c r="AL39" s="2521">
        <f>2/12</f>
        <v>0.16666666666666666</v>
      </c>
      <c r="AM39" s="2524">
        <v>1</v>
      </c>
      <c r="AN39" s="2521">
        <f>+AM39/AK39</f>
        <v>1</v>
      </c>
      <c r="AO39" s="2522">
        <f>+AM39/AG39</f>
        <v>1</v>
      </c>
      <c r="AP39" s="2515" t="s">
        <v>1879</v>
      </c>
      <c r="AQ39" s="2523" t="s">
        <v>1879</v>
      </c>
      <c r="AR39" s="2515" t="s">
        <v>1888</v>
      </c>
      <c r="AS39" s="2515" t="s">
        <v>1838</v>
      </c>
    </row>
    <row r="40" spans="1:45" s="615" customFormat="1" ht="13.5" thickBot="1">
      <c r="A40" s="2961" t="s">
        <v>56</v>
      </c>
      <c r="B40" s="2962"/>
      <c r="C40" s="2962"/>
      <c r="D40" s="2962"/>
      <c r="E40" s="2962"/>
      <c r="F40" s="2962"/>
      <c r="G40" s="2405"/>
      <c r="H40" s="2405"/>
      <c r="I40" s="2405"/>
      <c r="J40" s="2405"/>
      <c r="K40" s="2405"/>
      <c r="L40" s="2405"/>
      <c r="M40" s="2405"/>
      <c r="N40" s="2405"/>
      <c r="O40" s="2405"/>
      <c r="P40" s="2405"/>
      <c r="Q40" s="2405"/>
      <c r="R40" s="2405"/>
      <c r="S40" s="2405"/>
      <c r="T40" s="2405"/>
      <c r="U40" s="2405"/>
      <c r="V40" s="2405"/>
      <c r="W40" s="2405"/>
      <c r="X40" s="2405"/>
      <c r="Y40" s="2405"/>
      <c r="Z40" s="2405"/>
      <c r="AA40" s="2405"/>
      <c r="AB40" s="2405"/>
      <c r="AC40" s="2405"/>
      <c r="AD40" s="2405"/>
      <c r="AE40" s="2405"/>
      <c r="AF40" s="2405"/>
      <c r="AG40" s="2405"/>
      <c r="AH40" s="1410">
        <f>SUM(AH36:AH39)</f>
        <v>0</v>
      </c>
      <c r="AI40" s="1410">
        <f>SUM(AI36:AI39)</f>
        <v>0</v>
      </c>
      <c r="AJ40" s="2152"/>
      <c r="AK40" s="2543"/>
      <c r="AL40" s="2543"/>
      <c r="AM40" s="2543"/>
      <c r="AN40" s="2543"/>
      <c r="AO40" s="2543"/>
      <c r="AP40" s="2543"/>
      <c r="AQ40" s="2543"/>
      <c r="AR40" s="2152"/>
      <c r="AS40" s="2544"/>
    </row>
    <row r="41" spans="1:45" s="615" customFormat="1" ht="353.25" customHeight="1">
      <c r="A41" s="3007">
        <v>5</v>
      </c>
      <c r="B41" s="3010" t="s">
        <v>1011</v>
      </c>
      <c r="C41" s="3013" t="s">
        <v>1012</v>
      </c>
      <c r="D41" s="709"/>
      <c r="E41" s="709"/>
      <c r="F41" s="709"/>
      <c r="G41" s="709"/>
      <c r="H41" s="709"/>
      <c r="I41" s="709"/>
      <c r="J41" s="709"/>
      <c r="K41" s="709"/>
      <c r="L41" s="709"/>
      <c r="M41" s="710" t="s">
        <v>1013</v>
      </c>
      <c r="N41" s="697" t="s">
        <v>1014</v>
      </c>
      <c r="O41" s="711">
        <v>1</v>
      </c>
      <c r="P41" s="712" t="s">
        <v>1015</v>
      </c>
      <c r="Q41" s="710" t="s">
        <v>1016</v>
      </c>
      <c r="R41" s="697" t="s">
        <v>1017</v>
      </c>
      <c r="S41" s="713">
        <v>43101</v>
      </c>
      <c r="T41" s="714">
        <v>43465</v>
      </c>
      <c r="U41" s="698">
        <v>1</v>
      </c>
      <c r="V41" s="698">
        <v>1</v>
      </c>
      <c r="W41" s="698">
        <v>1</v>
      </c>
      <c r="X41" s="698">
        <v>1</v>
      </c>
      <c r="Y41" s="698">
        <v>1</v>
      </c>
      <c r="Z41" s="698">
        <v>1</v>
      </c>
      <c r="AA41" s="698">
        <v>1</v>
      </c>
      <c r="AB41" s="698">
        <v>1</v>
      </c>
      <c r="AC41" s="698">
        <v>1</v>
      </c>
      <c r="AD41" s="698">
        <v>1</v>
      </c>
      <c r="AE41" s="698">
        <v>1</v>
      </c>
      <c r="AF41" s="698">
        <v>1</v>
      </c>
      <c r="AG41" s="715">
        <v>1</v>
      </c>
      <c r="AH41" s="1408">
        <v>0</v>
      </c>
      <c r="AI41" s="1408">
        <v>0</v>
      </c>
      <c r="AJ41" s="2138"/>
      <c r="AK41" s="2522">
        <v>1</v>
      </c>
      <c r="AL41" s="2521">
        <f>2/12</f>
        <v>0.16666666666666666</v>
      </c>
      <c r="AM41" s="2524">
        <v>1</v>
      </c>
      <c r="AN41" s="2521">
        <f>+AM41/AK41</f>
        <v>1</v>
      </c>
      <c r="AO41" s="2522">
        <f>+AM41/AG41</f>
        <v>1</v>
      </c>
      <c r="AP41" s="2515" t="s">
        <v>1879</v>
      </c>
      <c r="AQ41" s="2523" t="s">
        <v>1879</v>
      </c>
      <c r="AR41" s="2545" t="s">
        <v>1889</v>
      </c>
      <c r="AS41" s="2515"/>
    </row>
    <row r="42" spans="1:45" s="615" customFormat="1" ht="250.5" customHeight="1">
      <c r="A42" s="3008"/>
      <c r="B42" s="3011"/>
      <c r="C42" s="3014"/>
      <c r="D42" s="716"/>
      <c r="E42" s="716"/>
      <c r="F42" s="618" t="s">
        <v>1018</v>
      </c>
      <c r="G42" s="618"/>
      <c r="H42" s="618"/>
      <c r="I42" s="618"/>
      <c r="J42" s="618"/>
      <c r="K42" s="618" t="s">
        <v>415</v>
      </c>
      <c r="L42" s="618"/>
      <c r="M42" s="618" t="s">
        <v>1019</v>
      </c>
      <c r="N42" s="298" t="s">
        <v>1020</v>
      </c>
      <c r="O42" s="358">
        <v>21</v>
      </c>
      <c r="P42" s="661" t="s">
        <v>1021</v>
      </c>
      <c r="Q42" s="618" t="s">
        <v>1016</v>
      </c>
      <c r="R42" s="396" t="s">
        <v>1022</v>
      </c>
      <c r="S42" s="717">
        <v>43101</v>
      </c>
      <c r="T42" s="718">
        <v>43465</v>
      </c>
      <c r="U42" s="719"/>
      <c r="V42" s="719"/>
      <c r="W42" s="719">
        <v>21</v>
      </c>
      <c r="X42" s="719"/>
      <c r="Y42" s="719"/>
      <c r="Z42" s="719"/>
      <c r="AA42" s="719"/>
      <c r="AB42" s="719"/>
      <c r="AC42" s="719"/>
      <c r="AD42" s="720"/>
      <c r="AE42" s="720"/>
      <c r="AF42" s="720"/>
      <c r="AG42" s="721">
        <f>SUM(U42:AF42)</f>
        <v>21</v>
      </c>
      <c r="AH42" s="452">
        <v>278987214</v>
      </c>
      <c r="AI42" s="362">
        <v>278987214</v>
      </c>
      <c r="AJ42" s="2153" t="s">
        <v>1690</v>
      </c>
      <c r="AK42" s="2523">
        <f>SUM(U42:V42)</f>
        <v>0</v>
      </c>
      <c r="AL42" s="2521"/>
      <c r="AM42" s="2515">
        <v>8</v>
      </c>
      <c r="AN42" s="2521"/>
      <c r="AO42" s="2522">
        <f aca="true" t="shared" si="3" ref="AO42:AO53">+AM42/AG42</f>
        <v>0.38095238095238093</v>
      </c>
      <c r="AP42" s="2546">
        <v>30318972</v>
      </c>
      <c r="AQ42" s="2521">
        <f>+AP42/AI42</f>
        <v>0.10867513089685896</v>
      </c>
      <c r="AR42" s="2545" t="s">
        <v>1890</v>
      </c>
      <c r="AS42" s="2515"/>
    </row>
    <row r="43" spans="1:45" s="653" customFormat="1" ht="114.75" customHeight="1">
      <c r="A43" s="3008"/>
      <c r="B43" s="3011"/>
      <c r="C43" s="3015"/>
      <c r="D43" s="722"/>
      <c r="E43" s="722"/>
      <c r="F43" s="618" t="s">
        <v>1023</v>
      </c>
      <c r="G43" s="618" t="s">
        <v>1024</v>
      </c>
      <c r="H43" s="618"/>
      <c r="I43" s="618"/>
      <c r="J43" s="618"/>
      <c r="K43" s="618"/>
      <c r="L43" s="618"/>
      <c r="M43" s="618" t="s">
        <v>1025</v>
      </c>
      <c r="N43" s="187" t="s">
        <v>72</v>
      </c>
      <c r="O43" s="618">
        <v>1</v>
      </c>
      <c r="P43" s="618" t="s">
        <v>1026</v>
      </c>
      <c r="Q43" s="618" t="s">
        <v>1016</v>
      </c>
      <c r="R43" s="187" t="s">
        <v>1022</v>
      </c>
      <c r="S43" s="723">
        <v>43101</v>
      </c>
      <c r="T43" s="718">
        <v>43465</v>
      </c>
      <c r="U43" s="719"/>
      <c r="V43" s="719"/>
      <c r="W43" s="719"/>
      <c r="X43" s="719"/>
      <c r="Y43" s="719"/>
      <c r="Z43" s="719"/>
      <c r="AA43" s="719"/>
      <c r="AB43" s="719"/>
      <c r="AC43" s="719"/>
      <c r="AD43" s="720"/>
      <c r="AE43" s="720"/>
      <c r="AF43" s="720">
        <v>1</v>
      </c>
      <c r="AG43" s="721">
        <f aca="true" t="shared" si="4" ref="AG43:AG49">SUM(U43:AF43)</f>
        <v>1</v>
      </c>
      <c r="AH43" s="452">
        <f>7169000*10</f>
        <v>71690000</v>
      </c>
      <c r="AI43" s="362">
        <v>71690000</v>
      </c>
      <c r="AJ43" s="2139" t="s">
        <v>1027</v>
      </c>
      <c r="AK43" s="2523">
        <f aca="true" t="shared" si="5" ref="AK43:AK53">SUM(U43:V43)</f>
        <v>0</v>
      </c>
      <c r="AL43" s="2521"/>
      <c r="AM43" s="2515">
        <v>0.12</v>
      </c>
      <c r="AN43" s="2521"/>
      <c r="AO43" s="2522">
        <f t="shared" si="3"/>
        <v>0.12</v>
      </c>
      <c r="AP43" s="2547">
        <v>7169000</v>
      </c>
      <c r="AQ43" s="2521">
        <f>+AP43/AI43</f>
        <v>0.1</v>
      </c>
      <c r="AR43" s="2545" t="s">
        <v>1891</v>
      </c>
      <c r="AS43" s="2515"/>
    </row>
    <row r="44" spans="1:45" s="653" customFormat="1" ht="89.25">
      <c r="A44" s="3008"/>
      <c r="B44" s="3011"/>
      <c r="C44" s="724" t="s">
        <v>1028</v>
      </c>
      <c r="D44" s="722"/>
      <c r="E44" s="722"/>
      <c r="F44" s="661" t="s">
        <v>1029</v>
      </c>
      <c r="G44" s="618" t="s">
        <v>627</v>
      </c>
      <c r="H44" s="618"/>
      <c r="I44" s="618"/>
      <c r="J44" s="618"/>
      <c r="K44" s="618"/>
      <c r="L44" s="669" t="s">
        <v>1030</v>
      </c>
      <c r="M44" s="669" t="s">
        <v>1031</v>
      </c>
      <c r="N44" s="396" t="s">
        <v>1032</v>
      </c>
      <c r="O44" s="358">
        <v>8</v>
      </c>
      <c r="P44" s="661" t="s">
        <v>1033</v>
      </c>
      <c r="Q44" s="670" t="s">
        <v>1034</v>
      </c>
      <c r="R44" s="396" t="s">
        <v>1022</v>
      </c>
      <c r="S44" s="717">
        <v>43101</v>
      </c>
      <c r="T44" s="718">
        <v>43465</v>
      </c>
      <c r="U44" s="719"/>
      <c r="V44" s="719"/>
      <c r="W44" s="719"/>
      <c r="X44" s="719"/>
      <c r="Y44" s="719"/>
      <c r="Z44" s="719">
        <v>8</v>
      </c>
      <c r="AA44" s="719"/>
      <c r="AB44" s="719"/>
      <c r="AC44" s="719"/>
      <c r="AD44" s="720"/>
      <c r="AE44" s="720"/>
      <c r="AF44" s="720"/>
      <c r="AG44" s="721">
        <f t="shared" si="4"/>
        <v>8</v>
      </c>
      <c r="AH44" s="362">
        <v>0</v>
      </c>
      <c r="AI44" s="362">
        <v>0</v>
      </c>
      <c r="AJ44" s="2139"/>
      <c r="AK44" s="2523">
        <f t="shared" si="5"/>
        <v>0</v>
      </c>
      <c r="AL44" s="2521"/>
      <c r="AM44" s="2515">
        <v>4</v>
      </c>
      <c r="AN44" s="2521"/>
      <c r="AO44" s="2522">
        <f t="shared" si="3"/>
        <v>0.5</v>
      </c>
      <c r="AP44" s="2515"/>
      <c r="AQ44" s="2523"/>
      <c r="AR44" s="2515" t="s">
        <v>1892</v>
      </c>
      <c r="AS44" s="2515" t="s">
        <v>1838</v>
      </c>
    </row>
    <row r="45" spans="1:45" s="653" customFormat="1" ht="77.25" customHeight="1">
      <c r="A45" s="3008"/>
      <c r="B45" s="3011"/>
      <c r="C45" s="3016" t="s">
        <v>1035</v>
      </c>
      <c r="D45" s="722"/>
      <c r="E45" s="722"/>
      <c r="F45" s="661" t="s">
        <v>1036</v>
      </c>
      <c r="G45" s="618" t="s">
        <v>627</v>
      </c>
      <c r="H45" s="618"/>
      <c r="I45" s="618"/>
      <c r="J45" s="618"/>
      <c r="K45" s="618"/>
      <c r="L45" s="661" t="s">
        <v>1037</v>
      </c>
      <c r="M45" s="618" t="s">
        <v>1038</v>
      </c>
      <c r="N45" s="187" t="s">
        <v>1039</v>
      </c>
      <c r="O45" s="618">
        <v>1</v>
      </c>
      <c r="P45" s="618" t="s">
        <v>1026</v>
      </c>
      <c r="Q45" s="618" t="s">
        <v>927</v>
      </c>
      <c r="R45" s="187" t="s">
        <v>72</v>
      </c>
      <c r="S45" s="723">
        <v>43101</v>
      </c>
      <c r="T45" s="718">
        <v>43465</v>
      </c>
      <c r="U45" s="719"/>
      <c r="V45" s="719"/>
      <c r="W45" s="719"/>
      <c r="X45" s="719"/>
      <c r="Y45" s="719"/>
      <c r="Z45" s="719"/>
      <c r="AA45" s="719"/>
      <c r="AB45" s="719"/>
      <c r="AC45" s="719"/>
      <c r="AD45" s="720"/>
      <c r="AE45" s="720"/>
      <c r="AF45" s="720">
        <v>1</v>
      </c>
      <c r="AG45" s="721">
        <f t="shared" si="4"/>
        <v>1</v>
      </c>
      <c r="AH45" s="1411">
        <f>5350000*6</f>
        <v>32100000</v>
      </c>
      <c r="AI45" s="362">
        <v>32100000</v>
      </c>
      <c r="AJ45" s="2139" t="s">
        <v>1027</v>
      </c>
      <c r="AK45" s="2523">
        <f t="shared" si="5"/>
        <v>0</v>
      </c>
      <c r="AL45" s="2521"/>
      <c r="AM45" s="2515">
        <v>0.14</v>
      </c>
      <c r="AN45" s="2521"/>
      <c r="AO45" s="2522">
        <f t="shared" si="3"/>
        <v>0.14</v>
      </c>
      <c r="AP45" s="2515">
        <v>0</v>
      </c>
      <c r="AQ45" s="2521"/>
      <c r="AR45" s="2515" t="s">
        <v>1893</v>
      </c>
      <c r="AS45" s="2515" t="s">
        <v>1838</v>
      </c>
    </row>
    <row r="46" spans="1:45" s="653" customFormat="1" ht="96">
      <c r="A46" s="3008"/>
      <c r="B46" s="3011"/>
      <c r="C46" s="3017"/>
      <c r="D46" s="722"/>
      <c r="E46" s="722"/>
      <c r="F46" s="661" t="s">
        <v>1040</v>
      </c>
      <c r="G46" s="618" t="s">
        <v>627</v>
      </c>
      <c r="H46" s="618"/>
      <c r="I46" s="618"/>
      <c r="J46" s="618"/>
      <c r="K46" s="618"/>
      <c r="L46" s="661" t="s">
        <v>1041</v>
      </c>
      <c r="M46" s="661" t="s">
        <v>1042</v>
      </c>
      <c r="N46" s="298" t="s">
        <v>1043</v>
      </c>
      <c r="O46" s="358">
        <v>2</v>
      </c>
      <c r="P46" s="358" t="s">
        <v>1044</v>
      </c>
      <c r="Q46" s="661" t="s">
        <v>1045</v>
      </c>
      <c r="R46" s="298" t="s">
        <v>1046</v>
      </c>
      <c r="S46" s="717">
        <v>43101</v>
      </c>
      <c r="T46" s="718">
        <v>43465</v>
      </c>
      <c r="U46" s="719"/>
      <c r="V46" s="719"/>
      <c r="W46" s="719"/>
      <c r="X46" s="719"/>
      <c r="Y46" s="719">
        <v>1</v>
      </c>
      <c r="Z46" s="719"/>
      <c r="AA46" s="719"/>
      <c r="AB46" s="719"/>
      <c r="AC46" s="719"/>
      <c r="AD46" s="720"/>
      <c r="AE46" s="720">
        <v>1</v>
      </c>
      <c r="AF46" s="720"/>
      <c r="AG46" s="721">
        <f t="shared" si="4"/>
        <v>2</v>
      </c>
      <c r="AH46" s="362">
        <v>0</v>
      </c>
      <c r="AI46" s="362">
        <v>0</v>
      </c>
      <c r="AJ46" s="2139"/>
      <c r="AK46" s="2523">
        <f t="shared" si="5"/>
        <v>0</v>
      </c>
      <c r="AL46" s="2521"/>
      <c r="AM46" s="2515">
        <v>0.1</v>
      </c>
      <c r="AN46" s="2521"/>
      <c r="AO46" s="2522">
        <f t="shared" si="3"/>
        <v>0.05</v>
      </c>
      <c r="AP46" s="2515"/>
      <c r="AQ46" s="2523"/>
      <c r="AR46" s="2515" t="s">
        <v>1894</v>
      </c>
      <c r="AS46" s="2515" t="s">
        <v>1838</v>
      </c>
    </row>
    <row r="47" spans="1:45" s="653" customFormat="1" ht="38.25">
      <c r="A47" s="3008"/>
      <c r="B47" s="3011"/>
      <c r="C47" s="3017"/>
      <c r="D47" s="722"/>
      <c r="E47" s="722"/>
      <c r="F47" s="661" t="s">
        <v>1047</v>
      </c>
      <c r="G47" s="618" t="s">
        <v>1048</v>
      </c>
      <c r="H47" s="618"/>
      <c r="I47" s="618"/>
      <c r="J47" s="618"/>
      <c r="K47" s="618"/>
      <c r="L47" s="661" t="s">
        <v>1049</v>
      </c>
      <c r="M47" s="661" t="s">
        <v>1050</v>
      </c>
      <c r="N47" s="298" t="s">
        <v>1051</v>
      </c>
      <c r="O47" s="358">
        <v>1</v>
      </c>
      <c r="P47" s="358" t="s">
        <v>1052</v>
      </c>
      <c r="Q47" s="661" t="s">
        <v>927</v>
      </c>
      <c r="R47" s="298" t="s">
        <v>1053</v>
      </c>
      <c r="S47" s="717">
        <v>43101</v>
      </c>
      <c r="T47" s="718">
        <v>43465</v>
      </c>
      <c r="U47" s="719"/>
      <c r="V47" s="719"/>
      <c r="W47" s="719"/>
      <c r="X47" s="719"/>
      <c r="Y47" s="719"/>
      <c r="Z47" s="719"/>
      <c r="AA47" s="719"/>
      <c r="AB47" s="719"/>
      <c r="AC47" s="719"/>
      <c r="AD47" s="720"/>
      <c r="AE47" s="720"/>
      <c r="AF47" s="720">
        <v>1</v>
      </c>
      <c r="AG47" s="721">
        <f t="shared" si="4"/>
        <v>1</v>
      </c>
      <c r="AH47" s="362">
        <v>0</v>
      </c>
      <c r="AI47" s="362">
        <v>0</v>
      </c>
      <c r="AJ47" s="2139"/>
      <c r="AK47" s="2523">
        <f t="shared" si="5"/>
        <v>0</v>
      </c>
      <c r="AL47" s="2521"/>
      <c r="AM47" s="2515">
        <v>0.1</v>
      </c>
      <c r="AN47" s="2521"/>
      <c r="AO47" s="2522">
        <f t="shared" si="3"/>
        <v>0.1</v>
      </c>
      <c r="AP47" s="2515"/>
      <c r="AQ47" s="2523"/>
      <c r="AR47" s="2515" t="s">
        <v>1895</v>
      </c>
      <c r="AS47" s="2515" t="s">
        <v>1838</v>
      </c>
    </row>
    <row r="48" spans="1:45" s="653" customFormat="1" ht="132">
      <c r="A48" s="3008"/>
      <c r="B48" s="3011"/>
      <c r="C48" s="3017"/>
      <c r="D48" s="722"/>
      <c r="E48" s="722"/>
      <c r="F48" s="661" t="s">
        <v>1054</v>
      </c>
      <c r="G48" s="618"/>
      <c r="H48" s="618"/>
      <c r="I48" s="618"/>
      <c r="J48" s="618"/>
      <c r="K48" s="618" t="s">
        <v>415</v>
      </c>
      <c r="L48" s="358" t="s">
        <v>1055</v>
      </c>
      <c r="M48" s="618" t="s">
        <v>1056</v>
      </c>
      <c r="N48" s="187" t="s">
        <v>1057</v>
      </c>
      <c r="O48" s="618">
        <v>40</v>
      </c>
      <c r="P48" s="618" t="s">
        <v>1058</v>
      </c>
      <c r="Q48" s="618" t="s">
        <v>1059</v>
      </c>
      <c r="R48" s="187" t="s">
        <v>417</v>
      </c>
      <c r="S48" s="723">
        <v>43101</v>
      </c>
      <c r="T48" s="718">
        <v>43465</v>
      </c>
      <c r="U48" s="719"/>
      <c r="V48" s="719"/>
      <c r="W48" s="719">
        <v>40</v>
      </c>
      <c r="X48" s="719"/>
      <c r="Y48" s="719"/>
      <c r="Z48" s="719"/>
      <c r="AA48" s="719"/>
      <c r="AB48" s="719"/>
      <c r="AC48" s="720"/>
      <c r="AD48" s="720"/>
      <c r="AE48" s="720"/>
      <c r="AF48" s="719"/>
      <c r="AG48" s="1292">
        <f t="shared" si="4"/>
        <v>40</v>
      </c>
      <c r="AH48" s="1411">
        <v>251769904</v>
      </c>
      <c r="AI48" s="1411">
        <v>251769904</v>
      </c>
      <c r="AJ48" s="2153" t="s">
        <v>1690</v>
      </c>
      <c r="AK48" s="2523">
        <f t="shared" si="5"/>
        <v>0</v>
      </c>
      <c r="AL48" s="2521"/>
      <c r="AM48" s="2515">
        <v>0</v>
      </c>
      <c r="AN48" s="2521"/>
      <c r="AO48" s="2522">
        <f t="shared" si="3"/>
        <v>0</v>
      </c>
      <c r="AP48" s="2546">
        <v>27361128</v>
      </c>
      <c r="AQ48" s="2521">
        <f>+AP48/AI48</f>
        <v>0.10867513378406023</v>
      </c>
      <c r="AR48" s="2515" t="s">
        <v>1896</v>
      </c>
      <c r="AS48" s="2515" t="s">
        <v>1838</v>
      </c>
    </row>
    <row r="49" spans="1:45" s="653" customFormat="1" ht="108">
      <c r="A49" s="3008"/>
      <c r="B49" s="3011"/>
      <c r="C49" s="3018"/>
      <c r="D49" s="722"/>
      <c r="E49" s="722"/>
      <c r="F49" s="725" t="s">
        <v>1060</v>
      </c>
      <c r="G49" s="725"/>
      <c r="H49" s="725"/>
      <c r="I49" s="725"/>
      <c r="J49" s="725"/>
      <c r="K49" s="725" t="s">
        <v>415</v>
      </c>
      <c r="L49" s="725" t="s">
        <v>1055</v>
      </c>
      <c r="M49" s="618" t="s">
        <v>1061</v>
      </c>
      <c r="N49" s="187" t="s">
        <v>72</v>
      </c>
      <c r="O49" s="618">
        <v>1</v>
      </c>
      <c r="P49" s="618" t="s">
        <v>1052</v>
      </c>
      <c r="Q49" s="618" t="s">
        <v>1062</v>
      </c>
      <c r="R49" s="187" t="s">
        <v>1053</v>
      </c>
      <c r="S49" s="723">
        <v>43101</v>
      </c>
      <c r="T49" s="718">
        <v>43465</v>
      </c>
      <c r="U49" s="719"/>
      <c r="V49" s="719"/>
      <c r="W49" s="719">
        <v>1</v>
      </c>
      <c r="X49" s="719"/>
      <c r="Y49" s="719"/>
      <c r="Z49" s="719"/>
      <c r="AA49" s="719"/>
      <c r="AB49" s="719"/>
      <c r="AC49" s="720"/>
      <c r="AD49" s="720"/>
      <c r="AE49" s="720"/>
      <c r="AF49" s="719"/>
      <c r="AG49" s="1292">
        <f t="shared" si="4"/>
        <v>1</v>
      </c>
      <c r="AH49" s="1411">
        <v>19177500</v>
      </c>
      <c r="AI49" s="1411">
        <v>19177500</v>
      </c>
      <c r="AJ49" s="2153" t="s">
        <v>1690</v>
      </c>
      <c r="AK49" s="2523">
        <f t="shared" si="5"/>
        <v>0</v>
      </c>
      <c r="AL49" s="2521"/>
      <c r="AM49" s="2515">
        <v>0.12</v>
      </c>
      <c r="AN49" s="2521"/>
      <c r="AO49" s="2522">
        <f t="shared" si="3"/>
        <v>0.12</v>
      </c>
      <c r="AP49" s="2546">
        <v>2084117</v>
      </c>
      <c r="AQ49" s="2521">
        <f>+AP49/AI49</f>
        <v>0.10867511406596271</v>
      </c>
      <c r="AR49" s="2515" t="s">
        <v>1897</v>
      </c>
      <c r="AS49" s="2515" t="s">
        <v>1838</v>
      </c>
    </row>
    <row r="50" spans="1:45" s="653" customFormat="1" ht="276">
      <c r="A50" s="3008"/>
      <c r="B50" s="3011"/>
      <c r="C50" s="2407" t="s">
        <v>1063</v>
      </c>
      <c r="D50" s="385"/>
      <c r="E50" s="2406"/>
      <c r="F50" s="661"/>
      <c r="G50" s="661"/>
      <c r="H50" s="661"/>
      <c r="I50" s="661"/>
      <c r="J50" s="661"/>
      <c r="K50" s="661"/>
      <c r="L50" s="396"/>
      <c r="M50" s="396" t="s">
        <v>1064</v>
      </c>
      <c r="N50" s="396" t="s">
        <v>1065</v>
      </c>
      <c r="O50" s="726">
        <v>1</v>
      </c>
      <c r="P50" s="661" t="s">
        <v>1066</v>
      </c>
      <c r="Q50" s="187" t="s">
        <v>1045</v>
      </c>
      <c r="R50" s="396" t="s">
        <v>1067</v>
      </c>
      <c r="S50" s="717">
        <v>43101</v>
      </c>
      <c r="T50" s="718">
        <v>43465</v>
      </c>
      <c r="U50" s="727">
        <v>1</v>
      </c>
      <c r="V50" s="727">
        <v>1</v>
      </c>
      <c r="W50" s="727">
        <v>1</v>
      </c>
      <c r="X50" s="727">
        <v>1</v>
      </c>
      <c r="Y50" s="727">
        <v>1</v>
      </c>
      <c r="Z50" s="727">
        <v>1</v>
      </c>
      <c r="AA50" s="727">
        <v>1</v>
      </c>
      <c r="AB50" s="727">
        <v>1</v>
      </c>
      <c r="AC50" s="727">
        <v>1</v>
      </c>
      <c r="AD50" s="727">
        <v>1</v>
      </c>
      <c r="AE50" s="727">
        <v>1</v>
      </c>
      <c r="AF50" s="727">
        <v>1</v>
      </c>
      <c r="AG50" s="728">
        <v>1</v>
      </c>
      <c r="AH50" s="452">
        <v>0</v>
      </c>
      <c r="AI50" s="362">
        <v>0</v>
      </c>
      <c r="AJ50" s="2139"/>
      <c r="AK50" s="2522">
        <v>1</v>
      </c>
      <c r="AL50" s="2521">
        <f>2/12</f>
        <v>0.16666666666666666</v>
      </c>
      <c r="AM50" s="2524">
        <v>1</v>
      </c>
      <c r="AN50" s="2521">
        <f>+AM50/AK50</f>
        <v>1</v>
      </c>
      <c r="AO50" s="2522">
        <f t="shared" si="3"/>
        <v>1</v>
      </c>
      <c r="AP50" s="2515"/>
      <c r="AQ50" s="2523"/>
      <c r="AR50" s="2515" t="s">
        <v>1898</v>
      </c>
      <c r="AS50" s="2515" t="s">
        <v>1838</v>
      </c>
    </row>
    <row r="51" spans="1:45" s="653" customFormat="1" ht="72">
      <c r="A51" s="3008"/>
      <c r="B51" s="3011"/>
      <c r="C51" s="3019" t="s">
        <v>1068</v>
      </c>
      <c r="D51" s="385"/>
      <c r="E51" s="385"/>
      <c r="F51" s="3021" t="s">
        <v>1069</v>
      </c>
      <c r="G51" s="187" t="s">
        <v>1004</v>
      </c>
      <c r="H51" s="187"/>
      <c r="I51" s="187"/>
      <c r="J51" s="187"/>
      <c r="K51" s="187"/>
      <c r="L51" s="3025" t="s">
        <v>1070</v>
      </c>
      <c r="M51" s="298" t="s">
        <v>1071</v>
      </c>
      <c r="N51" s="298" t="s">
        <v>925</v>
      </c>
      <c r="O51" s="726">
        <v>1</v>
      </c>
      <c r="P51" s="358" t="s">
        <v>1072</v>
      </c>
      <c r="Q51" s="298" t="s">
        <v>927</v>
      </c>
      <c r="R51" s="298" t="s">
        <v>1073</v>
      </c>
      <c r="S51" s="717">
        <v>43101</v>
      </c>
      <c r="T51" s="718">
        <v>43465</v>
      </c>
      <c r="U51" s="727">
        <v>1</v>
      </c>
      <c r="V51" s="727">
        <v>1</v>
      </c>
      <c r="W51" s="727">
        <v>1</v>
      </c>
      <c r="X51" s="727">
        <v>1</v>
      </c>
      <c r="Y51" s="727">
        <v>1</v>
      </c>
      <c r="Z51" s="727">
        <v>1</v>
      </c>
      <c r="AA51" s="727">
        <v>1</v>
      </c>
      <c r="AB51" s="727">
        <v>1</v>
      </c>
      <c r="AC51" s="727">
        <v>1</v>
      </c>
      <c r="AD51" s="727">
        <v>1</v>
      </c>
      <c r="AE51" s="727">
        <v>1</v>
      </c>
      <c r="AF51" s="727">
        <v>1</v>
      </c>
      <c r="AG51" s="729">
        <v>1</v>
      </c>
      <c r="AH51" s="362">
        <v>0</v>
      </c>
      <c r="AI51" s="362">
        <v>0</v>
      </c>
      <c r="AJ51" s="2139"/>
      <c r="AK51" s="2522">
        <v>1</v>
      </c>
      <c r="AL51" s="2521">
        <f>2/12</f>
        <v>0.16666666666666666</v>
      </c>
      <c r="AM51" s="2524">
        <v>1</v>
      </c>
      <c r="AN51" s="2521">
        <f>+AM51/AK51</f>
        <v>1</v>
      </c>
      <c r="AO51" s="2522">
        <f t="shared" si="3"/>
        <v>1</v>
      </c>
      <c r="AP51" s="2515"/>
      <c r="AQ51" s="2523"/>
      <c r="AR51" s="2515" t="s">
        <v>1899</v>
      </c>
      <c r="AS51" s="2515" t="s">
        <v>1838</v>
      </c>
    </row>
    <row r="52" spans="1:45" s="653" customFormat="1" ht="108">
      <c r="A52" s="3008"/>
      <c r="B52" s="3011"/>
      <c r="C52" s="3020"/>
      <c r="D52" s="385"/>
      <c r="E52" s="385"/>
      <c r="F52" s="3022"/>
      <c r="G52" s="298" t="s">
        <v>1074</v>
      </c>
      <c r="H52" s="187"/>
      <c r="I52" s="187"/>
      <c r="J52" s="187"/>
      <c r="K52" s="187"/>
      <c r="L52" s="3026"/>
      <c r="M52" s="396" t="s">
        <v>1075</v>
      </c>
      <c r="N52" s="298" t="s">
        <v>1076</v>
      </c>
      <c r="O52" s="726">
        <v>1</v>
      </c>
      <c r="P52" s="358" t="s">
        <v>1077</v>
      </c>
      <c r="Q52" s="298" t="s">
        <v>934</v>
      </c>
      <c r="R52" s="298" t="s">
        <v>1078</v>
      </c>
      <c r="S52" s="717">
        <v>43132</v>
      </c>
      <c r="T52" s="718">
        <v>43084</v>
      </c>
      <c r="U52" s="727"/>
      <c r="V52" s="727">
        <v>1</v>
      </c>
      <c r="W52" s="727">
        <v>1</v>
      </c>
      <c r="X52" s="727">
        <v>1</v>
      </c>
      <c r="Y52" s="727">
        <v>1</v>
      </c>
      <c r="Z52" s="727">
        <v>1</v>
      </c>
      <c r="AA52" s="727">
        <v>1</v>
      </c>
      <c r="AB52" s="727">
        <v>1</v>
      </c>
      <c r="AC52" s="727">
        <v>1</v>
      </c>
      <c r="AD52" s="727">
        <v>1</v>
      </c>
      <c r="AE52" s="727">
        <v>1</v>
      </c>
      <c r="AF52" s="727">
        <v>1</v>
      </c>
      <c r="AG52" s="729">
        <v>1</v>
      </c>
      <c r="AH52" s="362">
        <v>0</v>
      </c>
      <c r="AI52" s="362">
        <v>0</v>
      </c>
      <c r="AJ52" s="2139"/>
      <c r="AK52" s="2522">
        <v>1</v>
      </c>
      <c r="AL52" s="2521">
        <f>2/12</f>
        <v>0.16666666666666666</v>
      </c>
      <c r="AM52" s="2524">
        <v>1</v>
      </c>
      <c r="AN52" s="2521">
        <f>+AM52/AK52</f>
        <v>1</v>
      </c>
      <c r="AO52" s="2522">
        <f t="shared" si="3"/>
        <v>1</v>
      </c>
      <c r="AP52" s="2515"/>
      <c r="AQ52" s="2523"/>
      <c r="AR52" s="2515" t="s">
        <v>1900</v>
      </c>
      <c r="AS52" s="2515" t="s">
        <v>1838</v>
      </c>
    </row>
    <row r="53" spans="1:45" s="653" customFormat="1" ht="77.25" thickBot="1">
      <c r="A53" s="3009"/>
      <c r="B53" s="3012"/>
      <c r="C53" s="3020"/>
      <c r="D53" s="466"/>
      <c r="E53" s="466"/>
      <c r="F53" s="3023"/>
      <c r="G53" s="704"/>
      <c r="H53" s="704"/>
      <c r="I53" s="704"/>
      <c r="J53" s="704"/>
      <c r="K53" s="704"/>
      <c r="L53" s="3027"/>
      <c r="M53" s="704" t="s">
        <v>1079</v>
      </c>
      <c r="N53" s="704" t="s">
        <v>1080</v>
      </c>
      <c r="O53" s="730">
        <v>1</v>
      </c>
      <c r="P53" s="730" t="s">
        <v>1081</v>
      </c>
      <c r="Q53" s="626" t="s">
        <v>931</v>
      </c>
      <c r="R53" s="704" t="s">
        <v>1082</v>
      </c>
      <c r="S53" s="731">
        <v>43101</v>
      </c>
      <c r="T53" s="706">
        <v>43465</v>
      </c>
      <c r="U53" s="732"/>
      <c r="V53" s="732"/>
      <c r="W53" s="732"/>
      <c r="X53" s="732"/>
      <c r="Y53" s="732"/>
      <c r="Z53" s="732"/>
      <c r="AA53" s="732"/>
      <c r="AB53" s="732"/>
      <c r="AC53" s="732"/>
      <c r="AD53" s="733">
        <v>1</v>
      </c>
      <c r="AE53" s="733"/>
      <c r="AF53" s="733"/>
      <c r="AG53" s="734">
        <f>SUM(U53:AF53)</f>
        <v>1</v>
      </c>
      <c r="AH53" s="1409">
        <v>200000000</v>
      </c>
      <c r="AI53" s="1409">
        <v>200000000</v>
      </c>
      <c r="AJ53" s="2140" t="s">
        <v>1027</v>
      </c>
      <c r="AK53" s="2523">
        <f t="shared" si="5"/>
        <v>0</v>
      </c>
      <c r="AL53" s="2521"/>
      <c r="AM53" s="2515">
        <v>0.05</v>
      </c>
      <c r="AN53" s="2521"/>
      <c r="AO53" s="2522">
        <f t="shared" si="3"/>
        <v>0.05</v>
      </c>
      <c r="AP53" s="2515">
        <v>0</v>
      </c>
      <c r="AQ53" s="2521"/>
      <c r="AR53" s="2515" t="s">
        <v>1901</v>
      </c>
      <c r="AS53" s="2515" t="s">
        <v>1838</v>
      </c>
    </row>
    <row r="54" spans="1:83" s="615" customFormat="1" ht="13.5" thickBot="1">
      <c r="A54" s="2961" t="s">
        <v>56</v>
      </c>
      <c r="B54" s="2962"/>
      <c r="C54" s="2962"/>
      <c r="D54" s="2962"/>
      <c r="E54" s="2962"/>
      <c r="F54" s="2962"/>
      <c r="G54" s="2405"/>
      <c r="H54" s="2405"/>
      <c r="I54" s="2405"/>
      <c r="J54" s="2405"/>
      <c r="K54" s="2405"/>
      <c r="L54" s="2405"/>
      <c r="M54" s="2405"/>
      <c r="N54" s="2405"/>
      <c r="O54" s="2405"/>
      <c r="P54" s="2405"/>
      <c r="Q54" s="2405"/>
      <c r="R54" s="2405"/>
      <c r="S54" s="2405"/>
      <c r="T54" s="2405"/>
      <c r="U54" s="2405"/>
      <c r="V54" s="2405"/>
      <c r="W54" s="2405"/>
      <c r="X54" s="2405"/>
      <c r="Y54" s="2405"/>
      <c r="Z54" s="2405"/>
      <c r="AA54" s="2405"/>
      <c r="AB54" s="2405"/>
      <c r="AC54" s="2405"/>
      <c r="AD54" s="2405"/>
      <c r="AE54" s="2405"/>
      <c r="AF54" s="2405"/>
      <c r="AG54" s="2405"/>
      <c r="AH54" s="1410">
        <f>SUM(AH41:AH53)</f>
        <v>853724618</v>
      </c>
      <c r="AI54" s="1410">
        <f>SUM(AI41:AI53)</f>
        <v>853724618</v>
      </c>
      <c r="AJ54" s="2152"/>
      <c r="AK54" s="2548"/>
      <c r="AL54" s="2549"/>
      <c r="AM54" s="2549"/>
      <c r="AN54" s="2549"/>
      <c r="AO54" s="2549"/>
      <c r="AP54" s="2549"/>
      <c r="AQ54" s="2549"/>
      <c r="AR54" s="2549"/>
      <c r="AS54" s="2544"/>
      <c r="CE54" s="653"/>
    </row>
    <row r="55" spans="1:45" s="653" customFormat="1" ht="37.5" customHeight="1">
      <c r="A55" s="2976">
        <v>6</v>
      </c>
      <c r="B55" s="2979" t="s">
        <v>1083</v>
      </c>
      <c r="C55" s="3028" t="s">
        <v>1084</v>
      </c>
      <c r="D55" s="735"/>
      <c r="E55" s="735"/>
      <c r="F55" s="3031" t="s">
        <v>1085</v>
      </c>
      <c r="G55" s="697"/>
      <c r="H55" s="697"/>
      <c r="I55" s="697"/>
      <c r="J55" s="697"/>
      <c r="K55" s="697"/>
      <c r="L55" s="697"/>
      <c r="M55" s="697" t="s">
        <v>1086</v>
      </c>
      <c r="N55" s="697" t="s">
        <v>925</v>
      </c>
      <c r="O55" s="697">
        <v>4</v>
      </c>
      <c r="P55" s="697" t="s">
        <v>1087</v>
      </c>
      <c r="Q55" s="2550" t="s">
        <v>1088</v>
      </c>
      <c r="R55" s="697" t="s">
        <v>1089</v>
      </c>
      <c r="S55" s="736">
        <v>43101</v>
      </c>
      <c r="T55" s="714">
        <v>43465</v>
      </c>
      <c r="U55" s="737"/>
      <c r="V55" s="737"/>
      <c r="W55" s="737">
        <v>1</v>
      </c>
      <c r="X55" s="737"/>
      <c r="Y55" s="737">
        <v>1</v>
      </c>
      <c r="Z55" s="737"/>
      <c r="AA55" s="737"/>
      <c r="AB55" s="737">
        <v>1</v>
      </c>
      <c r="AC55" s="737"/>
      <c r="AD55" s="737"/>
      <c r="AE55" s="737">
        <v>1</v>
      </c>
      <c r="AF55" s="737"/>
      <c r="AG55" s="738">
        <f>SUM(U55:AF55)</f>
        <v>4</v>
      </c>
      <c r="AH55" s="1407">
        <v>0</v>
      </c>
      <c r="AI55" s="1407">
        <v>0</v>
      </c>
      <c r="AJ55" s="2138"/>
      <c r="AK55" s="2551">
        <f>SUM(U55:V55)</f>
        <v>0</v>
      </c>
      <c r="AL55" s="2521"/>
      <c r="AM55" s="2515">
        <v>0</v>
      </c>
      <c r="AN55" s="2521"/>
      <c r="AO55" s="2522">
        <f>+AM55/AG55</f>
        <v>0</v>
      </c>
      <c r="AP55" s="2515"/>
      <c r="AQ55" s="2523"/>
      <c r="AR55" s="2515" t="s">
        <v>1877</v>
      </c>
      <c r="AS55" s="2515" t="s">
        <v>1838</v>
      </c>
    </row>
    <row r="56" spans="1:45" s="653" customFormat="1" ht="45.75" customHeight="1">
      <c r="A56" s="2977"/>
      <c r="B56" s="2980"/>
      <c r="C56" s="3029"/>
      <c r="D56" s="722"/>
      <c r="E56" s="722"/>
      <c r="F56" s="3032"/>
      <c r="G56" s="396"/>
      <c r="H56" s="396"/>
      <c r="I56" s="396"/>
      <c r="J56" s="396"/>
      <c r="K56" s="396"/>
      <c r="L56" s="396"/>
      <c r="M56" s="396" t="s">
        <v>1090</v>
      </c>
      <c r="N56" s="396" t="s">
        <v>72</v>
      </c>
      <c r="O56" s="396">
        <v>1</v>
      </c>
      <c r="P56" s="396" t="s">
        <v>1091</v>
      </c>
      <c r="Q56" s="2552" t="s">
        <v>1088</v>
      </c>
      <c r="R56" s="396" t="s">
        <v>1092</v>
      </c>
      <c r="S56" s="739">
        <v>43101</v>
      </c>
      <c r="T56" s="718">
        <v>43465</v>
      </c>
      <c r="U56" s="719"/>
      <c r="V56" s="719"/>
      <c r="W56" s="719"/>
      <c r="X56" s="719"/>
      <c r="Y56" s="719"/>
      <c r="Z56" s="719"/>
      <c r="AA56" s="719"/>
      <c r="AB56" s="719"/>
      <c r="AC56" s="719"/>
      <c r="AD56" s="719"/>
      <c r="AE56" s="719">
        <v>1</v>
      </c>
      <c r="AF56" s="719"/>
      <c r="AG56" s="740">
        <f>SUM(U56:AF56)</f>
        <v>1</v>
      </c>
      <c r="AH56" s="452">
        <v>0</v>
      </c>
      <c r="AI56" s="452">
        <v>0</v>
      </c>
      <c r="AJ56" s="2139"/>
      <c r="AK56" s="2551">
        <f>SUM(U56:V56)</f>
        <v>0</v>
      </c>
      <c r="AL56" s="2521"/>
      <c r="AM56" s="2515">
        <v>0.05</v>
      </c>
      <c r="AN56" s="2521"/>
      <c r="AO56" s="2522">
        <f>+AM56/AG56</f>
        <v>0.05</v>
      </c>
      <c r="AP56" s="2515"/>
      <c r="AQ56" s="2523"/>
      <c r="AR56" s="2515" t="s">
        <v>1902</v>
      </c>
      <c r="AS56" s="2515" t="s">
        <v>1838</v>
      </c>
    </row>
    <row r="57" spans="1:45" s="653" customFormat="1" ht="63.75">
      <c r="A57" s="2977"/>
      <c r="B57" s="2980"/>
      <c r="C57" s="3030"/>
      <c r="D57" s="722"/>
      <c r="E57" s="722"/>
      <c r="F57" s="3033"/>
      <c r="G57" s="396"/>
      <c r="H57" s="396"/>
      <c r="I57" s="396"/>
      <c r="J57" s="396"/>
      <c r="K57" s="396"/>
      <c r="L57" s="396"/>
      <c r="M57" s="396" t="s">
        <v>1093</v>
      </c>
      <c r="N57" s="396" t="s">
        <v>72</v>
      </c>
      <c r="O57" s="396">
        <v>1</v>
      </c>
      <c r="P57" s="396" t="s">
        <v>1094</v>
      </c>
      <c r="Q57" s="2552" t="s">
        <v>1088</v>
      </c>
      <c r="R57" s="396" t="s">
        <v>1095</v>
      </c>
      <c r="S57" s="739">
        <v>43101</v>
      </c>
      <c r="T57" s="718">
        <v>43465</v>
      </c>
      <c r="U57" s="719"/>
      <c r="V57" s="719"/>
      <c r="W57" s="719"/>
      <c r="X57" s="719"/>
      <c r="Y57" s="719"/>
      <c r="Z57" s="719"/>
      <c r="AA57" s="719"/>
      <c r="AB57" s="719"/>
      <c r="AC57" s="719"/>
      <c r="AD57" s="719"/>
      <c r="AE57" s="719">
        <v>1</v>
      </c>
      <c r="AF57" s="719"/>
      <c r="AG57" s="740">
        <f>SUM(U57:AF57)</f>
        <v>1</v>
      </c>
      <c r="AH57" s="452">
        <v>0</v>
      </c>
      <c r="AI57" s="452">
        <v>0</v>
      </c>
      <c r="AJ57" s="2139"/>
      <c r="AK57" s="2551">
        <f>SUM(U57:V57)</f>
        <v>0</v>
      </c>
      <c r="AL57" s="2521"/>
      <c r="AM57" s="2515">
        <v>0.1</v>
      </c>
      <c r="AN57" s="2521"/>
      <c r="AO57" s="2522">
        <f>+AM57/AG57</f>
        <v>0.1</v>
      </c>
      <c r="AP57" s="2515"/>
      <c r="AQ57" s="2523"/>
      <c r="AR57" s="2515" t="s">
        <v>1903</v>
      </c>
      <c r="AS57" s="2515" t="s">
        <v>1838</v>
      </c>
    </row>
    <row r="58" spans="1:45" s="653" customFormat="1" ht="156">
      <c r="A58" s="2977"/>
      <c r="B58" s="2980"/>
      <c r="C58" s="3019" t="s">
        <v>1096</v>
      </c>
      <c r="D58" s="722"/>
      <c r="E58" s="722"/>
      <c r="F58" s="3035" t="s">
        <v>1097</v>
      </c>
      <c r="G58" s="396"/>
      <c r="H58" s="396"/>
      <c r="I58" s="396"/>
      <c r="J58" s="396"/>
      <c r="K58" s="396"/>
      <c r="L58" s="396"/>
      <c r="M58" s="396" t="s">
        <v>1098</v>
      </c>
      <c r="N58" s="396" t="s">
        <v>611</v>
      </c>
      <c r="O58" s="396">
        <v>1</v>
      </c>
      <c r="P58" s="396" t="s">
        <v>1099</v>
      </c>
      <c r="Q58" s="2552" t="s">
        <v>1088</v>
      </c>
      <c r="R58" s="396" t="s">
        <v>611</v>
      </c>
      <c r="S58" s="739">
        <v>43101</v>
      </c>
      <c r="T58" s="718">
        <v>43465</v>
      </c>
      <c r="U58" s="719"/>
      <c r="V58" s="719"/>
      <c r="W58" s="719"/>
      <c r="X58" s="719"/>
      <c r="Y58" s="719"/>
      <c r="Z58" s="719"/>
      <c r="AA58" s="719"/>
      <c r="AB58" s="719"/>
      <c r="AC58" s="719">
        <v>1</v>
      </c>
      <c r="AD58" s="719"/>
      <c r="AE58" s="719"/>
      <c r="AF58" s="719"/>
      <c r="AG58" s="740">
        <f>SUM(U58:AF58)</f>
        <v>1</v>
      </c>
      <c r="AH58" s="452">
        <f>8531110*12</f>
        <v>102373320</v>
      </c>
      <c r="AI58" s="452">
        <v>102373320</v>
      </c>
      <c r="AJ58" s="2139" t="s">
        <v>1027</v>
      </c>
      <c r="AK58" s="2551">
        <f>SUM(U58:V58)</f>
        <v>0</v>
      </c>
      <c r="AL58" s="2521"/>
      <c r="AM58" s="2515">
        <v>0.12</v>
      </c>
      <c r="AN58" s="2521"/>
      <c r="AO58" s="2522">
        <f>+AM58/AG58</f>
        <v>0.12</v>
      </c>
      <c r="AP58" s="2546">
        <v>8531110</v>
      </c>
      <c r="AQ58" s="2521">
        <f>+AP58/AI58</f>
        <v>0.08333333333333333</v>
      </c>
      <c r="AR58" s="2515" t="s">
        <v>1904</v>
      </c>
      <c r="AS58" s="2515" t="s">
        <v>1905</v>
      </c>
    </row>
    <row r="59" spans="1:45" s="653" customFormat="1" ht="39.75" customHeight="1" thickBot="1">
      <c r="A59" s="2978"/>
      <c r="B59" s="2981"/>
      <c r="C59" s="3034"/>
      <c r="D59" s="466"/>
      <c r="E59" s="466"/>
      <c r="F59" s="3036"/>
      <c r="G59" s="705"/>
      <c r="H59" s="705"/>
      <c r="I59" s="705"/>
      <c r="J59" s="705"/>
      <c r="K59" s="705"/>
      <c r="L59" s="705"/>
      <c r="M59" s="705" t="s">
        <v>1100</v>
      </c>
      <c r="N59" s="705" t="s">
        <v>1101</v>
      </c>
      <c r="O59" s="705">
        <v>6</v>
      </c>
      <c r="P59" s="705" t="s">
        <v>1102</v>
      </c>
      <c r="Q59" s="2553" t="s">
        <v>1088</v>
      </c>
      <c r="R59" s="705" t="s">
        <v>1103</v>
      </c>
      <c r="S59" s="741">
        <v>43101</v>
      </c>
      <c r="T59" s="706">
        <v>43465</v>
      </c>
      <c r="U59" s="732"/>
      <c r="V59" s="732"/>
      <c r="W59" s="732"/>
      <c r="X59" s="732"/>
      <c r="Y59" s="732"/>
      <c r="Z59" s="732"/>
      <c r="AA59" s="732"/>
      <c r="AB59" s="732"/>
      <c r="AC59" s="732"/>
      <c r="AD59" s="732">
        <v>1</v>
      </c>
      <c r="AE59" s="732">
        <v>1</v>
      </c>
      <c r="AF59" s="732"/>
      <c r="AG59" s="742">
        <f>SUM(U59:AF59)</f>
        <v>2</v>
      </c>
      <c r="AH59" s="459">
        <v>0</v>
      </c>
      <c r="AI59" s="459">
        <v>0</v>
      </c>
      <c r="AJ59" s="2140"/>
      <c r="AK59" s="2551">
        <f>SUM(U59:V59)</f>
        <v>0</v>
      </c>
      <c r="AL59" s="2521"/>
      <c r="AM59" s="2515">
        <v>0</v>
      </c>
      <c r="AN59" s="2521"/>
      <c r="AO59" s="2522">
        <f>+AM59/AG59</f>
        <v>0</v>
      </c>
      <c r="AP59" s="2515"/>
      <c r="AQ59" s="2523"/>
      <c r="AR59" s="2515" t="s">
        <v>1877</v>
      </c>
      <c r="AS59" s="2515" t="s">
        <v>1838</v>
      </c>
    </row>
    <row r="60" spans="1:45" s="615" customFormat="1" ht="19.5" customHeight="1">
      <c r="A60" s="3037" t="s">
        <v>56</v>
      </c>
      <c r="B60" s="3038"/>
      <c r="C60" s="3038"/>
      <c r="D60" s="3038"/>
      <c r="E60" s="3038"/>
      <c r="F60" s="3038"/>
      <c r="G60" s="2408"/>
      <c r="H60" s="2408"/>
      <c r="I60" s="2408"/>
      <c r="J60" s="2408"/>
      <c r="K60" s="2408"/>
      <c r="L60" s="2408"/>
      <c r="M60" s="743"/>
      <c r="N60" s="2408"/>
      <c r="O60" s="2408"/>
      <c r="P60" s="2408"/>
      <c r="Q60" s="2408"/>
      <c r="R60" s="2408"/>
      <c r="S60" s="2408"/>
      <c r="T60" s="2408"/>
      <c r="U60" s="2408"/>
      <c r="V60" s="2408"/>
      <c r="W60" s="2408"/>
      <c r="X60" s="2408"/>
      <c r="Y60" s="2408"/>
      <c r="Z60" s="2408"/>
      <c r="AA60" s="2408"/>
      <c r="AB60" s="2408"/>
      <c r="AC60" s="2408"/>
      <c r="AD60" s="2408"/>
      <c r="AE60" s="2408"/>
      <c r="AF60" s="2408"/>
      <c r="AG60" s="2408"/>
      <c r="AH60" s="744">
        <f>SUM(AH55:AH59)</f>
        <v>102373320</v>
      </c>
      <c r="AI60" s="744">
        <f>SUM(AI55:AI59)</f>
        <v>102373320</v>
      </c>
      <c r="AJ60" s="745"/>
      <c r="AK60" s="2554"/>
      <c r="AL60" s="2554"/>
      <c r="AM60" s="2554"/>
      <c r="AN60" s="2554"/>
      <c r="AO60" s="2554"/>
      <c r="AP60" s="2554"/>
      <c r="AQ60" s="2554"/>
      <c r="AR60" s="2554"/>
      <c r="AS60" s="2554"/>
    </row>
    <row r="61" spans="1:45" s="615" customFormat="1" ht="12.75">
      <c r="A61" s="3039" t="s">
        <v>57</v>
      </c>
      <c r="B61" s="3040"/>
      <c r="C61" s="3040"/>
      <c r="D61" s="3040"/>
      <c r="E61" s="3040"/>
      <c r="F61" s="3040"/>
      <c r="G61" s="2402"/>
      <c r="H61" s="2402"/>
      <c r="I61" s="2402"/>
      <c r="J61" s="2402"/>
      <c r="K61" s="2402"/>
      <c r="L61" s="2402"/>
      <c r="M61" s="2402"/>
      <c r="N61" s="746"/>
      <c r="O61" s="746"/>
      <c r="P61" s="746"/>
      <c r="Q61" s="2402"/>
      <c r="R61" s="2402"/>
      <c r="S61" s="2402"/>
      <c r="T61" s="2402"/>
      <c r="U61" s="2402"/>
      <c r="V61" s="2402"/>
      <c r="W61" s="2402"/>
      <c r="X61" s="2402"/>
      <c r="Y61" s="2402"/>
      <c r="Z61" s="2402"/>
      <c r="AA61" s="2402"/>
      <c r="AB61" s="2402"/>
      <c r="AC61" s="2402"/>
      <c r="AD61" s="2402"/>
      <c r="AE61" s="2402"/>
      <c r="AF61" s="2402"/>
      <c r="AG61" s="2402"/>
      <c r="AH61" s="747">
        <f>+AH60+AH54+AH40</f>
        <v>956097938</v>
      </c>
      <c r="AI61" s="747">
        <f>+AI60+AI54+AI40</f>
        <v>956097938</v>
      </c>
      <c r="AJ61" s="748"/>
      <c r="AK61" s="2555"/>
      <c r="AL61" s="2555"/>
      <c r="AM61" s="2555"/>
      <c r="AN61" s="2555"/>
      <c r="AO61" s="2555"/>
      <c r="AP61" s="2555"/>
      <c r="AQ61" s="2555"/>
      <c r="AR61" s="2555"/>
      <c r="AS61" s="2555"/>
    </row>
    <row r="62" spans="1:45" s="598" customFormat="1" ht="9.75" customHeight="1">
      <c r="A62" s="3041"/>
      <c r="B62" s="3042"/>
      <c r="C62" s="3042"/>
      <c r="D62" s="3042"/>
      <c r="E62" s="3042"/>
      <c r="F62" s="3042"/>
      <c r="G62" s="3042"/>
      <c r="H62" s="3042"/>
      <c r="I62" s="3042"/>
      <c r="J62" s="3042"/>
      <c r="K62" s="3042"/>
      <c r="L62" s="3042"/>
      <c r="M62" s="3042"/>
      <c r="N62" s="3042"/>
      <c r="O62" s="3042"/>
      <c r="P62" s="3042"/>
      <c r="Q62" s="3042"/>
      <c r="R62" s="3042"/>
      <c r="S62" s="3042"/>
      <c r="T62" s="3042"/>
      <c r="U62" s="3042"/>
      <c r="V62" s="3042"/>
      <c r="W62" s="3042"/>
      <c r="X62" s="3042"/>
      <c r="Y62" s="3042"/>
      <c r="Z62" s="3042"/>
      <c r="AA62" s="3042"/>
      <c r="AB62" s="3042"/>
      <c r="AC62" s="3042"/>
      <c r="AD62" s="3042"/>
      <c r="AE62" s="3042"/>
      <c r="AF62" s="3042"/>
      <c r="AG62" s="3042"/>
      <c r="AH62" s="3042"/>
      <c r="AI62" s="3042"/>
      <c r="AJ62" s="3043"/>
      <c r="AK62" s="2535"/>
      <c r="AL62" s="2535"/>
      <c r="AM62" s="2535"/>
      <c r="AN62" s="2535"/>
      <c r="AO62" s="2535"/>
      <c r="AP62" s="2535"/>
      <c r="AQ62" s="2535"/>
      <c r="AR62" s="2535"/>
      <c r="AS62" s="2535"/>
    </row>
    <row r="63" spans="1:45" s="604" customFormat="1" ht="21" customHeight="1">
      <c r="A63" s="3044" t="s">
        <v>8</v>
      </c>
      <c r="B63" s="3045"/>
      <c r="C63" s="3045"/>
      <c r="D63" s="3045"/>
      <c r="E63" s="3045"/>
      <c r="F63" s="3045"/>
      <c r="G63" s="2409"/>
      <c r="H63" s="2409"/>
      <c r="I63" s="2409"/>
      <c r="J63" s="2409"/>
      <c r="K63" s="2409"/>
      <c r="L63" s="2409"/>
      <c r="M63" s="2409"/>
      <c r="N63" s="3045" t="s">
        <v>242</v>
      </c>
      <c r="O63" s="3045"/>
      <c r="P63" s="3045"/>
      <c r="Q63" s="3045"/>
      <c r="R63" s="3045"/>
      <c r="S63" s="3045"/>
      <c r="T63" s="3045"/>
      <c r="U63" s="3045"/>
      <c r="V63" s="3045"/>
      <c r="W63" s="3045"/>
      <c r="X63" s="3045"/>
      <c r="Y63" s="3045"/>
      <c r="Z63" s="3045"/>
      <c r="AA63" s="3045"/>
      <c r="AB63" s="3045"/>
      <c r="AC63" s="3045"/>
      <c r="AD63" s="3045"/>
      <c r="AE63" s="3045"/>
      <c r="AF63" s="3045"/>
      <c r="AG63" s="3045"/>
      <c r="AH63" s="3045"/>
      <c r="AI63" s="3045"/>
      <c r="AJ63" s="3046"/>
      <c r="AK63" s="3024"/>
      <c r="AL63" s="3024"/>
      <c r="AM63" s="3024"/>
      <c r="AN63" s="3024"/>
      <c r="AO63" s="3024"/>
      <c r="AP63" s="3024"/>
      <c r="AQ63" s="3024"/>
      <c r="AR63" s="3024"/>
      <c r="AS63" s="3024"/>
    </row>
    <row r="64" spans="1:45" s="598" customFormat="1" ht="9.75" customHeight="1" thickBot="1">
      <c r="A64" s="3047"/>
      <c r="B64" s="3048"/>
      <c r="C64" s="3048"/>
      <c r="D64" s="3048"/>
      <c r="E64" s="3048"/>
      <c r="F64" s="3048"/>
      <c r="G64" s="3048"/>
      <c r="H64" s="3048"/>
      <c r="I64" s="3048"/>
      <c r="J64" s="3048"/>
      <c r="K64" s="3048"/>
      <c r="L64" s="3048"/>
      <c r="M64" s="3048"/>
      <c r="N64" s="3048"/>
      <c r="O64" s="3048"/>
      <c r="P64" s="3048"/>
      <c r="Q64" s="3048"/>
      <c r="R64" s="3048"/>
      <c r="S64" s="3048"/>
      <c r="T64" s="3048"/>
      <c r="U64" s="3048"/>
      <c r="V64" s="3048"/>
      <c r="W64" s="3048"/>
      <c r="X64" s="3048"/>
      <c r="Y64" s="3048"/>
      <c r="Z64" s="3048"/>
      <c r="AA64" s="3048"/>
      <c r="AB64" s="3048"/>
      <c r="AC64" s="3048"/>
      <c r="AD64" s="3048"/>
      <c r="AE64" s="3048"/>
      <c r="AF64" s="3048"/>
      <c r="AG64" s="3048"/>
      <c r="AH64" s="3048"/>
      <c r="AI64" s="3048"/>
      <c r="AJ64" s="3049"/>
      <c r="AK64" s="2535"/>
      <c r="AL64" s="2535"/>
      <c r="AM64" s="2535"/>
      <c r="AN64" s="2535"/>
      <c r="AO64" s="2535"/>
      <c r="AP64" s="2535"/>
      <c r="AQ64" s="2535"/>
      <c r="AR64" s="2535"/>
      <c r="AS64" s="2535"/>
    </row>
    <row r="65" spans="1:45" s="753" customFormat="1" ht="39" thickBot="1">
      <c r="A65" s="749" t="s">
        <v>9</v>
      </c>
      <c r="B65" s="2404" t="s">
        <v>916</v>
      </c>
      <c r="C65" s="2404" t="s">
        <v>917</v>
      </c>
      <c r="D65" s="3050" t="s">
        <v>328</v>
      </c>
      <c r="E65" s="3050"/>
      <c r="F65" s="2404" t="s">
        <v>918</v>
      </c>
      <c r="G65" s="2404" t="s">
        <v>354</v>
      </c>
      <c r="H65" s="2404"/>
      <c r="I65" s="3050" t="s">
        <v>328</v>
      </c>
      <c r="J65" s="3050"/>
      <c r="K65" s="2404"/>
      <c r="L65" s="2404"/>
      <c r="M65" s="605" t="s">
        <v>922</v>
      </c>
      <c r="N65" s="2404" t="s">
        <v>13</v>
      </c>
      <c r="O65" s="2404" t="s">
        <v>14</v>
      </c>
      <c r="P65" s="2404" t="s">
        <v>15</v>
      </c>
      <c r="Q65" s="2404"/>
      <c r="R65" s="2404" t="s">
        <v>18</v>
      </c>
      <c r="S65" s="2404" t="s">
        <v>19</v>
      </c>
      <c r="T65" s="2404" t="s">
        <v>20</v>
      </c>
      <c r="U65" s="750" t="s">
        <v>21</v>
      </c>
      <c r="V65" s="750" t="s">
        <v>22</v>
      </c>
      <c r="W65" s="750" t="s">
        <v>23</v>
      </c>
      <c r="X65" s="750" t="s">
        <v>24</v>
      </c>
      <c r="Y65" s="750" t="s">
        <v>25</v>
      </c>
      <c r="Z65" s="750" t="s">
        <v>26</v>
      </c>
      <c r="AA65" s="750" t="s">
        <v>27</v>
      </c>
      <c r="AB65" s="750" t="s">
        <v>28</v>
      </c>
      <c r="AC65" s="750" t="s">
        <v>29</v>
      </c>
      <c r="AD65" s="750" t="s">
        <v>30</v>
      </c>
      <c r="AE65" s="750" t="s">
        <v>31</v>
      </c>
      <c r="AF65" s="750" t="s">
        <v>32</v>
      </c>
      <c r="AG65" s="2404" t="s">
        <v>33</v>
      </c>
      <c r="AH65" s="751" t="s">
        <v>34</v>
      </c>
      <c r="AI65" s="605" t="s">
        <v>244</v>
      </c>
      <c r="AJ65" s="752" t="s">
        <v>35</v>
      </c>
      <c r="AK65" s="2536" t="s">
        <v>36</v>
      </c>
      <c r="AL65" s="2537" t="s">
        <v>37</v>
      </c>
      <c r="AM65" s="2538" t="s">
        <v>38</v>
      </c>
      <c r="AN65" s="2539" t="s">
        <v>1724</v>
      </c>
      <c r="AO65" s="2539" t="s">
        <v>1725</v>
      </c>
      <c r="AP65" s="2540" t="s">
        <v>42</v>
      </c>
      <c r="AQ65" s="2541" t="s">
        <v>43</v>
      </c>
      <c r="AR65" s="2540" t="s">
        <v>44</v>
      </c>
      <c r="AS65" s="2542" t="s">
        <v>45</v>
      </c>
    </row>
    <row r="66" spans="1:45" s="755" customFormat="1" ht="38.25">
      <c r="A66" s="2919">
        <v>7</v>
      </c>
      <c r="B66" s="2919" t="s">
        <v>282</v>
      </c>
      <c r="C66" s="2920" t="s">
        <v>286</v>
      </c>
      <c r="D66" s="754"/>
      <c r="E66" s="754"/>
      <c r="F66" s="754"/>
      <c r="G66" s="754"/>
      <c r="H66" s="754"/>
      <c r="I66" s="754"/>
      <c r="J66" s="754"/>
      <c r="K66" s="754"/>
      <c r="L66" s="754"/>
      <c r="M66" s="445" t="s">
        <v>848</v>
      </c>
      <c r="N66" s="446" t="s">
        <v>296</v>
      </c>
      <c r="O66" s="447">
        <v>12</v>
      </c>
      <c r="P66" s="447" t="s">
        <v>849</v>
      </c>
      <c r="Q66" s="447" t="s">
        <v>1104</v>
      </c>
      <c r="R66" s="447" t="s">
        <v>493</v>
      </c>
      <c r="S66" s="448" t="s">
        <v>255</v>
      </c>
      <c r="T66" s="448">
        <v>43465</v>
      </c>
      <c r="U66" s="3052">
        <v>2</v>
      </c>
      <c r="V66" s="3053"/>
      <c r="W66" s="3052">
        <v>2</v>
      </c>
      <c r="X66" s="3053"/>
      <c r="Y66" s="3052">
        <v>2</v>
      </c>
      <c r="Z66" s="3053"/>
      <c r="AA66" s="3052">
        <v>2</v>
      </c>
      <c r="AB66" s="3053"/>
      <c r="AC66" s="3052">
        <v>2</v>
      </c>
      <c r="AD66" s="3053"/>
      <c r="AE66" s="3052">
        <v>2</v>
      </c>
      <c r="AF66" s="3053"/>
      <c r="AG66" s="449">
        <f>SUM(U66:AF66)</f>
        <v>12</v>
      </c>
      <c r="AH66" s="450">
        <v>0</v>
      </c>
      <c r="AI66" s="450">
        <v>0</v>
      </c>
      <c r="AJ66" s="2154"/>
      <c r="AK66" s="2520">
        <f>SUM(U66)</f>
        <v>2</v>
      </c>
      <c r="AL66" s="2521">
        <f>AK66/AG66</f>
        <v>0.16666666666666666</v>
      </c>
      <c r="AM66" s="2515">
        <v>2</v>
      </c>
      <c r="AN66" s="2521">
        <f>+AM66/AK66</f>
        <v>1</v>
      </c>
      <c r="AO66" s="2522">
        <f>+AM66/AG66</f>
        <v>0.16666666666666666</v>
      </c>
      <c r="AP66" s="2515"/>
      <c r="AQ66" s="2523"/>
      <c r="AR66" s="2515" t="s">
        <v>1906</v>
      </c>
      <c r="AS66" s="2515" t="s">
        <v>1876</v>
      </c>
    </row>
    <row r="67" spans="1:45" s="755" customFormat="1" ht="51">
      <c r="A67" s="2837"/>
      <c r="B67" s="2837"/>
      <c r="C67" s="2838"/>
      <c r="D67" s="756"/>
      <c r="E67" s="756"/>
      <c r="F67" s="756"/>
      <c r="G67" s="756"/>
      <c r="H67" s="756"/>
      <c r="I67" s="756"/>
      <c r="J67" s="756"/>
      <c r="K67" s="756"/>
      <c r="L67" s="756"/>
      <c r="M67" s="2419" t="s">
        <v>845</v>
      </c>
      <c r="N67" s="187" t="s">
        <v>846</v>
      </c>
      <c r="O67" s="416">
        <v>4</v>
      </c>
      <c r="P67" s="187" t="s">
        <v>850</v>
      </c>
      <c r="Q67" s="451" t="s">
        <v>1104</v>
      </c>
      <c r="R67" s="187" t="s">
        <v>490</v>
      </c>
      <c r="S67" s="433">
        <v>43160</v>
      </c>
      <c r="T67" s="433">
        <v>43465</v>
      </c>
      <c r="U67" s="434"/>
      <c r="V67" s="434"/>
      <c r="W67" s="434">
        <v>2</v>
      </c>
      <c r="X67" s="434"/>
      <c r="Y67" s="434"/>
      <c r="Z67" s="434"/>
      <c r="AA67" s="434">
        <v>1</v>
      </c>
      <c r="AB67" s="434"/>
      <c r="AC67" s="434"/>
      <c r="AD67" s="434"/>
      <c r="AE67" s="434"/>
      <c r="AF67" s="434">
        <v>1</v>
      </c>
      <c r="AG67" s="385">
        <f>SUM(U67:AF67)</f>
        <v>4</v>
      </c>
      <c r="AH67" s="452">
        <v>0</v>
      </c>
      <c r="AI67" s="452">
        <v>0</v>
      </c>
      <c r="AJ67" s="2062"/>
      <c r="AK67" s="2520">
        <f>SUM(U67)</f>
        <v>0</v>
      </c>
      <c r="AL67" s="2521"/>
      <c r="AM67" s="2524">
        <v>0</v>
      </c>
      <c r="AN67" s="2521"/>
      <c r="AO67" s="2522">
        <f>+AM67/AG67</f>
        <v>0</v>
      </c>
      <c r="AP67" s="2515"/>
      <c r="AQ67" s="2523"/>
      <c r="AR67" s="2515" t="s">
        <v>1877</v>
      </c>
      <c r="AS67" s="2515" t="s">
        <v>1876</v>
      </c>
    </row>
    <row r="68" spans="1:45" s="755" customFormat="1" ht="82.5" customHeight="1" thickBot="1">
      <c r="A68" s="3051"/>
      <c r="B68" s="3051"/>
      <c r="C68" s="2839"/>
      <c r="D68" s="757"/>
      <c r="E68" s="757"/>
      <c r="F68" s="757"/>
      <c r="G68" s="757"/>
      <c r="H68" s="757"/>
      <c r="I68" s="757"/>
      <c r="J68" s="757"/>
      <c r="K68" s="757"/>
      <c r="L68" s="757"/>
      <c r="M68" s="453" t="s">
        <v>851</v>
      </c>
      <c r="N68" s="454" t="s">
        <v>489</v>
      </c>
      <c r="O68" s="455">
        <v>1</v>
      </c>
      <c r="P68" s="454" t="s">
        <v>852</v>
      </c>
      <c r="Q68" s="456" t="s">
        <v>1104</v>
      </c>
      <c r="R68" s="454" t="s">
        <v>294</v>
      </c>
      <c r="S68" s="457">
        <v>43101</v>
      </c>
      <c r="T68" s="457">
        <v>43465</v>
      </c>
      <c r="U68" s="2925">
        <v>1</v>
      </c>
      <c r="V68" s="2926"/>
      <c r="W68" s="2925">
        <v>1</v>
      </c>
      <c r="X68" s="2926"/>
      <c r="Y68" s="2925">
        <v>1</v>
      </c>
      <c r="Z68" s="2926"/>
      <c r="AA68" s="2925">
        <v>1</v>
      </c>
      <c r="AB68" s="2926"/>
      <c r="AC68" s="2925">
        <v>1</v>
      </c>
      <c r="AD68" s="2926"/>
      <c r="AE68" s="2925">
        <v>1</v>
      </c>
      <c r="AF68" s="2926"/>
      <c r="AG68" s="458">
        <v>1</v>
      </c>
      <c r="AH68" s="459">
        <v>0</v>
      </c>
      <c r="AI68" s="459">
        <v>0</v>
      </c>
      <c r="AJ68" s="2112"/>
      <c r="AK68" s="2521">
        <v>1</v>
      </c>
      <c r="AL68" s="2521">
        <f>2/12</f>
        <v>0.16666666666666666</v>
      </c>
      <c r="AM68" s="2524">
        <v>1</v>
      </c>
      <c r="AN68" s="2521">
        <f>+AM68/AK68</f>
        <v>1</v>
      </c>
      <c r="AO68" s="2522">
        <f>+AM68/AG68</f>
        <v>1</v>
      </c>
      <c r="AP68" s="2515"/>
      <c r="AQ68" s="2523"/>
      <c r="AR68" s="2515" t="s">
        <v>1878</v>
      </c>
      <c r="AS68" s="2515" t="s">
        <v>1876</v>
      </c>
    </row>
    <row r="69" spans="1:45" s="615" customFormat="1" ht="12.75">
      <c r="A69" s="3054" t="s">
        <v>56</v>
      </c>
      <c r="B69" s="3055"/>
      <c r="C69" s="3055"/>
      <c r="D69" s="3055"/>
      <c r="E69" s="3055"/>
      <c r="F69" s="3055"/>
      <c r="G69" s="2401"/>
      <c r="H69" s="2401"/>
      <c r="I69" s="2401"/>
      <c r="J69" s="2401"/>
      <c r="K69" s="2401"/>
      <c r="L69" s="2401"/>
      <c r="M69" s="2401"/>
      <c r="N69" s="2401"/>
      <c r="O69" s="2401"/>
      <c r="P69" s="2401"/>
      <c r="Q69" s="2401"/>
      <c r="R69" s="2401"/>
      <c r="S69" s="2401"/>
      <c r="T69" s="2401"/>
      <c r="U69" s="2401"/>
      <c r="V69" s="2401"/>
      <c r="W69" s="2401"/>
      <c r="X69" s="2401"/>
      <c r="Y69" s="2401"/>
      <c r="Z69" s="2401"/>
      <c r="AA69" s="2401"/>
      <c r="AB69" s="2401"/>
      <c r="AC69" s="2401"/>
      <c r="AD69" s="2401"/>
      <c r="AE69" s="2401"/>
      <c r="AF69" s="2401"/>
      <c r="AG69" s="2401"/>
      <c r="AH69" s="758">
        <f>SUM(AH66:AH68)</f>
        <v>0</v>
      </c>
      <c r="AI69" s="758"/>
      <c r="AJ69" s="759"/>
      <c r="AK69" s="759"/>
      <c r="AL69" s="759"/>
      <c r="AM69" s="759"/>
      <c r="AN69" s="759"/>
      <c r="AO69" s="759"/>
      <c r="AP69" s="759"/>
      <c r="AQ69" s="759"/>
      <c r="AR69" s="759"/>
      <c r="AS69" s="759"/>
    </row>
    <row r="70" spans="1:45" s="615" customFormat="1" ht="19.5" customHeight="1">
      <c r="A70" s="3039" t="s">
        <v>57</v>
      </c>
      <c r="B70" s="3040"/>
      <c r="C70" s="3040"/>
      <c r="D70" s="3040"/>
      <c r="E70" s="3040"/>
      <c r="F70" s="3040"/>
      <c r="G70" s="2402"/>
      <c r="H70" s="2402"/>
      <c r="I70" s="2402"/>
      <c r="J70" s="2402"/>
      <c r="K70" s="2402"/>
      <c r="L70" s="2402"/>
      <c r="M70" s="2402"/>
      <c r="N70" s="2402"/>
      <c r="O70" s="2402"/>
      <c r="P70" s="2402"/>
      <c r="Q70" s="2402"/>
      <c r="R70" s="2402"/>
      <c r="S70" s="2402"/>
      <c r="T70" s="2402"/>
      <c r="U70" s="2402"/>
      <c r="V70" s="2402"/>
      <c r="W70" s="2402"/>
      <c r="X70" s="2402"/>
      <c r="Y70" s="2402"/>
      <c r="Z70" s="2402"/>
      <c r="AA70" s="2402"/>
      <c r="AB70" s="2402"/>
      <c r="AC70" s="2402"/>
      <c r="AD70" s="2402"/>
      <c r="AE70" s="2402"/>
      <c r="AF70" s="2402"/>
      <c r="AG70" s="2402"/>
      <c r="AH70" s="747">
        <f>+AH69</f>
        <v>0</v>
      </c>
      <c r="AI70" s="747">
        <f>+AI69</f>
        <v>0</v>
      </c>
      <c r="AJ70" s="748"/>
      <c r="AK70" s="748"/>
      <c r="AL70" s="748"/>
      <c r="AM70" s="748"/>
      <c r="AN70" s="748"/>
      <c r="AO70" s="748"/>
      <c r="AP70" s="748"/>
      <c r="AQ70" s="748"/>
      <c r="AR70" s="748"/>
      <c r="AS70" s="748"/>
    </row>
    <row r="71" spans="1:45" s="766" customFormat="1" ht="15.75" thickBot="1">
      <c r="A71" s="3056" t="s">
        <v>347</v>
      </c>
      <c r="B71" s="3057"/>
      <c r="C71" s="3057"/>
      <c r="D71" s="3057"/>
      <c r="E71" s="3057"/>
      <c r="F71" s="3057"/>
      <c r="G71" s="2403"/>
      <c r="H71" s="2403"/>
      <c r="I71" s="2403"/>
      <c r="J71" s="2403"/>
      <c r="K71" s="2403"/>
      <c r="L71" s="760"/>
      <c r="M71" s="760"/>
      <c r="N71" s="760"/>
      <c r="O71" s="761"/>
      <c r="P71" s="760"/>
      <c r="Q71" s="760"/>
      <c r="R71" s="760"/>
      <c r="S71" s="762"/>
      <c r="T71" s="762"/>
      <c r="U71" s="760"/>
      <c r="V71" s="760"/>
      <c r="W71" s="760"/>
      <c r="X71" s="760"/>
      <c r="Y71" s="760"/>
      <c r="Z71" s="760"/>
      <c r="AA71" s="760"/>
      <c r="AB71" s="760"/>
      <c r="AC71" s="760"/>
      <c r="AD71" s="760"/>
      <c r="AE71" s="760"/>
      <c r="AF71" s="760"/>
      <c r="AG71" s="763"/>
      <c r="AH71" s="764">
        <f>+AH70+AH61+AH31</f>
        <v>956097938</v>
      </c>
      <c r="AI71" s="764">
        <f>+AI70+AI61+AI31</f>
        <v>956097938</v>
      </c>
      <c r="AJ71" s="765"/>
      <c r="AK71" s="765"/>
      <c r="AL71" s="2587">
        <f>AVERAGE(AL16:AL68)</f>
        <v>0.16666666666666666</v>
      </c>
      <c r="AM71" s="765"/>
      <c r="AN71" s="2587">
        <f>AVERAGE(AN16:AN68)</f>
        <v>1</v>
      </c>
      <c r="AO71" s="2587">
        <f>AVERAGE(AO16:AO68)</f>
        <v>0.32705276705276703</v>
      </c>
      <c r="AP71" s="765">
        <f>SUM(AP16:AP68)</f>
        <v>75464327</v>
      </c>
      <c r="AQ71" s="2587">
        <f>+AP71/AI71</f>
        <v>0.07892949456397635</v>
      </c>
      <c r="AR71" s="765"/>
      <c r="AS71" s="765"/>
    </row>
    <row r="74" ht="15">
      <c r="AP74" s="2556"/>
    </row>
  </sheetData>
  <sheetProtection/>
  <mergeCells count="80">
    <mergeCell ref="A69:F69"/>
    <mergeCell ref="A70:F70"/>
    <mergeCell ref="A71:F71"/>
    <mergeCell ref="AC66:AD66"/>
    <mergeCell ref="AE66:AF66"/>
    <mergeCell ref="U68:V68"/>
    <mergeCell ref="W68:X68"/>
    <mergeCell ref="Y68:Z68"/>
    <mergeCell ref="AA68:AB68"/>
    <mergeCell ref="AC68:AD68"/>
    <mergeCell ref="AE68:AF68"/>
    <mergeCell ref="A64:AJ64"/>
    <mergeCell ref="D65:E65"/>
    <mergeCell ref="I65:J65"/>
    <mergeCell ref="A66:A68"/>
    <mergeCell ref="B66:B68"/>
    <mergeCell ref="C66:C68"/>
    <mergeCell ref="U66:V66"/>
    <mergeCell ref="W66:X66"/>
    <mergeCell ref="Y66:Z66"/>
    <mergeCell ref="AA66:AB66"/>
    <mergeCell ref="AK63:AS63"/>
    <mergeCell ref="L51:L53"/>
    <mergeCell ref="A54:F54"/>
    <mergeCell ref="A55:A59"/>
    <mergeCell ref="B55:B59"/>
    <mergeCell ref="C55:C57"/>
    <mergeCell ref="F55:F57"/>
    <mergeCell ref="C58:C59"/>
    <mergeCell ref="F58:F59"/>
    <mergeCell ref="A60:F60"/>
    <mergeCell ref="A61:F61"/>
    <mergeCell ref="A62:AJ62"/>
    <mergeCell ref="A63:F63"/>
    <mergeCell ref="N63:AJ63"/>
    <mergeCell ref="A40:F40"/>
    <mergeCell ref="A41:A53"/>
    <mergeCell ref="B41:B53"/>
    <mergeCell ref="C41:C43"/>
    <mergeCell ref="C45:C49"/>
    <mergeCell ref="C51:C53"/>
    <mergeCell ref="F51:F53"/>
    <mergeCell ref="AK33:AS33"/>
    <mergeCell ref="D35:E35"/>
    <mergeCell ref="I35:J35"/>
    <mergeCell ref="A36:A39"/>
    <mergeCell ref="B36:B39"/>
    <mergeCell ref="C36:C38"/>
    <mergeCell ref="A33:F33"/>
    <mergeCell ref="N33:AJ33"/>
    <mergeCell ref="A22:A29"/>
    <mergeCell ref="B22:B29"/>
    <mergeCell ref="C22:C29"/>
    <mergeCell ref="A31:F31"/>
    <mergeCell ref="A32:AJ32"/>
    <mergeCell ref="A21:F21"/>
    <mergeCell ref="A11:F11"/>
    <mergeCell ref="N11:AJ11"/>
    <mergeCell ref="AK11:AS11"/>
    <mergeCell ref="A13:F13"/>
    <mergeCell ref="N13:AJ13"/>
    <mergeCell ref="AK13:AS13"/>
    <mergeCell ref="A14:AJ14"/>
    <mergeCell ref="A16:A18"/>
    <mergeCell ref="B16:B18"/>
    <mergeCell ref="C16:C17"/>
    <mergeCell ref="A19:F19"/>
    <mergeCell ref="A5:AJ5"/>
    <mergeCell ref="AK5:AS6"/>
    <mergeCell ref="A6:AJ6"/>
    <mergeCell ref="A7:AJ7"/>
    <mergeCell ref="AK7:AS9"/>
    <mergeCell ref="A8:AJ8"/>
    <mergeCell ref="A9:AJ9"/>
    <mergeCell ref="A1:C4"/>
    <mergeCell ref="D1:AH2"/>
    <mergeCell ref="AJ1:AJ2"/>
    <mergeCell ref="AI2:AI4"/>
    <mergeCell ref="D3:AH4"/>
    <mergeCell ref="AJ3:AJ4"/>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132" scale="24"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R73"/>
  <sheetViews>
    <sheetView showGridLines="0" zoomScale="80" zoomScaleNormal="80" zoomScaleSheetLayoutView="100" zoomScalePageLayoutView="0" workbookViewId="0" topLeftCell="AA59">
      <selection activeCell="AK73" sqref="AK73"/>
    </sheetView>
  </sheetViews>
  <sheetFormatPr defaultColWidth="11.421875" defaultRowHeight="15" outlineLevelRow="1"/>
  <cols>
    <col min="1" max="1" width="3.421875" style="954" bestFit="1" customWidth="1"/>
    <col min="2" max="2" width="17.140625" style="954" customWidth="1"/>
    <col min="3" max="3" width="29.00390625" style="1204" customWidth="1"/>
    <col min="4" max="4" width="9.28125" style="1205" hidden="1" customWidth="1"/>
    <col min="5" max="5" width="9.421875" style="1205" hidden="1" customWidth="1"/>
    <col min="6" max="6" width="51.57421875" style="1205" hidden="1" customWidth="1"/>
    <col min="7" max="7" width="16.00390625" style="1205" hidden="1" customWidth="1"/>
    <col min="8" max="8" width="9.57421875" style="1205" hidden="1" customWidth="1"/>
    <col min="9" max="9" width="9.8515625" style="1205" hidden="1" customWidth="1"/>
    <col min="10" max="10" width="79.421875" style="954" hidden="1" customWidth="1"/>
    <col min="11" max="11" width="54.00390625" style="954" customWidth="1"/>
    <col min="12" max="12" width="15.57421875" style="954" customWidth="1"/>
    <col min="13" max="13" width="12.28125" style="954" bestFit="1" customWidth="1"/>
    <col min="14" max="14" width="17.140625" style="954" customWidth="1"/>
    <col min="15" max="15" width="27.00390625" style="954" customWidth="1"/>
    <col min="16" max="16" width="23.8515625" style="954" customWidth="1"/>
    <col min="17" max="17" width="13.140625" style="996" bestFit="1" customWidth="1"/>
    <col min="18" max="18" width="15.8515625" style="996" customWidth="1"/>
    <col min="19" max="20" width="6.57421875" style="954" bestFit="1" customWidth="1"/>
    <col min="21" max="29" width="6.00390625" style="954" customWidth="1"/>
    <col min="30" max="30" width="6.28125" style="954" customWidth="1"/>
    <col min="31" max="31" width="11.421875" style="1207" customWidth="1"/>
    <col min="32" max="33" width="24.8515625" style="954" customWidth="1"/>
    <col min="34" max="34" width="17.57421875" style="954" customWidth="1"/>
    <col min="35" max="43" width="18.57421875" style="954" customWidth="1"/>
    <col min="44" max="254" width="11.421875" style="954" customWidth="1"/>
    <col min="255" max="255" width="3.421875" style="954" bestFit="1" customWidth="1"/>
    <col min="256" max="16384" width="24.8515625" style="954" customWidth="1"/>
  </cols>
  <sheetData>
    <row r="1" spans="1:34" ht="14.25" customHeight="1" outlineLevel="1">
      <c r="A1" s="3062"/>
      <c r="B1" s="3063"/>
      <c r="C1" s="3064"/>
      <c r="D1" s="3071" t="s">
        <v>0</v>
      </c>
      <c r="E1" s="3072"/>
      <c r="F1" s="3072"/>
      <c r="G1" s="3072"/>
      <c r="H1" s="3072"/>
      <c r="I1" s="3072"/>
      <c r="J1" s="3072"/>
      <c r="K1" s="3072"/>
      <c r="L1" s="3072"/>
      <c r="M1" s="3072"/>
      <c r="N1" s="3072"/>
      <c r="O1" s="3072"/>
      <c r="P1" s="3072"/>
      <c r="Q1" s="3072"/>
      <c r="R1" s="3072"/>
      <c r="S1" s="3072"/>
      <c r="T1" s="3072"/>
      <c r="U1" s="3072"/>
      <c r="V1" s="3072"/>
      <c r="W1" s="3072"/>
      <c r="X1" s="3072"/>
      <c r="Y1" s="3072"/>
      <c r="Z1" s="3072"/>
      <c r="AA1" s="3072"/>
      <c r="AB1" s="3072"/>
      <c r="AC1" s="3072"/>
      <c r="AD1" s="3072"/>
      <c r="AE1" s="3072"/>
      <c r="AF1" s="3073"/>
      <c r="AG1" s="3077" t="s">
        <v>60</v>
      </c>
      <c r="AH1" s="2756" t="s">
        <v>1727</v>
      </c>
    </row>
    <row r="2" spans="1:34" ht="15" customHeight="1" outlineLevel="1" thickBot="1">
      <c r="A2" s="3065"/>
      <c r="B2" s="3066"/>
      <c r="C2" s="3067"/>
      <c r="D2" s="3074"/>
      <c r="E2" s="3075"/>
      <c r="F2" s="3075"/>
      <c r="G2" s="3075"/>
      <c r="H2" s="3075"/>
      <c r="I2" s="3075"/>
      <c r="J2" s="3075"/>
      <c r="K2" s="3075"/>
      <c r="L2" s="3075"/>
      <c r="M2" s="3075"/>
      <c r="N2" s="3075"/>
      <c r="O2" s="3075"/>
      <c r="P2" s="3075"/>
      <c r="Q2" s="3075"/>
      <c r="R2" s="3075"/>
      <c r="S2" s="3075"/>
      <c r="T2" s="3075"/>
      <c r="U2" s="3075"/>
      <c r="V2" s="3075"/>
      <c r="W2" s="3075"/>
      <c r="X2" s="3075"/>
      <c r="Y2" s="3075"/>
      <c r="Z2" s="3075"/>
      <c r="AA2" s="3075"/>
      <c r="AB2" s="3075"/>
      <c r="AC2" s="3075"/>
      <c r="AD2" s="3075"/>
      <c r="AE2" s="3075"/>
      <c r="AF2" s="3076"/>
      <c r="AG2" s="3078"/>
      <c r="AH2" s="2757"/>
    </row>
    <row r="3" spans="1:34" ht="14.25" customHeight="1" outlineLevel="1">
      <c r="A3" s="3065"/>
      <c r="B3" s="3066"/>
      <c r="C3" s="3067"/>
      <c r="D3" s="3071" t="s">
        <v>240</v>
      </c>
      <c r="E3" s="3072"/>
      <c r="F3" s="3072"/>
      <c r="G3" s="3072"/>
      <c r="H3" s="3072"/>
      <c r="I3" s="3072"/>
      <c r="J3" s="3072"/>
      <c r="K3" s="3072"/>
      <c r="L3" s="3072"/>
      <c r="M3" s="3072"/>
      <c r="N3" s="3072"/>
      <c r="O3" s="3072"/>
      <c r="P3" s="3072"/>
      <c r="Q3" s="3072"/>
      <c r="R3" s="3072"/>
      <c r="S3" s="3072"/>
      <c r="T3" s="3072"/>
      <c r="U3" s="3072"/>
      <c r="V3" s="3072"/>
      <c r="W3" s="3072"/>
      <c r="X3" s="3072"/>
      <c r="Y3" s="3072"/>
      <c r="Z3" s="3072"/>
      <c r="AA3" s="3072"/>
      <c r="AB3" s="3072"/>
      <c r="AC3" s="3072"/>
      <c r="AD3" s="3072"/>
      <c r="AE3" s="3072"/>
      <c r="AF3" s="3073"/>
      <c r="AG3" s="3078"/>
      <c r="AH3" s="2761">
        <v>43153</v>
      </c>
    </row>
    <row r="4" spans="1:34" ht="15" customHeight="1" outlineLevel="1" thickBot="1">
      <c r="A4" s="3068"/>
      <c r="B4" s="3069"/>
      <c r="C4" s="3070"/>
      <c r="D4" s="3074"/>
      <c r="E4" s="3075"/>
      <c r="F4" s="3075"/>
      <c r="G4" s="3075"/>
      <c r="H4" s="3075"/>
      <c r="I4" s="3075"/>
      <c r="J4" s="3075"/>
      <c r="K4" s="3075"/>
      <c r="L4" s="3075"/>
      <c r="M4" s="3075"/>
      <c r="N4" s="3075"/>
      <c r="O4" s="3075"/>
      <c r="P4" s="3075"/>
      <c r="Q4" s="3075"/>
      <c r="R4" s="3075"/>
      <c r="S4" s="3075"/>
      <c r="T4" s="3075"/>
      <c r="U4" s="3075"/>
      <c r="V4" s="3075"/>
      <c r="W4" s="3075"/>
      <c r="X4" s="3075"/>
      <c r="Y4" s="3075"/>
      <c r="Z4" s="3075"/>
      <c r="AA4" s="3075"/>
      <c r="AB4" s="3075"/>
      <c r="AC4" s="3075"/>
      <c r="AD4" s="3075"/>
      <c r="AE4" s="3075"/>
      <c r="AF4" s="3076"/>
      <c r="AG4" s="3079"/>
      <c r="AH4" s="2762"/>
    </row>
    <row r="5" spans="1:43" ht="14.25" outlineLevel="1">
      <c r="A5" s="3080" t="s">
        <v>1728</v>
      </c>
      <c r="B5" s="3081"/>
      <c r="C5" s="3081"/>
      <c r="D5" s="3081"/>
      <c r="E5" s="3081"/>
      <c r="F5" s="3081"/>
      <c r="G5" s="3081"/>
      <c r="H5" s="3081"/>
      <c r="I5" s="3081"/>
      <c r="J5" s="3081"/>
      <c r="K5" s="3081"/>
      <c r="L5" s="3081"/>
      <c r="M5" s="3081"/>
      <c r="N5" s="3081"/>
      <c r="O5" s="3081"/>
      <c r="P5" s="3081"/>
      <c r="Q5" s="3081"/>
      <c r="R5" s="3081"/>
      <c r="S5" s="3081"/>
      <c r="T5" s="3081"/>
      <c r="U5" s="3081"/>
      <c r="V5" s="3081"/>
      <c r="W5" s="3081"/>
      <c r="X5" s="3081"/>
      <c r="Y5" s="3081"/>
      <c r="Z5" s="3081"/>
      <c r="AA5" s="3081"/>
      <c r="AB5" s="3081"/>
      <c r="AC5" s="3081"/>
      <c r="AD5" s="3081"/>
      <c r="AE5" s="3081"/>
      <c r="AF5" s="3081"/>
      <c r="AG5" s="3081"/>
      <c r="AH5" s="3082"/>
      <c r="AI5" s="2767" t="s">
        <v>2</v>
      </c>
      <c r="AJ5" s="2768"/>
      <c r="AK5" s="2768"/>
      <c r="AL5" s="2768"/>
      <c r="AM5" s="2768"/>
      <c r="AN5" s="2768"/>
      <c r="AO5" s="2768"/>
      <c r="AP5" s="2768"/>
      <c r="AQ5" s="2769"/>
    </row>
    <row r="6" spans="1:43" ht="15" outlineLevel="1" thickBot="1">
      <c r="A6" s="3083"/>
      <c r="B6" s="3084"/>
      <c r="C6" s="3084"/>
      <c r="D6" s="3084"/>
      <c r="E6" s="3084"/>
      <c r="F6" s="3084"/>
      <c r="G6" s="3084"/>
      <c r="H6" s="3084"/>
      <c r="I6" s="3084"/>
      <c r="J6" s="3084"/>
      <c r="K6" s="3084"/>
      <c r="L6" s="3084"/>
      <c r="M6" s="3084"/>
      <c r="N6" s="3084"/>
      <c r="O6" s="3084"/>
      <c r="P6" s="3084"/>
      <c r="Q6" s="3084"/>
      <c r="R6" s="3084"/>
      <c r="S6" s="3084"/>
      <c r="T6" s="3084"/>
      <c r="U6" s="3084"/>
      <c r="V6" s="3084"/>
      <c r="W6" s="3084"/>
      <c r="X6" s="3084"/>
      <c r="Y6" s="3084"/>
      <c r="Z6" s="3084"/>
      <c r="AA6" s="3084"/>
      <c r="AB6" s="3084"/>
      <c r="AC6" s="3084"/>
      <c r="AD6" s="3084"/>
      <c r="AE6" s="3084"/>
      <c r="AF6" s="3084"/>
      <c r="AG6" s="3084"/>
      <c r="AH6" s="3085"/>
      <c r="AI6" s="2770"/>
      <c r="AJ6" s="2771"/>
      <c r="AK6" s="2771"/>
      <c r="AL6" s="2771"/>
      <c r="AM6" s="2771"/>
      <c r="AN6" s="2771"/>
      <c r="AO6" s="2771"/>
      <c r="AP6" s="2771"/>
      <c r="AQ6" s="2772"/>
    </row>
    <row r="7" spans="1:43" ht="14.25" outlineLevel="1">
      <c r="A7" s="3083"/>
      <c r="B7" s="3084"/>
      <c r="C7" s="3084"/>
      <c r="D7" s="3084"/>
      <c r="E7" s="3084"/>
      <c r="F7" s="3084"/>
      <c r="G7" s="3084"/>
      <c r="H7" s="3084"/>
      <c r="I7" s="3084"/>
      <c r="J7" s="3084"/>
      <c r="K7" s="3084"/>
      <c r="L7" s="3084"/>
      <c r="M7" s="3084"/>
      <c r="N7" s="3084"/>
      <c r="O7" s="3084"/>
      <c r="P7" s="3084"/>
      <c r="Q7" s="3084"/>
      <c r="R7" s="3084"/>
      <c r="S7" s="3084"/>
      <c r="T7" s="3084"/>
      <c r="U7" s="3084"/>
      <c r="V7" s="3084"/>
      <c r="W7" s="3084"/>
      <c r="X7" s="3084"/>
      <c r="Y7" s="3084"/>
      <c r="Z7" s="3084"/>
      <c r="AA7" s="3084"/>
      <c r="AB7" s="3084"/>
      <c r="AC7" s="3084"/>
      <c r="AD7" s="3084"/>
      <c r="AE7" s="3084"/>
      <c r="AF7" s="3084"/>
      <c r="AG7" s="3084"/>
      <c r="AH7" s="3085"/>
      <c r="AI7" s="2773" t="s">
        <v>1723</v>
      </c>
      <c r="AJ7" s="2774"/>
      <c r="AK7" s="2774"/>
      <c r="AL7" s="2774"/>
      <c r="AM7" s="2774"/>
      <c r="AN7" s="2774"/>
      <c r="AO7" s="2774"/>
      <c r="AP7" s="2774"/>
      <c r="AQ7" s="2775"/>
    </row>
    <row r="8" spans="1:43" ht="14.25" outlineLevel="1">
      <c r="A8" s="3083"/>
      <c r="B8" s="3084"/>
      <c r="C8" s="3084"/>
      <c r="D8" s="3084"/>
      <c r="E8" s="3084"/>
      <c r="F8" s="3084"/>
      <c r="G8" s="3084"/>
      <c r="H8" s="3084"/>
      <c r="I8" s="3084"/>
      <c r="J8" s="3084"/>
      <c r="K8" s="3084"/>
      <c r="L8" s="3084"/>
      <c r="M8" s="3084"/>
      <c r="N8" s="3084"/>
      <c r="O8" s="3084"/>
      <c r="P8" s="3084"/>
      <c r="Q8" s="3084"/>
      <c r="R8" s="3084"/>
      <c r="S8" s="3084"/>
      <c r="T8" s="3084"/>
      <c r="U8" s="3084"/>
      <c r="V8" s="3084"/>
      <c r="W8" s="3084"/>
      <c r="X8" s="3084"/>
      <c r="Y8" s="3084"/>
      <c r="Z8" s="3084"/>
      <c r="AA8" s="3084"/>
      <c r="AB8" s="3084"/>
      <c r="AC8" s="3084"/>
      <c r="AD8" s="3084"/>
      <c r="AE8" s="3084"/>
      <c r="AF8" s="3084"/>
      <c r="AG8" s="3084"/>
      <c r="AH8" s="3085"/>
      <c r="AI8" s="2776"/>
      <c r="AJ8" s="2777"/>
      <c r="AK8" s="2777"/>
      <c r="AL8" s="2777"/>
      <c r="AM8" s="2777"/>
      <c r="AN8" s="2777"/>
      <c r="AO8" s="2777"/>
      <c r="AP8" s="2777"/>
      <c r="AQ8" s="2778"/>
    </row>
    <row r="9" spans="1:43" ht="15" outlineLevel="1" thickBot="1">
      <c r="A9" s="3086"/>
      <c r="B9" s="3087"/>
      <c r="C9" s="3087"/>
      <c r="D9" s="3087"/>
      <c r="E9" s="3087"/>
      <c r="F9" s="3087"/>
      <c r="G9" s="3087"/>
      <c r="H9" s="3087"/>
      <c r="I9" s="3087"/>
      <c r="J9" s="3087"/>
      <c r="K9" s="3087"/>
      <c r="L9" s="3087"/>
      <c r="M9" s="3087"/>
      <c r="N9" s="3087"/>
      <c r="O9" s="3087"/>
      <c r="P9" s="3087"/>
      <c r="Q9" s="3087"/>
      <c r="R9" s="3087"/>
      <c r="S9" s="3087"/>
      <c r="T9" s="3087"/>
      <c r="U9" s="3087"/>
      <c r="V9" s="3087"/>
      <c r="W9" s="3087"/>
      <c r="X9" s="3087"/>
      <c r="Y9" s="3087"/>
      <c r="Z9" s="3087"/>
      <c r="AA9" s="3087"/>
      <c r="AB9" s="3087"/>
      <c r="AC9" s="3087"/>
      <c r="AD9" s="3087"/>
      <c r="AE9" s="3087"/>
      <c r="AF9" s="3087"/>
      <c r="AG9" s="3087"/>
      <c r="AH9" s="3088"/>
      <c r="AI9" s="2779"/>
      <c r="AJ9" s="2780"/>
      <c r="AK9" s="2780"/>
      <c r="AL9" s="2780"/>
      <c r="AM9" s="2780"/>
      <c r="AN9" s="2780"/>
      <c r="AO9" s="2780"/>
      <c r="AP9" s="2780"/>
      <c r="AQ9" s="2781"/>
    </row>
    <row r="10" spans="1:34" ht="15" outlineLevel="1" thickBot="1">
      <c r="A10" s="955"/>
      <c r="B10" s="956"/>
      <c r="C10" s="957"/>
      <c r="D10" s="957"/>
      <c r="E10" s="957"/>
      <c r="F10" s="957"/>
      <c r="G10" s="957"/>
      <c r="H10" s="957"/>
      <c r="I10" s="957"/>
      <c r="J10" s="957"/>
      <c r="K10" s="957"/>
      <c r="L10" s="957"/>
      <c r="M10" s="958"/>
      <c r="N10" s="957"/>
      <c r="O10" s="957"/>
      <c r="P10" s="957"/>
      <c r="Q10" s="959"/>
      <c r="R10" s="959"/>
      <c r="S10" s="957"/>
      <c r="T10" s="957"/>
      <c r="U10" s="957"/>
      <c r="V10" s="957"/>
      <c r="W10" s="957"/>
      <c r="X10" s="957"/>
      <c r="Y10" s="957"/>
      <c r="Z10" s="957"/>
      <c r="AA10" s="957"/>
      <c r="AB10" s="957"/>
      <c r="AC10" s="957"/>
      <c r="AD10" s="957"/>
      <c r="AE10" s="956"/>
      <c r="AF10" s="960"/>
      <c r="AG10" s="960"/>
      <c r="AH10" s="961"/>
    </row>
    <row r="11" spans="1:43" ht="16.5" outlineLevel="1" thickBot="1">
      <c r="A11" s="3100" t="s">
        <v>7</v>
      </c>
      <c r="B11" s="3101"/>
      <c r="C11" s="3101"/>
      <c r="D11" s="962"/>
      <c r="E11" s="962"/>
      <c r="F11" s="962"/>
      <c r="G11" s="962"/>
      <c r="H11" s="962"/>
      <c r="I11" s="962"/>
      <c r="J11" s="3058" t="s">
        <v>1233</v>
      </c>
      <c r="K11" s="3058"/>
      <c r="L11" s="3058"/>
      <c r="M11" s="3058"/>
      <c r="N11" s="3058"/>
      <c r="O11" s="3058"/>
      <c r="P11" s="3058"/>
      <c r="Q11" s="3058"/>
      <c r="R11" s="3058"/>
      <c r="S11" s="3058"/>
      <c r="T11" s="3058"/>
      <c r="U11" s="3058"/>
      <c r="V11" s="3058"/>
      <c r="W11" s="3058"/>
      <c r="X11" s="3058"/>
      <c r="Y11" s="3058"/>
      <c r="Z11" s="3058"/>
      <c r="AA11" s="3058"/>
      <c r="AB11" s="3058"/>
      <c r="AC11" s="3058"/>
      <c r="AD11" s="3058"/>
      <c r="AE11" s="3058"/>
      <c r="AF11" s="3058"/>
      <c r="AG11" s="3058"/>
      <c r="AH11" s="3102"/>
      <c r="AI11" s="3058" t="s">
        <v>1233</v>
      </c>
      <c r="AJ11" s="3058"/>
      <c r="AK11" s="3058"/>
      <c r="AL11" s="3058"/>
      <c r="AM11" s="3058"/>
      <c r="AN11" s="3058"/>
      <c r="AO11" s="3058"/>
      <c r="AP11" s="3058"/>
      <c r="AQ11" s="3058"/>
    </row>
    <row r="12" spans="1:34" ht="15" outlineLevel="1" thickBot="1">
      <c r="A12" s="955"/>
      <c r="B12" s="956"/>
      <c r="C12" s="957"/>
      <c r="D12" s="957"/>
      <c r="E12" s="957"/>
      <c r="F12" s="957"/>
      <c r="G12" s="957"/>
      <c r="H12" s="957"/>
      <c r="I12" s="957"/>
      <c r="J12" s="957"/>
      <c r="K12" s="957"/>
      <c r="L12" s="957"/>
      <c r="M12" s="958"/>
      <c r="N12" s="957"/>
      <c r="O12" s="957"/>
      <c r="P12" s="957"/>
      <c r="Q12" s="959"/>
      <c r="R12" s="959"/>
      <c r="S12" s="957"/>
      <c r="T12" s="957"/>
      <c r="U12" s="957"/>
      <c r="V12" s="957"/>
      <c r="W12" s="957"/>
      <c r="X12" s="957"/>
      <c r="Y12" s="957"/>
      <c r="Z12" s="957"/>
      <c r="AA12" s="957"/>
      <c r="AB12" s="957"/>
      <c r="AC12" s="957"/>
      <c r="AD12" s="957"/>
      <c r="AE12" s="956"/>
      <c r="AF12" s="960"/>
      <c r="AG12" s="960"/>
      <c r="AH12" s="961"/>
    </row>
    <row r="13" spans="1:43" ht="15" outlineLevel="1" thickBot="1">
      <c r="A13" s="3103" t="s">
        <v>8</v>
      </c>
      <c r="B13" s="3104"/>
      <c r="C13" s="3104"/>
      <c r="D13" s="3105"/>
      <c r="E13" s="3106"/>
      <c r="F13" s="3106"/>
      <c r="G13" s="3105"/>
      <c r="H13" s="3106"/>
      <c r="I13" s="3106"/>
      <c r="J13" s="3059" t="s">
        <v>344</v>
      </c>
      <c r="K13" s="3059"/>
      <c r="L13" s="3059"/>
      <c r="M13" s="3059"/>
      <c r="N13" s="3059"/>
      <c r="O13" s="3059"/>
      <c r="P13" s="3059"/>
      <c r="Q13" s="3059"/>
      <c r="R13" s="3059"/>
      <c r="S13" s="3059"/>
      <c r="T13" s="3059"/>
      <c r="U13" s="3059"/>
      <c r="V13" s="3059"/>
      <c r="W13" s="3059"/>
      <c r="X13" s="3059"/>
      <c r="Y13" s="3059"/>
      <c r="Z13" s="3059"/>
      <c r="AA13" s="3059"/>
      <c r="AB13" s="3059"/>
      <c r="AC13" s="3059"/>
      <c r="AD13" s="3059"/>
      <c r="AE13" s="3059"/>
      <c r="AF13" s="3059"/>
      <c r="AG13" s="3059"/>
      <c r="AH13" s="3107"/>
      <c r="AI13" s="3059"/>
      <c r="AJ13" s="3059"/>
      <c r="AK13" s="3059"/>
      <c r="AL13" s="3059"/>
      <c r="AM13" s="3059"/>
      <c r="AN13" s="3059"/>
      <c r="AO13" s="3059"/>
      <c r="AP13" s="3059"/>
      <c r="AQ13" s="3059"/>
    </row>
    <row r="14" spans="1:34" ht="15" outlineLevel="1" thickBot="1">
      <c r="A14" s="3089"/>
      <c r="B14" s="3090"/>
      <c r="C14" s="3090"/>
      <c r="D14" s="3090"/>
      <c r="E14" s="3090"/>
      <c r="F14" s="3090"/>
      <c r="G14" s="3090"/>
      <c r="H14" s="3090"/>
      <c r="I14" s="3090"/>
      <c r="J14" s="3090"/>
      <c r="K14" s="3090"/>
      <c r="L14" s="3090"/>
      <c r="M14" s="3090"/>
      <c r="N14" s="3090"/>
      <c r="O14" s="3090"/>
      <c r="P14" s="3090"/>
      <c r="Q14" s="3090"/>
      <c r="R14" s="3090"/>
      <c r="S14" s="3090"/>
      <c r="T14" s="3090"/>
      <c r="U14" s="3090"/>
      <c r="V14" s="3090"/>
      <c r="W14" s="3090"/>
      <c r="X14" s="3090"/>
      <c r="Y14" s="3090"/>
      <c r="Z14" s="3090"/>
      <c r="AA14" s="3090"/>
      <c r="AB14" s="3090"/>
      <c r="AC14" s="3090"/>
      <c r="AD14" s="3090"/>
      <c r="AE14" s="3090"/>
      <c r="AF14" s="3090"/>
      <c r="AG14" s="963"/>
      <c r="AH14" s="964"/>
    </row>
    <row r="15" spans="1:43" ht="36" customHeight="1" thickBot="1">
      <c r="A15" s="965" t="s">
        <v>9</v>
      </c>
      <c r="B15" s="966" t="s">
        <v>10</v>
      </c>
      <c r="C15" s="966" t="s">
        <v>11</v>
      </c>
      <c r="D15" s="3091" t="s">
        <v>328</v>
      </c>
      <c r="E15" s="3091"/>
      <c r="F15" s="967" t="s">
        <v>355</v>
      </c>
      <c r="G15" s="967" t="s">
        <v>354</v>
      </c>
      <c r="H15" s="3091" t="s">
        <v>328</v>
      </c>
      <c r="I15" s="3091"/>
      <c r="J15" s="966" t="s">
        <v>243</v>
      </c>
      <c r="K15" s="966" t="s">
        <v>353</v>
      </c>
      <c r="L15" s="966" t="s">
        <v>13</v>
      </c>
      <c r="M15" s="966" t="s">
        <v>14</v>
      </c>
      <c r="N15" s="966" t="s">
        <v>15</v>
      </c>
      <c r="O15" s="966" t="s">
        <v>16</v>
      </c>
      <c r="P15" s="966" t="s">
        <v>18</v>
      </c>
      <c r="Q15" s="966" t="s">
        <v>19</v>
      </c>
      <c r="R15" s="966" t="s">
        <v>20</v>
      </c>
      <c r="S15" s="968" t="s">
        <v>21</v>
      </c>
      <c r="T15" s="968" t="s">
        <v>22</v>
      </c>
      <c r="U15" s="968" t="s">
        <v>23</v>
      </c>
      <c r="V15" s="968" t="s">
        <v>24</v>
      </c>
      <c r="W15" s="968" t="s">
        <v>25</v>
      </c>
      <c r="X15" s="968" t="s">
        <v>26</v>
      </c>
      <c r="Y15" s="968" t="s">
        <v>27</v>
      </c>
      <c r="Z15" s="968" t="s">
        <v>28</v>
      </c>
      <c r="AA15" s="968" t="s">
        <v>29</v>
      </c>
      <c r="AB15" s="968" t="s">
        <v>30</v>
      </c>
      <c r="AC15" s="968" t="s">
        <v>31</v>
      </c>
      <c r="AD15" s="968" t="s">
        <v>32</v>
      </c>
      <c r="AE15" s="966" t="s">
        <v>33</v>
      </c>
      <c r="AF15" s="969" t="s">
        <v>34</v>
      </c>
      <c r="AG15" s="970" t="s">
        <v>244</v>
      </c>
      <c r="AH15" s="2158" t="s">
        <v>35</v>
      </c>
      <c r="AI15" s="2145" t="s">
        <v>36</v>
      </c>
      <c r="AJ15" s="2055" t="s">
        <v>37</v>
      </c>
      <c r="AK15" s="2085" t="s">
        <v>38</v>
      </c>
      <c r="AL15" s="2056" t="s">
        <v>1724</v>
      </c>
      <c r="AM15" s="2056" t="s">
        <v>1725</v>
      </c>
      <c r="AN15" s="2087" t="s">
        <v>42</v>
      </c>
      <c r="AO15" s="2057" t="s">
        <v>43</v>
      </c>
      <c r="AP15" s="2087" t="s">
        <v>44</v>
      </c>
      <c r="AQ15" s="2089" t="s">
        <v>45</v>
      </c>
    </row>
    <row r="16" spans="1:43" ht="121.5" customHeight="1" thickBot="1">
      <c r="A16" s="3092">
        <v>1</v>
      </c>
      <c r="B16" s="3095" t="s">
        <v>413</v>
      </c>
      <c r="C16" s="3098" t="s">
        <v>1234</v>
      </c>
      <c r="D16" s="971"/>
      <c r="E16" s="972"/>
      <c r="F16" s="973" t="s">
        <v>1235</v>
      </c>
      <c r="G16" s="974" t="s">
        <v>1024</v>
      </c>
      <c r="H16" s="975" t="s">
        <v>289</v>
      </c>
      <c r="I16" s="975" t="s">
        <v>289</v>
      </c>
      <c r="J16" s="976" t="s">
        <v>1236</v>
      </c>
      <c r="K16" s="1131" t="s">
        <v>1237</v>
      </c>
      <c r="L16" s="977" t="s">
        <v>1238</v>
      </c>
      <c r="M16" s="1004">
        <v>2</v>
      </c>
      <c r="N16" s="977" t="s">
        <v>1239</v>
      </c>
      <c r="O16" s="977" t="s">
        <v>1715</v>
      </c>
      <c r="P16" s="978" t="s">
        <v>1240</v>
      </c>
      <c r="Q16" s="979">
        <v>43101</v>
      </c>
      <c r="R16" s="979">
        <v>43465</v>
      </c>
      <c r="S16" s="1976"/>
      <c r="T16" s="1977"/>
      <c r="U16" s="1977"/>
      <c r="V16" s="1977"/>
      <c r="W16" s="1977"/>
      <c r="X16" s="1978">
        <v>1</v>
      </c>
      <c r="Y16" s="1977"/>
      <c r="Z16" s="1977"/>
      <c r="AA16" s="1977"/>
      <c r="AB16" s="1977"/>
      <c r="AC16" s="1977"/>
      <c r="AD16" s="1978">
        <v>1</v>
      </c>
      <c r="AE16" s="980">
        <f>SUM(S16:AD16)</f>
        <v>2</v>
      </c>
      <c r="AF16" s="981">
        <v>0</v>
      </c>
      <c r="AG16" s="981">
        <v>0</v>
      </c>
      <c r="AH16" s="2159"/>
      <c r="AI16" s="2439">
        <f>SUM(S16:T16)</f>
        <v>0</v>
      </c>
      <c r="AJ16" s="2202"/>
      <c r="AK16" s="2451"/>
      <c r="AL16" s="2452"/>
      <c r="AM16" s="2452">
        <f>+AK16/AE16</f>
        <v>0</v>
      </c>
      <c r="AN16" s="2195"/>
      <c r="AO16" s="2193"/>
      <c r="AP16" s="2425" t="s">
        <v>1804</v>
      </c>
      <c r="AQ16" s="2425" t="s">
        <v>1805</v>
      </c>
    </row>
    <row r="17" spans="1:43" ht="64.5" thickBot="1">
      <c r="A17" s="3093"/>
      <c r="B17" s="3096"/>
      <c r="C17" s="3099"/>
      <c r="D17" s="971"/>
      <c r="E17" s="972"/>
      <c r="F17" s="982" t="s">
        <v>1241</v>
      </c>
      <c r="G17" s="975" t="s">
        <v>289</v>
      </c>
      <c r="H17" s="975" t="s">
        <v>289</v>
      </c>
      <c r="I17" s="975" t="s">
        <v>289</v>
      </c>
      <c r="J17" s="976" t="s">
        <v>1242</v>
      </c>
      <c r="K17" s="983" t="s">
        <v>1243</v>
      </c>
      <c r="L17" s="984" t="s">
        <v>1238</v>
      </c>
      <c r="M17" s="1293">
        <v>4</v>
      </c>
      <c r="N17" s="984" t="s">
        <v>1244</v>
      </c>
      <c r="O17" s="984" t="s">
        <v>1715</v>
      </c>
      <c r="P17" s="985" t="s">
        <v>1245</v>
      </c>
      <c r="Q17" s="141">
        <v>43101</v>
      </c>
      <c r="R17" s="141">
        <v>43465</v>
      </c>
      <c r="S17" s="1979"/>
      <c r="T17" s="1980"/>
      <c r="U17" s="1980">
        <v>1</v>
      </c>
      <c r="V17" s="1980"/>
      <c r="W17" s="1980"/>
      <c r="X17" s="1981">
        <v>1</v>
      </c>
      <c r="Y17" s="1980"/>
      <c r="Z17" s="1980"/>
      <c r="AA17" s="1981">
        <v>1</v>
      </c>
      <c r="AB17" s="1980"/>
      <c r="AC17" s="1980"/>
      <c r="AD17" s="1981">
        <v>1</v>
      </c>
      <c r="AE17" s="986">
        <f>SUM(S17:AD17)</f>
        <v>4</v>
      </c>
      <c r="AF17" s="987">
        <v>0</v>
      </c>
      <c r="AG17" s="987">
        <v>0</v>
      </c>
      <c r="AH17" s="2160"/>
      <c r="AI17" s="2439">
        <f>SUM(S17:T17)</f>
        <v>0</v>
      </c>
      <c r="AJ17" s="2202"/>
      <c r="AK17" s="2451"/>
      <c r="AL17" s="2452"/>
      <c r="AM17" s="2452">
        <f>+AK17/AE17</f>
        <v>0</v>
      </c>
      <c r="AN17" s="2195"/>
      <c r="AO17" s="2193"/>
      <c r="AP17" s="2426" t="s">
        <v>1804</v>
      </c>
      <c r="AQ17" s="2426" t="s">
        <v>1806</v>
      </c>
    </row>
    <row r="18" spans="1:43" s="996" customFormat="1" ht="124.5" thickBot="1">
      <c r="A18" s="3094"/>
      <c r="B18" s="3097"/>
      <c r="C18" s="988" t="s">
        <v>1246</v>
      </c>
      <c r="D18" s="989"/>
      <c r="E18" s="990"/>
      <c r="F18" s="991" t="s">
        <v>1241</v>
      </c>
      <c r="G18" s="990" t="s">
        <v>289</v>
      </c>
      <c r="H18" s="990" t="s">
        <v>289</v>
      </c>
      <c r="I18" s="990" t="s">
        <v>289</v>
      </c>
      <c r="J18" s="992" t="s">
        <v>1247</v>
      </c>
      <c r="K18" s="1160" t="s">
        <v>1248</v>
      </c>
      <c r="L18" s="626" t="s">
        <v>925</v>
      </c>
      <c r="M18" s="1294">
        <v>6</v>
      </c>
      <c r="N18" s="993" t="s">
        <v>926</v>
      </c>
      <c r="O18" s="993" t="s">
        <v>1249</v>
      </c>
      <c r="P18" s="703" t="s">
        <v>1250</v>
      </c>
      <c r="Q18" s="994">
        <v>43101</v>
      </c>
      <c r="R18" s="994">
        <v>43465</v>
      </c>
      <c r="S18" s="1982"/>
      <c r="T18" s="1983">
        <v>1</v>
      </c>
      <c r="U18" s="1983"/>
      <c r="V18" s="1983">
        <v>1</v>
      </c>
      <c r="W18" s="1983"/>
      <c r="X18" s="1983">
        <v>1</v>
      </c>
      <c r="Y18" s="1983"/>
      <c r="Z18" s="1983">
        <v>1</v>
      </c>
      <c r="AA18" s="1983"/>
      <c r="AB18" s="1983">
        <v>1</v>
      </c>
      <c r="AC18" s="1983"/>
      <c r="AD18" s="1983">
        <v>1</v>
      </c>
      <c r="AE18" s="986">
        <f>SUM(S18:AD18)</f>
        <v>6</v>
      </c>
      <c r="AF18" s="995">
        <v>0</v>
      </c>
      <c r="AG18" s="995">
        <v>0</v>
      </c>
      <c r="AH18" s="2161"/>
      <c r="AI18" s="2438">
        <f>SUM(S18:T18)</f>
        <v>1</v>
      </c>
      <c r="AJ18" s="2202">
        <f>AI18/AE18</f>
        <v>0.16666666666666666</v>
      </c>
      <c r="AK18" s="2451">
        <v>1</v>
      </c>
      <c r="AL18" s="2452">
        <f>+AK18/AI18</f>
        <v>1</v>
      </c>
      <c r="AM18" s="2452">
        <f>+AK18/AE18</f>
        <v>0.16666666666666666</v>
      </c>
      <c r="AN18" s="2195"/>
      <c r="AO18" s="2193"/>
      <c r="AP18" s="2427" t="s">
        <v>1807</v>
      </c>
      <c r="AQ18" s="2427" t="s">
        <v>289</v>
      </c>
    </row>
    <row r="19" spans="1:43" ht="15" thickBot="1">
      <c r="A19" s="3123" t="s">
        <v>56</v>
      </c>
      <c r="B19" s="3124"/>
      <c r="C19" s="3124"/>
      <c r="D19" s="997"/>
      <c r="E19" s="997"/>
      <c r="F19" s="997"/>
      <c r="G19" s="997"/>
      <c r="H19" s="997"/>
      <c r="I19" s="997"/>
      <c r="J19" s="997"/>
      <c r="K19" s="998"/>
      <c r="L19" s="998"/>
      <c r="M19" s="998"/>
      <c r="N19" s="998"/>
      <c r="O19" s="998"/>
      <c r="P19" s="998"/>
      <c r="Q19" s="998"/>
      <c r="R19" s="999"/>
      <c r="S19" s="1000"/>
      <c r="T19" s="1000"/>
      <c r="U19" s="1000"/>
      <c r="V19" s="1000"/>
      <c r="W19" s="1000"/>
      <c r="X19" s="1000"/>
      <c r="Y19" s="1000"/>
      <c r="Z19" s="1000"/>
      <c r="AA19" s="1000"/>
      <c r="AB19" s="1000"/>
      <c r="AC19" s="1000"/>
      <c r="AD19" s="1000"/>
      <c r="AE19" s="1001"/>
      <c r="AF19" s="1434">
        <f>SUM(AF16:AF18)</f>
        <v>0</v>
      </c>
      <c r="AG19" s="1434">
        <f>SUM(AG16:AG17)</f>
        <v>0</v>
      </c>
      <c r="AH19" s="2162"/>
      <c r="AI19" s="2445"/>
      <c r="AJ19" s="2446"/>
      <c r="AK19" s="2424"/>
      <c r="AL19" s="2173"/>
      <c r="AM19" s="2173"/>
      <c r="AN19" s="2173"/>
      <c r="AO19" s="2173"/>
      <c r="AP19" s="2173"/>
      <c r="AQ19" s="2174"/>
    </row>
    <row r="20" spans="1:43" ht="115.5" thickBot="1">
      <c r="A20" s="3125">
        <v>2</v>
      </c>
      <c r="B20" s="3129" t="s">
        <v>1251</v>
      </c>
      <c r="C20" s="3133" t="s">
        <v>1252</v>
      </c>
      <c r="D20" s="971"/>
      <c r="E20" s="975"/>
      <c r="F20" s="973" t="s">
        <v>1253</v>
      </c>
      <c r="G20" s="974" t="s">
        <v>1024</v>
      </c>
      <c r="H20" s="975" t="s">
        <v>415</v>
      </c>
      <c r="I20" s="975" t="s">
        <v>415</v>
      </c>
      <c r="J20" s="1002" t="s">
        <v>1254</v>
      </c>
      <c r="K20" s="1003" t="s">
        <v>1255</v>
      </c>
      <c r="L20" s="609" t="s">
        <v>1256</v>
      </c>
      <c r="M20" s="1004">
        <v>1</v>
      </c>
      <c r="N20" s="977" t="s">
        <v>1257</v>
      </c>
      <c r="O20" s="977" t="s">
        <v>1258</v>
      </c>
      <c r="P20" s="1005" t="s">
        <v>1259</v>
      </c>
      <c r="Q20" s="1006">
        <v>42736</v>
      </c>
      <c r="R20" s="1006">
        <v>42916</v>
      </c>
      <c r="S20" s="1984"/>
      <c r="T20" s="1985"/>
      <c r="U20" s="1985"/>
      <c r="V20" s="1985"/>
      <c r="W20" s="1985"/>
      <c r="X20" s="1986">
        <v>1</v>
      </c>
      <c r="Y20" s="1985"/>
      <c r="Z20" s="1985"/>
      <c r="AA20" s="1985"/>
      <c r="AB20" s="1985"/>
      <c r="AC20" s="1985"/>
      <c r="AD20" s="1985"/>
      <c r="AE20" s="1007">
        <f>SUM(S20:AD20)</f>
        <v>1</v>
      </c>
      <c r="AF20" s="1008">
        <v>0</v>
      </c>
      <c r="AG20" s="1008">
        <v>0</v>
      </c>
      <c r="AH20" s="2163"/>
      <c r="AI20" s="2439">
        <f>SUM(S20:T20)</f>
        <v>0</v>
      </c>
      <c r="AJ20" s="2064"/>
      <c r="AK20" s="2440">
        <v>0</v>
      </c>
      <c r="AL20" s="2452"/>
      <c r="AM20" s="2452">
        <f>+AK20/AE20</f>
        <v>0</v>
      </c>
      <c r="AN20" s="2195"/>
      <c r="AO20" s="2193"/>
      <c r="AP20" s="2425" t="s">
        <v>1804</v>
      </c>
      <c r="AQ20" s="2425" t="s">
        <v>1805</v>
      </c>
    </row>
    <row r="21" spans="1:43" ht="102.75" thickBot="1">
      <c r="A21" s="3126"/>
      <c r="B21" s="3130"/>
      <c r="C21" s="3134"/>
      <c r="D21" s="1009"/>
      <c r="E21" s="1010"/>
      <c r="F21" s="1011"/>
      <c r="G21" s="1012"/>
      <c r="H21" s="1010"/>
      <c r="I21" s="1010"/>
      <c r="J21" s="1013"/>
      <c r="K21" s="1014" t="s">
        <v>1260</v>
      </c>
      <c r="L21" s="618" t="s">
        <v>138</v>
      </c>
      <c r="M21" s="1015">
        <v>1</v>
      </c>
      <c r="N21" s="984" t="s">
        <v>1261</v>
      </c>
      <c r="O21" s="984" t="s">
        <v>1262</v>
      </c>
      <c r="P21" s="1016" t="s">
        <v>1263</v>
      </c>
      <c r="Q21" s="1017">
        <v>43282</v>
      </c>
      <c r="R21" s="1017">
        <v>43465</v>
      </c>
      <c r="S21" s="1987"/>
      <c r="T21" s="1988"/>
      <c r="U21" s="1988"/>
      <c r="V21" s="1988"/>
      <c r="W21" s="1988"/>
      <c r="X21" s="1988"/>
      <c r="Y21" s="3108">
        <v>1</v>
      </c>
      <c r="Z21" s="3109"/>
      <c r="AA21" s="3108">
        <v>1</v>
      </c>
      <c r="AB21" s="3109"/>
      <c r="AC21" s="3108">
        <v>1</v>
      </c>
      <c r="AD21" s="3109"/>
      <c r="AE21" s="1018">
        <v>1</v>
      </c>
      <c r="AF21" s="1019">
        <v>0</v>
      </c>
      <c r="AG21" s="1019">
        <v>0</v>
      </c>
      <c r="AH21" s="2164"/>
      <c r="AI21" s="2439">
        <f>SUM(S21:T21)</f>
        <v>0</v>
      </c>
      <c r="AJ21" s="2064"/>
      <c r="AK21" s="2441">
        <v>0</v>
      </c>
      <c r="AL21" s="2452"/>
      <c r="AM21" s="2452">
        <f>+AK21/AE21</f>
        <v>0</v>
      </c>
      <c r="AN21" s="2195"/>
      <c r="AO21" s="2193"/>
      <c r="AP21" s="2426" t="s">
        <v>1804</v>
      </c>
      <c r="AQ21" s="2426" t="s">
        <v>1808</v>
      </c>
    </row>
    <row r="22" spans="1:43" ht="45">
      <c r="A22" s="3127"/>
      <c r="B22" s="3131"/>
      <c r="C22" s="3135"/>
      <c r="D22" s="3110"/>
      <c r="E22" s="3112"/>
      <c r="F22" s="3114" t="s">
        <v>1264</v>
      </c>
      <c r="G22" s="3116" t="s">
        <v>1024</v>
      </c>
      <c r="H22" s="3112"/>
      <c r="I22" s="3112" t="s">
        <v>415</v>
      </c>
      <c r="J22" s="3118" t="s">
        <v>1265</v>
      </c>
      <c r="K22" s="1014" t="s">
        <v>1266</v>
      </c>
      <c r="L22" s="1020" t="s">
        <v>72</v>
      </c>
      <c r="M22" s="1020">
        <v>1</v>
      </c>
      <c r="N22" s="1020" t="s">
        <v>1267</v>
      </c>
      <c r="O22" s="984" t="s">
        <v>1268</v>
      </c>
      <c r="P22" s="1016" t="s">
        <v>1269</v>
      </c>
      <c r="Q22" s="1017">
        <v>43101</v>
      </c>
      <c r="R22" s="1017">
        <v>43190</v>
      </c>
      <c r="S22" s="1989"/>
      <c r="T22" s="1989"/>
      <c r="U22" s="1989">
        <v>1</v>
      </c>
      <c r="V22" s="1988"/>
      <c r="W22" s="1988"/>
      <c r="X22" s="1988"/>
      <c r="Y22" s="1988"/>
      <c r="Z22" s="1988"/>
      <c r="AA22" s="1988"/>
      <c r="AB22" s="1988"/>
      <c r="AC22" s="1988"/>
      <c r="AD22" s="1988"/>
      <c r="AE22" s="1021">
        <f>SUM(S22:AD22)</f>
        <v>1</v>
      </c>
      <c r="AF22" s="3120">
        <v>0</v>
      </c>
      <c r="AG22" s="3120">
        <v>0</v>
      </c>
      <c r="AH22" s="3122"/>
      <c r="AI22" s="2439">
        <f>SUM(S22:T22)</f>
        <v>0</v>
      </c>
      <c r="AJ22" s="2064"/>
      <c r="AK22" s="2441">
        <v>0</v>
      </c>
      <c r="AL22" s="2452"/>
      <c r="AM22" s="2452">
        <f>+AK22/AE22</f>
        <v>0</v>
      </c>
      <c r="AN22" s="2195"/>
      <c r="AO22" s="2193"/>
      <c r="AP22" s="2426" t="s">
        <v>1804</v>
      </c>
      <c r="AQ22" s="2426" t="s">
        <v>1806</v>
      </c>
    </row>
    <row r="23" spans="1:43" ht="115.5" thickBot="1">
      <c r="A23" s="3127"/>
      <c r="B23" s="3131"/>
      <c r="C23" s="3136"/>
      <c r="D23" s="3111"/>
      <c r="E23" s="3113"/>
      <c r="F23" s="3115"/>
      <c r="G23" s="3117"/>
      <c r="H23" s="3113"/>
      <c r="I23" s="3113"/>
      <c r="J23" s="3119"/>
      <c r="K23" s="1014" t="s">
        <v>1270</v>
      </c>
      <c r="L23" s="1020" t="s">
        <v>138</v>
      </c>
      <c r="M23" s="1022">
        <v>1</v>
      </c>
      <c r="N23" s="1020" t="s">
        <v>1271</v>
      </c>
      <c r="O23" s="984" t="s">
        <v>1262</v>
      </c>
      <c r="P23" s="1016" t="s">
        <v>1272</v>
      </c>
      <c r="Q23" s="1017">
        <v>43191</v>
      </c>
      <c r="R23" s="1017">
        <v>43465</v>
      </c>
      <c r="S23" s="3108">
        <v>1</v>
      </c>
      <c r="T23" s="3109"/>
      <c r="U23" s="3108">
        <v>1</v>
      </c>
      <c r="V23" s="3109"/>
      <c r="W23" s="3108">
        <v>1</v>
      </c>
      <c r="X23" s="3109"/>
      <c r="Y23" s="3108">
        <v>1</v>
      </c>
      <c r="Z23" s="3109"/>
      <c r="AA23" s="3108">
        <v>1</v>
      </c>
      <c r="AB23" s="3109"/>
      <c r="AC23" s="3108">
        <v>1</v>
      </c>
      <c r="AD23" s="3109"/>
      <c r="AE23" s="1023">
        <v>1</v>
      </c>
      <c r="AF23" s="3121"/>
      <c r="AG23" s="3121"/>
      <c r="AH23" s="3122"/>
      <c r="AI23" s="2157">
        <v>1</v>
      </c>
      <c r="AJ23" s="2064">
        <f>2/12</f>
        <v>0.16666666666666666</v>
      </c>
      <c r="AK23" s="2442">
        <v>1</v>
      </c>
      <c r="AL23" s="2452">
        <f>+AK23/AI23</f>
        <v>1</v>
      </c>
      <c r="AM23" s="2452">
        <f>+AK23/AE23</f>
        <v>1</v>
      </c>
      <c r="AN23" s="2195"/>
      <c r="AO23" s="2193"/>
      <c r="AP23" s="2426" t="s">
        <v>1809</v>
      </c>
      <c r="AQ23" s="2426" t="s">
        <v>289</v>
      </c>
    </row>
    <row r="24" spans="1:43" ht="45">
      <c r="A24" s="3127"/>
      <c r="B24" s="3131"/>
      <c r="C24" s="3137" t="s">
        <v>1273</v>
      </c>
      <c r="D24" s="3110"/>
      <c r="E24" s="3112"/>
      <c r="F24" s="3114" t="s">
        <v>1274</v>
      </c>
      <c r="G24" s="3153" t="s">
        <v>1275</v>
      </c>
      <c r="H24" s="3112"/>
      <c r="I24" s="3112" t="s">
        <v>415</v>
      </c>
      <c r="J24" s="3118" t="s">
        <v>1276</v>
      </c>
      <c r="K24" s="1014" t="s">
        <v>1277</v>
      </c>
      <c r="L24" s="1020" t="s">
        <v>72</v>
      </c>
      <c r="M24" s="1020">
        <v>1</v>
      </c>
      <c r="N24" s="1020" t="s">
        <v>1267</v>
      </c>
      <c r="O24" s="984" t="s">
        <v>1268</v>
      </c>
      <c r="P24" s="1016" t="s">
        <v>1278</v>
      </c>
      <c r="Q24" s="1017">
        <v>43160</v>
      </c>
      <c r="R24" s="1017">
        <v>43190</v>
      </c>
      <c r="S24" s="1989"/>
      <c r="T24" s="1989"/>
      <c r="U24" s="1989">
        <v>1</v>
      </c>
      <c r="V24" s="1988"/>
      <c r="W24" s="1988"/>
      <c r="X24" s="1988"/>
      <c r="Y24" s="1988"/>
      <c r="Z24" s="1988"/>
      <c r="AA24" s="1988"/>
      <c r="AB24" s="1988"/>
      <c r="AC24" s="1988"/>
      <c r="AD24" s="1988"/>
      <c r="AE24" s="1021">
        <v>1</v>
      </c>
      <c r="AF24" s="3120">
        <v>0</v>
      </c>
      <c r="AG24" s="3120">
        <v>0</v>
      </c>
      <c r="AH24" s="3122"/>
      <c r="AI24" s="2439">
        <f>SUM(S24:T24)</f>
        <v>0</v>
      </c>
      <c r="AJ24" s="2064"/>
      <c r="AK24" s="2441">
        <v>0</v>
      </c>
      <c r="AL24" s="2452"/>
      <c r="AM24" s="2452">
        <f>+AK24/AE24</f>
        <v>0</v>
      </c>
      <c r="AN24" s="2195"/>
      <c r="AO24" s="2193"/>
      <c r="AP24" s="2426" t="s">
        <v>1804</v>
      </c>
      <c r="AQ24" s="2426" t="s">
        <v>1806</v>
      </c>
    </row>
    <row r="25" spans="1:43" ht="90.75" thickBot="1">
      <c r="A25" s="3128"/>
      <c r="B25" s="3132"/>
      <c r="C25" s="3138"/>
      <c r="D25" s="3111"/>
      <c r="E25" s="3113"/>
      <c r="F25" s="3115"/>
      <c r="G25" s="3154"/>
      <c r="H25" s="3113"/>
      <c r="I25" s="3113"/>
      <c r="J25" s="3119"/>
      <c r="K25" s="1024" t="s">
        <v>1279</v>
      </c>
      <c r="L25" s="1025" t="s">
        <v>138</v>
      </c>
      <c r="M25" s="1026">
        <v>1</v>
      </c>
      <c r="N25" s="1025" t="s">
        <v>1280</v>
      </c>
      <c r="O25" s="993" t="s">
        <v>1262</v>
      </c>
      <c r="P25" s="1027" t="s">
        <v>1281</v>
      </c>
      <c r="Q25" s="1028">
        <v>43191</v>
      </c>
      <c r="R25" s="1028">
        <v>43465</v>
      </c>
      <c r="S25" s="3151">
        <v>1</v>
      </c>
      <c r="T25" s="3152"/>
      <c r="U25" s="3151">
        <v>1</v>
      </c>
      <c r="V25" s="3152"/>
      <c r="W25" s="3151">
        <v>1</v>
      </c>
      <c r="X25" s="3152"/>
      <c r="Y25" s="3151">
        <v>1</v>
      </c>
      <c r="Z25" s="3152"/>
      <c r="AA25" s="3151">
        <v>1</v>
      </c>
      <c r="AB25" s="3152"/>
      <c r="AC25" s="3151">
        <v>1</v>
      </c>
      <c r="AD25" s="3152"/>
      <c r="AE25" s="1029">
        <v>1</v>
      </c>
      <c r="AF25" s="3155"/>
      <c r="AG25" s="3155"/>
      <c r="AH25" s="3150"/>
      <c r="AI25" s="2444">
        <f>SUM(S25:T25)</f>
        <v>1</v>
      </c>
      <c r="AJ25" s="2064">
        <f>2/12</f>
        <v>0.16666666666666666</v>
      </c>
      <c r="AK25" s="2443">
        <v>1</v>
      </c>
      <c r="AL25" s="2452">
        <f>+AK25/AI25</f>
        <v>1</v>
      </c>
      <c r="AM25" s="2452">
        <f>+AK25/AE25</f>
        <v>1</v>
      </c>
      <c r="AN25" s="2195"/>
      <c r="AO25" s="2193"/>
      <c r="AP25" s="2427" t="s">
        <v>1810</v>
      </c>
      <c r="AQ25" s="2427" t="s">
        <v>289</v>
      </c>
    </row>
    <row r="26" spans="1:43" ht="15" thickBot="1">
      <c r="A26" s="3123" t="s">
        <v>56</v>
      </c>
      <c r="B26" s="3124"/>
      <c r="C26" s="3124"/>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1435">
        <f>SUM(AF20:AF25)</f>
        <v>0</v>
      </c>
      <c r="AG26" s="1435">
        <f>SUM(AG20:AG24)</f>
        <v>0</v>
      </c>
      <c r="AH26" s="2165"/>
      <c r="AI26" s="2165"/>
      <c r="AJ26" s="2165"/>
      <c r="AK26" s="2165"/>
      <c r="AL26" s="2165"/>
      <c r="AM26" s="2165"/>
      <c r="AN26" s="2165"/>
      <c r="AO26" s="2165"/>
      <c r="AP26" s="2165"/>
      <c r="AQ26" s="2165"/>
    </row>
    <row r="27" spans="1:43" ht="76.5">
      <c r="A27" s="3139">
        <v>3</v>
      </c>
      <c r="B27" s="3129" t="s">
        <v>899</v>
      </c>
      <c r="C27" s="3142" t="s">
        <v>1282</v>
      </c>
      <c r="D27" s="3145"/>
      <c r="E27" s="3112"/>
      <c r="F27" s="3165" t="s">
        <v>1283</v>
      </c>
      <c r="G27" s="3112" t="s">
        <v>289</v>
      </c>
      <c r="H27" s="3112" t="s">
        <v>289</v>
      </c>
      <c r="I27" s="3112" t="s">
        <v>289</v>
      </c>
      <c r="J27" s="1030" t="s">
        <v>1284</v>
      </c>
      <c r="K27" s="1003" t="s">
        <v>1285</v>
      </c>
      <c r="L27" s="1004" t="s">
        <v>1286</v>
      </c>
      <c r="M27" s="1004">
        <v>1</v>
      </c>
      <c r="N27" s="1004" t="s">
        <v>1287</v>
      </c>
      <c r="O27" s="1004" t="s">
        <v>1288</v>
      </c>
      <c r="P27" s="1031" t="s">
        <v>1039</v>
      </c>
      <c r="Q27" s="1006">
        <v>43101</v>
      </c>
      <c r="R27" s="1006">
        <v>43281</v>
      </c>
      <c r="S27" s="1985"/>
      <c r="T27" s="1985"/>
      <c r="U27" s="1985"/>
      <c r="V27" s="1985"/>
      <c r="W27" s="1985"/>
      <c r="X27" s="1986">
        <v>1</v>
      </c>
      <c r="Y27" s="1985"/>
      <c r="Z27" s="1985"/>
      <c r="AA27" s="1985"/>
      <c r="AB27" s="1985"/>
      <c r="AC27" s="1985"/>
      <c r="AD27" s="1985"/>
      <c r="AE27" s="1007">
        <f aca="true" t="shared" si="0" ref="AE27:AE34">SUM(S27:AD27)</f>
        <v>1</v>
      </c>
      <c r="AF27" s="1296">
        <v>0</v>
      </c>
      <c r="AG27" s="1032">
        <v>0</v>
      </c>
      <c r="AH27" s="2166"/>
      <c r="AI27" s="2197">
        <f>SUM(S27:T27)</f>
        <v>0</v>
      </c>
      <c r="AJ27" s="2064"/>
      <c r="AK27" s="2440">
        <v>0</v>
      </c>
      <c r="AL27" s="2452"/>
      <c r="AM27" s="2452">
        <f>+AK27/AE27</f>
        <v>0</v>
      </c>
      <c r="AN27" s="2195"/>
      <c r="AO27" s="2193"/>
      <c r="AP27" s="2425" t="s">
        <v>1804</v>
      </c>
      <c r="AQ27" s="2425" t="s">
        <v>1806</v>
      </c>
    </row>
    <row r="28" spans="1:43" ht="90">
      <c r="A28" s="3140"/>
      <c r="B28" s="3131"/>
      <c r="C28" s="3143"/>
      <c r="D28" s="3146"/>
      <c r="E28" s="3148"/>
      <c r="F28" s="3166"/>
      <c r="G28" s="3148"/>
      <c r="H28" s="3148" t="s">
        <v>289</v>
      </c>
      <c r="I28" s="3148" t="s">
        <v>289</v>
      </c>
      <c r="J28" s="1033" t="s">
        <v>1289</v>
      </c>
      <c r="K28" s="1014" t="s">
        <v>1290</v>
      </c>
      <c r="L28" s="1020" t="s">
        <v>1291</v>
      </c>
      <c r="M28" s="1020">
        <v>1</v>
      </c>
      <c r="N28" s="1020" t="s">
        <v>1292</v>
      </c>
      <c r="O28" s="1020" t="s">
        <v>1288</v>
      </c>
      <c r="P28" s="1034" t="s">
        <v>1293</v>
      </c>
      <c r="Q28" s="1017">
        <v>43101</v>
      </c>
      <c r="R28" s="1017">
        <v>43190</v>
      </c>
      <c r="S28" s="1989"/>
      <c r="T28" s="1989"/>
      <c r="U28" s="1989">
        <v>1</v>
      </c>
      <c r="V28" s="1989"/>
      <c r="W28" s="1989"/>
      <c r="X28" s="1989"/>
      <c r="Y28" s="1989"/>
      <c r="Z28" s="1989"/>
      <c r="AA28" s="1989"/>
      <c r="AB28" s="1989"/>
      <c r="AC28" s="1989"/>
      <c r="AD28" s="1989"/>
      <c r="AE28" s="1021">
        <f t="shared" si="0"/>
        <v>1</v>
      </c>
      <c r="AF28" s="1297">
        <v>385000000</v>
      </c>
      <c r="AG28" s="1035">
        <v>385000000</v>
      </c>
      <c r="AH28" s="2167" t="s">
        <v>1027</v>
      </c>
      <c r="AI28" s="2197">
        <f aca="true" t="shared" si="1" ref="AI28:AI34">SUM(S28:T28)</f>
        <v>0</v>
      </c>
      <c r="AJ28" s="2064"/>
      <c r="AK28" s="2442">
        <v>1</v>
      </c>
      <c r="AL28" s="2452"/>
      <c r="AM28" s="2452">
        <f aca="true" t="shared" si="2" ref="AM28:AM34">+AK28/AE28</f>
        <v>1</v>
      </c>
      <c r="AN28" s="2195"/>
      <c r="AO28" s="2193"/>
      <c r="AP28" s="2426" t="s">
        <v>1811</v>
      </c>
      <c r="AQ28" s="2426" t="s">
        <v>1806</v>
      </c>
    </row>
    <row r="29" spans="1:43" ht="76.5">
      <c r="A29" s="3140"/>
      <c r="B29" s="3131"/>
      <c r="C29" s="3143"/>
      <c r="D29" s="3146"/>
      <c r="E29" s="3148"/>
      <c r="F29" s="3166"/>
      <c r="G29" s="3148"/>
      <c r="H29" s="3148"/>
      <c r="I29" s="3148"/>
      <c r="J29" s="1033"/>
      <c r="K29" s="1014" t="s">
        <v>1294</v>
      </c>
      <c r="L29" s="1020" t="s">
        <v>1295</v>
      </c>
      <c r="M29" s="1020">
        <v>1</v>
      </c>
      <c r="N29" s="1020" t="s">
        <v>1296</v>
      </c>
      <c r="O29" s="1020" t="s">
        <v>1288</v>
      </c>
      <c r="P29" s="1034" t="s">
        <v>1295</v>
      </c>
      <c r="Q29" s="1017">
        <v>43191</v>
      </c>
      <c r="R29" s="1017">
        <v>43281</v>
      </c>
      <c r="S29" s="1989"/>
      <c r="T29" s="1989"/>
      <c r="U29" s="1989"/>
      <c r="V29" s="1989"/>
      <c r="W29" s="1989"/>
      <c r="X29" s="1989">
        <v>1</v>
      </c>
      <c r="Y29" s="1989"/>
      <c r="Z29" s="1989"/>
      <c r="AA29" s="1989"/>
      <c r="AB29" s="1989"/>
      <c r="AC29" s="1989"/>
      <c r="AD29" s="1989"/>
      <c r="AE29" s="1021">
        <f t="shared" si="0"/>
        <v>1</v>
      </c>
      <c r="AF29" s="1297">
        <v>1500000000</v>
      </c>
      <c r="AG29" s="1035">
        <v>0</v>
      </c>
      <c r="AH29" s="2167" t="s">
        <v>1027</v>
      </c>
      <c r="AI29" s="2197">
        <f t="shared" si="1"/>
        <v>0</v>
      </c>
      <c r="AJ29" s="2064"/>
      <c r="AK29" s="2441">
        <v>0</v>
      </c>
      <c r="AL29" s="2452"/>
      <c r="AM29" s="2452">
        <f t="shared" si="2"/>
        <v>0</v>
      </c>
      <c r="AN29" s="2195"/>
      <c r="AO29" s="2193"/>
      <c r="AP29" s="2426" t="s">
        <v>1804</v>
      </c>
      <c r="AQ29" s="2426" t="s">
        <v>1805</v>
      </c>
    </row>
    <row r="30" spans="1:44" ht="76.5">
      <c r="A30" s="3140"/>
      <c r="B30" s="3131"/>
      <c r="C30" s="3143"/>
      <c r="D30" s="3146"/>
      <c r="E30" s="3148"/>
      <c r="F30" s="3166"/>
      <c r="G30" s="3148"/>
      <c r="H30" s="3148" t="s">
        <v>289</v>
      </c>
      <c r="I30" s="3148" t="s">
        <v>289</v>
      </c>
      <c r="J30" s="1033" t="s">
        <v>1297</v>
      </c>
      <c r="K30" s="1014" t="s">
        <v>1298</v>
      </c>
      <c r="L30" s="1020" t="s">
        <v>1299</v>
      </c>
      <c r="M30" s="1020">
        <v>1</v>
      </c>
      <c r="N30" s="1020" t="s">
        <v>1300</v>
      </c>
      <c r="O30" s="1020" t="s">
        <v>1288</v>
      </c>
      <c r="P30" s="1034" t="s">
        <v>1301</v>
      </c>
      <c r="Q30" s="1017">
        <v>43101</v>
      </c>
      <c r="R30" s="1017">
        <v>42978</v>
      </c>
      <c r="S30" s="1989"/>
      <c r="T30" s="1989"/>
      <c r="U30" s="1989"/>
      <c r="V30" s="1989"/>
      <c r="W30" s="1989"/>
      <c r="X30" s="1989"/>
      <c r="Y30" s="1989"/>
      <c r="Z30" s="1989">
        <v>1</v>
      </c>
      <c r="AA30" s="1988"/>
      <c r="AB30" s="1988"/>
      <c r="AC30" s="1988"/>
      <c r="AD30" s="1988"/>
      <c r="AE30" s="1021">
        <f t="shared" si="0"/>
        <v>1</v>
      </c>
      <c r="AF30" s="1297">
        <v>500000000</v>
      </c>
      <c r="AG30" s="1035">
        <v>500000000</v>
      </c>
      <c r="AH30" s="2167" t="s">
        <v>1027</v>
      </c>
      <c r="AI30" s="2197">
        <f t="shared" si="1"/>
        <v>0</v>
      </c>
      <c r="AJ30" s="2064"/>
      <c r="AK30" s="2441">
        <v>0</v>
      </c>
      <c r="AL30" s="2452"/>
      <c r="AM30" s="2452">
        <f t="shared" si="2"/>
        <v>0</v>
      </c>
      <c r="AN30" s="2195"/>
      <c r="AO30" s="2193"/>
      <c r="AP30" s="2426" t="s">
        <v>1804</v>
      </c>
      <c r="AQ30" s="2426" t="s">
        <v>1812</v>
      </c>
      <c r="AR30" s="1067"/>
    </row>
    <row r="31" spans="1:43" ht="77.25" thickBot="1">
      <c r="A31" s="3140"/>
      <c r="B31" s="3131"/>
      <c r="C31" s="3144"/>
      <c r="D31" s="3147"/>
      <c r="E31" s="3149"/>
      <c r="F31" s="3167"/>
      <c r="G31" s="3149"/>
      <c r="H31" s="3149" t="s">
        <v>289</v>
      </c>
      <c r="I31" s="3149" t="s">
        <v>289</v>
      </c>
      <c r="J31" s="1036" t="s">
        <v>1302</v>
      </c>
      <c r="K31" s="1014" t="s">
        <v>1303</v>
      </c>
      <c r="L31" s="1020" t="s">
        <v>419</v>
      </c>
      <c r="M31" s="1020">
        <v>2</v>
      </c>
      <c r="N31" s="1020" t="s">
        <v>1304</v>
      </c>
      <c r="O31" s="1020" t="s">
        <v>1288</v>
      </c>
      <c r="P31" s="1034" t="s">
        <v>1305</v>
      </c>
      <c r="Q31" s="1017">
        <v>43101</v>
      </c>
      <c r="R31" s="1017">
        <v>42978</v>
      </c>
      <c r="S31" s="1989"/>
      <c r="T31" s="1989"/>
      <c r="U31" s="1989"/>
      <c r="V31" s="1989"/>
      <c r="W31" s="1989"/>
      <c r="X31" s="1989">
        <v>1</v>
      </c>
      <c r="Y31" s="1989"/>
      <c r="Z31" s="1989"/>
      <c r="AA31" s="1989"/>
      <c r="AB31" s="1989"/>
      <c r="AC31" s="1989"/>
      <c r="AD31" s="1989">
        <v>1</v>
      </c>
      <c r="AE31" s="1021">
        <f t="shared" si="0"/>
        <v>2</v>
      </c>
      <c r="AF31" s="1297">
        <v>0</v>
      </c>
      <c r="AG31" s="1035">
        <v>0</v>
      </c>
      <c r="AH31" s="2167"/>
      <c r="AI31" s="2197">
        <f t="shared" si="1"/>
        <v>0</v>
      </c>
      <c r="AJ31" s="2064"/>
      <c r="AK31" s="2441">
        <v>0</v>
      </c>
      <c r="AL31" s="2452"/>
      <c r="AM31" s="2452">
        <f t="shared" si="2"/>
        <v>0</v>
      </c>
      <c r="AN31" s="2195"/>
      <c r="AO31" s="2193"/>
      <c r="AP31" s="2426" t="s">
        <v>1804</v>
      </c>
      <c r="AQ31" s="2426" t="s">
        <v>1805</v>
      </c>
    </row>
    <row r="32" spans="1:43" ht="51.75" thickBot="1">
      <c r="A32" s="3140"/>
      <c r="B32" s="3131"/>
      <c r="C32" s="3168" t="s">
        <v>1306</v>
      </c>
      <c r="D32" s="971"/>
      <c r="E32" s="975"/>
      <c r="F32" s="1037" t="s">
        <v>1307</v>
      </c>
      <c r="G32" s="1038" t="s">
        <v>420</v>
      </c>
      <c r="H32" s="975"/>
      <c r="I32" s="1039"/>
      <c r="J32" s="1002" t="s">
        <v>1308</v>
      </c>
      <c r="K32" s="1014" t="s">
        <v>1309</v>
      </c>
      <c r="L32" s="1020" t="s">
        <v>1310</v>
      </c>
      <c r="M32" s="1020">
        <v>2</v>
      </c>
      <c r="N32" s="1020" t="s">
        <v>1311</v>
      </c>
      <c r="O32" s="1020" t="s">
        <v>1716</v>
      </c>
      <c r="P32" s="1034" t="s">
        <v>1312</v>
      </c>
      <c r="Q32" s="1017">
        <v>43101</v>
      </c>
      <c r="R32" s="1017">
        <v>42978</v>
      </c>
      <c r="S32" s="1989"/>
      <c r="T32" s="1989"/>
      <c r="U32" s="1989"/>
      <c r="V32" s="1989"/>
      <c r="W32" s="1989"/>
      <c r="X32" s="1989"/>
      <c r="Y32" s="1989">
        <v>2</v>
      </c>
      <c r="Z32" s="1989"/>
      <c r="AA32" s="1989"/>
      <c r="AB32" s="1989"/>
      <c r="AC32" s="1989"/>
      <c r="AD32" s="1989"/>
      <c r="AE32" s="1021">
        <f t="shared" si="0"/>
        <v>2</v>
      </c>
      <c r="AF32" s="1040">
        <v>0</v>
      </c>
      <c r="AG32" s="1035">
        <v>0</v>
      </c>
      <c r="AH32" s="2168"/>
      <c r="AI32" s="2197">
        <f t="shared" si="1"/>
        <v>0</v>
      </c>
      <c r="AJ32" s="2064"/>
      <c r="AK32" s="2441">
        <v>0</v>
      </c>
      <c r="AL32" s="2452"/>
      <c r="AM32" s="2452">
        <f t="shared" si="2"/>
        <v>0</v>
      </c>
      <c r="AN32" s="2195"/>
      <c r="AO32" s="2193"/>
      <c r="AP32" s="2426" t="s">
        <v>1804</v>
      </c>
      <c r="AQ32" s="2426" t="s">
        <v>1812</v>
      </c>
    </row>
    <row r="33" spans="1:43" s="1044" customFormat="1" ht="63.75">
      <c r="A33" s="3140"/>
      <c r="B33" s="3131"/>
      <c r="C33" s="3169"/>
      <c r="D33" s="3110"/>
      <c r="E33" s="3112"/>
      <c r="F33" s="3165" t="s">
        <v>1283</v>
      </c>
      <c r="G33" s="3112" t="s">
        <v>289</v>
      </c>
      <c r="H33" s="3112" t="s">
        <v>289</v>
      </c>
      <c r="I33" s="3112" t="s">
        <v>289</v>
      </c>
      <c r="J33" s="1030" t="s">
        <v>1313</v>
      </c>
      <c r="K33" s="1014" t="s">
        <v>1314</v>
      </c>
      <c r="L33" s="1020" t="s">
        <v>1315</v>
      </c>
      <c r="M33" s="1041">
        <v>3</v>
      </c>
      <c r="N33" s="1020" t="s">
        <v>1316</v>
      </c>
      <c r="O33" s="1020" t="s">
        <v>1716</v>
      </c>
      <c r="P33" s="1034" t="s">
        <v>1116</v>
      </c>
      <c r="Q33" s="1017">
        <v>43101</v>
      </c>
      <c r="R33" s="1017">
        <v>42978</v>
      </c>
      <c r="S33" s="1990"/>
      <c r="T33" s="1990"/>
      <c r="U33" s="1990"/>
      <c r="V33" s="1990">
        <v>1</v>
      </c>
      <c r="W33" s="1990"/>
      <c r="X33" s="1990"/>
      <c r="Y33" s="1990"/>
      <c r="Z33" s="1990">
        <v>1</v>
      </c>
      <c r="AA33" s="1990"/>
      <c r="AB33" s="1990"/>
      <c r="AC33" s="1990"/>
      <c r="AD33" s="1990">
        <v>1</v>
      </c>
      <c r="AE33" s="1021">
        <f t="shared" si="0"/>
        <v>3</v>
      </c>
      <c r="AF33" s="1042">
        <v>0</v>
      </c>
      <c r="AG33" s="1043">
        <v>0</v>
      </c>
      <c r="AH33" s="2169"/>
      <c r="AI33" s="2197">
        <f t="shared" si="1"/>
        <v>0</v>
      </c>
      <c r="AJ33" s="2064"/>
      <c r="AK33" s="2441">
        <v>0</v>
      </c>
      <c r="AL33" s="2452"/>
      <c r="AM33" s="2452">
        <f t="shared" si="2"/>
        <v>0</v>
      </c>
      <c r="AN33" s="2196"/>
      <c r="AO33" s="2194"/>
      <c r="AP33" s="2426" t="s">
        <v>1804</v>
      </c>
      <c r="AQ33" s="2426" t="s">
        <v>1806</v>
      </c>
    </row>
    <row r="34" spans="1:43" s="1044" customFormat="1" ht="64.5" thickBot="1">
      <c r="A34" s="3141"/>
      <c r="B34" s="3132"/>
      <c r="C34" s="3170"/>
      <c r="D34" s="3111"/>
      <c r="E34" s="3113"/>
      <c r="F34" s="3171"/>
      <c r="G34" s="3113"/>
      <c r="H34" s="3113"/>
      <c r="I34" s="3113"/>
      <c r="J34" s="1045" t="s">
        <v>1317</v>
      </c>
      <c r="K34" s="1024" t="s">
        <v>1318</v>
      </c>
      <c r="L34" s="1025" t="s">
        <v>138</v>
      </c>
      <c r="M34" s="1046">
        <v>3</v>
      </c>
      <c r="N34" s="1025" t="s">
        <v>1319</v>
      </c>
      <c r="O34" s="1020" t="s">
        <v>1716</v>
      </c>
      <c r="P34" s="1047" t="s">
        <v>1320</v>
      </c>
      <c r="Q34" s="1028">
        <v>43101</v>
      </c>
      <c r="R34" s="1028">
        <v>42978</v>
      </c>
      <c r="S34" s="1991"/>
      <c r="T34" s="1991"/>
      <c r="U34" s="1991">
        <v>1</v>
      </c>
      <c r="V34" s="1991"/>
      <c r="W34" s="1991"/>
      <c r="X34" s="1991"/>
      <c r="Y34" s="1991">
        <v>1</v>
      </c>
      <c r="Z34" s="1991"/>
      <c r="AA34" s="1991"/>
      <c r="AB34" s="1991"/>
      <c r="AC34" s="1991">
        <v>1</v>
      </c>
      <c r="AD34" s="1991"/>
      <c r="AE34" s="1048">
        <f t="shared" si="0"/>
        <v>3</v>
      </c>
      <c r="AF34" s="1049">
        <v>0</v>
      </c>
      <c r="AG34" s="1050">
        <v>0</v>
      </c>
      <c r="AH34" s="2170"/>
      <c r="AI34" s="2197">
        <f t="shared" si="1"/>
        <v>0</v>
      </c>
      <c r="AJ34" s="2064"/>
      <c r="AK34" s="2441">
        <v>0</v>
      </c>
      <c r="AL34" s="2452"/>
      <c r="AM34" s="2452">
        <f t="shared" si="2"/>
        <v>0</v>
      </c>
      <c r="AN34" s="2196"/>
      <c r="AO34" s="2194"/>
      <c r="AP34" s="2426" t="s">
        <v>1804</v>
      </c>
      <c r="AQ34" s="2426" t="s">
        <v>1806</v>
      </c>
    </row>
    <row r="35" spans="1:43" ht="14.25">
      <c r="A35" s="3156" t="s">
        <v>56</v>
      </c>
      <c r="B35" s="3157"/>
      <c r="C35" s="3157"/>
      <c r="D35" s="1051"/>
      <c r="E35" s="1051"/>
      <c r="F35" s="1051"/>
      <c r="G35" s="1051"/>
      <c r="H35" s="1051"/>
      <c r="I35" s="1051"/>
      <c r="J35" s="1051"/>
      <c r="K35" s="1052"/>
      <c r="L35" s="1053"/>
      <c r="M35" s="1053"/>
      <c r="N35" s="1053"/>
      <c r="O35" s="1053"/>
      <c r="P35" s="1054"/>
      <c r="Q35" s="1054"/>
      <c r="R35" s="1054"/>
      <c r="S35" s="1054"/>
      <c r="T35" s="1054"/>
      <c r="U35" s="1054"/>
      <c r="V35" s="1054"/>
      <c r="W35" s="1054"/>
      <c r="X35" s="1054"/>
      <c r="Y35" s="1054"/>
      <c r="Z35" s="1054"/>
      <c r="AA35" s="1054"/>
      <c r="AB35" s="1054"/>
      <c r="AC35" s="1054"/>
      <c r="AD35" s="1054"/>
      <c r="AE35" s="1054"/>
      <c r="AF35" s="1436">
        <f>SUM(AF27:AF34)</f>
        <v>2385000000</v>
      </c>
      <c r="AG35" s="1436">
        <f>SUM(AG27:AG34)</f>
        <v>885000000</v>
      </c>
      <c r="AH35" s="2171"/>
      <c r="AI35" s="2171"/>
      <c r="AJ35" s="2171"/>
      <c r="AK35" s="2171"/>
      <c r="AL35" s="2171"/>
      <c r="AM35" s="2171"/>
      <c r="AN35" s="2171"/>
      <c r="AO35" s="2171"/>
      <c r="AP35" s="2171"/>
      <c r="AQ35" s="2171"/>
    </row>
    <row r="36" spans="1:43" ht="14.25">
      <c r="A36" s="3158" t="s">
        <v>57</v>
      </c>
      <c r="B36" s="3159"/>
      <c r="C36" s="3159"/>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195">
        <f>SUM(AF35+AF26+AF19)</f>
        <v>2385000000</v>
      </c>
      <c r="AG36" s="1195">
        <f>SUM(AG35+AG26+AG19)</f>
        <v>885000000</v>
      </c>
      <c r="AH36" s="2172"/>
      <c r="AI36" s="2172"/>
      <c r="AJ36" s="2172"/>
      <c r="AK36" s="2172"/>
      <c r="AL36" s="2172"/>
      <c r="AM36" s="2172"/>
      <c r="AN36" s="2172"/>
      <c r="AO36" s="2172"/>
      <c r="AP36" s="2172"/>
      <c r="AQ36" s="2172"/>
    </row>
    <row r="37" spans="1:34" ht="15" thickBot="1">
      <c r="A37" s="3160"/>
      <c r="B37" s="3161"/>
      <c r="C37" s="3161"/>
      <c r="D37" s="3161"/>
      <c r="E37" s="3161"/>
      <c r="F37" s="3161"/>
      <c r="G37" s="3161"/>
      <c r="H37" s="3161"/>
      <c r="I37" s="3161"/>
      <c r="J37" s="3161"/>
      <c r="K37" s="3161"/>
      <c r="L37" s="3161"/>
      <c r="M37" s="3161"/>
      <c r="N37" s="3161"/>
      <c r="O37" s="3161"/>
      <c r="P37" s="3161"/>
      <c r="Q37" s="3161"/>
      <c r="R37" s="3161"/>
      <c r="S37" s="3161"/>
      <c r="T37" s="3161"/>
      <c r="U37" s="3161"/>
      <c r="V37" s="3161"/>
      <c r="W37" s="3161"/>
      <c r="X37" s="3161"/>
      <c r="Y37" s="3161"/>
      <c r="Z37" s="3161"/>
      <c r="AA37" s="3161"/>
      <c r="AB37" s="3161"/>
      <c r="AC37" s="3161"/>
      <c r="AD37" s="3161"/>
      <c r="AE37" s="3161"/>
      <c r="AF37" s="3161"/>
      <c r="AG37" s="1056"/>
      <c r="AH37" s="1057"/>
    </row>
    <row r="38" spans="1:43" ht="15" thickBot="1">
      <c r="A38" s="3162" t="s">
        <v>8</v>
      </c>
      <c r="B38" s="3163"/>
      <c r="C38" s="3163"/>
      <c r="D38" s="1058"/>
      <c r="E38" s="1058"/>
      <c r="F38" s="1058"/>
      <c r="G38" s="1058"/>
      <c r="H38" s="1058"/>
      <c r="I38" s="1058"/>
      <c r="J38" s="1059" t="s">
        <v>8</v>
      </c>
      <c r="K38" s="1059"/>
      <c r="L38" s="3060" t="s">
        <v>1321</v>
      </c>
      <c r="M38" s="3060"/>
      <c r="N38" s="3060"/>
      <c r="O38" s="3060"/>
      <c r="P38" s="3060"/>
      <c r="Q38" s="3060"/>
      <c r="R38" s="3060"/>
      <c r="S38" s="3060"/>
      <c r="T38" s="3060"/>
      <c r="U38" s="3060"/>
      <c r="V38" s="3060"/>
      <c r="W38" s="3060"/>
      <c r="X38" s="3060"/>
      <c r="Y38" s="3060"/>
      <c r="Z38" s="3060"/>
      <c r="AA38" s="3060"/>
      <c r="AB38" s="3060"/>
      <c r="AC38" s="3060"/>
      <c r="AD38" s="3060"/>
      <c r="AE38" s="3060"/>
      <c r="AF38" s="3060"/>
      <c r="AG38" s="3060"/>
      <c r="AH38" s="3164"/>
      <c r="AI38" s="3060"/>
      <c r="AJ38" s="3060"/>
      <c r="AK38" s="3060"/>
      <c r="AL38" s="3060"/>
      <c r="AM38" s="3060"/>
      <c r="AN38" s="3060"/>
      <c r="AO38" s="3060"/>
      <c r="AP38" s="3060"/>
      <c r="AQ38" s="3060"/>
    </row>
    <row r="39" spans="1:34" s="1067" customFormat="1" ht="15" thickBot="1">
      <c r="A39" s="1060"/>
      <c r="B39" s="1061"/>
      <c r="C39" s="1062"/>
      <c r="D39" s="1062"/>
      <c r="E39" s="1062"/>
      <c r="F39" s="1062"/>
      <c r="G39" s="1062"/>
      <c r="H39" s="1062"/>
      <c r="I39" s="1062"/>
      <c r="J39" s="1062"/>
      <c r="K39" s="1062"/>
      <c r="L39" s="1062"/>
      <c r="M39" s="1063"/>
      <c r="N39" s="1062"/>
      <c r="O39" s="1062"/>
      <c r="P39" s="1062"/>
      <c r="Q39" s="1064"/>
      <c r="R39" s="1064"/>
      <c r="S39" s="1062"/>
      <c r="T39" s="1062"/>
      <c r="U39" s="1062"/>
      <c r="V39" s="1062"/>
      <c r="W39" s="1062"/>
      <c r="X39" s="1062"/>
      <c r="Y39" s="1062"/>
      <c r="Z39" s="1062"/>
      <c r="AA39" s="1062"/>
      <c r="AB39" s="1062"/>
      <c r="AC39" s="1062"/>
      <c r="AD39" s="1062"/>
      <c r="AE39" s="1061"/>
      <c r="AF39" s="1065"/>
      <c r="AG39" s="1065"/>
      <c r="AH39" s="1066"/>
    </row>
    <row r="40" spans="1:43" ht="34.5" thickBot="1">
      <c r="A40" s="1068" t="s">
        <v>9</v>
      </c>
      <c r="B40" s="1069" t="s">
        <v>10</v>
      </c>
      <c r="C40" s="1069" t="s">
        <v>11</v>
      </c>
      <c r="D40" s="3177" t="s">
        <v>328</v>
      </c>
      <c r="E40" s="3177"/>
      <c r="F40" s="1070" t="s">
        <v>355</v>
      </c>
      <c r="G40" s="1070" t="s">
        <v>354</v>
      </c>
      <c r="H40" s="3177" t="s">
        <v>328</v>
      </c>
      <c r="I40" s="3177"/>
      <c r="J40" s="1071" t="s">
        <v>243</v>
      </c>
      <c r="K40" s="1072" t="s">
        <v>353</v>
      </c>
      <c r="L40" s="1073" t="s">
        <v>13</v>
      </c>
      <c r="M40" s="1074" t="s">
        <v>14</v>
      </c>
      <c r="N40" s="1073" t="s">
        <v>15</v>
      </c>
      <c r="O40" s="1073" t="s">
        <v>16</v>
      </c>
      <c r="P40" s="1073" t="s">
        <v>18</v>
      </c>
      <c r="Q40" s="1073" t="s">
        <v>19</v>
      </c>
      <c r="R40" s="1073" t="s">
        <v>20</v>
      </c>
      <c r="S40" s="1073" t="s">
        <v>21</v>
      </c>
      <c r="T40" s="1073" t="s">
        <v>22</v>
      </c>
      <c r="U40" s="1073" t="s">
        <v>23</v>
      </c>
      <c r="V40" s="1073" t="s">
        <v>24</v>
      </c>
      <c r="W40" s="1073" t="s">
        <v>25</v>
      </c>
      <c r="X40" s="1073" t="s">
        <v>26</v>
      </c>
      <c r="Y40" s="1073" t="s">
        <v>27</v>
      </c>
      <c r="Z40" s="1073" t="s">
        <v>28</v>
      </c>
      <c r="AA40" s="1073" t="s">
        <v>29</v>
      </c>
      <c r="AB40" s="1073" t="s">
        <v>30</v>
      </c>
      <c r="AC40" s="1073" t="s">
        <v>31</v>
      </c>
      <c r="AD40" s="1073" t="s">
        <v>32</v>
      </c>
      <c r="AE40" s="1073" t="s">
        <v>33</v>
      </c>
      <c r="AF40" s="1075" t="s">
        <v>34</v>
      </c>
      <c r="AG40" s="1075" t="s">
        <v>244</v>
      </c>
      <c r="AH40" s="2175"/>
      <c r="AI40" s="2054" t="s">
        <v>36</v>
      </c>
      <c r="AJ40" s="2055" t="s">
        <v>37</v>
      </c>
      <c r="AK40" s="2085" t="s">
        <v>38</v>
      </c>
      <c r="AL40" s="2056" t="s">
        <v>1724</v>
      </c>
      <c r="AM40" s="2056" t="s">
        <v>1725</v>
      </c>
      <c r="AN40" s="2087" t="s">
        <v>42</v>
      </c>
      <c r="AO40" s="2057" t="s">
        <v>43</v>
      </c>
      <c r="AP40" s="2087" t="s">
        <v>44</v>
      </c>
      <c r="AQ40" s="2089" t="s">
        <v>45</v>
      </c>
    </row>
    <row r="41" spans="1:43" s="996" customFormat="1" ht="163.5" customHeight="1">
      <c r="A41" s="3178">
        <v>4</v>
      </c>
      <c r="B41" s="3178" t="s">
        <v>1322</v>
      </c>
      <c r="C41" s="3174" t="s">
        <v>1323</v>
      </c>
      <c r="D41" s="1076"/>
      <c r="E41" s="977"/>
      <c r="F41" s="1077" t="s">
        <v>1324</v>
      </c>
      <c r="G41" s="977" t="s">
        <v>289</v>
      </c>
      <c r="H41" s="977" t="s">
        <v>289</v>
      </c>
      <c r="I41" s="977" t="s">
        <v>289</v>
      </c>
      <c r="J41" s="1078" t="s">
        <v>1325</v>
      </c>
      <c r="K41" s="1003" t="s">
        <v>1326</v>
      </c>
      <c r="L41" s="1004" t="s">
        <v>1327</v>
      </c>
      <c r="M41" s="1079">
        <v>1</v>
      </c>
      <c r="N41" s="1004" t="s">
        <v>1328</v>
      </c>
      <c r="O41" s="1004" t="s">
        <v>1717</v>
      </c>
      <c r="P41" s="1031" t="s">
        <v>1329</v>
      </c>
      <c r="Q41" s="1295">
        <v>43101</v>
      </c>
      <c r="R41" s="1295">
        <v>43220</v>
      </c>
      <c r="S41" s="3172">
        <v>1</v>
      </c>
      <c r="T41" s="3173"/>
      <c r="U41" s="3172">
        <v>1</v>
      </c>
      <c r="V41" s="3173"/>
      <c r="W41" s="3172">
        <v>1</v>
      </c>
      <c r="X41" s="3173"/>
      <c r="Y41" s="3172">
        <v>1</v>
      </c>
      <c r="Z41" s="3173"/>
      <c r="AA41" s="3172">
        <v>1</v>
      </c>
      <c r="AB41" s="3173"/>
      <c r="AC41" s="3172">
        <v>1</v>
      </c>
      <c r="AD41" s="3173"/>
      <c r="AE41" s="1080">
        <v>1</v>
      </c>
      <c r="AF41" s="1081">
        <v>0</v>
      </c>
      <c r="AG41" s="1082">
        <v>0</v>
      </c>
      <c r="AH41" s="2176"/>
      <c r="AI41" s="2198">
        <f>SUM(S41)</f>
        <v>1</v>
      </c>
      <c r="AJ41" s="2064">
        <f>2/12</f>
        <v>0.16666666666666666</v>
      </c>
      <c r="AK41" s="2442">
        <v>1</v>
      </c>
      <c r="AL41" s="2452">
        <f>+AK41/AI41</f>
        <v>1</v>
      </c>
      <c r="AM41" s="2452">
        <f>+AK41/AE41</f>
        <v>1</v>
      </c>
      <c r="AN41" s="2195"/>
      <c r="AO41" s="2193"/>
      <c r="AP41" s="2426" t="s">
        <v>1813</v>
      </c>
      <c r="AQ41" s="2426" t="s">
        <v>289</v>
      </c>
    </row>
    <row r="42" spans="1:43" s="996" customFormat="1" ht="64.5" thickBot="1">
      <c r="A42" s="3179"/>
      <c r="B42" s="3179"/>
      <c r="C42" s="3175"/>
      <c r="D42" s="1083"/>
      <c r="E42" s="993"/>
      <c r="F42" s="1084" t="s">
        <v>1324</v>
      </c>
      <c r="G42" s="993" t="s">
        <v>289</v>
      </c>
      <c r="H42" s="993" t="s">
        <v>289</v>
      </c>
      <c r="I42" s="993" t="s">
        <v>289</v>
      </c>
      <c r="J42" s="1085" t="s">
        <v>1330</v>
      </c>
      <c r="K42" s="1014" t="s">
        <v>1331</v>
      </c>
      <c r="L42" s="1020" t="s">
        <v>1332</v>
      </c>
      <c r="M42" s="1020">
        <v>500</v>
      </c>
      <c r="N42" s="1020" t="s">
        <v>1333</v>
      </c>
      <c r="O42" s="1020" t="s">
        <v>1334</v>
      </c>
      <c r="P42" s="1034" t="s">
        <v>1335</v>
      </c>
      <c r="Q42" s="1092">
        <v>43221</v>
      </c>
      <c r="R42" s="1092">
        <v>43251</v>
      </c>
      <c r="S42" s="1988"/>
      <c r="T42" s="1988"/>
      <c r="U42" s="1988"/>
      <c r="V42" s="1988"/>
      <c r="W42" s="1989">
        <v>500</v>
      </c>
      <c r="X42" s="1989"/>
      <c r="Y42" s="1988"/>
      <c r="Z42" s="1989"/>
      <c r="AA42" s="1989"/>
      <c r="AB42" s="1989"/>
      <c r="AC42" s="1989"/>
      <c r="AD42" s="1989"/>
      <c r="AE42" s="1021">
        <f>SUM(S42:AD42)</f>
        <v>500</v>
      </c>
      <c r="AF42" s="1086">
        <v>200000000</v>
      </c>
      <c r="AG42" s="1087">
        <v>200000000</v>
      </c>
      <c r="AH42" s="2177" t="s">
        <v>1027</v>
      </c>
      <c r="AI42" s="2197">
        <f aca="true" t="shared" si="3" ref="AI42:AI50">SUM(S42)</f>
        <v>0</v>
      </c>
      <c r="AJ42" s="2064"/>
      <c r="AK42" s="2441">
        <v>0</v>
      </c>
      <c r="AL42" s="2452"/>
      <c r="AM42" s="2452">
        <f aca="true" t="shared" si="4" ref="AM42:AM50">+AK42/AE42</f>
        <v>0</v>
      </c>
      <c r="AN42" s="2195"/>
      <c r="AO42" s="2193"/>
      <c r="AP42" s="2426" t="s">
        <v>1804</v>
      </c>
      <c r="AQ42" s="2426" t="s">
        <v>1805</v>
      </c>
    </row>
    <row r="43" spans="1:43" s="996" customFormat="1" ht="77.25" thickBot="1">
      <c r="A43" s="3179"/>
      <c r="B43" s="3179"/>
      <c r="C43" s="3176"/>
      <c r="D43" s="1088" t="s">
        <v>415</v>
      </c>
      <c r="E43" s="1089"/>
      <c r="F43" s="1090" t="s">
        <v>1336</v>
      </c>
      <c r="G43" s="1089" t="s">
        <v>1024</v>
      </c>
      <c r="H43" s="1089"/>
      <c r="I43" s="1089"/>
      <c r="J43" s="1091" t="s">
        <v>1337</v>
      </c>
      <c r="K43" s="1014" t="s">
        <v>1338</v>
      </c>
      <c r="L43" s="1020" t="s">
        <v>1339</v>
      </c>
      <c r="M43" s="1020">
        <v>2</v>
      </c>
      <c r="N43" s="1020" t="s">
        <v>1340</v>
      </c>
      <c r="O43" s="1020" t="s">
        <v>1341</v>
      </c>
      <c r="P43" s="1034" t="s">
        <v>1342</v>
      </c>
      <c r="Q43" s="1092">
        <v>43132</v>
      </c>
      <c r="R43" s="1092">
        <v>43281</v>
      </c>
      <c r="S43" s="1988"/>
      <c r="T43" s="1988"/>
      <c r="U43" s="1989">
        <v>1</v>
      </c>
      <c r="V43" s="1989"/>
      <c r="W43" s="1989"/>
      <c r="X43" s="1989">
        <v>1</v>
      </c>
      <c r="Y43" s="1988"/>
      <c r="Z43" s="1989"/>
      <c r="AA43" s="1989"/>
      <c r="AB43" s="1989"/>
      <c r="AC43" s="1989"/>
      <c r="AD43" s="1989"/>
      <c r="AE43" s="1021">
        <f>SUM(S43:AD43)</f>
        <v>2</v>
      </c>
      <c r="AF43" s="1086">
        <v>0</v>
      </c>
      <c r="AG43" s="1087">
        <v>0</v>
      </c>
      <c r="AH43" s="2177"/>
      <c r="AI43" s="2197">
        <f t="shared" si="3"/>
        <v>0</v>
      </c>
      <c r="AJ43" s="2064"/>
      <c r="AK43" s="2441">
        <v>0</v>
      </c>
      <c r="AL43" s="2452"/>
      <c r="AM43" s="2452">
        <f t="shared" si="4"/>
        <v>0</v>
      </c>
      <c r="AN43" s="2195"/>
      <c r="AO43" s="2193"/>
      <c r="AP43" s="2426" t="s">
        <v>1804</v>
      </c>
      <c r="AQ43" s="2426" t="s">
        <v>1814</v>
      </c>
    </row>
    <row r="44" spans="1:43" ht="216.75">
      <c r="A44" s="3179"/>
      <c r="B44" s="3179"/>
      <c r="C44" s="3174" t="s">
        <v>1343</v>
      </c>
      <c r="D44" s="1076"/>
      <c r="E44" s="977"/>
      <c r="F44" s="1093" t="s">
        <v>1344</v>
      </c>
      <c r="G44" s="1094" t="s">
        <v>1024</v>
      </c>
      <c r="H44" s="977"/>
      <c r="I44" s="977"/>
      <c r="J44" s="1095" t="s">
        <v>1345</v>
      </c>
      <c r="K44" s="983" t="s">
        <v>1346</v>
      </c>
      <c r="L44" s="1020" t="s">
        <v>1347</v>
      </c>
      <c r="M44" s="1096">
        <v>1</v>
      </c>
      <c r="N44" s="1020" t="s">
        <v>1348</v>
      </c>
      <c r="O44" s="984" t="s">
        <v>1349</v>
      </c>
      <c r="P44" s="1016" t="s">
        <v>1350</v>
      </c>
      <c r="Q44" s="1092">
        <v>43101</v>
      </c>
      <c r="R44" s="1092">
        <v>43465</v>
      </c>
      <c r="S44" s="3108">
        <v>1</v>
      </c>
      <c r="T44" s="3109"/>
      <c r="U44" s="3108">
        <v>1</v>
      </c>
      <c r="V44" s="3109"/>
      <c r="W44" s="3108">
        <v>1</v>
      </c>
      <c r="X44" s="3109"/>
      <c r="Y44" s="3108">
        <v>1</v>
      </c>
      <c r="Z44" s="3109"/>
      <c r="AA44" s="3108">
        <v>1</v>
      </c>
      <c r="AB44" s="3109"/>
      <c r="AC44" s="3108">
        <v>1</v>
      </c>
      <c r="AD44" s="3109"/>
      <c r="AE44" s="1097">
        <v>1</v>
      </c>
      <c r="AF44" s="1019">
        <v>0</v>
      </c>
      <c r="AG44" s="987">
        <v>0</v>
      </c>
      <c r="AH44" s="2160"/>
      <c r="AI44" s="2198">
        <f t="shared" si="3"/>
        <v>1</v>
      </c>
      <c r="AJ44" s="2064">
        <f>2/12</f>
        <v>0.16666666666666666</v>
      </c>
      <c r="AK44" s="2442">
        <v>1</v>
      </c>
      <c r="AL44" s="2452">
        <f>+AK44/AI44</f>
        <v>1</v>
      </c>
      <c r="AM44" s="2452">
        <f t="shared" si="4"/>
        <v>1</v>
      </c>
      <c r="AN44" s="2195"/>
      <c r="AO44" s="2193"/>
      <c r="AP44" s="2426" t="s">
        <v>1815</v>
      </c>
      <c r="AQ44" s="2426" t="s">
        <v>289</v>
      </c>
    </row>
    <row r="45" spans="1:43" ht="63.75">
      <c r="A45" s="3179"/>
      <c r="B45" s="3179"/>
      <c r="C45" s="3175"/>
      <c r="D45" s="1098"/>
      <c r="E45" s="984"/>
      <c r="F45" s="1099" t="s">
        <v>1351</v>
      </c>
      <c r="G45" s="1100" t="s">
        <v>1024</v>
      </c>
      <c r="H45" s="984"/>
      <c r="I45" s="984"/>
      <c r="J45" s="1101" t="s">
        <v>1352</v>
      </c>
      <c r="K45" s="983" t="s">
        <v>1353</v>
      </c>
      <c r="L45" s="1020" t="s">
        <v>1354</v>
      </c>
      <c r="M45" s="1020">
        <v>1</v>
      </c>
      <c r="N45" s="1020" t="s">
        <v>1355</v>
      </c>
      <c r="O45" s="1020" t="s">
        <v>1718</v>
      </c>
      <c r="P45" s="1102" t="s">
        <v>1356</v>
      </c>
      <c r="Q45" s="1017">
        <v>43101</v>
      </c>
      <c r="R45" s="1017">
        <v>43281</v>
      </c>
      <c r="S45" s="1989"/>
      <c r="T45" s="1989"/>
      <c r="U45" s="1989"/>
      <c r="V45" s="1989"/>
      <c r="W45" s="1989"/>
      <c r="X45" s="1989">
        <v>1</v>
      </c>
      <c r="Y45" s="1988"/>
      <c r="Z45" s="1988"/>
      <c r="AA45" s="1988"/>
      <c r="AB45" s="1988"/>
      <c r="AC45" s="1988"/>
      <c r="AD45" s="1988"/>
      <c r="AE45" s="1021">
        <f>SUM(S45:AD45)</f>
        <v>1</v>
      </c>
      <c r="AF45" s="1019">
        <v>0</v>
      </c>
      <c r="AG45" s="1103">
        <v>0</v>
      </c>
      <c r="AH45" s="2178"/>
      <c r="AI45" s="2197">
        <f t="shared" si="3"/>
        <v>0</v>
      </c>
      <c r="AJ45" s="2064"/>
      <c r="AK45" s="2441">
        <v>0</v>
      </c>
      <c r="AL45" s="2452"/>
      <c r="AM45" s="2452">
        <f t="shared" si="4"/>
        <v>0</v>
      </c>
      <c r="AN45" s="2195"/>
      <c r="AO45" s="2193"/>
      <c r="AP45" s="2426" t="s">
        <v>1804</v>
      </c>
      <c r="AQ45" s="2426" t="s">
        <v>1805</v>
      </c>
    </row>
    <row r="46" spans="1:43" ht="76.5">
      <c r="A46" s="3179"/>
      <c r="B46" s="3179"/>
      <c r="C46" s="3175"/>
      <c r="D46" s="1098"/>
      <c r="E46" s="984"/>
      <c r="F46" s="1099" t="s">
        <v>1357</v>
      </c>
      <c r="G46" s="1104" t="s">
        <v>1024</v>
      </c>
      <c r="H46" s="984"/>
      <c r="I46" s="984"/>
      <c r="J46" s="1101" t="s">
        <v>1358</v>
      </c>
      <c r="K46" s="983" t="s">
        <v>1359</v>
      </c>
      <c r="L46" s="1020" t="s">
        <v>1339</v>
      </c>
      <c r="M46" s="1020">
        <v>2</v>
      </c>
      <c r="N46" s="1020" t="s">
        <v>1340</v>
      </c>
      <c r="O46" s="1020" t="s">
        <v>1249</v>
      </c>
      <c r="P46" s="1102" t="s">
        <v>1342</v>
      </c>
      <c r="Q46" s="1017">
        <v>43101</v>
      </c>
      <c r="R46" s="1017">
        <v>43404</v>
      </c>
      <c r="S46" s="1992"/>
      <c r="T46" s="1992"/>
      <c r="U46" s="1992">
        <v>1</v>
      </c>
      <c r="V46" s="1992"/>
      <c r="W46" s="1992"/>
      <c r="X46" s="1992">
        <v>1</v>
      </c>
      <c r="Y46" s="1988"/>
      <c r="Z46" s="1988"/>
      <c r="AA46" s="1988"/>
      <c r="AB46" s="1988"/>
      <c r="AC46" s="1988"/>
      <c r="AD46" s="1988"/>
      <c r="AE46" s="1105">
        <f>SUM(S46:AD46)</f>
        <v>2</v>
      </c>
      <c r="AF46" s="1019">
        <v>0</v>
      </c>
      <c r="AG46" s="1103">
        <v>0</v>
      </c>
      <c r="AH46" s="2178"/>
      <c r="AI46" s="2197">
        <f t="shared" si="3"/>
        <v>0</v>
      </c>
      <c r="AJ46" s="2064"/>
      <c r="AK46" s="2441">
        <v>0</v>
      </c>
      <c r="AL46" s="2452"/>
      <c r="AM46" s="2452">
        <f t="shared" si="4"/>
        <v>0</v>
      </c>
      <c r="AN46" s="2195"/>
      <c r="AO46" s="2193"/>
      <c r="AP46" s="2426" t="s">
        <v>1804</v>
      </c>
      <c r="AQ46" s="2426" t="s">
        <v>1814</v>
      </c>
    </row>
    <row r="47" spans="1:43" ht="76.5">
      <c r="A47" s="3179"/>
      <c r="B47" s="3179"/>
      <c r="C47" s="3175"/>
      <c r="D47" s="1098"/>
      <c r="E47" s="984"/>
      <c r="F47" s="1099" t="s">
        <v>1360</v>
      </c>
      <c r="G47" s="1104" t="s">
        <v>1024</v>
      </c>
      <c r="H47" s="984"/>
      <c r="I47" s="984"/>
      <c r="J47" s="1101" t="s">
        <v>1361</v>
      </c>
      <c r="K47" s="983" t="s">
        <v>1362</v>
      </c>
      <c r="L47" s="1020" t="s">
        <v>1339</v>
      </c>
      <c r="M47" s="1020">
        <v>2</v>
      </c>
      <c r="N47" s="1020" t="s">
        <v>1340</v>
      </c>
      <c r="O47" s="1020" t="s">
        <v>1249</v>
      </c>
      <c r="P47" s="1102" t="s">
        <v>1342</v>
      </c>
      <c r="Q47" s="1017">
        <v>43101</v>
      </c>
      <c r="R47" s="1017">
        <v>43404</v>
      </c>
      <c r="S47" s="1992"/>
      <c r="T47" s="1992"/>
      <c r="U47" s="1992">
        <v>1</v>
      </c>
      <c r="V47" s="1992"/>
      <c r="W47" s="1992"/>
      <c r="X47" s="1992">
        <v>1</v>
      </c>
      <c r="Y47" s="1988"/>
      <c r="Z47" s="1988"/>
      <c r="AA47" s="1988"/>
      <c r="AB47" s="1988"/>
      <c r="AC47" s="1988"/>
      <c r="AD47" s="1988"/>
      <c r="AE47" s="1105">
        <f>SUM(S47:AD47)</f>
        <v>2</v>
      </c>
      <c r="AF47" s="1019">
        <v>0</v>
      </c>
      <c r="AG47" s="1103">
        <v>0</v>
      </c>
      <c r="AH47" s="2178"/>
      <c r="AI47" s="2197">
        <f t="shared" si="3"/>
        <v>0</v>
      </c>
      <c r="AJ47" s="2064"/>
      <c r="AK47" s="2441">
        <v>0</v>
      </c>
      <c r="AL47" s="2452"/>
      <c r="AM47" s="2452">
        <f t="shared" si="4"/>
        <v>0</v>
      </c>
      <c r="AN47" s="2195"/>
      <c r="AO47" s="2193"/>
      <c r="AP47" s="2426" t="s">
        <v>1804</v>
      </c>
      <c r="AQ47" s="2426" t="s">
        <v>1814</v>
      </c>
    </row>
    <row r="48" spans="1:43" ht="153.75" thickBot="1">
      <c r="A48" s="3179"/>
      <c r="B48" s="3179"/>
      <c r="C48" s="3176"/>
      <c r="D48" s="1083"/>
      <c r="E48" s="993"/>
      <c r="F48" s="1106" t="s">
        <v>1363</v>
      </c>
      <c r="G48" s="1107" t="s">
        <v>1024</v>
      </c>
      <c r="H48" s="993"/>
      <c r="I48" s="993"/>
      <c r="J48" s="1108" t="s">
        <v>1317</v>
      </c>
      <c r="K48" s="983" t="s">
        <v>1364</v>
      </c>
      <c r="L48" s="1020" t="s">
        <v>274</v>
      </c>
      <c r="M48" s="1020">
        <v>2</v>
      </c>
      <c r="N48" s="1020" t="s">
        <v>1365</v>
      </c>
      <c r="O48" s="1020" t="s">
        <v>1366</v>
      </c>
      <c r="P48" s="1102" t="s">
        <v>1367</v>
      </c>
      <c r="Q48" s="1017">
        <v>43101</v>
      </c>
      <c r="R48" s="1017">
        <v>43465</v>
      </c>
      <c r="S48" s="1993"/>
      <c r="T48" s="1993"/>
      <c r="U48" s="1993"/>
      <c r="V48" s="1993"/>
      <c r="W48" s="1993"/>
      <c r="X48" s="1992">
        <v>1</v>
      </c>
      <c r="Y48" s="1992"/>
      <c r="Z48" s="1992"/>
      <c r="AA48" s="1992"/>
      <c r="AB48" s="1992"/>
      <c r="AC48" s="1992"/>
      <c r="AD48" s="1992">
        <v>1</v>
      </c>
      <c r="AE48" s="1105">
        <f>SUM(S48:AD48)</f>
        <v>2</v>
      </c>
      <c r="AF48" s="1297">
        <v>450000000</v>
      </c>
      <c r="AG48" s="1103">
        <v>450000000</v>
      </c>
      <c r="AH48" s="2178" t="s">
        <v>1027</v>
      </c>
      <c r="AI48" s="2197">
        <f t="shared" si="3"/>
        <v>0</v>
      </c>
      <c r="AJ48" s="2064"/>
      <c r="AK48" s="2441">
        <v>0</v>
      </c>
      <c r="AL48" s="2452"/>
      <c r="AM48" s="2452">
        <f t="shared" si="4"/>
        <v>0</v>
      </c>
      <c r="AN48" s="2195"/>
      <c r="AO48" s="2193"/>
      <c r="AP48" s="2426" t="s">
        <v>1804</v>
      </c>
      <c r="AQ48" s="2426" t="s">
        <v>1805</v>
      </c>
    </row>
    <row r="49" spans="1:43" ht="77.25" thickBot="1">
      <c r="A49" s="3179"/>
      <c r="B49" s="3179"/>
      <c r="C49" s="1109" t="s">
        <v>1368</v>
      </c>
      <c r="D49" s="1110"/>
      <c r="E49" s="1111"/>
      <c r="F49" s="1112" t="s">
        <v>1369</v>
      </c>
      <c r="G49" s="1113" t="s">
        <v>1024</v>
      </c>
      <c r="H49" s="1111"/>
      <c r="I49" s="1111"/>
      <c r="J49" s="1114" t="s">
        <v>1317</v>
      </c>
      <c r="K49" s="1014" t="s">
        <v>1370</v>
      </c>
      <c r="L49" s="1020" t="s">
        <v>419</v>
      </c>
      <c r="M49" s="1020">
        <v>1</v>
      </c>
      <c r="N49" s="1020" t="s">
        <v>1371</v>
      </c>
      <c r="O49" s="1020" t="s">
        <v>1372</v>
      </c>
      <c r="P49" s="1102" t="s">
        <v>1373</v>
      </c>
      <c r="Q49" s="1017">
        <v>43101</v>
      </c>
      <c r="R49" s="1017">
        <v>43465</v>
      </c>
      <c r="S49" s="1994"/>
      <c r="T49" s="1992"/>
      <c r="U49" s="1994"/>
      <c r="V49" s="1992"/>
      <c r="W49" s="1994"/>
      <c r="X49" s="1992">
        <v>1</v>
      </c>
      <c r="Y49" s="1994"/>
      <c r="Z49" s="1992"/>
      <c r="AA49" s="1994"/>
      <c r="AB49" s="1992"/>
      <c r="AC49" s="1994"/>
      <c r="AD49" s="1992"/>
      <c r="AE49" s="1105">
        <f>SUM(S49:AD49)</f>
        <v>1</v>
      </c>
      <c r="AF49" s="1019">
        <v>0</v>
      </c>
      <c r="AG49" s="1103">
        <v>0</v>
      </c>
      <c r="AH49" s="2178"/>
      <c r="AI49" s="2197">
        <f t="shared" si="3"/>
        <v>0</v>
      </c>
      <c r="AJ49" s="2064"/>
      <c r="AK49" s="2441">
        <v>0</v>
      </c>
      <c r="AL49" s="2452"/>
      <c r="AM49" s="2452">
        <f t="shared" si="4"/>
        <v>0</v>
      </c>
      <c r="AN49" s="2195"/>
      <c r="AO49" s="2193"/>
      <c r="AP49" s="2426" t="s">
        <v>1804</v>
      </c>
      <c r="AQ49" s="2426" t="s">
        <v>1805</v>
      </c>
    </row>
    <row r="50" spans="1:43" ht="108.75" customHeight="1" thickBot="1">
      <c r="A50" s="3180"/>
      <c r="B50" s="3180"/>
      <c r="C50" s="1115" t="s">
        <v>1374</v>
      </c>
      <c r="D50" s="1110"/>
      <c r="E50" s="1111"/>
      <c r="F50" s="1116" t="s">
        <v>1375</v>
      </c>
      <c r="G50" s="1039" t="s">
        <v>289</v>
      </c>
      <c r="H50" s="1039" t="s">
        <v>289</v>
      </c>
      <c r="I50" s="1039" t="s">
        <v>289</v>
      </c>
      <c r="J50" s="1114" t="s">
        <v>1317</v>
      </c>
      <c r="K50" s="1024" t="s">
        <v>1376</v>
      </c>
      <c r="L50" s="1025" t="s">
        <v>419</v>
      </c>
      <c r="M50" s="1026">
        <v>1</v>
      </c>
      <c r="N50" s="1025" t="s">
        <v>1377</v>
      </c>
      <c r="O50" s="1025" t="s">
        <v>1719</v>
      </c>
      <c r="P50" s="1117" t="s">
        <v>1378</v>
      </c>
      <c r="Q50" s="1028">
        <v>43101</v>
      </c>
      <c r="R50" s="1028">
        <v>43465</v>
      </c>
      <c r="S50" s="3151">
        <v>1</v>
      </c>
      <c r="T50" s="3152"/>
      <c r="U50" s="3151">
        <v>1</v>
      </c>
      <c r="V50" s="3152"/>
      <c r="W50" s="3151">
        <v>1</v>
      </c>
      <c r="X50" s="3152"/>
      <c r="Y50" s="3151">
        <v>1</v>
      </c>
      <c r="Z50" s="3152"/>
      <c r="AA50" s="3151">
        <v>1</v>
      </c>
      <c r="AB50" s="3152"/>
      <c r="AC50" s="3151">
        <v>1</v>
      </c>
      <c r="AD50" s="3152"/>
      <c r="AE50" s="1118">
        <v>1</v>
      </c>
      <c r="AF50" s="1119">
        <v>0</v>
      </c>
      <c r="AG50" s="1120">
        <v>0</v>
      </c>
      <c r="AH50" s="2179"/>
      <c r="AI50" s="2198">
        <f t="shared" si="3"/>
        <v>1</v>
      </c>
      <c r="AJ50" s="2064">
        <f>2/12</f>
        <v>0.16666666666666666</v>
      </c>
      <c r="AK50" s="2443">
        <v>1</v>
      </c>
      <c r="AL50" s="2452">
        <f>+AK50/AI50</f>
        <v>1</v>
      </c>
      <c r="AM50" s="2452">
        <f t="shared" si="4"/>
        <v>1</v>
      </c>
      <c r="AN50" s="2195"/>
      <c r="AO50" s="2193"/>
      <c r="AP50" s="2427" t="s">
        <v>1816</v>
      </c>
      <c r="AQ50" s="2427" t="s">
        <v>289</v>
      </c>
    </row>
    <row r="51" spans="1:43" ht="15" thickBot="1">
      <c r="A51" s="3200" t="s">
        <v>418</v>
      </c>
      <c r="B51" s="3201"/>
      <c r="C51" s="3201"/>
      <c r="D51" s="997"/>
      <c r="E51" s="997"/>
      <c r="F51" s="997"/>
      <c r="G51" s="997"/>
      <c r="H51" s="997"/>
      <c r="I51" s="997"/>
      <c r="J51" s="997"/>
      <c r="K51" s="1121"/>
      <c r="L51" s="1121"/>
      <c r="M51" s="1121"/>
      <c r="N51" s="1121"/>
      <c r="O51" s="1121"/>
      <c r="P51" s="1121"/>
      <c r="Q51" s="1121"/>
      <c r="R51" s="1122"/>
      <c r="S51" s="1123"/>
      <c r="T51" s="1123"/>
      <c r="U51" s="1123"/>
      <c r="V51" s="1123"/>
      <c r="W51" s="1123"/>
      <c r="X51" s="1123"/>
      <c r="Y51" s="1123"/>
      <c r="Z51" s="1123"/>
      <c r="AA51" s="1123"/>
      <c r="AB51" s="1123"/>
      <c r="AC51" s="1123"/>
      <c r="AD51" s="1123"/>
      <c r="AE51" s="1124"/>
      <c r="AF51" s="1437">
        <f>SUM(AF41:AF50)</f>
        <v>650000000</v>
      </c>
      <c r="AG51" s="1438">
        <f>SUM(AG41:AG50)</f>
        <v>650000000</v>
      </c>
      <c r="AH51" s="2180"/>
      <c r="AI51" s="2190"/>
      <c r="AJ51" s="2180"/>
      <c r="AK51" s="2180"/>
      <c r="AL51" s="2180"/>
      <c r="AM51" s="2180"/>
      <c r="AN51" s="2180"/>
      <c r="AO51" s="2180"/>
      <c r="AP51" s="2180"/>
      <c r="AQ51" s="1125"/>
    </row>
    <row r="52" spans="1:43" ht="102.75" thickBot="1">
      <c r="A52" s="3183">
        <v>5</v>
      </c>
      <c r="B52" s="3185" t="s">
        <v>1379</v>
      </c>
      <c r="C52" s="3098" t="s">
        <v>1380</v>
      </c>
      <c r="D52" s="1126"/>
      <c r="E52" s="1127"/>
      <c r="F52" s="1128" t="s">
        <v>1381</v>
      </c>
      <c r="G52" s="1129" t="s">
        <v>289</v>
      </c>
      <c r="H52" s="1129" t="s">
        <v>289</v>
      </c>
      <c r="I52" s="1129" t="s">
        <v>289</v>
      </c>
      <c r="J52" s="1130" t="s">
        <v>1382</v>
      </c>
      <c r="K52" s="1131" t="s">
        <v>1383</v>
      </c>
      <c r="L52" s="977" t="s">
        <v>1384</v>
      </c>
      <c r="M52" s="1132">
        <v>1</v>
      </c>
      <c r="N52" s="977" t="s">
        <v>1385</v>
      </c>
      <c r="O52" s="1025" t="s">
        <v>1719</v>
      </c>
      <c r="P52" s="1133" t="s">
        <v>1386</v>
      </c>
      <c r="Q52" s="1006">
        <v>43101</v>
      </c>
      <c r="R52" s="1006">
        <v>43465</v>
      </c>
      <c r="S52" s="3172">
        <v>1</v>
      </c>
      <c r="T52" s="3173"/>
      <c r="U52" s="3172">
        <v>1</v>
      </c>
      <c r="V52" s="3173"/>
      <c r="W52" s="3172">
        <v>1</v>
      </c>
      <c r="X52" s="3173"/>
      <c r="Y52" s="3172">
        <v>1</v>
      </c>
      <c r="Z52" s="3173"/>
      <c r="AA52" s="3172">
        <v>1</v>
      </c>
      <c r="AB52" s="3173"/>
      <c r="AC52" s="3172">
        <v>1</v>
      </c>
      <c r="AD52" s="3173"/>
      <c r="AE52" s="1134">
        <v>1</v>
      </c>
      <c r="AF52" s="981">
        <v>0</v>
      </c>
      <c r="AG52" s="981">
        <v>0</v>
      </c>
      <c r="AH52" s="2159"/>
      <c r="AI52" s="2198">
        <f>SUM(S52)</f>
        <v>1</v>
      </c>
      <c r="AJ52" s="2203">
        <f>2/12</f>
        <v>0.16666666666666666</v>
      </c>
      <c r="AK52" s="2447">
        <v>1</v>
      </c>
      <c r="AL52" s="2452">
        <f>+AK52/AI52</f>
        <v>1</v>
      </c>
      <c r="AM52" s="2452">
        <f>+AK52/AE52</f>
        <v>1</v>
      </c>
      <c r="AN52" s="2195"/>
      <c r="AO52" s="2193"/>
      <c r="AP52" s="2428" t="s">
        <v>1817</v>
      </c>
      <c r="AQ52" s="2429" t="s">
        <v>289</v>
      </c>
    </row>
    <row r="53" spans="1:43" ht="78.75">
      <c r="A53" s="3202"/>
      <c r="B53" s="3204"/>
      <c r="C53" s="3206"/>
      <c r="D53" s="1135"/>
      <c r="E53" s="1136"/>
      <c r="F53" s="1137" t="s">
        <v>1381</v>
      </c>
      <c r="G53" s="1138" t="s">
        <v>289</v>
      </c>
      <c r="H53" s="1138" t="s">
        <v>289</v>
      </c>
      <c r="I53" s="1138" t="s">
        <v>289</v>
      </c>
      <c r="J53" s="1139" t="s">
        <v>1387</v>
      </c>
      <c r="K53" s="983" t="s">
        <v>1388</v>
      </c>
      <c r="L53" s="984" t="s">
        <v>417</v>
      </c>
      <c r="M53" s="984">
        <v>12</v>
      </c>
      <c r="N53" s="984" t="s">
        <v>1389</v>
      </c>
      <c r="O53" s="984" t="s">
        <v>1390</v>
      </c>
      <c r="P53" s="1140" t="s">
        <v>1391</v>
      </c>
      <c r="Q53" s="1017">
        <v>43101</v>
      </c>
      <c r="R53" s="1017">
        <v>43465</v>
      </c>
      <c r="S53" s="1995">
        <v>1</v>
      </c>
      <c r="T53" s="1995">
        <v>1</v>
      </c>
      <c r="U53" s="1995">
        <v>1</v>
      </c>
      <c r="V53" s="1995">
        <v>1</v>
      </c>
      <c r="W53" s="1995">
        <v>1</v>
      </c>
      <c r="X53" s="1995">
        <v>1</v>
      </c>
      <c r="Y53" s="1995">
        <v>1</v>
      </c>
      <c r="Z53" s="1995">
        <v>1</v>
      </c>
      <c r="AA53" s="1995">
        <v>1</v>
      </c>
      <c r="AB53" s="1995">
        <v>1</v>
      </c>
      <c r="AC53" s="1995">
        <v>1</v>
      </c>
      <c r="AD53" s="1995">
        <v>1</v>
      </c>
      <c r="AE53" s="1141">
        <f>SUM(S53:AD53)</f>
        <v>12</v>
      </c>
      <c r="AF53" s="987">
        <v>0</v>
      </c>
      <c r="AG53" s="987">
        <v>0</v>
      </c>
      <c r="AH53" s="2160"/>
      <c r="AI53" s="2197">
        <f>SUM(S53:T53)</f>
        <v>2</v>
      </c>
      <c r="AJ53" s="2064">
        <f>AI53/AE53</f>
        <v>0.16666666666666666</v>
      </c>
      <c r="AK53" s="2448">
        <v>2</v>
      </c>
      <c r="AL53" s="2452">
        <f>+AK53/AI53</f>
        <v>1</v>
      </c>
      <c r="AM53" s="2452">
        <f>+AK53/AE53</f>
        <v>0.16666666666666666</v>
      </c>
      <c r="AN53" s="2195"/>
      <c r="AO53" s="2193"/>
      <c r="AP53" s="2426" t="s">
        <v>1818</v>
      </c>
      <c r="AQ53" s="2426" t="s">
        <v>289</v>
      </c>
    </row>
    <row r="54" spans="1:43" ht="68.25" thickBot="1">
      <c r="A54" s="3202"/>
      <c r="B54" s="3204"/>
      <c r="C54" s="3099"/>
      <c r="D54" s="1142"/>
      <c r="E54" s="1143"/>
      <c r="F54" s="1144" t="s">
        <v>1381</v>
      </c>
      <c r="G54" s="1145" t="s">
        <v>289</v>
      </c>
      <c r="H54" s="1145" t="s">
        <v>289</v>
      </c>
      <c r="I54" s="1145" t="s">
        <v>289</v>
      </c>
      <c r="J54" s="1146" t="s">
        <v>1392</v>
      </c>
      <c r="K54" s="983" t="s">
        <v>1393</v>
      </c>
      <c r="L54" s="984" t="s">
        <v>1394</v>
      </c>
      <c r="M54" s="984">
        <f>2*365</f>
        <v>730</v>
      </c>
      <c r="N54" s="984" t="s">
        <v>1395</v>
      </c>
      <c r="O54" s="984" t="s">
        <v>1396</v>
      </c>
      <c r="P54" s="1140" t="s">
        <v>1397</v>
      </c>
      <c r="Q54" s="1017">
        <v>43101</v>
      </c>
      <c r="R54" s="1017">
        <v>43465</v>
      </c>
      <c r="S54" s="1995">
        <f>2*31</f>
        <v>62</v>
      </c>
      <c r="T54" s="1995">
        <f>28*2</f>
        <v>56</v>
      </c>
      <c r="U54" s="1995">
        <f>2*31</f>
        <v>62</v>
      </c>
      <c r="V54" s="1995">
        <f>30*2</f>
        <v>60</v>
      </c>
      <c r="W54" s="1995">
        <f>2*31</f>
        <v>62</v>
      </c>
      <c r="X54" s="1995">
        <f>30*2</f>
        <v>60</v>
      </c>
      <c r="Y54" s="1995">
        <f>2*31</f>
        <v>62</v>
      </c>
      <c r="Z54" s="1995">
        <f>2*31</f>
        <v>62</v>
      </c>
      <c r="AA54" s="1995">
        <f>30*2</f>
        <v>60</v>
      </c>
      <c r="AB54" s="1995">
        <f>2*31</f>
        <v>62</v>
      </c>
      <c r="AC54" s="1995">
        <f>30*2</f>
        <v>60</v>
      </c>
      <c r="AD54" s="1995">
        <f>2*31</f>
        <v>62</v>
      </c>
      <c r="AE54" s="1141">
        <f>SUM(S54:AD54)</f>
        <v>730</v>
      </c>
      <c r="AF54" s="987">
        <v>0</v>
      </c>
      <c r="AG54" s="987">
        <v>0</v>
      </c>
      <c r="AH54" s="2160"/>
      <c r="AI54" s="2197">
        <f>SUM(S54:T54)</f>
        <v>118</v>
      </c>
      <c r="AJ54" s="2064">
        <f>AI54/AE54</f>
        <v>0.16164383561643836</v>
      </c>
      <c r="AK54" s="2448">
        <v>118</v>
      </c>
      <c r="AL54" s="2452">
        <f>+AK54/AI54</f>
        <v>1</v>
      </c>
      <c r="AM54" s="2452">
        <f>+AK54/AE54</f>
        <v>0.16164383561643836</v>
      </c>
      <c r="AN54" s="2195"/>
      <c r="AO54" s="2193"/>
      <c r="AP54" s="2426" t="s">
        <v>1819</v>
      </c>
      <c r="AQ54" s="2426" t="s">
        <v>289</v>
      </c>
    </row>
    <row r="55" spans="1:43" ht="102" thickBot="1">
      <c r="A55" s="3203"/>
      <c r="B55" s="3205"/>
      <c r="C55" s="1147" t="s">
        <v>1398</v>
      </c>
      <c r="D55" s="1148"/>
      <c r="E55" s="1149"/>
      <c r="F55" s="1150" t="s">
        <v>1399</v>
      </c>
      <c r="G55" s="1149" t="s">
        <v>289</v>
      </c>
      <c r="H55" s="1149" t="s">
        <v>289</v>
      </c>
      <c r="I55" s="1149" t="s">
        <v>289</v>
      </c>
      <c r="J55" s="1151" t="s">
        <v>1400</v>
      </c>
      <c r="K55" s="1024" t="s">
        <v>1400</v>
      </c>
      <c r="L55" s="993" t="s">
        <v>1401</v>
      </c>
      <c r="M55" s="1152">
        <v>1</v>
      </c>
      <c r="N55" s="993" t="s">
        <v>1402</v>
      </c>
      <c r="O55" s="993" t="s">
        <v>1403</v>
      </c>
      <c r="P55" s="1153" t="s">
        <v>1404</v>
      </c>
      <c r="Q55" s="1028">
        <v>43101</v>
      </c>
      <c r="R55" s="1028">
        <v>43465</v>
      </c>
      <c r="S55" s="3191">
        <v>1</v>
      </c>
      <c r="T55" s="3192"/>
      <c r="U55" s="3191">
        <v>1</v>
      </c>
      <c r="V55" s="3192"/>
      <c r="W55" s="3191">
        <v>1</v>
      </c>
      <c r="X55" s="3192"/>
      <c r="Y55" s="3191">
        <v>1</v>
      </c>
      <c r="Z55" s="3192"/>
      <c r="AA55" s="3191">
        <v>1</v>
      </c>
      <c r="AB55" s="3192"/>
      <c r="AC55" s="3191">
        <v>1</v>
      </c>
      <c r="AD55" s="3192"/>
      <c r="AE55" s="1161">
        <v>1</v>
      </c>
      <c r="AF55" s="1154">
        <v>0</v>
      </c>
      <c r="AG55" s="1154">
        <v>0</v>
      </c>
      <c r="AH55" s="2181"/>
      <c r="AI55" s="2197">
        <f>SUM(S55:T55)</f>
        <v>1</v>
      </c>
      <c r="AJ55" s="2430">
        <f>+AI55/12</f>
        <v>0.08333333333333333</v>
      </c>
      <c r="AK55" s="2443">
        <v>1</v>
      </c>
      <c r="AL55" s="2452">
        <f>+AK55/AI55</f>
        <v>1</v>
      </c>
      <c r="AM55" s="2452">
        <f>+AK55/AE55</f>
        <v>1</v>
      </c>
      <c r="AN55" s="2431"/>
      <c r="AO55" s="2432"/>
      <c r="AP55" s="2427" t="s">
        <v>1820</v>
      </c>
      <c r="AQ55" s="2427" t="s">
        <v>289</v>
      </c>
    </row>
    <row r="56" spans="1:43" ht="15" thickBot="1">
      <c r="A56" s="3181" t="s">
        <v>56</v>
      </c>
      <c r="B56" s="3182"/>
      <c r="C56" s="3182"/>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1434">
        <f>SUM(AF52:AF55)</f>
        <v>0</v>
      </c>
      <c r="AG56" s="1439">
        <f>SUM(AG52:AG55)</f>
        <v>0</v>
      </c>
      <c r="AH56" s="2182"/>
      <c r="AI56" s="2191"/>
      <c r="AJ56" s="2436"/>
      <c r="AK56" s="2436"/>
      <c r="AL56" s="2436"/>
      <c r="AM56" s="2436"/>
      <c r="AN56" s="2436"/>
      <c r="AO56" s="2437"/>
      <c r="AP56" s="2436"/>
      <c r="AQ56" s="2436"/>
    </row>
    <row r="57" spans="1:43" ht="112.5">
      <c r="A57" s="3183">
        <v>6</v>
      </c>
      <c r="B57" s="3185" t="s">
        <v>1405</v>
      </c>
      <c r="C57" s="3133" t="s">
        <v>1406</v>
      </c>
      <c r="D57" s="1156"/>
      <c r="E57" s="1129"/>
      <c r="F57" s="1128" t="s">
        <v>1407</v>
      </c>
      <c r="G57" s="1129" t="s">
        <v>289</v>
      </c>
      <c r="H57" s="1129" t="s">
        <v>289</v>
      </c>
      <c r="I57" s="1129" t="s">
        <v>289</v>
      </c>
      <c r="J57" s="1157" t="s">
        <v>1408</v>
      </c>
      <c r="K57" s="1158" t="s">
        <v>1409</v>
      </c>
      <c r="L57" s="977" t="s">
        <v>1401</v>
      </c>
      <c r="M57" s="1132">
        <v>1</v>
      </c>
      <c r="N57" s="977" t="s">
        <v>1410</v>
      </c>
      <c r="O57" s="977" t="s">
        <v>1411</v>
      </c>
      <c r="P57" s="1133" t="s">
        <v>1412</v>
      </c>
      <c r="Q57" s="1006">
        <v>43101</v>
      </c>
      <c r="R57" s="1006">
        <v>43465</v>
      </c>
      <c r="S57" s="3172">
        <v>1</v>
      </c>
      <c r="T57" s="3173"/>
      <c r="U57" s="3172">
        <v>1</v>
      </c>
      <c r="V57" s="3173"/>
      <c r="W57" s="3172">
        <v>1</v>
      </c>
      <c r="X57" s="3173"/>
      <c r="Y57" s="3172">
        <v>1</v>
      </c>
      <c r="Z57" s="3173"/>
      <c r="AA57" s="3172">
        <v>1</v>
      </c>
      <c r="AB57" s="3173"/>
      <c r="AC57" s="3172">
        <v>1</v>
      </c>
      <c r="AD57" s="3173"/>
      <c r="AE57" s="1134">
        <v>1</v>
      </c>
      <c r="AF57" s="981">
        <v>0</v>
      </c>
      <c r="AG57" s="981">
        <v>0</v>
      </c>
      <c r="AH57" s="2159"/>
      <c r="AI57" s="2199">
        <v>1</v>
      </c>
      <c r="AJ57" s="2433">
        <f>2/12</f>
        <v>0.16666666666666666</v>
      </c>
      <c r="AK57" s="2449">
        <v>1</v>
      </c>
      <c r="AL57" s="2453">
        <f>+AK57/AI57</f>
        <v>1</v>
      </c>
      <c r="AM57" s="2453">
        <f>+AL57/AE57</f>
        <v>1</v>
      </c>
      <c r="AN57" s="2434"/>
      <c r="AO57" s="2435"/>
      <c r="AP57" s="2425" t="s">
        <v>1821</v>
      </c>
      <c r="AQ57" s="2425" t="s">
        <v>289</v>
      </c>
    </row>
    <row r="58" spans="1:43" ht="153.75" thickBot="1">
      <c r="A58" s="3184"/>
      <c r="B58" s="3186"/>
      <c r="C58" s="3136"/>
      <c r="D58" s="1159"/>
      <c r="E58" s="1145"/>
      <c r="F58" s="1144" t="s">
        <v>1413</v>
      </c>
      <c r="G58" s="1145" t="s">
        <v>289</v>
      </c>
      <c r="H58" s="1145" t="s">
        <v>289</v>
      </c>
      <c r="I58" s="1145" t="s">
        <v>289</v>
      </c>
      <c r="J58" s="1146" t="s">
        <v>1414</v>
      </c>
      <c r="K58" s="1160" t="s">
        <v>1415</v>
      </c>
      <c r="L58" s="993" t="s">
        <v>1416</v>
      </c>
      <c r="M58" s="1152">
        <v>1</v>
      </c>
      <c r="N58" s="993" t="s">
        <v>1417</v>
      </c>
      <c r="O58" s="993" t="s">
        <v>1418</v>
      </c>
      <c r="P58" s="1153" t="s">
        <v>1419</v>
      </c>
      <c r="Q58" s="1028">
        <v>43101</v>
      </c>
      <c r="R58" s="1028">
        <v>43465</v>
      </c>
      <c r="S58" s="3151">
        <v>1</v>
      </c>
      <c r="T58" s="3152"/>
      <c r="U58" s="3151">
        <v>1</v>
      </c>
      <c r="V58" s="3152"/>
      <c r="W58" s="3151">
        <v>1</v>
      </c>
      <c r="X58" s="3152"/>
      <c r="Y58" s="3151">
        <v>1</v>
      </c>
      <c r="Z58" s="3152"/>
      <c r="AA58" s="3151">
        <v>1</v>
      </c>
      <c r="AB58" s="3152"/>
      <c r="AC58" s="3151">
        <v>1</v>
      </c>
      <c r="AD58" s="3152"/>
      <c r="AE58" s="1161">
        <v>1</v>
      </c>
      <c r="AF58" s="1154">
        <v>0</v>
      </c>
      <c r="AG58" s="1154">
        <v>0</v>
      </c>
      <c r="AH58" s="2181"/>
      <c r="AI58" s="2199">
        <v>1</v>
      </c>
      <c r="AJ58" s="2064">
        <f>2/12</f>
        <v>0.16666666666666666</v>
      </c>
      <c r="AK58" s="2442">
        <v>1</v>
      </c>
      <c r="AL58" s="2453">
        <f>+AK58/AI58</f>
        <v>1</v>
      </c>
      <c r="AM58" s="2453">
        <f>+AL58/AE58</f>
        <v>1</v>
      </c>
      <c r="AN58" s="2195"/>
      <c r="AO58" s="2193"/>
      <c r="AP58" s="2426" t="s">
        <v>1822</v>
      </c>
      <c r="AQ58" s="2426" t="s">
        <v>289</v>
      </c>
    </row>
    <row r="59" spans="1:43" ht="15" thickBot="1">
      <c r="A59" s="3181" t="s">
        <v>56</v>
      </c>
      <c r="B59" s="3182"/>
      <c r="C59" s="3182"/>
      <c r="D59" s="998"/>
      <c r="E59" s="998"/>
      <c r="F59" s="998"/>
      <c r="G59" s="998"/>
      <c r="H59" s="998"/>
      <c r="I59" s="998"/>
      <c r="J59" s="999"/>
      <c r="K59" s="1162"/>
      <c r="L59" s="1163"/>
      <c r="M59" s="1163"/>
      <c r="N59" s="1163"/>
      <c r="O59" s="1163"/>
      <c r="P59" s="1163"/>
      <c r="Q59" s="1163"/>
      <c r="R59" s="1163"/>
      <c r="S59" s="1163"/>
      <c r="T59" s="1163"/>
      <c r="U59" s="1163"/>
      <c r="V59" s="1163"/>
      <c r="W59" s="1163"/>
      <c r="X59" s="1163"/>
      <c r="Y59" s="1163"/>
      <c r="Z59" s="1163"/>
      <c r="AA59" s="1163"/>
      <c r="AB59" s="1163"/>
      <c r="AC59" s="1163"/>
      <c r="AD59" s="1164"/>
      <c r="AE59" s="1165"/>
      <c r="AF59" s="1439">
        <f>SUM(AF57:AF58)</f>
        <v>0</v>
      </c>
      <c r="AG59" s="1439">
        <f>SUM(AG57:AG58)</f>
        <v>0</v>
      </c>
      <c r="AH59" s="2182"/>
      <c r="AI59" s="2191"/>
      <c r="AJ59" s="2182"/>
      <c r="AK59" s="2182"/>
      <c r="AL59" s="2182"/>
      <c r="AM59" s="2182"/>
      <c r="AN59" s="2182"/>
      <c r="AO59" s="2182"/>
      <c r="AP59" s="2182"/>
      <c r="AQ59" s="1155"/>
    </row>
    <row r="60" spans="1:43" ht="15" thickBot="1">
      <c r="A60" s="3196" t="s">
        <v>57</v>
      </c>
      <c r="B60" s="3197"/>
      <c r="C60" s="3197"/>
      <c r="D60" s="1166"/>
      <c r="E60" s="1166"/>
      <c r="F60" s="1166"/>
      <c r="G60" s="1166"/>
      <c r="H60" s="1166"/>
      <c r="I60" s="1166"/>
      <c r="J60" s="1166"/>
      <c r="K60" s="1166"/>
      <c r="L60" s="1166"/>
      <c r="M60" s="1166"/>
      <c r="N60" s="1166"/>
      <c r="O60" s="1166"/>
      <c r="P60" s="1166"/>
      <c r="Q60" s="1167"/>
      <c r="R60" s="1168"/>
      <c r="S60" s="1168"/>
      <c r="T60" s="1168"/>
      <c r="U60" s="1168"/>
      <c r="V60" s="1168"/>
      <c r="W60" s="1168"/>
      <c r="X60" s="1168"/>
      <c r="Y60" s="1168"/>
      <c r="Z60" s="1168"/>
      <c r="AA60" s="1168"/>
      <c r="AB60" s="1168"/>
      <c r="AC60" s="1168"/>
      <c r="AD60" s="1168"/>
      <c r="AE60" s="1168"/>
      <c r="AF60" s="1440">
        <f>SUM(AF59+AF56+AF51)</f>
        <v>650000000</v>
      </c>
      <c r="AG60" s="1440">
        <f>SUM(AG59+AG56+AG51)</f>
        <v>650000000</v>
      </c>
      <c r="AH60" s="2183"/>
      <c r="AI60" s="2192"/>
      <c r="AJ60" s="2183"/>
      <c r="AK60" s="2183"/>
      <c r="AL60" s="2183"/>
      <c r="AM60" s="2183"/>
      <c r="AN60" s="2183"/>
      <c r="AO60" s="2183"/>
      <c r="AP60" s="2183"/>
      <c r="AQ60" s="1169"/>
    </row>
    <row r="61" spans="1:34" ht="15.75" thickBot="1">
      <c r="A61" s="1170"/>
      <c r="B61" s="1171"/>
      <c r="C61" s="1172"/>
      <c r="D61" s="1173"/>
      <c r="E61" s="1173"/>
      <c r="F61" s="1173"/>
      <c r="G61" s="1173"/>
      <c r="H61" s="1173"/>
      <c r="I61" s="1173"/>
      <c r="J61" s="1171"/>
      <c r="K61" s="1171"/>
      <c r="L61" s="1171"/>
      <c r="M61" s="1171"/>
      <c r="N61" s="1171"/>
      <c r="O61" s="1171"/>
      <c r="P61" s="1171"/>
      <c r="Q61" s="1174"/>
      <c r="R61" s="1174"/>
      <c r="S61" s="1171"/>
      <c r="T61" s="1171"/>
      <c r="U61" s="1171"/>
      <c r="V61" s="1171"/>
      <c r="W61" s="1171"/>
      <c r="X61" s="1171"/>
      <c r="Y61" s="1171"/>
      <c r="Z61" s="1171"/>
      <c r="AA61" s="1171"/>
      <c r="AB61" s="1171"/>
      <c r="AC61" s="1171"/>
      <c r="AD61" s="1171"/>
      <c r="AE61" s="1175"/>
      <c r="AF61" s="1171"/>
      <c r="AG61" s="1171"/>
      <c r="AH61" s="1176"/>
    </row>
    <row r="62" spans="1:43" ht="15.75" thickBot="1">
      <c r="A62" s="3162" t="s">
        <v>8</v>
      </c>
      <c r="B62" s="3163"/>
      <c r="C62" s="3163"/>
      <c r="D62" s="1177"/>
      <c r="E62" s="1177"/>
      <c r="F62" s="1177"/>
      <c r="G62" s="1177"/>
      <c r="H62" s="1177"/>
      <c r="I62" s="1177"/>
      <c r="J62" s="1178" t="s">
        <v>8</v>
      </c>
      <c r="K62" s="1059"/>
      <c r="L62" s="3198" t="s">
        <v>242</v>
      </c>
      <c r="M62" s="3198"/>
      <c r="N62" s="3198"/>
      <c r="O62" s="3198"/>
      <c r="P62" s="3198"/>
      <c r="Q62" s="3198"/>
      <c r="R62" s="3198"/>
      <c r="S62" s="3198"/>
      <c r="T62" s="3198"/>
      <c r="U62" s="3198"/>
      <c r="V62" s="3198"/>
      <c r="W62" s="3198"/>
      <c r="X62" s="3198"/>
      <c r="Y62" s="3198"/>
      <c r="Z62" s="3198"/>
      <c r="AA62" s="3198"/>
      <c r="AB62" s="3198"/>
      <c r="AC62" s="3198"/>
      <c r="AD62" s="3198"/>
      <c r="AE62" s="3198"/>
      <c r="AF62" s="3198"/>
      <c r="AG62" s="3198"/>
      <c r="AH62" s="3199"/>
      <c r="AI62" s="3061"/>
      <c r="AJ62" s="3061"/>
      <c r="AK62" s="3061"/>
      <c r="AL62" s="3061"/>
      <c r="AM62" s="3061"/>
      <c r="AN62" s="3061"/>
      <c r="AO62" s="3061"/>
      <c r="AP62" s="3061"/>
      <c r="AQ62" s="3061"/>
    </row>
    <row r="63" spans="1:43" ht="34.5" thickBot="1">
      <c r="A63" s="1179" t="s">
        <v>9</v>
      </c>
      <c r="B63" s="1180" t="s">
        <v>10</v>
      </c>
      <c r="C63" s="1180" t="s">
        <v>11</v>
      </c>
      <c r="D63" s="3195" t="s">
        <v>328</v>
      </c>
      <c r="E63" s="3195"/>
      <c r="F63" s="1181" t="s">
        <v>355</v>
      </c>
      <c r="G63" s="1181" t="s">
        <v>354</v>
      </c>
      <c r="H63" s="3195" t="s">
        <v>328</v>
      </c>
      <c r="I63" s="3195"/>
      <c r="J63" s="1182" t="s">
        <v>243</v>
      </c>
      <c r="K63" s="1182" t="s">
        <v>353</v>
      </c>
      <c r="L63" s="1180" t="s">
        <v>13</v>
      </c>
      <c r="M63" s="1180" t="s">
        <v>14</v>
      </c>
      <c r="N63" s="1180" t="s">
        <v>15</v>
      </c>
      <c r="O63" s="1180" t="s">
        <v>16</v>
      </c>
      <c r="P63" s="1180" t="s">
        <v>18</v>
      </c>
      <c r="Q63" s="1180" t="s">
        <v>19</v>
      </c>
      <c r="R63" s="1180" t="s">
        <v>20</v>
      </c>
      <c r="S63" s="1183" t="s">
        <v>21</v>
      </c>
      <c r="T63" s="1183" t="s">
        <v>22</v>
      </c>
      <c r="U63" s="1183" t="s">
        <v>23</v>
      </c>
      <c r="V63" s="1183" t="s">
        <v>24</v>
      </c>
      <c r="W63" s="1183" t="s">
        <v>25</v>
      </c>
      <c r="X63" s="1183" t="s">
        <v>26</v>
      </c>
      <c r="Y63" s="1183" t="s">
        <v>27</v>
      </c>
      <c r="Z63" s="1183" t="s">
        <v>28</v>
      </c>
      <c r="AA63" s="1183" t="s">
        <v>29</v>
      </c>
      <c r="AB63" s="1183" t="s">
        <v>30</v>
      </c>
      <c r="AC63" s="1183" t="s">
        <v>31</v>
      </c>
      <c r="AD63" s="1183" t="s">
        <v>32</v>
      </c>
      <c r="AE63" s="1180" t="s">
        <v>33</v>
      </c>
      <c r="AF63" s="1184" t="s">
        <v>34</v>
      </c>
      <c r="AG63" s="1185" t="s">
        <v>244</v>
      </c>
      <c r="AH63" s="2184"/>
      <c r="AI63" s="2054" t="s">
        <v>36</v>
      </c>
      <c r="AJ63" s="2055" t="s">
        <v>37</v>
      </c>
      <c r="AK63" s="2085" t="s">
        <v>38</v>
      </c>
      <c r="AL63" s="2056" t="s">
        <v>1724</v>
      </c>
      <c r="AM63" s="2056" t="s">
        <v>1725</v>
      </c>
      <c r="AN63" s="2087" t="s">
        <v>42</v>
      </c>
      <c r="AO63" s="2057" t="s">
        <v>43</v>
      </c>
      <c r="AP63" s="2087" t="s">
        <v>44</v>
      </c>
      <c r="AQ63" s="2089" t="s">
        <v>45</v>
      </c>
    </row>
    <row r="64" spans="1:43" s="1188" customFormat="1" ht="78.75">
      <c r="A64" s="2919">
        <v>7</v>
      </c>
      <c r="B64" s="2919" t="s">
        <v>282</v>
      </c>
      <c r="C64" s="2920" t="s">
        <v>286</v>
      </c>
      <c r="D64" s="1186"/>
      <c r="E64" s="1186"/>
      <c r="F64" s="1186"/>
      <c r="G64" s="1186"/>
      <c r="H64" s="1186"/>
      <c r="I64" s="1186"/>
      <c r="J64" s="1187"/>
      <c r="K64" s="472" t="s">
        <v>848</v>
      </c>
      <c r="L64" s="446" t="s">
        <v>296</v>
      </c>
      <c r="M64" s="447">
        <v>12</v>
      </c>
      <c r="N64" s="447" t="s">
        <v>849</v>
      </c>
      <c r="O64" s="447" t="s">
        <v>1420</v>
      </c>
      <c r="P64" s="447" t="s">
        <v>493</v>
      </c>
      <c r="Q64" s="448" t="s">
        <v>255</v>
      </c>
      <c r="R64" s="448">
        <v>43465</v>
      </c>
      <c r="S64" s="3189">
        <v>2</v>
      </c>
      <c r="T64" s="3189"/>
      <c r="U64" s="3189">
        <v>2</v>
      </c>
      <c r="V64" s="3189"/>
      <c r="W64" s="3189">
        <v>2</v>
      </c>
      <c r="X64" s="3189"/>
      <c r="Y64" s="3189">
        <v>2</v>
      </c>
      <c r="Z64" s="3189"/>
      <c r="AA64" s="3189">
        <v>2</v>
      </c>
      <c r="AB64" s="3189"/>
      <c r="AC64" s="3189">
        <v>2</v>
      </c>
      <c r="AD64" s="3189"/>
      <c r="AE64" s="1637">
        <f>SUM(S64:AD64)</f>
        <v>12</v>
      </c>
      <c r="AF64" s="450">
        <v>0</v>
      </c>
      <c r="AG64" s="450">
        <v>0</v>
      </c>
      <c r="AH64" s="2154"/>
      <c r="AI64" s="2200">
        <f>SUM(S64)</f>
        <v>2</v>
      </c>
      <c r="AJ64" s="2064">
        <f>AI64/AE64</f>
        <v>0.16666666666666666</v>
      </c>
      <c r="AK64" s="2450">
        <v>2</v>
      </c>
      <c r="AL64" s="2452">
        <f>+AK64/AI64</f>
        <v>1</v>
      </c>
      <c r="AM64" s="2452">
        <f>+AK64/AE64</f>
        <v>0.16666666666666666</v>
      </c>
      <c r="AN64" s="2195"/>
      <c r="AO64" s="2193"/>
      <c r="AP64" s="2425" t="s">
        <v>1823</v>
      </c>
      <c r="AQ64" s="2425" t="s">
        <v>289</v>
      </c>
    </row>
    <row r="65" spans="1:43" s="1188" customFormat="1" ht="102">
      <c r="A65" s="2837"/>
      <c r="B65" s="2837"/>
      <c r="C65" s="2838"/>
      <c r="D65" s="1189"/>
      <c r="E65" s="1189"/>
      <c r="F65" s="1189"/>
      <c r="G65" s="1189"/>
      <c r="H65" s="1189"/>
      <c r="I65" s="1189"/>
      <c r="J65" s="1190"/>
      <c r="K65" s="474" t="s">
        <v>845</v>
      </c>
      <c r="L65" s="187" t="s">
        <v>846</v>
      </c>
      <c r="M65" s="416">
        <v>4</v>
      </c>
      <c r="N65" s="187" t="s">
        <v>850</v>
      </c>
      <c r="O65" s="451" t="s">
        <v>1420</v>
      </c>
      <c r="P65" s="187" t="s">
        <v>490</v>
      </c>
      <c r="Q65" s="433">
        <v>43160</v>
      </c>
      <c r="R65" s="433">
        <v>43465</v>
      </c>
      <c r="S65" s="434"/>
      <c r="T65" s="434"/>
      <c r="U65" s="434">
        <v>2</v>
      </c>
      <c r="V65" s="434"/>
      <c r="W65" s="434"/>
      <c r="X65" s="434"/>
      <c r="Y65" s="434">
        <v>1</v>
      </c>
      <c r="Z65" s="434"/>
      <c r="AA65" s="434"/>
      <c r="AB65" s="434"/>
      <c r="AC65" s="434"/>
      <c r="AD65" s="434">
        <v>1</v>
      </c>
      <c r="AE65" s="385">
        <f>SUM(S65:AD65)</f>
        <v>4</v>
      </c>
      <c r="AF65" s="452">
        <v>0</v>
      </c>
      <c r="AG65" s="452">
        <v>0</v>
      </c>
      <c r="AH65" s="2062"/>
      <c r="AI65" s="2200">
        <f>SUM(S65)</f>
        <v>0</v>
      </c>
      <c r="AJ65" s="2064"/>
      <c r="AK65" s="2441">
        <v>0</v>
      </c>
      <c r="AL65" s="2452"/>
      <c r="AM65" s="2452">
        <f>+AK65/AE65</f>
        <v>0</v>
      </c>
      <c r="AN65" s="2195"/>
      <c r="AO65" s="2193"/>
      <c r="AP65" s="2426" t="s">
        <v>289</v>
      </c>
      <c r="AQ65" s="2426" t="s">
        <v>1806</v>
      </c>
    </row>
    <row r="66" spans="1:43" s="1188" customFormat="1" ht="113.25" thickBot="1">
      <c r="A66" s="3051"/>
      <c r="B66" s="3051"/>
      <c r="C66" s="2839"/>
      <c r="D66" s="1191"/>
      <c r="E66" s="1191"/>
      <c r="F66" s="1191"/>
      <c r="G66" s="1191"/>
      <c r="H66" s="1191"/>
      <c r="I66" s="1191"/>
      <c r="J66" s="1192"/>
      <c r="K66" s="476" t="s">
        <v>851</v>
      </c>
      <c r="L66" s="454" t="s">
        <v>489</v>
      </c>
      <c r="M66" s="455">
        <v>1</v>
      </c>
      <c r="N66" s="454" t="s">
        <v>852</v>
      </c>
      <c r="O66" s="456" t="s">
        <v>1420</v>
      </c>
      <c r="P66" s="454" t="s">
        <v>294</v>
      </c>
      <c r="Q66" s="457">
        <v>43101</v>
      </c>
      <c r="R66" s="457">
        <v>43465</v>
      </c>
      <c r="S66" s="3190">
        <v>1</v>
      </c>
      <c r="T66" s="3190"/>
      <c r="U66" s="3190">
        <v>1</v>
      </c>
      <c r="V66" s="3190"/>
      <c r="W66" s="3190">
        <v>1</v>
      </c>
      <c r="X66" s="3190"/>
      <c r="Y66" s="3190">
        <v>1</v>
      </c>
      <c r="Z66" s="3190"/>
      <c r="AA66" s="3190">
        <v>1</v>
      </c>
      <c r="AB66" s="3190"/>
      <c r="AC66" s="3190">
        <v>1</v>
      </c>
      <c r="AD66" s="3190"/>
      <c r="AE66" s="458">
        <v>1</v>
      </c>
      <c r="AF66" s="459">
        <v>0</v>
      </c>
      <c r="AG66" s="459">
        <v>0</v>
      </c>
      <c r="AH66" s="2112"/>
      <c r="AI66" s="2201">
        <f>SUM(S66)</f>
        <v>1</v>
      </c>
      <c r="AJ66" s="2064">
        <f>2/12</f>
        <v>0.16666666666666666</v>
      </c>
      <c r="AK66" s="2442">
        <v>1</v>
      </c>
      <c r="AL66" s="2452">
        <f>+AK66/AI66</f>
        <v>1</v>
      </c>
      <c r="AM66" s="2452">
        <f>+AK66/AE66</f>
        <v>1</v>
      </c>
      <c r="AN66" s="2195"/>
      <c r="AO66" s="2193"/>
      <c r="AP66" s="2426" t="s">
        <v>1824</v>
      </c>
      <c r="AQ66" s="2426" t="s">
        <v>289</v>
      </c>
    </row>
    <row r="67" spans="1:43" ht="14.25">
      <c r="A67" s="3193" t="s">
        <v>56</v>
      </c>
      <c r="B67" s="3194"/>
      <c r="C67" s="3194"/>
      <c r="D67" s="1051"/>
      <c r="E67" s="1051"/>
      <c r="F67" s="1051"/>
      <c r="G67" s="1051"/>
      <c r="H67" s="1051"/>
      <c r="I67" s="1051"/>
      <c r="J67" s="1051"/>
      <c r="K67" s="1051"/>
      <c r="L67" s="1193"/>
      <c r="M67" s="1193"/>
      <c r="N67" s="1193"/>
      <c r="O67" s="1193"/>
      <c r="P67" s="1193"/>
      <c r="Q67" s="1193"/>
      <c r="R67" s="1193"/>
      <c r="S67" s="1193"/>
      <c r="T67" s="1193"/>
      <c r="U67" s="1193"/>
      <c r="V67" s="1193"/>
      <c r="W67" s="1193"/>
      <c r="X67" s="1193"/>
      <c r="Y67" s="1193"/>
      <c r="Z67" s="1193"/>
      <c r="AA67" s="1193"/>
      <c r="AB67" s="1193"/>
      <c r="AC67" s="1193"/>
      <c r="AD67" s="1193"/>
      <c r="AE67" s="1193"/>
      <c r="AF67" s="1194">
        <f>SUM(AF64:AF66)</f>
        <v>0</v>
      </c>
      <c r="AG67" s="1194">
        <f>SUM(AG64:AG66)</f>
        <v>0</v>
      </c>
      <c r="AH67" s="2185"/>
      <c r="AI67" s="2188"/>
      <c r="AJ67" s="2187"/>
      <c r="AK67" s="2187"/>
      <c r="AL67" s="2187"/>
      <c r="AM67" s="2187"/>
      <c r="AN67" s="2187"/>
      <c r="AO67" s="2187"/>
      <c r="AP67" s="2187"/>
      <c r="AQ67" s="2189"/>
    </row>
    <row r="68" spans="1:43" ht="15" thickBot="1">
      <c r="A68" s="3158" t="s">
        <v>57</v>
      </c>
      <c r="B68" s="3159"/>
      <c r="C68" s="3159"/>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5"/>
      <c r="AA68" s="1055"/>
      <c r="AB68" s="1055"/>
      <c r="AC68" s="1055"/>
      <c r="AD68" s="1055"/>
      <c r="AE68" s="1055"/>
      <c r="AF68" s="1195">
        <f>+AF67</f>
        <v>0</v>
      </c>
      <c r="AG68" s="1195">
        <f>+AG67</f>
        <v>0</v>
      </c>
      <c r="AH68" s="2172"/>
      <c r="AI68" s="2590"/>
      <c r="AJ68" s="2591"/>
      <c r="AK68" s="2591"/>
      <c r="AL68" s="2591"/>
      <c r="AM68" s="2591"/>
      <c r="AN68" s="2591"/>
      <c r="AO68" s="2591"/>
      <c r="AP68" s="2591"/>
      <c r="AQ68" s="2592"/>
    </row>
    <row r="69" spans="1:43" s="1203" customFormat="1" ht="15.75" thickBot="1">
      <c r="A69" s="3187" t="s">
        <v>347</v>
      </c>
      <c r="B69" s="3188"/>
      <c r="C69" s="3188"/>
      <c r="D69" s="1196"/>
      <c r="E69" s="1196"/>
      <c r="F69" s="1196"/>
      <c r="G69" s="1196"/>
      <c r="H69" s="1196"/>
      <c r="I69" s="1196"/>
      <c r="J69" s="1197"/>
      <c r="K69" s="1197"/>
      <c r="L69" s="1198"/>
      <c r="M69" s="1198"/>
      <c r="N69" s="1199"/>
      <c r="O69" s="1198"/>
      <c r="P69" s="1200"/>
      <c r="Q69" s="1198"/>
      <c r="R69" s="1198"/>
      <c r="S69" s="1198"/>
      <c r="T69" s="1198"/>
      <c r="U69" s="1198"/>
      <c r="V69" s="1198"/>
      <c r="W69" s="1198"/>
      <c r="X69" s="1198"/>
      <c r="Y69" s="1198"/>
      <c r="Z69" s="1198"/>
      <c r="AA69" s="1198"/>
      <c r="AB69" s="1198"/>
      <c r="AC69" s="1198"/>
      <c r="AD69" s="1201"/>
      <c r="AE69" s="1196"/>
      <c r="AF69" s="1202">
        <f>+AF68+AF60+AF36</f>
        <v>3035000000</v>
      </c>
      <c r="AG69" s="1202">
        <f>+AG68+AG60+AG36</f>
        <v>1535000000</v>
      </c>
      <c r="AH69" s="2186"/>
      <c r="AI69" s="2593"/>
      <c r="AJ69" s="2727">
        <f>AVERAGE(AJ16:AJ66)</f>
        <v>0.16035551206784082</v>
      </c>
      <c r="AK69" s="2736"/>
      <c r="AL69" s="2596">
        <f>AVERAGE(AL16:AL66)</f>
        <v>1</v>
      </c>
      <c r="AM69" s="2596">
        <f>AVERAGE(AM16:AM66)</f>
        <v>0.3239345509893455</v>
      </c>
      <c r="AN69" s="2597">
        <f>SUM(AN16:AN68)</f>
        <v>0</v>
      </c>
      <c r="AO69" s="2598">
        <f>+AN69/AG69</f>
        <v>0</v>
      </c>
      <c r="AP69" s="2594"/>
      <c r="AQ69" s="2595"/>
    </row>
    <row r="72" ht="18">
      <c r="J72" s="1206" t="s">
        <v>1421</v>
      </c>
    </row>
    <row r="73" spans="32:33" ht="15">
      <c r="AF73" s="1208"/>
      <c r="AG73" s="1208"/>
    </row>
  </sheetData>
  <sheetProtection/>
  <mergeCells count="167">
    <mergeCell ref="AC55:AD55"/>
    <mergeCell ref="S55:T55"/>
    <mergeCell ref="U55:V55"/>
    <mergeCell ref="W55:X55"/>
    <mergeCell ref="Y55:Z55"/>
    <mergeCell ref="AA55:AB55"/>
    <mergeCell ref="AA41:AB41"/>
    <mergeCell ref="AC41:AD41"/>
    <mergeCell ref="A67:C67"/>
    <mergeCell ref="D63:E63"/>
    <mergeCell ref="H63:I63"/>
    <mergeCell ref="W57:X57"/>
    <mergeCell ref="Y57:Z57"/>
    <mergeCell ref="A59:C59"/>
    <mergeCell ref="A60:C60"/>
    <mergeCell ref="A62:C62"/>
    <mergeCell ref="L62:AH62"/>
    <mergeCell ref="A51:C51"/>
    <mergeCell ref="A52:A55"/>
    <mergeCell ref="B52:B55"/>
    <mergeCell ref="C52:C54"/>
    <mergeCell ref="S52:T52"/>
    <mergeCell ref="U52:V52"/>
    <mergeCell ref="AA57:AB57"/>
    <mergeCell ref="A68:C68"/>
    <mergeCell ref="A69:C69"/>
    <mergeCell ref="Y64:Z64"/>
    <mergeCell ref="AA64:AB64"/>
    <mergeCell ref="AC64:AD64"/>
    <mergeCell ref="S66:T66"/>
    <mergeCell ref="U66:V66"/>
    <mergeCell ref="W66:X66"/>
    <mergeCell ref="Y66:Z66"/>
    <mergeCell ref="AA66:AB66"/>
    <mergeCell ref="AC66:AD66"/>
    <mergeCell ref="A64:A66"/>
    <mergeCell ref="B64:B66"/>
    <mergeCell ref="C64:C66"/>
    <mergeCell ref="S64:T64"/>
    <mergeCell ref="U64:V64"/>
    <mergeCell ref="W64:X64"/>
    <mergeCell ref="AC57:AD57"/>
    <mergeCell ref="S58:T58"/>
    <mergeCell ref="U58:V58"/>
    <mergeCell ref="W58:X58"/>
    <mergeCell ref="Y58:Z58"/>
    <mergeCell ref="AA58:AB58"/>
    <mergeCell ref="AC58:AD58"/>
    <mergeCell ref="A56:C56"/>
    <mergeCell ref="A57:A58"/>
    <mergeCell ref="B57:B58"/>
    <mergeCell ref="C57:C58"/>
    <mergeCell ref="S57:T57"/>
    <mergeCell ref="U57:V57"/>
    <mergeCell ref="AA44:AB44"/>
    <mergeCell ref="AC44:AD44"/>
    <mergeCell ref="S50:T50"/>
    <mergeCell ref="U50:V50"/>
    <mergeCell ref="W50:X50"/>
    <mergeCell ref="Y50:Z50"/>
    <mergeCell ref="AA50:AB50"/>
    <mergeCell ref="AC50:AD50"/>
    <mergeCell ref="W52:X52"/>
    <mergeCell ref="Y52:Z52"/>
    <mergeCell ref="AA52:AB52"/>
    <mergeCell ref="AC52:AD52"/>
    <mergeCell ref="U41:V41"/>
    <mergeCell ref="C44:C48"/>
    <mergeCell ref="S44:T44"/>
    <mergeCell ref="U44:V44"/>
    <mergeCell ref="W44:X44"/>
    <mergeCell ref="Y44:Z44"/>
    <mergeCell ref="D40:E40"/>
    <mergeCell ref="H40:I40"/>
    <mergeCell ref="A41:A50"/>
    <mergeCell ref="B41:B50"/>
    <mergeCell ref="C41:C43"/>
    <mergeCell ref="S41:T41"/>
    <mergeCell ref="W41:X41"/>
    <mergeCell ref="Y41:Z41"/>
    <mergeCell ref="A35:C35"/>
    <mergeCell ref="A36:C36"/>
    <mergeCell ref="A37:AF37"/>
    <mergeCell ref="A38:C38"/>
    <mergeCell ref="L38:AH38"/>
    <mergeCell ref="F27:F31"/>
    <mergeCell ref="G27:G31"/>
    <mergeCell ref="H27:H31"/>
    <mergeCell ref="I27:I31"/>
    <mergeCell ref="C32:C34"/>
    <mergeCell ref="D33:D34"/>
    <mergeCell ref="E33:E34"/>
    <mergeCell ref="F33:F34"/>
    <mergeCell ref="G33:G34"/>
    <mergeCell ref="H33:H34"/>
    <mergeCell ref="A26:C26"/>
    <mergeCell ref="A27:A34"/>
    <mergeCell ref="B27:B34"/>
    <mergeCell ref="C27:C31"/>
    <mergeCell ref="D27:D31"/>
    <mergeCell ref="E27:E31"/>
    <mergeCell ref="AH24:AH25"/>
    <mergeCell ref="S25:T25"/>
    <mergeCell ref="U25:V25"/>
    <mergeCell ref="W25:X25"/>
    <mergeCell ref="Y25:Z25"/>
    <mergeCell ref="AA25:AB25"/>
    <mergeCell ref="AC25:AD25"/>
    <mergeCell ref="G24:G25"/>
    <mergeCell ref="H24:H25"/>
    <mergeCell ref="I24:I25"/>
    <mergeCell ref="J24:J25"/>
    <mergeCell ref="AF24:AF25"/>
    <mergeCell ref="AG24:AG25"/>
    <mergeCell ref="I33:I34"/>
    <mergeCell ref="A19:C19"/>
    <mergeCell ref="A20:A25"/>
    <mergeCell ref="B20:B25"/>
    <mergeCell ref="C20:C23"/>
    <mergeCell ref="Y21:Z21"/>
    <mergeCell ref="AA21:AB21"/>
    <mergeCell ref="C24:C25"/>
    <mergeCell ref="D24:D25"/>
    <mergeCell ref="E24:E25"/>
    <mergeCell ref="F24:F25"/>
    <mergeCell ref="S23:T23"/>
    <mergeCell ref="U23:V23"/>
    <mergeCell ref="W23:X23"/>
    <mergeCell ref="Y23:Z23"/>
    <mergeCell ref="AA23:AB23"/>
    <mergeCell ref="J13:AH13"/>
    <mergeCell ref="AC21:AD21"/>
    <mergeCell ref="D22:D23"/>
    <mergeCell ref="E22:E23"/>
    <mergeCell ref="F22:F23"/>
    <mergeCell ref="G22:G23"/>
    <mergeCell ref="H22:H23"/>
    <mergeCell ref="I22:I23"/>
    <mergeCell ref="J22:J23"/>
    <mergeCell ref="AF22:AF23"/>
    <mergeCell ref="AG22:AG23"/>
    <mergeCell ref="AH22:AH23"/>
    <mergeCell ref="AC23:AD23"/>
    <mergeCell ref="AI5:AQ6"/>
    <mergeCell ref="AI7:AQ9"/>
    <mergeCell ref="AI11:AQ11"/>
    <mergeCell ref="AI13:AQ13"/>
    <mergeCell ref="AI38:AQ38"/>
    <mergeCell ref="AI62:AQ62"/>
    <mergeCell ref="AH1:AH2"/>
    <mergeCell ref="AH3:AH4"/>
    <mergeCell ref="A1:C4"/>
    <mergeCell ref="D1:AF2"/>
    <mergeCell ref="AG1:AG4"/>
    <mergeCell ref="D3:AF4"/>
    <mergeCell ref="A5:AH9"/>
    <mergeCell ref="A14:AF14"/>
    <mergeCell ref="D15:E15"/>
    <mergeCell ref="H15:I15"/>
    <mergeCell ref="A16:A18"/>
    <mergeCell ref="B16:B18"/>
    <mergeCell ref="C16:C17"/>
    <mergeCell ref="A11:C11"/>
    <mergeCell ref="J11:AH11"/>
    <mergeCell ref="A13:C13"/>
    <mergeCell ref="D13:F13"/>
    <mergeCell ref="G13:I13"/>
  </mergeCells>
  <printOptions/>
  <pageMargins left="0.7086614173228347" right="0.7086614173228347" top="0.7480314960629921" bottom="0.7480314960629921" header="0.31496062992125984" footer="0.31496062992125984"/>
  <pageSetup fitToHeight="0" fitToWidth="1" horizontalDpi="600" verticalDpi="600" orientation="landscape" paperSize="132" r:id="rId4"/>
  <rowBreaks count="2" manualBreakCount="2">
    <brk id="36" max="30" man="1"/>
    <brk id="62" max="30" man="1"/>
  </rowBreaks>
  <drawing r:id="rId3"/>
  <legacyDrawing r:id="rId2"/>
</worksheet>
</file>

<file path=xl/worksheets/sheet6.xml><?xml version="1.0" encoding="utf-8"?>
<worksheet xmlns="http://schemas.openxmlformats.org/spreadsheetml/2006/main" xmlns:r="http://schemas.openxmlformats.org/officeDocument/2006/relationships">
  <sheetPr>
    <tabColor theme="7" tint="-0.24997000396251678"/>
    <pageSetUpPr fitToPage="1"/>
  </sheetPr>
  <dimension ref="A1:AQ84"/>
  <sheetViews>
    <sheetView view="pageBreakPreview" zoomScale="80" zoomScaleNormal="70" zoomScaleSheetLayoutView="80" zoomScalePageLayoutView="70" workbookViewId="0" topLeftCell="C16">
      <selection activeCell="K21" sqref="K21"/>
    </sheetView>
  </sheetViews>
  <sheetFormatPr defaultColWidth="11.421875" defaultRowHeight="15"/>
  <cols>
    <col min="1" max="1" width="6.421875" style="226" customWidth="1"/>
    <col min="2" max="2" width="18.8515625" style="229" customWidth="1"/>
    <col min="3" max="3" width="27.28125" style="226" customWidth="1"/>
    <col min="4" max="5" width="6.140625" style="226" hidden="1" customWidth="1"/>
    <col min="6" max="6" width="27.8515625" style="226" hidden="1" customWidth="1"/>
    <col min="7" max="9" width="7.140625" style="226" hidden="1" customWidth="1"/>
    <col min="10" max="10" width="47.28125" style="226" hidden="1" customWidth="1"/>
    <col min="11" max="11" width="47.28125" style="226" customWidth="1"/>
    <col min="12" max="12" width="12.7109375" style="226" customWidth="1"/>
    <col min="13" max="13" width="13.00390625" style="226" customWidth="1"/>
    <col min="14" max="14" width="36.7109375" style="226" customWidth="1"/>
    <col min="15" max="15" width="20.421875" style="226" bestFit="1" customWidth="1"/>
    <col min="16" max="16" width="34.421875" style="226" customWidth="1"/>
    <col min="17" max="17" width="12.7109375" style="226" customWidth="1"/>
    <col min="18" max="18" width="11.28125" style="226" customWidth="1"/>
    <col min="19" max="30" width="4.57421875" style="226" customWidth="1"/>
    <col min="31" max="31" width="9.28125" style="228" bestFit="1" customWidth="1"/>
    <col min="32" max="32" width="24.57421875" style="227" customWidth="1"/>
    <col min="33" max="33" width="22.57421875" style="227" customWidth="1"/>
    <col min="34" max="34" width="22.8515625" style="227" customWidth="1"/>
    <col min="35" max="41" width="17.8515625" style="226" customWidth="1"/>
    <col min="42" max="42" width="29.8515625" style="226" customWidth="1"/>
    <col min="43" max="43" width="17.8515625" style="226" customWidth="1"/>
    <col min="44" max="16384" width="11.421875" style="226" customWidth="1"/>
  </cols>
  <sheetData>
    <row r="1" spans="1:34" s="297" customFormat="1" ht="13.5" customHeight="1" thickBot="1">
      <c r="A1" s="3244"/>
      <c r="B1" s="3245"/>
      <c r="C1" s="3246"/>
      <c r="D1" s="3232" t="s">
        <v>0</v>
      </c>
      <c r="E1" s="3233"/>
      <c r="F1" s="3233"/>
      <c r="G1" s="3233"/>
      <c r="H1" s="3233"/>
      <c r="I1" s="3233"/>
      <c r="J1" s="3233"/>
      <c r="K1" s="3233"/>
      <c r="L1" s="3233"/>
      <c r="M1" s="3233"/>
      <c r="N1" s="3233"/>
      <c r="O1" s="3233"/>
      <c r="P1" s="3233"/>
      <c r="Q1" s="3233"/>
      <c r="R1" s="3233"/>
      <c r="S1" s="3233"/>
      <c r="T1" s="3233"/>
      <c r="U1" s="3233"/>
      <c r="V1" s="3233"/>
      <c r="W1" s="3233"/>
      <c r="X1" s="3233"/>
      <c r="Y1" s="3233"/>
      <c r="Z1" s="3233"/>
      <c r="AA1" s="3233"/>
      <c r="AB1" s="3233"/>
      <c r="AC1" s="3233"/>
      <c r="AD1" s="3233"/>
      <c r="AE1" s="3233"/>
      <c r="AF1" s="3234"/>
      <c r="AG1" s="3226" t="s">
        <v>60</v>
      </c>
      <c r="AH1" s="2756" t="s">
        <v>1727</v>
      </c>
    </row>
    <row r="2" spans="1:34" ht="15.75" customHeight="1" thickBot="1">
      <c r="A2" s="3247"/>
      <c r="B2" s="3248"/>
      <c r="C2" s="3249"/>
      <c r="D2" s="3235"/>
      <c r="E2" s="3236"/>
      <c r="F2" s="3236"/>
      <c r="G2" s="3236"/>
      <c r="H2" s="3236"/>
      <c r="I2" s="3236"/>
      <c r="J2" s="3236"/>
      <c r="K2" s="3236"/>
      <c r="L2" s="3236"/>
      <c r="M2" s="3236"/>
      <c r="N2" s="3236"/>
      <c r="O2" s="3236"/>
      <c r="P2" s="3236"/>
      <c r="Q2" s="3236"/>
      <c r="R2" s="3236"/>
      <c r="S2" s="3236"/>
      <c r="T2" s="3236"/>
      <c r="U2" s="3236"/>
      <c r="V2" s="3236"/>
      <c r="W2" s="3236"/>
      <c r="X2" s="3236"/>
      <c r="Y2" s="3236"/>
      <c r="Z2" s="3236"/>
      <c r="AA2" s="3236"/>
      <c r="AB2" s="3236"/>
      <c r="AC2" s="3236"/>
      <c r="AD2" s="3236"/>
      <c r="AE2" s="3236"/>
      <c r="AF2" s="3237"/>
      <c r="AG2" s="3227"/>
      <c r="AH2" s="2757"/>
    </row>
    <row r="3" spans="1:34" ht="15" customHeight="1">
      <c r="A3" s="3247"/>
      <c r="B3" s="3248"/>
      <c r="C3" s="3249"/>
      <c r="D3" s="3238" t="s">
        <v>1</v>
      </c>
      <c r="E3" s="3239"/>
      <c r="F3" s="3239"/>
      <c r="G3" s="3239"/>
      <c r="H3" s="3239"/>
      <c r="I3" s="3239"/>
      <c r="J3" s="3239"/>
      <c r="K3" s="3239"/>
      <c r="L3" s="3239"/>
      <c r="M3" s="3239"/>
      <c r="N3" s="3239"/>
      <c r="O3" s="3239"/>
      <c r="P3" s="3239"/>
      <c r="Q3" s="3239"/>
      <c r="R3" s="3239"/>
      <c r="S3" s="3239"/>
      <c r="T3" s="3239"/>
      <c r="U3" s="3239"/>
      <c r="V3" s="3239"/>
      <c r="W3" s="3239"/>
      <c r="X3" s="3239"/>
      <c r="Y3" s="3239"/>
      <c r="Z3" s="3239"/>
      <c r="AA3" s="3239"/>
      <c r="AB3" s="3239"/>
      <c r="AC3" s="3239"/>
      <c r="AD3" s="3239"/>
      <c r="AE3" s="3239"/>
      <c r="AF3" s="3240"/>
      <c r="AG3" s="3227"/>
      <c r="AH3" s="2761">
        <v>43153</v>
      </c>
    </row>
    <row r="4" spans="1:34" ht="15.75" customHeight="1" thickBot="1">
      <c r="A4" s="3250"/>
      <c r="B4" s="3251"/>
      <c r="C4" s="3252"/>
      <c r="D4" s="3241"/>
      <c r="E4" s="3242"/>
      <c r="F4" s="3242"/>
      <c r="G4" s="3242"/>
      <c r="H4" s="3242"/>
      <c r="I4" s="3242"/>
      <c r="J4" s="3242"/>
      <c r="K4" s="3242"/>
      <c r="L4" s="3242"/>
      <c r="M4" s="3242"/>
      <c r="N4" s="3242"/>
      <c r="O4" s="3242"/>
      <c r="P4" s="3242"/>
      <c r="Q4" s="3242"/>
      <c r="R4" s="3242"/>
      <c r="S4" s="3242"/>
      <c r="T4" s="3242"/>
      <c r="U4" s="3242"/>
      <c r="V4" s="3242"/>
      <c r="W4" s="3242"/>
      <c r="X4" s="3242"/>
      <c r="Y4" s="3242"/>
      <c r="Z4" s="3242"/>
      <c r="AA4" s="3242"/>
      <c r="AB4" s="3242"/>
      <c r="AC4" s="3242"/>
      <c r="AD4" s="3242"/>
      <c r="AE4" s="3242"/>
      <c r="AF4" s="3243"/>
      <c r="AG4" s="3228"/>
      <c r="AH4" s="2762"/>
    </row>
    <row r="5" spans="1:43" ht="12.75" customHeight="1">
      <c r="A5" s="3229" t="s">
        <v>2</v>
      </c>
      <c r="B5" s="3230"/>
      <c r="C5" s="3230"/>
      <c r="D5" s="3231"/>
      <c r="E5" s="3231"/>
      <c r="F5" s="3231"/>
      <c r="G5" s="3231"/>
      <c r="H5" s="3231"/>
      <c r="I5" s="3231"/>
      <c r="J5" s="3231"/>
      <c r="K5" s="3231"/>
      <c r="L5" s="3231"/>
      <c r="M5" s="3231"/>
      <c r="N5" s="3231"/>
      <c r="O5" s="3231"/>
      <c r="P5" s="3231"/>
      <c r="Q5" s="3231"/>
      <c r="R5" s="3231"/>
      <c r="S5" s="3231"/>
      <c r="T5" s="3231"/>
      <c r="U5" s="3231"/>
      <c r="V5" s="3231"/>
      <c r="W5" s="3231"/>
      <c r="X5" s="3231"/>
      <c r="Y5" s="3231"/>
      <c r="Z5" s="3231"/>
      <c r="AA5" s="3231"/>
      <c r="AB5" s="3231"/>
      <c r="AC5" s="3231"/>
      <c r="AD5" s="3231"/>
      <c r="AE5" s="3231"/>
      <c r="AF5" s="294"/>
      <c r="AG5" s="294"/>
      <c r="AH5" s="293"/>
      <c r="AI5" s="2767" t="s">
        <v>2</v>
      </c>
      <c r="AJ5" s="2768"/>
      <c r="AK5" s="2768"/>
      <c r="AL5" s="2768"/>
      <c r="AM5" s="2768"/>
      <c r="AN5" s="2768"/>
      <c r="AO5" s="2768"/>
      <c r="AP5" s="2768"/>
      <c r="AQ5" s="2769"/>
    </row>
    <row r="6" spans="1:43" ht="13.5" thickBot="1">
      <c r="A6" s="3253" t="s">
        <v>5</v>
      </c>
      <c r="B6" s="3231"/>
      <c r="C6" s="3231"/>
      <c r="D6" s="3231"/>
      <c r="E6" s="3231"/>
      <c r="F6" s="3231"/>
      <c r="G6" s="3231"/>
      <c r="H6" s="3231"/>
      <c r="I6" s="3231"/>
      <c r="J6" s="3231"/>
      <c r="K6" s="3231"/>
      <c r="L6" s="3231"/>
      <c r="M6" s="3231"/>
      <c r="N6" s="3231"/>
      <c r="O6" s="3231"/>
      <c r="P6" s="3231"/>
      <c r="Q6" s="3231"/>
      <c r="R6" s="3231"/>
      <c r="S6" s="3231"/>
      <c r="T6" s="3231"/>
      <c r="U6" s="3231"/>
      <c r="V6" s="3231"/>
      <c r="W6" s="3231"/>
      <c r="X6" s="3231"/>
      <c r="Y6" s="3231"/>
      <c r="Z6" s="3231"/>
      <c r="AA6" s="3231"/>
      <c r="AB6" s="3231"/>
      <c r="AC6" s="3231"/>
      <c r="AD6" s="3231"/>
      <c r="AE6" s="3231"/>
      <c r="AF6" s="294"/>
      <c r="AG6" s="294"/>
      <c r="AH6" s="293"/>
      <c r="AI6" s="2770"/>
      <c r="AJ6" s="2771"/>
      <c r="AK6" s="2771"/>
      <c r="AL6" s="2771"/>
      <c r="AM6" s="2771"/>
      <c r="AN6" s="2771"/>
      <c r="AO6" s="2771"/>
      <c r="AP6" s="2771"/>
      <c r="AQ6" s="2772"/>
    </row>
    <row r="7" spans="1:43" ht="13.5" thickBot="1">
      <c r="A7" s="3253"/>
      <c r="B7" s="3231"/>
      <c r="C7" s="3231"/>
      <c r="D7" s="3231"/>
      <c r="E7" s="3231"/>
      <c r="F7" s="3231"/>
      <c r="G7" s="3231"/>
      <c r="H7" s="3231"/>
      <c r="I7" s="3231"/>
      <c r="J7" s="3231"/>
      <c r="K7" s="3231"/>
      <c r="L7" s="3231"/>
      <c r="M7" s="3231"/>
      <c r="N7" s="3231"/>
      <c r="O7" s="3231"/>
      <c r="P7" s="3231"/>
      <c r="Q7" s="3231"/>
      <c r="R7" s="3231"/>
      <c r="S7" s="3231"/>
      <c r="T7" s="3231"/>
      <c r="U7" s="3231"/>
      <c r="V7" s="3231"/>
      <c r="W7" s="3231"/>
      <c r="X7" s="3231"/>
      <c r="Y7" s="3231"/>
      <c r="Z7" s="3231"/>
      <c r="AA7" s="3231"/>
      <c r="AB7" s="3231"/>
      <c r="AC7" s="3231"/>
      <c r="AD7" s="3231"/>
      <c r="AE7" s="3231"/>
      <c r="AF7" s="294"/>
      <c r="AG7" s="294"/>
      <c r="AH7" s="293"/>
      <c r="AI7" s="2773" t="s">
        <v>1723</v>
      </c>
      <c r="AJ7" s="2774"/>
      <c r="AK7" s="2774"/>
      <c r="AL7" s="2774"/>
      <c r="AM7" s="2774"/>
      <c r="AN7" s="2774"/>
      <c r="AO7" s="2774"/>
      <c r="AP7" s="2774"/>
      <c r="AQ7" s="2775"/>
    </row>
    <row r="8" spans="1:43" ht="12.75">
      <c r="A8" s="3229" t="s">
        <v>6</v>
      </c>
      <c r="B8" s="3230"/>
      <c r="C8" s="3230"/>
      <c r="D8" s="3230"/>
      <c r="E8" s="3230"/>
      <c r="F8" s="3230"/>
      <c r="G8" s="3230"/>
      <c r="H8" s="3230"/>
      <c r="I8" s="3230"/>
      <c r="J8" s="3230"/>
      <c r="K8" s="3230"/>
      <c r="L8" s="3230"/>
      <c r="M8" s="3230"/>
      <c r="N8" s="3230"/>
      <c r="O8" s="3230"/>
      <c r="P8" s="3230"/>
      <c r="Q8" s="3230"/>
      <c r="R8" s="3230"/>
      <c r="S8" s="3230"/>
      <c r="T8" s="3230"/>
      <c r="U8" s="3230"/>
      <c r="V8" s="3230"/>
      <c r="W8" s="3230"/>
      <c r="X8" s="3230"/>
      <c r="Y8" s="3230"/>
      <c r="Z8" s="3230"/>
      <c r="AA8" s="3230"/>
      <c r="AB8" s="3230"/>
      <c r="AC8" s="3230"/>
      <c r="AD8" s="3230"/>
      <c r="AE8" s="3230"/>
      <c r="AF8" s="296"/>
      <c r="AG8" s="296"/>
      <c r="AH8" s="295"/>
      <c r="AI8" s="2776"/>
      <c r="AJ8" s="2777"/>
      <c r="AK8" s="2777"/>
      <c r="AL8" s="2777"/>
      <c r="AM8" s="2777"/>
      <c r="AN8" s="2777"/>
      <c r="AO8" s="2777"/>
      <c r="AP8" s="2777"/>
      <c r="AQ8" s="2778"/>
    </row>
    <row r="9" spans="1:43" ht="13.5" thickBot="1">
      <c r="A9" s="3256" t="s">
        <v>1726</v>
      </c>
      <c r="B9" s="3257"/>
      <c r="C9" s="3257"/>
      <c r="D9" s="3257"/>
      <c r="E9" s="3257"/>
      <c r="F9" s="3257"/>
      <c r="G9" s="3257"/>
      <c r="H9" s="3257"/>
      <c r="I9" s="3257"/>
      <c r="J9" s="3257"/>
      <c r="K9" s="3257"/>
      <c r="L9" s="3257"/>
      <c r="M9" s="3257"/>
      <c r="N9" s="3257"/>
      <c r="O9" s="3257"/>
      <c r="P9" s="3257"/>
      <c r="Q9" s="3257"/>
      <c r="R9" s="3257"/>
      <c r="S9" s="3257"/>
      <c r="T9" s="3257"/>
      <c r="U9" s="3257"/>
      <c r="V9" s="3257"/>
      <c r="W9" s="3257"/>
      <c r="X9" s="3257"/>
      <c r="Y9" s="3257"/>
      <c r="Z9" s="3257"/>
      <c r="AA9" s="3257"/>
      <c r="AB9" s="3257"/>
      <c r="AC9" s="3257"/>
      <c r="AD9" s="3257"/>
      <c r="AE9" s="3257"/>
      <c r="AF9" s="294"/>
      <c r="AG9" s="294"/>
      <c r="AH9" s="293"/>
      <c r="AI9" s="2779"/>
      <c r="AJ9" s="2780"/>
      <c r="AK9" s="2780"/>
      <c r="AL9" s="2780"/>
      <c r="AM9" s="2780"/>
      <c r="AN9" s="2780"/>
      <c r="AO9" s="2780"/>
      <c r="AP9" s="2780"/>
      <c r="AQ9" s="2781"/>
    </row>
    <row r="10" spans="1:34" ht="13.5" thickBot="1">
      <c r="A10" s="288"/>
      <c r="B10" s="148"/>
      <c r="C10" s="157"/>
      <c r="D10" s="157"/>
      <c r="E10" s="157"/>
      <c r="F10" s="157"/>
      <c r="G10" s="157"/>
      <c r="H10" s="157"/>
      <c r="I10" s="157"/>
      <c r="J10" s="157"/>
      <c r="K10" s="157"/>
      <c r="L10" s="157"/>
      <c r="M10" s="287"/>
      <c r="N10" s="157"/>
      <c r="O10" s="157"/>
      <c r="P10" s="157"/>
      <c r="Q10" s="286"/>
      <c r="R10" s="286"/>
      <c r="S10" s="157"/>
      <c r="T10" s="157"/>
      <c r="U10" s="157"/>
      <c r="V10" s="157"/>
      <c r="W10" s="157"/>
      <c r="X10" s="157"/>
      <c r="Y10" s="157"/>
      <c r="Z10" s="157"/>
      <c r="AA10" s="157"/>
      <c r="AB10" s="157"/>
      <c r="AC10" s="157"/>
      <c r="AD10" s="157"/>
      <c r="AE10" s="285"/>
      <c r="AF10" s="284"/>
      <c r="AG10" s="284"/>
      <c r="AH10" s="283"/>
    </row>
    <row r="11" spans="1:43" s="157" customFormat="1" ht="16.5" thickBot="1">
      <c r="A11" s="3259" t="s">
        <v>7</v>
      </c>
      <c r="B11" s="3259"/>
      <c r="C11" s="3260"/>
      <c r="D11" s="292"/>
      <c r="E11" s="291"/>
      <c r="F11" s="291"/>
      <c r="G11" s="291"/>
      <c r="H11" s="291"/>
      <c r="I11" s="290"/>
      <c r="J11" s="3207" t="s">
        <v>411</v>
      </c>
      <c r="K11" s="3207"/>
      <c r="L11" s="3207"/>
      <c r="M11" s="3207"/>
      <c r="N11" s="3207"/>
      <c r="O11" s="3207"/>
      <c r="P11" s="3207"/>
      <c r="Q11" s="3207"/>
      <c r="R11" s="3207"/>
      <c r="S11" s="3207"/>
      <c r="T11" s="3207"/>
      <c r="U11" s="3207"/>
      <c r="V11" s="3207"/>
      <c r="W11" s="3207"/>
      <c r="X11" s="3207"/>
      <c r="Y11" s="3207"/>
      <c r="Z11" s="3207"/>
      <c r="AA11" s="3207"/>
      <c r="AB11" s="3207"/>
      <c r="AC11" s="3207"/>
      <c r="AD11" s="3207"/>
      <c r="AE11" s="3207"/>
      <c r="AF11" s="3207"/>
      <c r="AG11" s="3207"/>
      <c r="AH11" s="3261"/>
      <c r="AI11" s="3207" t="s">
        <v>411</v>
      </c>
      <c r="AJ11" s="3207"/>
      <c r="AK11" s="3207"/>
      <c r="AL11" s="3207"/>
      <c r="AM11" s="3207"/>
      <c r="AN11" s="3207"/>
      <c r="AO11" s="3207"/>
      <c r="AP11" s="3207"/>
      <c r="AQ11" s="3207"/>
    </row>
    <row r="12" spans="1:34" s="157" customFormat="1" ht="13.5" thickBot="1">
      <c r="A12" s="288"/>
      <c r="B12" s="148"/>
      <c r="M12" s="287"/>
      <c r="Q12" s="286"/>
      <c r="R12" s="286"/>
      <c r="AE12" s="285"/>
      <c r="AF12" s="284"/>
      <c r="AG12" s="284"/>
      <c r="AH12" s="283"/>
    </row>
    <row r="13" spans="1:43" s="148" customFormat="1" ht="13.5" thickBot="1">
      <c r="A13" s="3262" t="s">
        <v>8</v>
      </c>
      <c r="B13" s="3263"/>
      <c r="C13" s="3263"/>
      <c r="D13" s="289"/>
      <c r="E13" s="289"/>
      <c r="F13" s="289"/>
      <c r="G13" s="289"/>
      <c r="H13" s="289"/>
      <c r="I13" s="289"/>
      <c r="J13" s="289"/>
      <c r="K13" s="289"/>
      <c r="L13" s="3208" t="s">
        <v>344</v>
      </c>
      <c r="M13" s="3209"/>
      <c r="N13" s="3209"/>
      <c r="O13" s="3209"/>
      <c r="P13" s="3209"/>
      <c r="Q13" s="3209"/>
      <c r="R13" s="3209"/>
      <c r="S13" s="3209"/>
      <c r="T13" s="3209"/>
      <c r="U13" s="3209"/>
      <c r="V13" s="3209"/>
      <c r="W13" s="3209"/>
      <c r="X13" s="3209"/>
      <c r="Y13" s="3209"/>
      <c r="Z13" s="3209"/>
      <c r="AA13" s="3209"/>
      <c r="AB13" s="3209"/>
      <c r="AC13" s="3209"/>
      <c r="AD13" s="3209"/>
      <c r="AE13" s="3209"/>
      <c r="AF13" s="3209"/>
      <c r="AG13" s="3209"/>
      <c r="AH13" s="3258"/>
      <c r="AI13" s="3208"/>
      <c r="AJ13" s="3209"/>
      <c r="AK13" s="3209"/>
      <c r="AL13" s="3209"/>
      <c r="AM13" s="3209"/>
      <c r="AN13" s="3209"/>
      <c r="AO13" s="3209"/>
      <c r="AP13" s="3209"/>
      <c r="AQ13" s="3209"/>
    </row>
    <row r="14" spans="1:34" s="157" customFormat="1" ht="13.5" thickBot="1">
      <c r="A14" s="288"/>
      <c r="B14" s="148"/>
      <c r="M14" s="287"/>
      <c r="Q14" s="286"/>
      <c r="R14" s="286"/>
      <c r="AE14" s="285"/>
      <c r="AF14" s="284"/>
      <c r="AG14" s="284"/>
      <c r="AH14" s="283"/>
    </row>
    <row r="15" spans="1:43" s="157" customFormat="1" ht="54" customHeight="1" thickBot="1">
      <c r="A15" s="257" t="s">
        <v>9</v>
      </c>
      <c r="B15" s="256" t="s">
        <v>10</v>
      </c>
      <c r="C15" s="253" t="s">
        <v>11</v>
      </c>
      <c r="D15" s="3254" t="s">
        <v>328</v>
      </c>
      <c r="E15" s="3255"/>
      <c r="F15" s="255" t="s">
        <v>355</v>
      </c>
      <c r="G15" s="254" t="s">
        <v>354</v>
      </c>
      <c r="H15" s="3254" t="s">
        <v>328</v>
      </c>
      <c r="I15" s="3255"/>
      <c r="J15" s="257" t="s">
        <v>243</v>
      </c>
      <c r="K15" s="257" t="s">
        <v>353</v>
      </c>
      <c r="L15" s="257" t="s">
        <v>410</v>
      </c>
      <c r="M15" s="257" t="s">
        <v>409</v>
      </c>
      <c r="N15" s="257" t="s">
        <v>15</v>
      </c>
      <c r="O15" s="282" t="s">
        <v>16</v>
      </c>
      <c r="P15" s="282" t="s">
        <v>18</v>
      </c>
      <c r="Q15" s="282" t="s">
        <v>20</v>
      </c>
      <c r="R15" s="281" t="s">
        <v>20</v>
      </c>
      <c r="S15" s="280" t="s">
        <v>21</v>
      </c>
      <c r="T15" s="280" t="s">
        <v>22</v>
      </c>
      <c r="U15" s="280" t="s">
        <v>23</v>
      </c>
      <c r="V15" s="280" t="s">
        <v>24</v>
      </c>
      <c r="W15" s="280" t="s">
        <v>25</v>
      </c>
      <c r="X15" s="280" t="s">
        <v>26</v>
      </c>
      <c r="Y15" s="280" t="s">
        <v>27</v>
      </c>
      <c r="Z15" s="280" t="s">
        <v>28</v>
      </c>
      <c r="AA15" s="280" t="s">
        <v>29</v>
      </c>
      <c r="AB15" s="280" t="s">
        <v>30</v>
      </c>
      <c r="AC15" s="280" t="s">
        <v>31</v>
      </c>
      <c r="AD15" s="280" t="s">
        <v>32</v>
      </c>
      <c r="AE15" s="279" t="s">
        <v>33</v>
      </c>
      <c r="AF15" s="7" t="s">
        <v>34</v>
      </c>
      <c r="AG15" s="7" t="s">
        <v>244</v>
      </c>
      <c r="AH15" s="2045" t="s">
        <v>35</v>
      </c>
      <c r="AI15" s="2054" t="s">
        <v>36</v>
      </c>
      <c r="AJ15" s="2055" t="s">
        <v>37</v>
      </c>
      <c r="AK15" s="2085" t="s">
        <v>38</v>
      </c>
      <c r="AL15" s="2056" t="s">
        <v>1724</v>
      </c>
      <c r="AM15" s="2056" t="s">
        <v>1725</v>
      </c>
      <c r="AN15" s="2087" t="s">
        <v>42</v>
      </c>
      <c r="AO15" s="2057" t="s">
        <v>43</v>
      </c>
      <c r="AP15" s="2087" t="s">
        <v>44</v>
      </c>
      <c r="AQ15" s="2089" t="s">
        <v>45</v>
      </c>
    </row>
    <row r="16" spans="1:43" s="232" customFormat="1" ht="57.75" customHeight="1">
      <c r="A16" s="3220">
        <v>1</v>
      </c>
      <c r="B16" s="3222" t="s">
        <v>408</v>
      </c>
      <c r="C16" s="3212" t="s">
        <v>407</v>
      </c>
      <c r="D16" s="247"/>
      <c r="E16" s="248"/>
      <c r="F16" s="247"/>
      <c r="G16" s="248"/>
      <c r="H16" s="247"/>
      <c r="I16" s="246"/>
      <c r="J16" s="278" t="s">
        <v>406</v>
      </c>
      <c r="K16" s="271" t="s">
        <v>405</v>
      </c>
      <c r="L16" s="271" t="s">
        <v>65</v>
      </c>
      <c r="M16" s="271">
        <v>2</v>
      </c>
      <c r="N16" s="271" t="s">
        <v>404</v>
      </c>
      <c r="O16" s="271" t="s">
        <v>348</v>
      </c>
      <c r="P16" s="271" t="s">
        <v>403</v>
      </c>
      <c r="Q16" s="270">
        <v>43101</v>
      </c>
      <c r="R16" s="270">
        <v>43465</v>
      </c>
      <c r="S16" s="1974"/>
      <c r="T16" s="1974"/>
      <c r="U16" s="1974"/>
      <c r="V16" s="1974"/>
      <c r="W16" s="1974"/>
      <c r="X16" s="1974">
        <v>1</v>
      </c>
      <c r="Y16" s="1974"/>
      <c r="Z16" s="1974"/>
      <c r="AA16" s="1975"/>
      <c r="AB16" s="1975"/>
      <c r="AC16" s="1975"/>
      <c r="AD16" s="1975">
        <v>1</v>
      </c>
      <c r="AE16" s="233">
        <f aca="true" t="shared" si="0" ref="AE16:AE29">+SUM(S16:AD16)</f>
        <v>2</v>
      </c>
      <c r="AF16" s="277">
        <v>0</v>
      </c>
      <c r="AG16" s="277">
        <v>0</v>
      </c>
      <c r="AH16" s="276"/>
      <c r="AI16" s="2220">
        <f>SUM(S16:T16)</f>
        <v>0</v>
      </c>
      <c r="AJ16" s="2221"/>
      <c r="AK16" s="2576">
        <v>0</v>
      </c>
      <c r="AL16" s="2578"/>
      <c r="AM16" s="2578">
        <f>+AK16/AE16</f>
        <v>0</v>
      </c>
      <c r="AN16" s="2576">
        <v>0</v>
      </c>
      <c r="AO16" s="2216"/>
      <c r="AP16" s="2576" t="s">
        <v>1929</v>
      </c>
      <c r="AQ16" s="2577" t="s">
        <v>1930</v>
      </c>
    </row>
    <row r="17" spans="1:43" s="232" customFormat="1" ht="54" customHeight="1">
      <c r="A17" s="3220"/>
      <c r="B17" s="3223"/>
      <c r="C17" s="3214"/>
      <c r="D17" s="192"/>
      <c r="E17" s="243"/>
      <c r="F17" s="192"/>
      <c r="G17" s="243"/>
      <c r="H17" s="192"/>
      <c r="I17" s="242"/>
      <c r="J17" s="194" t="s">
        <v>402</v>
      </c>
      <c r="K17" s="187" t="s">
        <v>402</v>
      </c>
      <c r="L17" s="271" t="s">
        <v>65</v>
      </c>
      <c r="M17" s="275">
        <v>1</v>
      </c>
      <c r="N17" s="187" t="s">
        <v>401</v>
      </c>
      <c r="O17" s="271" t="s">
        <v>362</v>
      </c>
      <c r="P17" s="271" t="s">
        <v>400</v>
      </c>
      <c r="Q17" s="270">
        <v>43405</v>
      </c>
      <c r="R17" s="270">
        <v>43434</v>
      </c>
      <c r="S17" s="1970"/>
      <c r="T17" s="1970"/>
      <c r="U17" s="1970"/>
      <c r="V17" s="1970"/>
      <c r="W17" s="1970"/>
      <c r="X17" s="1970"/>
      <c r="Y17" s="1970"/>
      <c r="Z17" s="1970"/>
      <c r="AA17" s="1971"/>
      <c r="AB17" s="1971"/>
      <c r="AC17" s="1971">
        <v>1</v>
      </c>
      <c r="AD17" s="1971"/>
      <c r="AE17" s="233">
        <f t="shared" si="0"/>
        <v>1</v>
      </c>
      <c r="AF17" s="245">
        <v>30000000</v>
      </c>
      <c r="AG17" s="245">
        <v>30000000</v>
      </c>
      <c r="AH17" s="273" t="s">
        <v>1027</v>
      </c>
      <c r="AI17" s="2220">
        <f aca="true" t="shared" si="1" ref="AI17:AI29">SUM(S17:T17)</f>
        <v>0</v>
      </c>
      <c r="AJ17" s="2221"/>
      <c r="AK17" s="2576">
        <v>0</v>
      </c>
      <c r="AL17" s="2578"/>
      <c r="AM17" s="2578">
        <f aca="true" t="shared" si="2" ref="AM17:AM29">+AK17/AE17</f>
        <v>0</v>
      </c>
      <c r="AN17" s="2576">
        <v>0</v>
      </c>
      <c r="AO17" s="2216"/>
      <c r="AP17" s="2576" t="s">
        <v>1931</v>
      </c>
      <c r="AQ17" s="2577" t="s">
        <v>1930</v>
      </c>
    </row>
    <row r="18" spans="1:43" s="232" customFormat="1" ht="93" customHeight="1">
      <c r="A18" s="3220"/>
      <c r="B18" s="3223"/>
      <c r="C18" s="3214"/>
      <c r="D18" s="192"/>
      <c r="E18" s="243"/>
      <c r="F18" s="192"/>
      <c r="G18" s="243"/>
      <c r="H18" s="192"/>
      <c r="I18" s="242"/>
      <c r="J18" s="272" t="s">
        <v>399</v>
      </c>
      <c r="K18" s="271" t="s">
        <v>396</v>
      </c>
      <c r="L18" s="271" t="s">
        <v>65</v>
      </c>
      <c r="M18" s="271">
        <v>3</v>
      </c>
      <c r="N18" s="271" t="s">
        <v>398</v>
      </c>
      <c r="O18" s="271" t="s">
        <v>371</v>
      </c>
      <c r="P18" s="271" t="s">
        <v>397</v>
      </c>
      <c r="Q18" s="270">
        <v>43101</v>
      </c>
      <c r="R18" s="270">
        <v>43465</v>
      </c>
      <c r="S18" s="1970"/>
      <c r="T18" s="1970"/>
      <c r="U18" s="1970"/>
      <c r="V18" s="1970"/>
      <c r="W18" s="1970"/>
      <c r="X18" s="1970"/>
      <c r="Y18" s="1970"/>
      <c r="Z18" s="1970"/>
      <c r="AA18" s="1971"/>
      <c r="AB18" s="1971"/>
      <c r="AC18" s="1971">
        <v>3</v>
      </c>
      <c r="AD18" s="1971"/>
      <c r="AE18" s="233">
        <f t="shared" si="0"/>
        <v>3</v>
      </c>
      <c r="AF18" s="245">
        <v>0</v>
      </c>
      <c r="AG18" s="245">
        <v>0</v>
      </c>
      <c r="AH18" s="273"/>
      <c r="AI18" s="2220">
        <f t="shared" si="1"/>
        <v>0</v>
      </c>
      <c r="AJ18" s="2221"/>
      <c r="AK18" s="2576">
        <v>0</v>
      </c>
      <c r="AL18" s="2578"/>
      <c r="AM18" s="2578">
        <f t="shared" si="2"/>
        <v>0</v>
      </c>
      <c r="AN18" s="2576">
        <v>0</v>
      </c>
      <c r="AO18" s="2216"/>
      <c r="AP18" s="2576" t="s">
        <v>1932</v>
      </c>
      <c r="AQ18" s="2577" t="s">
        <v>1930</v>
      </c>
    </row>
    <row r="19" spans="1:43" s="232" customFormat="1" ht="38.25">
      <c r="A19" s="3220"/>
      <c r="B19" s="3223"/>
      <c r="C19" s="3214"/>
      <c r="D19" s="192"/>
      <c r="E19" s="243"/>
      <c r="F19" s="192"/>
      <c r="G19" s="243"/>
      <c r="H19" s="192"/>
      <c r="I19" s="242"/>
      <c r="J19" s="272" t="s">
        <v>396</v>
      </c>
      <c r="K19" s="271" t="s">
        <v>393</v>
      </c>
      <c r="L19" s="271" t="s">
        <v>65</v>
      </c>
      <c r="M19" s="271">
        <v>3</v>
      </c>
      <c r="N19" s="271" t="s">
        <v>395</v>
      </c>
      <c r="O19" s="271" t="s">
        <v>371</v>
      </c>
      <c r="P19" s="271" t="s">
        <v>394</v>
      </c>
      <c r="Q19" s="270">
        <v>43101</v>
      </c>
      <c r="R19" s="270">
        <v>43465</v>
      </c>
      <c r="S19" s="1970"/>
      <c r="T19" s="1970"/>
      <c r="U19" s="1970"/>
      <c r="V19" s="1970"/>
      <c r="W19" s="1970"/>
      <c r="X19" s="1970"/>
      <c r="Y19" s="1970"/>
      <c r="Z19" s="1970"/>
      <c r="AA19" s="1971"/>
      <c r="AB19" s="1971"/>
      <c r="AC19" s="1971">
        <v>3</v>
      </c>
      <c r="AD19" s="1971"/>
      <c r="AE19" s="233">
        <f t="shared" si="0"/>
        <v>3</v>
      </c>
      <c r="AF19" s="245">
        <v>0</v>
      </c>
      <c r="AG19" s="245">
        <v>0</v>
      </c>
      <c r="AH19" s="244"/>
      <c r="AI19" s="2220">
        <f t="shared" si="1"/>
        <v>0</v>
      </c>
      <c r="AJ19" s="2221"/>
      <c r="AK19" s="2576">
        <v>5</v>
      </c>
      <c r="AL19" s="2578"/>
      <c r="AM19" s="2578">
        <f t="shared" si="2"/>
        <v>1.6666666666666667</v>
      </c>
      <c r="AN19" s="2576">
        <v>0</v>
      </c>
      <c r="AO19" s="2216"/>
      <c r="AP19" s="2576" t="s">
        <v>1933</v>
      </c>
      <c r="AQ19" s="2577" t="s">
        <v>1930</v>
      </c>
    </row>
    <row r="20" spans="1:43" s="232" customFormat="1" ht="63" customHeight="1">
      <c r="A20" s="3220"/>
      <c r="B20" s="3223"/>
      <c r="C20" s="3214"/>
      <c r="D20" s="192"/>
      <c r="E20" s="243"/>
      <c r="F20" s="192"/>
      <c r="G20" s="243"/>
      <c r="H20" s="192"/>
      <c r="I20" s="242"/>
      <c r="J20" s="272" t="s">
        <v>393</v>
      </c>
      <c r="K20" s="271" t="s">
        <v>389</v>
      </c>
      <c r="L20" s="271" t="s">
        <v>65</v>
      </c>
      <c r="M20" s="271">
        <v>30</v>
      </c>
      <c r="N20" s="271" t="s">
        <v>392</v>
      </c>
      <c r="O20" s="271" t="s">
        <v>391</v>
      </c>
      <c r="P20" s="271" t="s">
        <v>390</v>
      </c>
      <c r="Q20" s="270">
        <v>43101</v>
      </c>
      <c r="R20" s="270">
        <v>43465</v>
      </c>
      <c r="S20" s="1970"/>
      <c r="T20" s="1970"/>
      <c r="U20" s="1970"/>
      <c r="V20" s="1970">
        <v>10</v>
      </c>
      <c r="W20" s="1970"/>
      <c r="X20" s="1970"/>
      <c r="Y20" s="1970"/>
      <c r="Z20" s="1970">
        <v>10</v>
      </c>
      <c r="AA20" s="1971"/>
      <c r="AB20" s="1971"/>
      <c r="AC20" s="1971"/>
      <c r="AD20" s="1971">
        <v>10</v>
      </c>
      <c r="AE20" s="233">
        <f t="shared" si="0"/>
        <v>30</v>
      </c>
      <c r="AF20" s="245">
        <v>0</v>
      </c>
      <c r="AG20" s="245">
        <v>0</v>
      </c>
      <c r="AH20" s="244"/>
      <c r="AI20" s="2220">
        <f t="shared" si="1"/>
        <v>0</v>
      </c>
      <c r="AJ20" s="2221"/>
      <c r="AK20" s="2576">
        <v>1</v>
      </c>
      <c r="AL20" s="2578"/>
      <c r="AM20" s="2578">
        <f t="shared" si="2"/>
        <v>0.03333333333333333</v>
      </c>
      <c r="AN20" s="2576">
        <v>0</v>
      </c>
      <c r="AO20" s="2216"/>
      <c r="AP20" s="2576" t="s">
        <v>1934</v>
      </c>
      <c r="AQ20" s="2577" t="s">
        <v>1930</v>
      </c>
    </row>
    <row r="21" spans="1:43" s="232" customFormat="1" ht="52.5" customHeight="1">
      <c r="A21" s="3220"/>
      <c r="B21" s="3223"/>
      <c r="C21" s="3214"/>
      <c r="D21" s="192"/>
      <c r="E21" s="243"/>
      <c r="F21" s="192"/>
      <c r="G21" s="243"/>
      <c r="H21" s="192"/>
      <c r="I21" s="242"/>
      <c r="J21" s="272" t="s">
        <v>389</v>
      </c>
      <c r="K21" s="271" t="s">
        <v>385</v>
      </c>
      <c r="L21" s="271" t="s">
        <v>65</v>
      </c>
      <c r="M21" s="271">
        <v>2</v>
      </c>
      <c r="N21" s="271" t="s">
        <v>388</v>
      </c>
      <c r="O21" s="271" t="s">
        <v>379</v>
      </c>
      <c r="P21" s="271" t="s">
        <v>387</v>
      </c>
      <c r="Q21" s="270">
        <v>43132</v>
      </c>
      <c r="R21" s="270" t="s">
        <v>386</v>
      </c>
      <c r="S21" s="1970"/>
      <c r="T21" s="1970">
        <v>1</v>
      </c>
      <c r="U21" s="1970"/>
      <c r="V21" s="1970"/>
      <c r="W21" s="1970">
        <v>1</v>
      </c>
      <c r="X21" s="1970"/>
      <c r="Y21" s="1970"/>
      <c r="Z21" s="1970"/>
      <c r="AA21" s="1971"/>
      <c r="AB21" s="1971"/>
      <c r="AC21" s="1971"/>
      <c r="AD21" s="1971"/>
      <c r="AE21" s="233">
        <f t="shared" si="0"/>
        <v>2</v>
      </c>
      <c r="AF21" s="245">
        <v>0</v>
      </c>
      <c r="AG21" s="245">
        <v>0</v>
      </c>
      <c r="AH21" s="244"/>
      <c r="AI21" s="2220">
        <f t="shared" si="1"/>
        <v>1</v>
      </c>
      <c r="AJ21" s="2221">
        <f>AI21/AE21</f>
        <v>0.5</v>
      </c>
      <c r="AK21" s="2576">
        <v>0</v>
      </c>
      <c r="AL21" s="2578">
        <f>+AK21/AI21</f>
        <v>0</v>
      </c>
      <c r="AM21" s="2578">
        <f t="shared" si="2"/>
        <v>0</v>
      </c>
      <c r="AN21" s="2576">
        <v>0</v>
      </c>
      <c r="AO21" s="2216"/>
      <c r="AP21" s="2576" t="s">
        <v>1935</v>
      </c>
      <c r="AQ21" s="2577" t="s">
        <v>1936</v>
      </c>
    </row>
    <row r="22" spans="1:43" s="232" customFormat="1" ht="63.75">
      <c r="A22" s="3220"/>
      <c r="B22" s="3223"/>
      <c r="C22" s="3214"/>
      <c r="D22" s="192"/>
      <c r="E22" s="243"/>
      <c r="F22" s="192"/>
      <c r="G22" s="243"/>
      <c r="H22" s="192"/>
      <c r="I22" s="242"/>
      <c r="J22" s="272" t="s">
        <v>385</v>
      </c>
      <c r="K22" s="271" t="s">
        <v>382</v>
      </c>
      <c r="L22" s="271" t="s">
        <v>65</v>
      </c>
      <c r="M22" s="271">
        <v>1</v>
      </c>
      <c r="N22" s="271" t="s">
        <v>384</v>
      </c>
      <c r="O22" s="271" t="s">
        <v>379</v>
      </c>
      <c r="P22" s="271" t="s">
        <v>383</v>
      </c>
      <c r="Q22" s="270">
        <v>43101</v>
      </c>
      <c r="R22" s="270">
        <v>43465</v>
      </c>
      <c r="S22" s="1970"/>
      <c r="T22" s="1970"/>
      <c r="U22" s="1970"/>
      <c r="V22" s="1970"/>
      <c r="W22" s="1970"/>
      <c r="X22" s="1970"/>
      <c r="Y22" s="1970"/>
      <c r="Z22" s="1970"/>
      <c r="AA22" s="1971"/>
      <c r="AB22" s="1971"/>
      <c r="AC22" s="1971">
        <v>1</v>
      </c>
      <c r="AD22" s="1971"/>
      <c r="AE22" s="233">
        <f t="shared" si="0"/>
        <v>1</v>
      </c>
      <c r="AF22" s="245">
        <v>0</v>
      </c>
      <c r="AG22" s="245">
        <v>0</v>
      </c>
      <c r="AH22" s="244"/>
      <c r="AI22" s="2220">
        <f t="shared" si="1"/>
        <v>0</v>
      </c>
      <c r="AJ22" s="2221"/>
      <c r="AK22" s="2576">
        <v>0</v>
      </c>
      <c r="AL22" s="2578"/>
      <c r="AM22" s="2578">
        <f t="shared" si="2"/>
        <v>0</v>
      </c>
      <c r="AN22" s="2576">
        <v>0</v>
      </c>
      <c r="AO22" s="2216"/>
      <c r="AP22" s="2576" t="s">
        <v>1937</v>
      </c>
      <c r="AQ22" s="2577" t="s">
        <v>1930</v>
      </c>
    </row>
    <row r="23" spans="1:43" s="232" customFormat="1" ht="63.75">
      <c r="A23" s="3220"/>
      <c r="B23" s="3223"/>
      <c r="C23" s="3214"/>
      <c r="D23" s="192"/>
      <c r="E23" s="243"/>
      <c r="F23" s="192"/>
      <c r="G23" s="243"/>
      <c r="H23" s="192"/>
      <c r="I23" s="242"/>
      <c r="J23" s="272" t="s">
        <v>382</v>
      </c>
      <c r="K23" s="271" t="s">
        <v>381</v>
      </c>
      <c r="L23" s="271" t="s">
        <v>65</v>
      </c>
      <c r="M23" s="271">
        <v>1</v>
      </c>
      <c r="N23" s="271" t="s">
        <v>380</v>
      </c>
      <c r="O23" s="271" t="s">
        <v>379</v>
      </c>
      <c r="P23" s="274" t="s">
        <v>378</v>
      </c>
      <c r="Q23" s="270">
        <v>43252</v>
      </c>
      <c r="R23" s="270">
        <v>43281</v>
      </c>
      <c r="S23" s="1970"/>
      <c r="T23" s="1970"/>
      <c r="U23" s="1970"/>
      <c r="V23" s="1970"/>
      <c r="W23" s="1970"/>
      <c r="X23" s="1970">
        <v>1</v>
      </c>
      <c r="Y23" s="1970"/>
      <c r="Z23" s="1970"/>
      <c r="AA23" s="1971"/>
      <c r="AB23" s="1971"/>
      <c r="AC23" s="1971"/>
      <c r="AD23" s="1971"/>
      <c r="AE23" s="233">
        <f t="shared" si="0"/>
        <v>1</v>
      </c>
      <c r="AF23" s="245">
        <v>0</v>
      </c>
      <c r="AG23" s="245">
        <v>0</v>
      </c>
      <c r="AH23" s="244"/>
      <c r="AI23" s="2220">
        <f t="shared" si="1"/>
        <v>0</v>
      </c>
      <c r="AJ23" s="2221"/>
      <c r="AK23" s="2576">
        <v>0</v>
      </c>
      <c r="AL23" s="2578"/>
      <c r="AM23" s="2578">
        <f t="shared" si="2"/>
        <v>0</v>
      </c>
      <c r="AN23" s="2576">
        <v>0</v>
      </c>
      <c r="AO23" s="2216"/>
      <c r="AP23" s="2576" t="s">
        <v>1938</v>
      </c>
      <c r="AQ23" s="2577" t="s">
        <v>1930</v>
      </c>
    </row>
    <row r="24" spans="1:43" s="232" customFormat="1" ht="72" customHeight="1">
      <c r="A24" s="3220"/>
      <c r="B24" s="3223"/>
      <c r="C24" s="3214"/>
      <c r="D24" s="192"/>
      <c r="E24" s="243"/>
      <c r="F24" s="192"/>
      <c r="G24" s="243"/>
      <c r="H24" s="192"/>
      <c r="I24" s="242"/>
      <c r="J24" s="272" t="s">
        <v>377</v>
      </c>
      <c r="K24" s="271" t="s">
        <v>374</v>
      </c>
      <c r="L24" s="271" t="s">
        <v>65</v>
      </c>
      <c r="M24" s="271">
        <v>3</v>
      </c>
      <c r="N24" s="271" t="s">
        <v>376</v>
      </c>
      <c r="O24" s="271" t="s">
        <v>371</v>
      </c>
      <c r="P24" s="274" t="s">
        <v>375</v>
      </c>
      <c r="Q24" s="270">
        <v>43101</v>
      </c>
      <c r="R24" s="270">
        <v>43465</v>
      </c>
      <c r="S24" s="1970"/>
      <c r="T24" s="1970"/>
      <c r="U24" s="1970"/>
      <c r="V24" s="1970"/>
      <c r="W24" s="1970"/>
      <c r="X24" s="1970">
        <v>2</v>
      </c>
      <c r="Y24" s="1970"/>
      <c r="Z24" s="1970"/>
      <c r="AA24" s="1971"/>
      <c r="AB24" s="1971"/>
      <c r="AC24" s="1971">
        <v>1</v>
      </c>
      <c r="AD24" s="1971"/>
      <c r="AE24" s="233">
        <f t="shared" si="0"/>
        <v>3</v>
      </c>
      <c r="AF24" s="245">
        <v>0</v>
      </c>
      <c r="AG24" s="245">
        <v>0</v>
      </c>
      <c r="AH24" s="244"/>
      <c r="AI24" s="2220">
        <f t="shared" si="1"/>
        <v>0</v>
      </c>
      <c r="AJ24" s="2221"/>
      <c r="AK24" s="2576">
        <v>1</v>
      </c>
      <c r="AL24" s="2578"/>
      <c r="AM24" s="2578">
        <f t="shared" si="2"/>
        <v>0.3333333333333333</v>
      </c>
      <c r="AN24" s="2576">
        <v>0</v>
      </c>
      <c r="AO24" s="2216"/>
      <c r="AP24" s="2576" t="s">
        <v>1939</v>
      </c>
      <c r="AQ24" s="2577" t="s">
        <v>1930</v>
      </c>
    </row>
    <row r="25" spans="1:43" s="232" customFormat="1" ht="63.75">
      <c r="A25" s="3220"/>
      <c r="B25" s="3223"/>
      <c r="C25" s="3214"/>
      <c r="D25" s="192"/>
      <c r="E25" s="243"/>
      <c r="F25" s="192"/>
      <c r="G25" s="243"/>
      <c r="H25" s="192"/>
      <c r="I25" s="242"/>
      <c r="J25" s="272" t="s">
        <v>374</v>
      </c>
      <c r="K25" s="271" t="s">
        <v>373</v>
      </c>
      <c r="L25" s="271" t="s">
        <v>65</v>
      </c>
      <c r="M25" s="271">
        <v>5</v>
      </c>
      <c r="N25" s="271" t="s">
        <v>372</v>
      </c>
      <c r="O25" s="271" t="s">
        <v>371</v>
      </c>
      <c r="P25" s="271" t="s">
        <v>370</v>
      </c>
      <c r="Q25" s="270">
        <v>43101</v>
      </c>
      <c r="R25" s="270">
        <v>43465</v>
      </c>
      <c r="S25" s="1970"/>
      <c r="T25" s="1970"/>
      <c r="U25" s="1970"/>
      <c r="V25" s="1970">
        <v>2</v>
      </c>
      <c r="W25" s="1970"/>
      <c r="X25" s="1970"/>
      <c r="Y25" s="1970"/>
      <c r="Z25" s="1970">
        <v>2</v>
      </c>
      <c r="AA25" s="1971"/>
      <c r="AB25" s="1971"/>
      <c r="AC25" s="1971"/>
      <c r="AD25" s="1971">
        <v>1</v>
      </c>
      <c r="AE25" s="233">
        <f t="shared" si="0"/>
        <v>5</v>
      </c>
      <c r="AF25" s="245">
        <v>0</v>
      </c>
      <c r="AG25" s="245">
        <v>0</v>
      </c>
      <c r="AH25" s="273"/>
      <c r="AI25" s="2220">
        <f t="shared" si="1"/>
        <v>0</v>
      </c>
      <c r="AJ25" s="2221"/>
      <c r="AK25" s="2576">
        <v>1</v>
      </c>
      <c r="AL25" s="2578"/>
      <c r="AM25" s="2578">
        <f t="shared" si="2"/>
        <v>0.2</v>
      </c>
      <c r="AN25" s="2576">
        <v>0</v>
      </c>
      <c r="AO25" s="2216"/>
      <c r="AP25" s="2576" t="s">
        <v>1940</v>
      </c>
      <c r="AQ25" s="2577" t="s">
        <v>1930</v>
      </c>
    </row>
    <row r="26" spans="1:43" s="232" customFormat="1" ht="48.75" customHeight="1" thickBot="1">
      <c r="A26" s="3220"/>
      <c r="B26" s="3223"/>
      <c r="C26" s="3214"/>
      <c r="D26" s="239"/>
      <c r="E26" s="240"/>
      <c r="F26" s="239"/>
      <c r="G26" s="240"/>
      <c r="H26" s="239"/>
      <c r="I26" s="238"/>
      <c r="J26" s="272" t="s">
        <v>369</v>
      </c>
      <c r="K26" s="271" t="s">
        <v>368</v>
      </c>
      <c r="L26" s="271" t="s">
        <v>65</v>
      </c>
      <c r="M26" s="271">
        <v>1</v>
      </c>
      <c r="N26" s="271" t="s">
        <v>367</v>
      </c>
      <c r="O26" s="271" t="s">
        <v>366</v>
      </c>
      <c r="P26" s="271" t="s">
        <v>361</v>
      </c>
      <c r="Q26" s="270">
        <v>43101</v>
      </c>
      <c r="R26" s="270">
        <v>43281</v>
      </c>
      <c r="S26" s="1970"/>
      <c r="T26" s="1970"/>
      <c r="U26" s="1970"/>
      <c r="V26" s="1970"/>
      <c r="W26" s="1970"/>
      <c r="X26" s="1970">
        <v>1</v>
      </c>
      <c r="Y26" s="1970"/>
      <c r="Z26" s="1970"/>
      <c r="AA26" s="1971"/>
      <c r="AB26" s="1971"/>
      <c r="AC26" s="1971"/>
      <c r="AD26" s="1971"/>
      <c r="AE26" s="233">
        <f t="shared" si="0"/>
        <v>1</v>
      </c>
      <c r="AF26" s="245">
        <v>0</v>
      </c>
      <c r="AG26" s="245">
        <v>0</v>
      </c>
      <c r="AH26" s="273"/>
      <c r="AI26" s="2220">
        <f t="shared" si="1"/>
        <v>0</v>
      </c>
      <c r="AJ26" s="2221"/>
      <c r="AK26" s="2576">
        <v>0</v>
      </c>
      <c r="AL26" s="2578"/>
      <c r="AM26" s="2578">
        <f t="shared" si="2"/>
        <v>0</v>
      </c>
      <c r="AN26" s="2576">
        <v>0</v>
      </c>
      <c r="AO26" s="2216"/>
      <c r="AP26" s="2576" t="s">
        <v>1941</v>
      </c>
      <c r="AQ26" s="2577" t="s">
        <v>1930</v>
      </c>
    </row>
    <row r="27" spans="1:43" s="232" customFormat="1" ht="48.75" customHeight="1" thickBot="1">
      <c r="A27" s="3220"/>
      <c r="B27" s="3224"/>
      <c r="C27" s="3213"/>
      <c r="D27" s="1287"/>
      <c r="E27" s="243"/>
      <c r="F27" s="1287"/>
      <c r="G27" s="243"/>
      <c r="H27" s="1287"/>
      <c r="I27" s="242"/>
      <c r="J27" s="272"/>
      <c r="K27" s="271" t="s">
        <v>1669</v>
      </c>
      <c r="L27" s="271" t="s">
        <v>1670</v>
      </c>
      <c r="M27" s="1359">
        <v>1</v>
      </c>
      <c r="N27" s="271" t="s">
        <v>1671</v>
      </c>
      <c r="O27" s="271" t="s">
        <v>366</v>
      </c>
      <c r="P27" s="271"/>
      <c r="Q27" s="270">
        <v>43101</v>
      </c>
      <c r="R27" s="270">
        <v>43465</v>
      </c>
      <c r="S27" s="3215">
        <v>1</v>
      </c>
      <c r="T27" s="3216"/>
      <c r="U27" s="3215">
        <v>1</v>
      </c>
      <c r="V27" s="3216"/>
      <c r="W27" s="3215">
        <v>1</v>
      </c>
      <c r="X27" s="3216"/>
      <c r="Y27" s="3215">
        <v>1</v>
      </c>
      <c r="Z27" s="3216"/>
      <c r="AA27" s="3215">
        <v>1</v>
      </c>
      <c r="AB27" s="3216"/>
      <c r="AC27" s="3215">
        <v>1</v>
      </c>
      <c r="AD27" s="3216"/>
      <c r="AE27" s="1360">
        <v>1</v>
      </c>
      <c r="AF27" s="245">
        <v>45000000</v>
      </c>
      <c r="AG27" s="245">
        <v>45000000</v>
      </c>
      <c r="AH27" s="273" t="s">
        <v>1027</v>
      </c>
      <c r="AI27" s="2220">
        <f t="shared" si="1"/>
        <v>1</v>
      </c>
      <c r="AJ27" s="2221">
        <f>2/12</f>
        <v>0.16666666666666666</v>
      </c>
      <c r="AK27" s="2576">
        <v>1</v>
      </c>
      <c r="AL27" s="2578">
        <f>+AK27/AI27</f>
        <v>1</v>
      </c>
      <c r="AM27" s="2578">
        <f t="shared" si="2"/>
        <v>1</v>
      </c>
      <c r="AN27" s="2576">
        <v>0</v>
      </c>
      <c r="AO27" s="2216"/>
      <c r="AP27" s="2576" t="s">
        <v>1942</v>
      </c>
      <c r="AQ27" s="2577" t="s">
        <v>1930</v>
      </c>
    </row>
    <row r="28" spans="1:43" s="232" customFormat="1" ht="63.75">
      <c r="A28" s="3220"/>
      <c r="B28" s="3223"/>
      <c r="C28" s="3212" t="s">
        <v>365</v>
      </c>
      <c r="D28" s="192"/>
      <c r="E28" s="243"/>
      <c r="F28" s="192"/>
      <c r="G28" s="243"/>
      <c r="H28" s="192"/>
      <c r="I28" s="242"/>
      <c r="J28" s="272" t="s">
        <v>359</v>
      </c>
      <c r="K28" s="271" t="s">
        <v>364</v>
      </c>
      <c r="L28" s="271" t="s">
        <v>65</v>
      </c>
      <c r="M28" s="271">
        <v>1</v>
      </c>
      <c r="N28" s="271" t="s">
        <v>363</v>
      </c>
      <c r="O28" s="271" t="s">
        <v>362</v>
      </c>
      <c r="P28" s="271" t="s">
        <v>361</v>
      </c>
      <c r="Q28" s="270">
        <v>43101</v>
      </c>
      <c r="R28" s="270">
        <v>43190</v>
      </c>
      <c r="S28" s="1970"/>
      <c r="T28" s="1970"/>
      <c r="U28" s="1970">
        <v>1</v>
      </c>
      <c r="V28" s="1970"/>
      <c r="W28" s="1970"/>
      <c r="X28" s="1970"/>
      <c r="Y28" s="1970"/>
      <c r="Z28" s="1970"/>
      <c r="AA28" s="1971"/>
      <c r="AB28" s="1971"/>
      <c r="AC28" s="1971"/>
      <c r="AD28" s="1971"/>
      <c r="AE28" s="233">
        <f t="shared" si="0"/>
        <v>1</v>
      </c>
      <c r="AF28" s="245">
        <v>0</v>
      </c>
      <c r="AG28" s="245">
        <v>0</v>
      </c>
      <c r="AH28" s="244"/>
      <c r="AI28" s="2220">
        <f t="shared" si="1"/>
        <v>0</v>
      </c>
      <c r="AJ28" s="2221"/>
      <c r="AK28" s="2576">
        <v>0</v>
      </c>
      <c r="AL28" s="2578"/>
      <c r="AM28" s="2578">
        <f t="shared" si="2"/>
        <v>0</v>
      </c>
      <c r="AN28" s="2576">
        <v>0</v>
      </c>
      <c r="AO28" s="2216"/>
      <c r="AP28" s="2576" t="s">
        <v>1943</v>
      </c>
      <c r="AQ28" s="2577" t="s">
        <v>1930</v>
      </c>
    </row>
    <row r="29" spans="1:43" s="232" customFormat="1" ht="47.25" customHeight="1" thickBot="1">
      <c r="A29" s="3221"/>
      <c r="B29" s="3225"/>
      <c r="C29" s="3213"/>
      <c r="D29" s="239"/>
      <c r="E29" s="240"/>
      <c r="F29" s="239"/>
      <c r="G29" s="240"/>
      <c r="H29" s="239"/>
      <c r="I29" s="238"/>
      <c r="J29" s="272" t="s">
        <v>360</v>
      </c>
      <c r="K29" s="271" t="s">
        <v>359</v>
      </c>
      <c r="L29" s="271" t="s">
        <v>65</v>
      </c>
      <c r="M29" s="271">
        <v>8</v>
      </c>
      <c r="N29" s="271" t="s">
        <v>358</v>
      </c>
      <c r="O29" s="271" t="s">
        <v>348</v>
      </c>
      <c r="P29" s="271" t="s">
        <v>357</v>
      </c>
      <c r="Q29" s="270">
        <v>43101</v>
      </c>
      <c r="R29" s="270">
        <v>43465</v>
      </c>
      <c r="S29" s="1970"/>
      <c r="T29" s="1970"/>
      <c r="U29" s="1970"/>
      <c r="V29" s="1970"/>
      <c r="W29" s="1970">
        <v>3</v>
      </c>
      <c r="X29" s="1970"/>
      <c r="Y29" s="1970"/>
      <c r="Z29" s="1970">
        <v>3</v>
      </c>
      <c r="AA29" s="1971"/>
      <c r="AB29" s="1971"/>
      <c r="AC29" s="1971"/>
      <c r="AD29" s="1971">
        <v>2</v>
      </c>
      <c r="AE29" s="233">
        <f t="shared" si="0"/>
        <v>8</v>
      </c>
      <c r="AF29" s="245">
        <v>0</v>
      </c>
      <c r="AG29" s="245">
        <v>0</v>
      </c>
      <c r="AH29" s="244"/>
      <c r="AI29" s="2220">
        <f t="shared" si="1"/>
        <v>0</v>
      </c>
      <c r="AJ29" s="2221"/>
      <c r="AK29" s="2576">
        <v>2</v>
      </c>
      <c r="AL29" s="2578"/>
      <c r="AM29" s="2578">
        <f t="shared" si="2"/>
        <v>0.25</v>
      </c>
      <c r="AN29" s="2576">
        <v>0</v>
      </c>
      <c r="AO29" s="2216"/>
      <c r="AP29" s="2576" t="s">
        <v>1944</v>
      </c>
      <c r="AQ29" s="2577" t="s">
        <v>1930</v>
      </c>
    </row>
    <row r="30" spans="1:43" s="148" customFormat="1" ht="13.5" thickBot="1">
      <c r="A30" s="3217" t="s">
        <v>56</v>
      </c>
      <c r="B30" s="3218"/>
      <c r="C30" s="3219"/>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6">
        <f>SUM(AE16:AE29)</f>
        <v>62</v>
      </c>
      <c r="AF30" s="235">
        <f>SUM(AF16:AF29)</f>
        <v>75000000</v>
      </c>
      <c r="AG30" s="235">
        <f>SUM(AG16:AG29)</f>
        <v>75000000</v>
      </c>
      <c r="AH30" s="147"/>
      <c r="AI30" s="147"/>
      <c r="AJ30" s="147"/>
      <c r="AK30" s="147"/>
      <c r="AL30" s="147"/>
      <c r="AM30" s="147"/>
      <c r="AN30" s="147"/>
      <c r="AO30" s="147"/>
      <c r="AP30" s="147"/>
      <c r="AQ30" s="147"/>
    </row>
    <row r="31" spans="1:43" s="148" customFormat="1" ht="13.5" thickBot="1">
      <c r="A31" s="3210" t="s">
        <v>57</v>
      </c>
      <c r="B31" s="3211"/>
      <c r="C31" s="3211"/>
      <c r="D31" s="269"/>
      <c r="E31" s="269"/>
      <c r="F31" s="269"/>
      <c r="G31" s="269"/>
      <c r="H31" s="269"/>
      <c r="I31" s="269"/>
      <c r="J31" s="269"/>
      <c r="K31" s="269"/>
      <c r="L31" s="268"/>
      <c r="M31" s="268"/>
      <c r="N31" s="268"/>
      <c r="O31" s="267"/>
      <c r="P31" s="267"/>
      <c r="Q31" s="267"/>
      <c r="R31" s="267"/>
      <c r="S31" s="267"/>
      <c r="T31" s="267"/>
      <c r="U31" s="267"/>
      <c r="V31" s="267"/>
      <c r="W31" s="267"/>
      <c r="X31" s="267"/>
      <c r="Y31" s="267"/>
      <c r="Z31" s="267"/>
      <c r="AA31" s="267"/>
      <c r="AB31" s="267"/>
      <c r="AC31" s="267"/>
      <c r="AD31" s="267"/>
      <c r="AE31" s="266">
        <f>SUM(AE30)</f>
        <v>62</v>
      </c>
      <c r="AF31" s="1449"/>
      <c r="AG31" s="1450"/>
      <c r="AH31" s="2204"/>
      <c r="AI31" s="2204"/>
      <c r="AJ31" s="2204"/>
      <c r="AK31" s="2204"/>
      <c r="AL31" s="2204"/>
      <c r="AM31" s="2204"/>
      <c r="AN31" s="2204"/>
      <c r="AO31" s="2204"/>
      <c r="AP31" s="2204"/>
      <c r="AQ31" s="2204"/>
    </row>
    <row r="32" spans="1:34" s="157" customFormat="1" ht="13.5" thickBot="1">
      <c r="A32" s="265"/>
      <c r="B32" s="264"/>
      <c r="C32" s="261"/>
      <c r="D32" s="261"/>
      <c r="E32" s="261"/>
      <c r="F32" s="261"/>
      <c r="G32" s="261"/>
      <c r="H32" s="261"/>
      <c r="I32" s="261"/>
      <c r="J32" s="261"/>
      <c r="K32" s="261"/>
      <c r="L32" s="261"/>
      <c r="M32" s="263"/>
      <c r="N32" s="261"/>
      <c r="O32" s="261"/>
      <c r="P32" s="261"/>
      <c r="Q32" s="262"/>
      <c r="R32" s="262"/>
      <c r="S32" s="261"/>
      <c r="T32" s="261"/>
      <c r="U32" s="261"/>
      <c r="V32" s="261"/>
      <c r="W32" s="261"/>
      <c r="X32" s="261"/>
      <c r="Y32" s="261"/>
      <c r="Z32" s="261"/>
      <c r="AA32" s="261"/>
      <c r="AB32" s="261"/>
      <c r="AC32" s="261"/>
      <c r="AD32" s="261"/>
      <c r="AE32" s="260"/>
      <c r="AF32" s="1451"/>
      <c r="AG32" s="1451"/>
      <c r="AH32" s="259"/>
    </row>
    <row r="33" spans="1:43" s="148" customFormat="1" ht="13.5" thickBot="1">
      <c r="A33" s="3266" t="s">
        <v>8</v>
      </c>
      <c r="B33" s="3267"/>
      <c r="C33" s="3267"/>
      <c r="D33" s="258"/>
      <c r="E33" s="258"/>
      <c r="F33" s="258"/>
      <c r="G33" s="258"/>
      <c r="H33" s="258"/>
      <c r="I33" s="258"/>
      <c r="J33" s="258"/>
      <c r="K33" s="258"/>
      <c r="L33" s="3268" t="s">
        <v>356</v>
      </c>
      <c r="M33" s="3269"/>
      <c r="N33" s="3269"/>
      <c r="O33" s="3269"/>
      <c r="P33" s="3269"/>
      <c r="Q33" s="3269"/>
      <c r="R33" s="3269"/>
      <c r="S33" s="3269"/>
      <c r="T33" s="3269"/>
      <c r="U33" s="3269"/>
      <c r="V33" s="3269"/>
      <c r="W33" s="3269"/>
      <c r="X33" s="3269"/>
      <c r="Y33" s="3269"/>
      <c r="Z33" s="3269"/>
      <c r="AA33" s="3269"/>
      <c r="AB33" s="3269"/>
      <c r="AC33" s="3269"/>
      <c r="AD33" s="3269"/>
      <c r="AE33" s="3269"/>
      <c r="AF33" s="1452"/>
      <c r="AG33" s="1453"/>
      <c r="AH33" s="1445"/>
      <c r="AI33" s="1445"/>
      <c r="AJ33" s="1445"/>
      <c r="AK33" s="1445"/>
      <c r="AL33" s="1445"/>
      <c r="AM33" s="1445"/>
      <c r="AN33" s="1445"/>
      <c r="AO33" s="1445"/>
      <c r="AP33" s="1445"/>
      <c r="AQ33" s="1445"/>
    </row>
    <row r="34" spans="1:43" s="157" customFormat="1" ht="39" thickBot="1">
      <c r="A34" s="257" t="s">
        <v>9</v>
      </c>
      <c r="B34" s="256" t="s">
        <v>10</v>
      </c>
      <c r="C34" s="253" t="s">
        <v>11</v>
      </c>
      <c r="D34" s="3275" t="s">
        <v>328</v>
      </c>
      <c r="E34" s="3276"/>
      <c r="F34" s="460" t="s">
        <v>355</v>
      </c>
      <c r="G34" s="8" t="s">
        <v>354</v>
      </c>
      <c r="H34" s="3275" t="s">
        <v>328</v>
      </c>
      <c r="I34" s="3276"/>
      <c r="J34" s="253" t="s">
        <v>243</v>
      </c>
      <c r="K34" s="253" t="s">
        <v>353</v>
      </c>
      <c r="L34" s="252" t="s">
        <v>13</v>
      </c>
      <c r="M34" s="251" t="s">
        <v>14</v>
      </c>
      <c r="N34" s="250" t="s">
        <v>15</v>
      </c>
      <c r="O34" s="250" t="s">
        <v>16</v>
      </c>
      <c r="P34" s="250" t="s">
        <v>18</v>
      </c>
      <c r="Q34" s="250" t="s">
        <v>19</v>
      </c>
      <c r="R34" s="250" t="s">
        <v>20</v>
      </c>
      <c r="S34" s="249" t="s">
        <v>21</v>
      </c>
      <c r="T34" s="249" t="s">
        <v>22</v>
      </c>
      <c r="U34" s="249" t="s">
        <v>23</v>
      </c>
      <c r="V34" s="249" t="s">
        <v>24</v>
      </c>
      <c r="W34" s="249" t="s">
        <v>25</v>
      </c>
      <c r="X34" s="249" t="s">
        <v>26</v>
      </c>
      <c r="Y34" s="249" t="s">
        <v>27</v>
      </c>
      <c r="Z34" s="249" t="s">
        <v>28</v>
      </c>
      <c r="AA34" s="249" t="s">
        <v>29</v>
      </c>
      <c r="AB34" s="249" t="s">
        <v>30</v>
      </c>
      <c r="AC34" s="249" t="s">
        <v>31</v>
      </c>
      <c r="AD34" s="249" t="s">
        <v>32</v>
      </c>
      <c r="AE34" s="1441" t="s">
        <v>33</v>
      </c>
      <c r="AF34" s="1454" t="s">
        <v>34</v>
      </c>
      <c r="AG34" s="1454" t="s">
        <v>244</v>
      </c>
      <c r="AH34" s="7" t="s">
        <v>35</v>
      </c>
      <c r="AI34" s="2145" t="s">
        <v>36</v>
      </c>
      <c r="AJ34" s="2146" t="s">
        <v>37</v>
      </c>
      <c r="AK34" s="2147" t="s">
        <v>38</v>
      </c>
      <c r="AL34" s="2148" t="s">
        <v>1724</v>
      </c>
      <c r="AM34" s="2148" t="s">
        <v>1725</v>
      </c>
      <c r="AN34" s="2149" t="s">
        <v>42</v>
      </c>
      <c r="AO34" s="2150" t="s">
        <v>43</v>
      </c>
      <c r="AP34" s="2149" t="s">
        <v>44</v>
      </c>
      <c r="AQ34" s="2151" t="s">
        <v>45</v>
      </c>
    </row>
    <row r="35" spans="1:43" s="232" customFormat="1" ht="51">
      <c r="A35" s="3270">
        <v>2</v>
      </c>
      <c r="B35" s="3270" t="s">
        <v>282</v>
      </c>
      <c r="C35" s="3271" t="s">
        <v>286</v>
      </c>
      <c r="D35" s="415"/>
      <c r="E35" s="415"/>
      <c r="F35" s="243"/>
      <c r="G35" s="415"/>
      <c r="H35" s="415"/>
      <c r="I35" s="242"/>
      <c r="J35" s="461" t="s">
        <v>351</v>
      </c>
      <c r="K35" s="461" t="s">
        <v>848</v>
      </c>
      <c r="L35" s="397" t="s">
        <v>296</v>
      </c>
      <c r="M35" s="462">
        <v>12</v>
      </c>
      <c r="N35" s="462" t="s">
        <v>849</v>
      </c>
      <c r="O35" s="1298" t="s">
        <v>348</v>
      </c>
      <c r="P35" s="462" t="s">
        <v>493</v>
      </c>
      <c r="Q35" s="463" t="s">
        <v>255</v>
      </c>
      <c r="R35" s="463">
        <v>43465</v>
      </c>
      <c r="S35" s="2845">
        <v>2</v>
      </c>
      <c r="T35" s="2846"/>
      <c r="U35" s="2845">
        <v>2</v>
      </c>
      <c r="V35" s="2846"/>
      <c r="W35" s="2845">
        <v>2</v>
      </c>
      <c r="X35" s="2846"/>
      <c r="Y35" s="2845">
        <v>2</v>
      </c>
      <c r="Z35" s="2846"/>
      <c r="AA35" s="2845">
        <v>2</v>
      </c>
      <c r="AB35" s="2846"/>
      <c r="AC35" s="2845">
        <v>2</v>
      </c>
      <c r="AD35" s="2846"/>
      <c r="AE35" s="1442">
        <f>SUM(S35:AD35)</f>
        <v>12</v>
      </c>
      <c r="AF35" s="1446">
        <v>0</v>
      </c>
      <c r="AG35" s="939">
        <v>0</v>
      </c>
      <c r="AH35" s="2062"/>
      <c r="AI35" s="2579">
        <f>SUM(S35)</f>
        <v>2</v>
      </c>
      <c r="AJ35" s="2580">
        <f>AI35/AE35</f>
        <v>0.16666666666666666</v>
      </c>
      <c r="AK35" s="2584">
        <v>2</v>
      </c>
      <c r="AL35" s="2586">
        <f>+AK35/AI35</f>
        <v>1</v>
      </c>
      <c r="AM35" s="2586">
        <f>+AK35/AE35</f>
        <v>0.16666666666666666</v>
      </c>
      <c r="AN35" s="2219"/>
      <c r="AO35" s="2218"/>
      <c r="AP35" s="2584" t="s">
        <v>1945</v>
      </c>
      <c r="AQ35" s="2585" t="s">
        <v>1930</v>
      </c>
    </row>
    <row r="36" spans="1:43" s="232" customFormat="1" ht="72" customHeight="1">
      <c r="A36" s="3270"/>
      <c r="B36" s="3270"/>
      <c r="C36" s="3272"/>
      <c r="D36" s="192"/>
      <c r="E36" s="192"/>
      <c r="F36" s="243"/>
      <c r="G36" s="192"/>
      <c r="H36" s="192"/>
      <c r="I36" s="242"/>
      <c r="J36" s="194" t="s">
        <v>350</v>
      </c>
      <c r="K36" s="194" t="s">
        <v>845</v>
      </c>
      <c r="L36" s="187" t="s">
        <v>846</v>
      </c>
      <c r="M36" s="416">
        <v>4</v>
      </c>
      <c r="N36" s="187" t="s">
        <v>850</v>
      </c>
      <c r="O36" s="271" t="s">
        <v>348</v>
      </c>
      <c r="P36" s="187" t="s">
        <v>490</v>
      </c>
      <c r="Q36" s="433">
        <v>43160</v>
      </c>
      <c r="R36" s="433">
        <v>43465</v>
      </c>
      <c r="S36" s="434"/>
      <c r="T36" s="434"/>
      <c r="U36" s="434">
        <v>2</v>
      </c>
      <c r="V36" s="434"/>
      <c r="W36" s="434"/>
      <c r="X36" s="434"/>
      <c r="Y36" s="434">
        <v>1</v>
      </c>
      <c r="Z36" s="434"/>
      <c r="AA36" s="434"/>
      <c r="AB36" s="434"/>
      <c r="AC36" s="434"/>
      <c r="AD36" s="434">
        <v>1</v>
      </c>
      <c r="AE36" s="1443">
        <f>SUM(S36:AD36)</f>
        <v>4</v>
      </c>
      <c r="AF36" s="1447">
        <v>0</v>
      </c>
      <c r="AG36" s="452">
        <v>0</v>
      </c>
      <c r="AH36" s="2062"/>
      <c r="AI36" s="2583">
        <f>SUM(S36)</f>
        <v>0</v>
      </c>
      <c r="AJ36" s="2221"/>
      <c r="AK36" s="2576">
        <v>1</v>
      </c>
      <c r="AL36" s="2578"/>
      <c r="AM36" s="2578">
        <f>+AK36/AE36</f>
        <v>0.25</v>
      </c>
      <c r="AN36" s="2217"/>
      <c r="AO36" s="2216"/>
      <c r="AP36" s="2576" t="s">
        <v>1946</v>
      </c>
      <c r="AQ36" s="2577" t="s">
        <v>1930</v>
      </c>
    </row>
    <row r="37" spans="1:43" s="232" customFormat="1" ht="102.75" thickBot="1">
      <c r="A37" s="3270"/>
      <c r="B37" s="3270"/>
      <c r="C37" s="3272"/>
      <c r="D37" s="192"/>
      <c r="E37" s="192"/>
      <c r="F37" s="243"/>
      <c r="G37" s="192"/>
      <c r="H37" s="192"/>
      <c r="I37" s="242"/>
      <c r="J37" s="241" t="s">
        <v>349</v>
      </c>
      <c r="K37" s="453" t="s">
        <v>851</v>
      </c>
      <c r="L37" s="454" t="s">
        <v>489</v>
      </c>
      <c r="M37" s="455">
        <v>1</v>
      </c>
      <c r="N37" s="454" t="s">
        <v>852</v>
      </c>
      <c r="O37" s="1299" t="s">
        <v>348</v>
      </c>
      <c r="P37" s="454" t="s">
        <v>294</v>
      </c>
      <c r="Q37" s="457">
        <v>43101</v>
      </c>
      <c r="R37" s="457">
        <v>43465</v>
      </c>
      <c r="S37" s="2925">
        <v>1</v>
      </c>
      <c r="T37" s="2926"/>
      <c r="U37" s="2925">
        <v>1</v>
      </c>
      <c r="V37" s="2926"/>
      <c r="W37" s="2925">
        <v>1</v>
      </c>
      <c r="X37" s="2926"/>
      <c r="Y37" s="2925">
        <v>1</v>
      </c>
      <c r="Z37" s="2926"/>
      <c r="AA37" s="2925">
        <v>1</v>
      </c>
      <c r="AB37" s="2926"/>
      <c r="AC37" s="2925">
        <v>1</v>
      </c>
      <c r="AD37" s="2926"/>
      <c r="AE37" s="1444">
        <v>1</v>
      </c>
      <c r="AF37" s="1448">
        <v>0</v>
      </c>
      <c r="AG37" s="459">
        <v>0</v>
      </c>
      <c r="AH37" s="2112"/>
      <c r="AI37" s="2581">
        <f>SUM(S37)</f>
        <v>1</v>
      </c>
      <c r="AJ37" s="2582">
        <f>2/12</f>
        <v>0.16666666666666666</v>
      </c>
      <c r="AK37" s="2576">
        <v>1</v>
      </c>
      <c r="AL37" s="2578">
        <f>+AK37/AI37</f>
        <v>1</v>
      </c>
      <c r="AM37" s="2578">
        <f>+AK37/AE37</f>
        <v>1</v>
      </c>
      <c r="AN37" s="2217"/>
      <c r="AO37" s="2216"/>
      <c r="AP37" s="2576" t="s">
        <v>1947</v>
      </c>
      <c r="AQ37" s="2577" t="s">
        <v>1930</v>
      </c>
    </row>
    <row r="38" spans="1:43" s="148" customFormat="1" ht="13.5" thickBot="1">
      <c r="A38" s="3217" t="s">
        <v>56</v>
      </c>
      <c r="B38" s="3218"/>
      <c r="C38" s="3218"/>
      <c r="D38" s="236"/>
      <c r="E38" s="236"/>
      <c r="F38" s="236"/>
      <c r="G38" s="236"/>
      <c r="H38" s="236"/>
      <c r="I38" s="236"/>
      <c r="J38" s="236"/>
      <c r="K38" s="236"/>
      <c r="L38" s="236"/>
      <c r="M38" s="236"/>
      <c r="N38" s="236"/>
      <c r="O38" s="237"/>
      <c r="P38" s="236"/>
      <c r="Q38" s="236"/>
      <c r="R38" s="236"/>
      <c r="S38" s="236"/>
      <c r="T38" s="236"/>
      <c r="U38" s="236"/>
      <c r="V38" s="236"/>
      <c r="W38" s="236"/>
      <c r="X38" s="236"/>
      <c r="Y38" s="236"/>
      <c r="Z38" s="236"/>
      <c r="AA38" s="236"/>
      <c r="AB38" s="236"/>
      <c r="AC38" s="236"/>
      <c r="AD38" s="236"/>
      <c r="AE38" s="147"/>
      <c r="AF38" s="235">
        <f>SUM(AF35:AF37)</f>
        <v>0</v>
      </c>
      <c r="AG38" s="235"/>
      <c r="AH38" s="147"/>
      <c r="AI38" s="2209"/>
      <c r="AJ38" s="2207"/>
      <c r="AK38" s="2207"/>
      <c r="AL38" s="2207"/>
      <c r="AM38" s="2207"/>
      <c r="AN38" s="2207"/>
      <c r="AO38" s="2207"/>
      <c r="AP38" s="2207"/>
      <c r="AQ38" s="2210"/>
    </row>
    <row r="39" spans="1:43" s="148" customFormat="1" ht="13.5" thickBot="1">
      <c r="A39" s="3273" t="s">
        <v>57</v>
      </c>
      <c r="B39" s="3274"/>
      <c r="C39" s="3274"/>
      <c r="D39" s="149"/>
      <c r="E39" s="149"/>
      <c r="F39" s="149"/>
      <c r="G39" s="149"/>
      <c r="H39" s="149"/>
      <c r="I39" s="149"/>
      <c r="J39" s="149"/>
      <c r="K39" s="149"/>
      <c r="L39" s="150"/>
      <c r="M39" s="149"/>
      <c r="N39" s="149"/>
      <c r="O39" s="149"/>
      <c r="P39" s="149"/>
      <c r="Q39" s="149"/>
      <c r="R39" s="149"/>
      <c r="S39" s="149"/>
      <c r="T39" s="149"/>
      <c r="U39" s="149"/>
      <c r="V39" s="149"/>
      <c r="W39" s="149"/>
      <c r="X39" s="149"/>
      <c r="Y39" s="149"/>
      <c r="Z39" s="149"/>
      <c r="AA39" s="149"/>
      <c r="AB39" s="149"/>
      <c r="AC39" s="149"/>
      <c r="AD39" s="149"/>
      <c r="AE39" s="151"/>
      <c r="AF39" s="1455">
        <v>0</v>
      </c>
      <c r="AG39" s="1455"/>
      <c r="AH39" s="2205"/>
      <c r="AI39" s="2211"/>
      <c r="AJ39" s="2208"/>
      <c r="AK39" s="2208"/>
      <c r="AL39" s="2208"/>
      <c r="AM39" s="2208"/>
      <c r="AN39" s="2208"/>
      <c r="AO39" s="2208"/>
      <c r="AP39" s="2208"/>
      <c r="AQ39" s="2212"/>
    </row>
    <row r="40" spans="1:43" s="157" customFormat="1" ht="24" customHeight="1" thickBot="1">
      <c r="A40" s="3264" t="s">
        <v>347</v>
      </c>
      <c r="B40" s="3265"/>
      <c r="C40" s="3265"/>
      <c r="D40" s="231"/>
      <c r="E40" s="231"/>
      <c r="F40" s="231"/>
      <c r="G40" s="231"/>
      <c r="H40" s="231"/>
      <c r="I40" s="231"/>
      <c r="J40" s="152"/>
      <c r="K40" s="152"/>
      <c r="L40" s="152"/>
      <c r="M40" s="153"/>
      <c r="N40" s="152"/>
      <c r="O40" s="152"/>
      <c r="P40" s="152"/>
      <c r="Q40" s="154"/>
      <c r="R40" s="154"/>
      <c r="S40" s="152"/>
      <c r="T40" s="152"/>
      <c r="U40" s="152"/>
      <c r="V40" s="152"/>
      <c r="W40" s="152"/>
      <c r="X40" s="152"/>
      <c r="Y40" s="152"/>
      <c r="Z40" s="152"/>
      <c r="AA40" s="152"/>
      <c r="AB40" s="152"/>
      <c r="AC40" s="152"/>
      <c r="AD40" s="152"/>
      <c r="AE40" s="155"/>
      <c r="AF40" s="156">
        <f>SUM(AF39+AF30)</f>
        <v>75000000</v>
      </c>
      <c r="AG40" s="156">
        <f>AG30+AG38</f>
        <v>75000000</v>
      </c>
      <c r="AH40" s="2206"/>
      <c r="AI40" s="2213"/>
      <c r="AJ40" s="2600">
        <f>AVERAGE(AJ16:AJ37)</f>
        <v>0.24999999999999997</v>
      </c>
      <c r="AK40" s="2599"/>
      <c r="AL40" s="2600">
        <f>AVERAGE(AL16:AL37)</f>
        <v>0.75</v>
      </c>
      <c r="AM40" s="2600">
        <f>AVERAGE(AM16:AM37)</f>
        <v>0.2882352941176471</v>
      </c>
      <c r="AN40" s="2601">
        <f>SUM(AN16:AN37)</f>
        <v>0</v>
      </c>
      <c r="AO40" s="2600">
        <f>+AN40/AG40</f>
        <v>0</v>
      </c>
      <c r="AP40" s="2214"/>
      <c r="AQ40" s="2215"/>
    </row>
    <row r="49" spans="2:34" ht="12.75">
      <c r="B49" s="226"/>
      <c r="AE49" s="230"/>
      <c r="AF49" s="226"/>
      <c r="AG49" s="226"/>
      <c r="AH49" s="226"/>
    </row>
    <row r="65" spans="2:34" ht="12.75">
      <c r="B65" s="226"/>
      <c r="AE65" s="230"/>
      <c r="AF65" s="226"/>
      <c r="AG65" s="226"/>
      <c r="AH65" s="226"/>
    </row>
    <row r="66" spans="2:34" ht="12.75">
      <c r="B66" s="226"/>
      <c r="AE66" s="230"/>
      <c r="AF66" s="226"/>
      <c r="AG66" s="226"/>
      <c r="AH66" s="226"/>
    </row>
    <row r="67" spans="2:34" ht="12.75">
      <c r="B67" s="226"/>
      <c r="AE67" s="230"/>
      <c r="AF67" s="226"/>
      <c r="AG67" s="226"/>
      <c r="AH67" s="226"/>
    </row>
    <row r="68" spans="2:34" ht="12.75">
      <c r="B68" s="226"/>
      <c r="AE68" s="230"/>
      <c r="AF68" s="226"/>
      <c r="AG68" s="226"/>
      <c r="AH68" s="226"/>
    </row>
    <row r="69" spans="2:34" ht="12.75">
      <c r="B69" s="226"/>
      <c r="AE69" s="230"/>
      <c r="AF69" s="226"/>
      <c r="AG69" s="226"/>
      <c r="AH69" s="226"/>
    </row>
    <row r="70" spans="2:34" ht="12.75">
      <c r="B70" s="226"/>
      <c r="AE70" s="230"/>
      <c r="AF70" s="226"/>
      <c r="AG70" s="226"/>
      <c r="AH70" s="226"/>
    </row>
    <row r="71" spans="2:34" ht="12.75">
      <c r="B71" s="226"/>
      <c r="AE71" s="230"/>
      <c r="AF71" s="226"/>
      <c r="AG71" s="226"/>
      <c r="AH71" s="226"/>
    </row>
    <row r="72" spans="2:34" ht="12.75">
      <c r="B72" s="226"/>
      <c r="AE72" s="230"/>
      <c r="AF72" s="226"/>
      <c r="AG72" s="226"/>
      <c r="AH72" s="226"/>
    </row>
    <row r="79" spans="2:34" ht="12.75">
      <c r="B79" s="226"/>
      <c r="AE79" s="230"/>
      <c r="AF79" s="226"/>
      <c r="AG79" s="226"/>
      <c r="AH79" s="226"/>
    </row>
    <row r="82" spans="2:34" ht="12.75">
      <c r="B82" s="226"/>
      <c r="AE82" s="230"/>
      <c r="AF82" s="226"/>
      <c r="AG82" s="226"/>
      <c r="AH82" s="226"/>
    </row>
    <row r="83" spans="2:34" ht="12.75">
      <c r="B83" s="226"/>
      <c r="AE83" s="230"/>
      <c r="AF83" s="226"/>
      <c r="AG83" s="226"/>
      <c r="AH83" s="226"/>
    </row>
    <row r="84" spans="2:34" ht="12.75">
      <c r="B84" s="226"/>
      <c r="AE84" s="230"/>
      <c r="AF84" s="226"/>
      <c r="AG84" s="226"/>
      <c r="AH84" s="226"/>
    </row>
  </sheetData>
  <sheetProtection/>
  <mergeCells count="55">
    <mergeCell ref="A40:C40"/>
    <mergeCell ref="A33:C33"/>
    <mergeCell ref="L33:AE33"/>
    <mergeCell ref="A35:A37"/>
    <mergeCell ref="B35:B37"/>
    <mergeCell ref="C35:C37"/>
    <mergeCell ref="S35:T35"/>
    <mergeCell ref="U35:V35"/>
    <mergeCell ref="W35:X35"/>
    <mergeCell ref="A38:C38"/>
    <mergeCell ref="A39:C39"/>
    <mergeCell ref="D34:E34"/>
    <mergeCell ref="AC35:AD35"/>
    <mergeCell ref="H34:I34"/>
    <mergeCell ref="A6:AE6"/>
    <mergeCell ref="A7:AE7"/>
    <mergeCell ref="A8:AE8"/>
    <mergeCell ref="D15:E15"/>
    <mergeCell ref="H15:I15"/>
    <mergeCell ref="A9:AE9"/>
    <mergeCell ref="L13:AH13"/>
    <mergeCell ref="A11:C11"/>
    <mergeCell ref="J11:AH11"/>
    <mergeCell ref="A13:C13"/>
    <mergeCell ref="AG1:AG4"/>
    <mergeCell ref="A5:AE5"/>
    <mergeCell ref="D1:AF2"/>
    <mergeCell ref="D3:AF4"/>
    <mergeCell ref="A1:C4"/>
    <mergeCell ref="AC27:AD27"/>
    <mergeCell ref="AC37:AD37"/>
    <mergeCell ref="S37:T37"/>
    <mergeCell ref="U37:V37"/>
    <mergeCell ref="W37:X37"/>
    <mergeCell ref="Y37:Z37"/>
    <mergeCell ref="AA37:AB37"/>
    <mergeCell ref="AA35:AB35"/>
    <mergeCell ref="Y35:Z35"/>
    <mergeCell ref="AA27:AB27"/>
    <mergeCell ref="W27:X27"/>
    <mergeCell ref="Y27:Z27"/>
    <mergeCell ref="A31:C31"/>
    <mergeCell ref="C28:C29"/>
    <mergeCell ref="C16:C27"/>
    <mergeCell ref="S27:T27"/>
    <mergeCell ref="U27:V27"/>
    <mergeCell ref="A30:C30"/>
    <mergeCell ref="A16:A29"/>
    <mergeCell ref="B16:B29"/>
    <mergeCell ref="AI5:AQ6"/>
    <mergeCell ref="AI7:AQ9"/>
    <mergeCell ref="AI11:AQ11"/>
    <mergeCell ref="AI13:AQ13"/>
    <mergeCell ref="AH1:AH2"/>
    <mergeCell ref="AH3:AH4"/>
  </mergeCells>
  <printOptions/>
  <pageMargins left="0.7" right="0.7" top="0.75" bottom="0.75" header="0.3" footer="0.3"/>
  <pageSetup fitToHeight="1" fitToWidth="1" horizontalDpi="600" verticalDpi="600" orientation="landscape" paperSize="9" scale="23" r:id="rId4"/>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J31"/>
  <sheetViews>
    <sheetView view="pageBreakPreview" zoomScale="80" zoomScaleNormal="55" zoomScaleSheetLayoutView="80" zoomScalePageLayoutView="80" workbookViewId="0" topLeftCell="O26">
      <selection activeCell="AC31" sqref="AC31:AG31"/>
    </sheetView>
  </sheetViews>
  <sheetFormatPr defaultColWidth="12.421875" defaultRowHeight="15"/>
  <cols>
    <col min="1" max="1" width="6.28125" style="111" customWidth="1"/>
    <col min="2" max="2" width="20.8515625" style="111" customWidth="1"/>
    <col min="3" max="3" width="20.28125" style="111" customWidth="1"/>
    <col min="4" max="4" width="37.8515625" style="111" customWidth="1"/>
    <col min="5" max="5" width="14.57421875" style="111" customWidth="1"/>
    <col min="6" max="6" width="8.7109375" style="111" customWidth="1"/>
    <col min="7" max="7" width="27.57421875" style="111" customWidth="1"/>
    <col min="8" max="8" width="18.7109375" style="111" customWidth="1"/>
    <col min="9" max="9" width="19.28125" style="111" customWidth="1"/>
    <col min="10" max="10" width="11.421875" style="111" customWidth="1"/>
    <col min="11" max="11" width="11.00390625" style="111" customWidth="1"/>
    <col min="12" max="22" width="5.8515625" style="111" bestFit="1" customWidth="1"/>
    <col min="23" max="23" width="6.8515625" style="111" bestFit="1" customWidth="1"/>
    <col min="24" max="24" width="15.421875" style="158" customWidth="1"/>
    <col min="25" max="25" width="22.8515625" style="111" customWidth="1"/>
    <col min="26" max="26" width="19.28125" style="111" customWidth="1"/>
    <col min="27" max="27" width="20.140625" style="111" customWidth="1"/>
    <col min="28" max="31" width="17.28125" style="111" customWidth="1"/>
    <col min="32" max="32" width="22.140625" style="111" customWidth="1"/>
    <col min="33" max="36" width="17.28125" style="111" customWidth="1"/>
    <col min="37" max="150" width="12.421875" style="111" customWidth="1"/>
    <col min="151" max="151" width="7.140625" style="111" customWidth="1"/>
    <col min="152" max="152" width="37.140625" style="111" customWidth="1"/>
    <col min="153" max="153" width="27.140625" style="111" customWidth="1"/>
    <col min="154" max="154" width="37.28125" style="111" customWidth="1"/>
    <col min="155" max="155" width="15.7109375" style="111" customWidth="1"/>
    <col min="156" max="156" width="14.00390625" style="111" customWidth="1"/>
    <col min="157" max="157" width="18.28125" style="111" customWidth="1"/>
    <col min="158" max="158" width="19.8515625" style="111" customWidth="1"/>
    <col min="159" max="159" width="12.8515625" style="111" customWidth="1"/>
    <col min="160" max="160" width="43.140625" style="111" customWidth="1"/>
    <col min="161" max="161" width="11.8515625" style="111" customWidth="1"/>
    <col min="162" max="162" width="12.421875" style="111" customWidth="1"/>
    <col min="163" max="174" width="5.00390625" style="111" customWidth="1"/>
    <col min="175" max="175" width="14.140625" style="111" customWidth="1"/>
    <col min="176" max="176" width="22.8515625" style="111" customWidth="1"/>
    <col min="177" max="177" width="24.421875" style="111" customWidth="1"/>
    <col min="178" max="253" width="12.421875" style="111" customWidth="1"/>
    <col min="254" max="254" width="6.28125" style="111" customWidth="1"/>
    <col min="255" max="255" width="20.8515625" style="111" customWidth="1"/>
    <col min="256" max="16384" width="20.28125" style="111" customWidth="1"/>
  </cols>
  <sheetData>
    <row r="1" spans="1:27" ht="15.75" customHeight="1" thickBot="1">
      <c r="A1" s="3312"/>
      <c r="B1" s="3312"/>
      <c r="C1" s="3312"/>
      <c r="D1" s="3315" t="s">
        <v>0</v>
      </c>
      <c r="E1" s="3316"/>
      <c r="F1" s="3316"/>
      <c r="G1" s="3316"/>
      <c r="H1" s="3316"/>
      <c r="I1" s="3316"/>
      <c r="J1" s="3316"/>
      <c r="K1" s="3316"/>
      <c r="L1" s="3316"/>
      <c r="M1" s="3316"/>
      <c r="N1" s="3316"/>
      <c r="O1" s="3316"/>
      <c r="P1" s="3316"/>
      <c r="Q1" s="3316"/>
      <c r="R1" s="3316"/>
      <c r="S1" s="3316"/>
      <c r="T1" s="3316"/>
      <c r="U1" s="3316"/>
      <c r="V1" s="3316"/>
      <c r="W1" s="3316"/>
      <c r="X1" s="3316"/>
      <c r="Y1" s="3317"/>
      <c r="Z1" s="3226" t="s">
        <v>60</v>
      </c>
      <c r="AA1" s="2756" t="s">
        <v>1727</v>
      </c>
    </row>
    <row r="2" spans="1:27" ht="15.75" customHeight="1" thickBot="1">
      <c r="A2" s="3312"/>
      <c r="B2" s="3312"/>
      <c r="C2" s="3312"/>
      <c r="D2" s="3318"/>
      <c r="E2" s="3319"/>
      <c r="F2" s="3319"/>
      <c r="G2" s="3319"/>
      <c r="H2" s="3319"/>
      <c r="I2" s="3319"/>
      <c r="J2" s="3319"/>
      <c r="K2" s="3319"/>
      <c r="L2" s="3319"/>
      <c r="M2" s="3319"/>
      <c r="N2" s="3319"/>
      <c r="O2" s="3319"/>
      <c r="P2" s="3319"/>
      <c r="Q2" s="3319"/>
      <c r="R2" s="3319"/>
      <c r="S2" s="3319"/>
      <c r="T2" s="3319"/>
      <c r="U2" s="3319"/>
      <c r="V2" s="3319"/>
      <c r="W2" s="3319"/>
      <c r="X2" s="3319"/>
      <c r="Y2" s="3320"/>
      <c r="Z2" s="3313"/>
      <c r="AA2" s="2757"/>
    </row>
    <row r="3" spans="1:27" ht="15.75" customHeight="1" thickBot="1">
      <c r="A3" s="3312"/>
      <c r="B3" s="3312"/>
      <c r="C3" s="3312"/>
      <c r="D3" s="3321" t="s">
        <v>240</v>
      </c>
      <c r="E3" s="3322"/>
      <c r="F3" s="3322"/>
      <c r="G3" s="3322"/>
      <c r="H3" s="3322"/>
      <c r="I3" s="3322"/>
      <c r="J3" s="3322"/>
      <c r="K3" s="3322"/>
      <c r="L3" s="3322"/>
      <c r="M3" s="3322"/>
      <c r="N3" s="3322"/>
      <c r="O3" s="3322"/>
      <c r="P3" s="3322"/>
      <c r="Q3" s="3322"/>
      <c r="R3" s="3322"/>
      <c r="S3" s="3322"/>
      <c r="T3" s="3322"/>
      <c r="U3" s="3322"/>
      <c r="V3" s="3322"/>
      <c r="W3" s="3322"/>
      <c r="X3" s="3322"/>
      <c r="Y3" s="3323"/>
      <c r="Z3" s="3313"/>
      <c r="AA3" s="2761">
        <v>43153</v>
      </c>
    </row>
    <row r="4" spans="1:27" ht="15.75" customHeight="1" thickBot="1">
      <c r="A4" s="3312"/>
      <c r="B4" s="3312"/>
      <c r="C4" s="3312"/>
      <c r="D4" s="3318"/>
      <c r="E4" s="3319"/>
      <c r="F4" s="3319"/>
      <c r="G4" s="3319"/>
      <c r="H4" s="3319"/>
      <c r="I4" s="3319"/>
      <c r="J4" s="3319"/>
      <c r="K4" s="3319"/>
      <c r="L4" s="3319"/>
      <c r="M4" s="3319"/>
      <c r="N4" s="3319"/>
      <c r="O4" s="3319"/>
      <c r="P4" s="3319"/>
      <c r="Q4" s="3319"/>
      <c r="R4" s="3319"/>
      <c r="S4" s="3319"/>
      <c r="T4" s="3319"/>
      <c r="U4" s="3319"/>
      <c r="V4" s="3319"/>
      <c r="W4" s="3319"/>
      <c r="X4" s="3319"/>
      <c r="Y4" s="3320"/>
      <c r="Z4" s="3314"/>
      <c r="AA4" s="2762"/>
    </row>
    <row r="5" spans="1:36" ht="21" customHeight="1">
      <c r="A5" s="3309" t="s">
        <v>2</v>
      </c>
      <c r="B5" s="3310"/>
      <c r="C5" s="3310"/>
      <c r="D5" s="3310"/>
      <c r="E5" s="3310"/>
      <c r="F5" s="3310"/>
      <c r="G5" s="3310"/>
      <c r="H5" s="3310"/>
      <c r="I5" s="3310"/>
      <c r="J5" s="3310"/>
      <c r="K5" s="3310"/>
      <c r="L5" s="3310"/>
      <c r="M5" s="3310"/>
      <c r="N5" s="3310"/>
      <c r="O5" s="3310"/>
      <c r="P5" s="3310"/>
      <c r="Q5" s="3310"/>
      <c r="R5" s="3310"/>
      <c r="S5" s="3310"/>
      <c r="T5" s="3310"/>
      <c r="U5" s="3310"/>
      <c r="V5" s="3310"/>
      <c r="W5" s="3310"/>
      <c r="X5" s="3310"/>
      <c r="Y5" s="3310"/>
      <c r="Z5" s="3310"/>
      <c r="AA5" s="3311"/>
      <c r="AB5" s="2767" t="s">
        <v>2</v>
      </c>
      <c r="AC5" s="2768"/>
      <c r="AD5" s="2768"/>
      <c r="AE5" s="2768"/>
      <c r="AF5" s="2768"/>
      <c r="AG5" s="2768"/>
      <c r="AH5" s="2768"/>
      <c r="AI5" s="2768"/>
      <c r="AJ5" s="2769"/>
    </row>
    <row r="6" spans="1:36" ht="15.75" customHeight="1" thickBot="1">
      <c r="A6" s="3281" t="s">
        <v>5</v>
      </c>
      <c r="B6" s="3282"/>
      <c r="C6" s="3282"/>
      <c r="D6" s="3282"/>
      <c r="E6" s="3282"/>
      <c r="F6" s="3282"/>
      <c r="G6" s="3282"/>
      <c r="H6" s="3282"/>
      <c r="I6" s="3282"/>
      <c r="J6" s="3282"/>
      <c r="K6" s="3282"/>
      <c r="L6" s="3282"/>
      <c r="M6" s="3282"/>
      <c r="N6" s="3282"/>
      <c r="O6" s="3282"/>
      <c r="P6" s="3282"/>
      <c r="Q6" s="3282"/>
      <c r="R6" s="3282"/>
      <c r="S6" s="3282"/>
      <c r="T6" s="3282"/>
      <c r="U6" s="3282"/>
      <c r="V6" s="3282"/>
      <c r="W6" s="3282"/>
      <c r="X6" s="3282"/>
      <c r="Y6" s="3282"/>
      <c r="Z6" s="3282"/>
      <c r="AA6" s="3283"/>
      <c r="AB6" s="2770"/>
      <c r="AC6" s="2771"/>
      <c r="AD6" s="2771"/>
      <c r="AE6" s="2771"/>
      <c r="AF6" s="2771"/>
      <c r="AG6" s="2771"/>
      <c r="AH6" s="2771"/>
      <c r="AI6" s="2771"/>
      <c r="AJ6" s="2772"/>
    </row>
    <row r="7" spans="1:36" ht="16.5" customHeight="1">
      <c r="A7" s="3281"/>
      <c r="B7" s="3282"/>
      <c r="C7" s="3282"/>
      <c r="D7" s="3282"/>
      <c r="E7" s="3282"/>
      <c r="F7" s="3282"/>
      <c r="G7" s="3282"/>
      <c r="H7" s="3282"/>
      <c r="I7" s="3282"/>
      <c r="J7" s="3282"/>
      <c r="K7" s="3282"/>
      <c r="L7" s="3282"/>
      <c r="M7" s="3282"/>
      <c r="N7" s="3282"/>
      <c r="O7" s="3282"/>
      <c r="P7" s="3282"/>
      <c r="Q7" s="3282"/>
      <c r="R7" s="3282"/>
      <c r="S7" s="3282"/>
      <c r="T7" s="3282"/>
      <c r="U7" s="3282"/>
      <c r="V7" s="3282"/>
      <c r="W7" s="3282"/>
      <c r="X7" s="3282"/>
      <c r="Y7" s="3282"/>
      <c r="Z7" s="3282"/>
      <c r="AA7" s="3283"/>
      <c r="AB7" s="2773" t="s">
        <v>1723</v>
      </c>
      <c r="AC7" s="2774"/>
      <c r="AD7" s="2774"/>
      <c r="AE7" s="2774"/>
      <c r="AF7" s="2774"/>
      <c r="AG7" s="2774"/>
      <c r="AH7" s="2774"/>
      <c r="AI7" s="2774"/>
      <c r="AJ7" s="2775"/>
    </row>
    <row r="8" spans="1:36" ht="16.5" customHeight="1">
      <c r="A8" s="3281" t="s">
        <v>6</v>
      </c>
      <c r="B8" s="3282"/>
      <c r="C8" s="3282"/>
      <c r="D8" s="3282"/>
      <c r="E8" s="3282"/>
      <c r="F8" s="3282"/>
      <c r="G8" s="3282"/>
      <c r="H8" s="3282"/>
      <c r="I8" s="3282"/>
      <c r="J8" s="3282"/>
      <c r="K8" s="3282"/>
      <c r="L8" s="3282"/>
      <c r="M8" s="3282"/>
      <c r="N8" s="3282"/>
      <c r="O8" s="3282"/>
      <c r="P8" s="3282"/>
      <c r="Q8" s="3282"/>
      <c r="R8" s="3282"/>
      <c r="S8" s="3282"/>
      <c r="T8" s="3282"/>
      <c r="U8" s="3282"/>
      <c r="V8" s="3282"/>
      <c r="W8" s="3282"/>
      <c r="X8" s="3282"/>
      <c r="Y8" s="3282"/>
      <c r="Z8" s="3282"/>
      <c r="AA8" s="3283"/>
      <c r="AB8" s="2776"/>
      <c r="AC8" s="2777"/>
      <c r="AD8" s="2777"/>
      <c r="AE8" s="2777"/>
      <c r="AF8" s="2777"/>
      <c r="AG8" s="2777"/>
      <c r="AH8" s="2777"/>
      <c r="AI8" s="2777"/>
      <c r="AJ8" s="2778"/>
    </row>
    <row r="9" spans="1:36" ht="16.5" customHeight="1" thickBot="1">
      <c r="A9" s="3284" t="s">
        <v>1726</v>
      </c>
      <c r="B9" s="3285"/>
      <c r="C9" s="3285"/>
      <c r="D9" s="3285"/>
      <c r="E9" s="3285"/>
      <c r="F9" s="3285"/>
      <c r="G9" s="3285"/>
      <c r="H9" s="3285"/>
      <c r="I9" s="3285"/>
      <c r="J9" s="3285"/>
      <c r="K9" s="3285"/>
      <c r="L9" s="3285"/>
      <c r="M9" s="3285"/>
      <c r="N9" s="3285"/>
      <c r="O9" s="3285"/>
      <c r="P9" s="3285"/>
      <c r="Q9" s="3285"/>
      <c r="R9" s="3285"/>
      <c r="S9" s="3285"/>
      <c r="T9" s="3285"/>
      <c r="U9" s="3285"/>
      <c r="V9" s="3285"/>
      <c r="W9" s="3285"/>
      <c r="X9" s="3285"/>
      <c r="Y9" s="3285"/>
      <c r="Z9" s="3285"/>
      <c r="AA9" s="3286"/>
      <c r="AB9" s="2779"/>
      <c r="AC9" s="2780"/>
      <c r="AD9" s="2780"/>
      <c r="AE9" s="2780"/>
      <c r="AF9" s="2780"/>
      <c r="AG9" s="2780"/>
      <c r="AH9" s="2780"/>
      <c r="AI9" s="2780"/>
      <c r="AJ9" s="2781"/>
    </row>
    <row r="10" spans="1:27" ht="9" customHeight="1" thickBot="1">
      <c r="A10" s="112"/>
      <c r="B10" s="113"/>
      <c r="C10" s="114"/>
      <c r="D10" s="114"/>
      <c r="E10" s="114"/>
      <c r="F10" s="115"/>
      <c r="G10" s="114"/>
      <c r="H10" s="114"/>
      <c r="I10" s="114"/>
      <c r="J10" s="116"/>
      <c r="K10" s="116"/>
      <c r="L10" s="114"/>
      <c r="M10" s="114"/>
      <c r="N10" s="114"/>
      <c r="O10" s="114"/>
      <c r="P10" s="114"/>
      <c r="Q10" s="114"/>
      <c r="R10" s="114"/>
      <c r="S10" s="114"/>
      <c r="T10" s="114"/>
      <c r="U10" s="114"/>
      <c r="V10" s="114"/>
      <c r="W10" s="114"/>
      <c r="X10" s="117"/>
      <c r="Y10" s="118"/>
      <c r="Z10" s="118"/>
      <c r="AA10" s="119"/>
    </row>
    <row r="11" spans="1:36" ht="24" customHeight="1" thickBot="1">
      <c r="A11" s="3287" t="s">
        <v>7</v>
      </c>
      <c r="B11" s="3288"/>
      <c r="C11" s="3288"/>
      <c r="D11" s="120"/>
      <c r="E11" s="3289" t="s">
        <v>241</v>
      </c>
      <c r="F11" s="3290"/>
      <c r="G11" s="3290"/>
      <c r="H11" s="3290"/>
      <c r="I11" s="3290"/>
      <c r="J11" s="3290"/>
      <c r="K11" s="3290"/>
      <c r="L11" s="3290"/>
      <c r="M11" s="3290"/>
      <c r="N11" s="3290"/>
      <c r="O11" s="3290"/>
      <c r="P11" s="3290"/>
      <c r="Q11" s="3290"/>
      <c r="R11" s="3290"/>
      <c r="S11" s="3290"/>
      <c r="T11" s="3290"/>
      <c r="U11" s="3290"/>
      <c r="V11" s="3290"/>
      <c r="W11" s="3290"/>
      <c r="X11" s="3290"/>
      <c r="Y11" s="3290"/>
      <c r="Z11" s="3290"/>
      <c r="AA11" s="3291"/>
      <c r="AB11" s="3289" t="s">
        <v>241</v>
      </c>
      <c r="AC11" s="3290"/>
      <c r="AD11" s="3290"/>
      <c r="AE11" s="3290"/>
      <c r="AF11" s="3290"/>
      <c r="AG11" s="3290"/>
      <c r="AH11" s="3290"/>
      <c r="AI11" s="3290"/>
      <c r="AJ11" s="3290"/>
    </row>
    <row r="12" spans="1:27" ht="9" customHeight="1" thickBot="1">
      <c r="A12" s="112"/>
      <c r="B12" s="113"/>
      <c r="C12" s="114"/>
      <c r="D12" s="114"/>
      <c r="E12" s="114"/>
      <c r="F12" s="115"/>
      <c r="G12" s="114"/>
      <c r="H12" s="114"/>
      <c r="I12" s="114"/>
      <c r="J12" s="116"/>
      <c r="K12" s="116"/>
      <c r="L12" s="114"/>
      <c r="M12" s="114"/>
      <c r="N12" s="114"/>
      <c r="O12" s="114"/>
      <c r="P12" s="114"/>
      <c r="Q12" s="114"/>
      <c r="R12" s="114"/>
      <c r="S12" s="114"/>
      <c r="T12" s="114"/>
      <c r="U12" s="114"/>
      <c r="V12" s="114"/>
      <c r="W12" s="114"/>
      <c r="X12" s="117"/>
      <c r="Y12" s="118"/>
      <c r="Z12" s="118"/>
      <c r="AA12" s="119"/>
    </row>
    <row r="13" spans="1:36" ht="24" customHeight="1" thickBot="1">
      <c r="A13" s="3292" t="s">
        <v>8</v>
      </c>
      <c r="B13" s="3293"/>
      <c r="C13" s="3293"/>
      <c r="D13" s="121"/>
      <c r="E13" s="3292" t="s">
        <v>242</v>
      </c>
      <c r="F13" s="3293"/>
      <c r="G13" s="3293"/>
      <c r="H13" s="3293"/>
      <c r="I13" s="3293"/>
      <c r="J13" s="3293"/>
      <c r="K13" s="3293"/>
      <c r="L13" s="3293"/>
      <c r="M13" s="3293"/>
      <c r="N13" s="3293"/>
      <c r="O13" s="3293"/>
      <c r="P13" s="3293"/>
      <c r="Q13" s="3293"/>
      <c r="R13" s="3293"/>
      <c r="S13" s="3293"/>
      <c r="T13" s="3293"/>
      <c r="U13" s="3293"/>
      <c r="V13" s="3293"/>
      <c r="W13" s="3293"/>
      <c r="X13" s="3293"/>
      <c r="Y13" s="3293"/>
      <c r="Z13" s="3293"/>
      <c r="AA13" s="3294"/>
      <c r="AB13" s="3292"/>
      <c r="AC13" s="3293"/>
      <c r="AD13" s="3293"/>
      <c r="AE13" s="3293"/>
      <c r="AF13" s="3293"/>
      <c r="AG13" s="3293"/>
      <c r="AH13" s="3293"/>
      <c r="AI13" s="3293"/>
      <c r="AJ13" s="3293"/>
    </row>
    <row r="14" spans="1:27" ht="9" customHeight="1" thickBot="1">
      <c r="A14" s="112"/>
      <c r="B14" s="113"/>
      <c r="C14" s="114"/>
      <c r="D14" s="114"/>
      <c r="E14" s="114"/>
      <c r="F14" s="115"/>
      <c r="G14" s="114"/>
      <c r="H14" s="114"/>
      <c r="I14" s="114"/>
      <c r="J14" s="116"/>
      <c r="K14" s="116"/>
      <c r="L14" s="114"/>
      <c r="M14" s="114"/>
      <c r="N14" s="114"/>
      <c r="O14" s="114"/>
      <c r="P14" s="114"/>
      <c r="Q14" s="114"/>
      <c r="R14" s="114"/>
      <c r="S14" s="114"/>
      <c r="T14" s="114"/>
      <c r="U14" s="114"/>
      <c r="V14" s="114"/>
      <c r="W14" s="114"/>
      <c r="X14" s="117"/>
      <c r="Y14" s="118"/>
      <c r="Z14" s="118"/>
      <c r="AA14" s="119"/>
    </row>
    <row r="15" spans="1:36" ht="36" customHeight="1" thickBot="1">
      <c r="A15" s="1606" t="s">
        <v>9</v>
      </c>
      <c r="B15" s="1606" t="s">
        <v>10</v>
      </c>
      <c r="C15" s="1606" t="s">
        <v>11</v>
      </c>
      <c r="D15" s="1606" t="s">
        <v>353</v>
      </c>
      <c r="E15" s="1606" t="s">
        <v>13</v>
      </c>
      <c r="F15" s="1606" t="s">
        <v>14</v>
      </c>
      <c r="G15" s="1606" t="s">
        <v>15</v>
      </c>
      <c r="H15" s="1606" t="s">
        <v>16</v>
      </c>
      <c r="I15" s="1606" t="s">
        <v>18</v>
      </c>
      <c r="J15" s="1606" t="s">
        <v>19</v>
      </c>
      <c r="K15" s="1606" t="s">
        <v>20</v>
      </c>
      <c r="L15" s="1607" t="s">
        <v>21</v>
      </c>
      <c r="M15" s="1607" t="s">
        <v>22</v>
      </c>
      <c r="N15" s="1607" t="s">
        <v>23</v>
      </c>
      <c r="O15" s="1607" t="s">
        <v>24</v>
      </c>
      <c r="P15" s="1607" t="s">
        <v>25</v>
      </c>
      <c r="Q15" s="1607" t="s">
        <v>26</v>
      </c>
      <c r="R15" s="1607" t="s">
        <v>27</v>
      </c>
      <c r="S15" s="1607" t="s">
        <v>28</v>
      </c>
      <c r="T15" s="1607" t="s">
        <v>29</v>
      </c>
      <c r="U15" s="1607" t="s">
        <v>30</v>
      </c>
      <c r="V15" s="1607" t="s">
        <v>31</v>
      </c>
      <c r="W15" s="1607" t="s">
        <v>32</v>
      </c>
      <c r="X15" s="1606" t="s">
        <v>33</v>
      </c>
      <c r="Y15" s="1606" t="s">
        <v>34</v>
      </c>
      <c r="Z15" s="1606" t="s">
        <v>244</v>
      </c>
      <c r="AA15" s="1606" t="s">
        <v>35</v>
      </c>
      <c r="AB15" s="2145" t="s">
        <v>36</v>
      </c>
      <c r="AC15" s="2146" t="s">
        <v>37</v>
      </c>
      <c r="AD15" s="2147" t="s">
        <v>38</v>
      </c>
      <c r="AE15" s="2148" t="s">
        <v>1724</v>
      </c>
      <c r="AF15" s="2148" t="s">
        <v>1725</v>
      </c>
      <c r="AG15" s="2149" t="s">
        <v>42</v>
      </c>
      <c r="AH15" s="2150" t="s">
        <v>43</v>
      </c>
      <c r="AI15" s="2149" t="s">
        <v>44</v>
      </c>
      <c r="AJ15" s="2151" t="s">
        <v>45</v>
      </c>
    </row>
    <row r="16" spans="1:36" ht="114.75" customHeight="1">
      <c r="A16" s="3295">
        <v>1</v>
      </c>
      <c r="B16" s="3295" t="s">
        <v>245</v>
      </c>
      <c r="C16" s="3297" t="s">
        <v>246</v>
      </c>
      <c r="D16" s="122" t="s">
        <v>247</v>
      </c>
      <c r="E16" s="123" t="s">
        <v>65</v>
      </c>
      <c r="F16" s="123">
        <v>1</v>
      </c>
      <c r="G16" s="124" t="s">
        <v>248</v>
      </c>
      <c r="H16" s="124" t="s">
        <v>249</v>
      </c>
      <c r="I16" s="124" t="s">
        <v>250</v>
      </c>
      <c r="J16" s="125">
        <v>43101</v>
      </c>
      <c r="K16" s="125">
        <v>43465</v>
      </c>
      <c r="L16" s="1970"/>
      <c r="M16" s="1970"/>
      <c r="N16" s="1970"/>
      <c r="O16" s="1970"/>
      <c r="P16" s="1970"/>
      <c r="Q16" s="1970">
        <v>1</v>
      </c>
      <c r="R16" s="1970"/>
      <c r="S16" s="1970"/>
      <c r="T16" s="1971"/>
      <c r="U16" s="1971"/>
      <c r="V16" s="1971"/>
      <c r="W16" s="1971">
        <v>1</v>
      </c>
      <c r="X16" s="126">
        <f>SUM(L16:W16)</f>
        <v>2</v>
      </c>
      <c r="Y16" s="1456">
        <v>0</v>
      </c>
      <c r="Z16" s="1456">
        <v>0</v>
      </c>
      <c r="AA16" s="127"/>
      <c r="AB16" s="2602">
        <f>SUM(L16:M16)</f>
        <v>0</v>
      </c>
      <c r="AC16" s="2157"/>
      <c r="AD16" s="2459">
        <v>0</v>
      </c>
      <c r="AE16" s="2615"/>
      <c r="AF16" s="2615">
        <f>+AD16/X16</f>
        <v>0</v>
      </c>
      <c r="AG16" s="2459"/>
      <c r="AH16" s="2609"/>
      <c r="AI16" s="2459" t="s">
        <v>1948</v>
      </c>
      <c r="AJ16" s="2459" t="s">
        <v>289</v>
      </c>
    </row>
    <row r="17" spans="1:36" ht="231.75" customHeight="1">
      <c r="A17" s="3296"/>
      <c r="B17" s="3296"/>
      <c r="C17" s="3298"/>
      <c r="D17" s="122" t="s">
        <v>251</v>
      </c>
      <c r="E17" s="123" t="s">
        <v>69</v>
      </c>
      <c r="F17" s="128">
        <v>0.9</v>
      </c>
      <c r="G17" s="124" t="s">
        <v>252</v>
      </c>
      <c r="H17" s="124" t="s">
        <v>253</v>
      </c>
      <c r="I17" s="124" t="s">
        <v>254</v>
      </c>
      <c r="J17" s="125" t="s">
        <v>255</v>
      </c>
      <c r="K17" s="125">
        <v>43465</v>
      </c>
      <c r="L17" s="3300">
        <v>0.9</v>
      </c>
      <c r="M17" s="3301"/>
      <c r="N17" s="3300">
        <v>0.9</v>
      </c>
      <c r="O17" s="3301"/>
      <c r="P17" s="3300">
        <v>0.9</v>
      </c>
      <c r="Q17" s="3301"/>
      <c r="R17" s="3300">
        <v>0.9</v>
      </c>
      <c r="S17" s="3301"/>
      <c r="T17" s="3300">
        <v>0.9</v>
      </c>
      <c r="U17" s="3301"/>
      <c r="V17" s="3300">
        <v>0.9</v>
      </c>
      <c r="W17" s="3301"/>
      <c r="X17" s="129">
        <v>0.9</v>
      </c>
      <c r="Y17" s="1456">
        <v>0</v>
      </c>
      <c r="Z17" s="1456">
        <v>0</v>
      </c>
      <c r="AA17" s="127"/>
      <c r="AB17" s="2603">
        <v>0.9</v>
      </c>
      <c r="AC17" s="2157">
        <f>AB17/X17</f>
        <v>1</v>
      </c>
      <c r="AD17" s="2619">
        <v>0.9</v>
      </c>
      <c r="AE17" s="2615">
        <f>+AD17/AB17</f>
        <v>1</v>
      </c>
      <c r="AF17" s="2615">
        <f aca="true" t="shared" si="0" ref="AF17:AF23">+AD17/X17</f>
        <v>1</v>
      </c>
      <c r="AG17" s="2459"/>
      <c r="AH17" s="2609"/>
      <c r="AI17" s="2459" t="s">
        <v>1949</v>
      </c>
      <c r="AJ17" s="2459" t="s">
        <v>289</v>
      </c>
    </row>
    <row r="18" spans="1:36" ht="218.25" customHeight="1">
      <c r="A18" s="3296"/>
      <c r="B18" s="3296"/>
      <c r="C18" s="3298"/>
      <c r="D18" s="122" t="s">
        <v>256</v>
      </c>
      <c r="E18" s="123" t="s">
        <v>69</v>
      </c>
      <c r="F18" s="128">
        <v>0.9</v>
      </c>
      <c r="G18" s="124" t="s">
        <v>257</v>
      </c>
      <c r="H18" s="124" t="s">
        <v>258</v>
      </c>
      <c r="I18" s="124" t="s">
        <v>259</v>
      </c>
      <c r="J18" s="125" t="s">
        <v>255</v>
      </c>
      <c r="K18" s="125">
        <v>43465</v>
      </c>
      <c r="L18" s="3300">
        <v>0.9</v>
      </c>
      <c r="M18" s="3301"/>
      <c r="N18" s="3300">
        <v>0.9</v>
      </c>
      <c r="O18" s="3301"/>
      <c r="P18" s="3300">
        <v>0.9</v>
      </c>
      <c r="Q18" s="3301"/>
      <c r="R18" s="3300">
        <v>0.9</v>
      </c>
      <c r="S18" s="3301"/>
      <c r="T18" s="3300">
        <v>0.9</v>
      </c>
      <c r="U18" s="3301"/>
      <c r="V18" s="3300">
        <v>0.9</v>
      </c>
      <c r="W18" s="3301"/>
      <c r="X18" s="129">
        <v>0.9</v>
      </c>
      <c r="Y18" s="1456">
        <v>0</v>
      </c>
      <c r="Z18" s="1456">
        <v>0</v>
      </c>
      <c r="AA18" s="127"/>
      <c r="AB18" s="2603">
        <v>0.9</v>
      </c>
      <c r="AC18" s="2157">
        <f>AB18/X18</f>
        <v>1</v>
      </c>
      <c r="AD18" s="2619">
        <v>0.9</v>
      </c>
      <c r="AE18" s="2615">
        <f>+AD18/AB18</f>
        <v>1</v>
      </c>
      <c r="AF18" s="2615">
        <f t="shared" si="0"/>
        <v>1</v>
      </c>
      <c r="AG18" s="2459"/>
      <c r="AH18" s="2609"/>
      <c r="AI18" s="2459" t="s">
        <v>1950</v>
      </c>
      <c r="AJ18" s="2459" t="s">
        <v>289</v>
      </c>
    </row>
    <row r="19" spans="1:36" ht="89.25">
      <c r="A19" s="3296"/>
      <c r="B19" s="3296"/>
      <c r="C19" s="3298"/>
      <c r="D19" s="122" t="s">
        <v>261</v>
      </c>
      <c r="E19" s="123" t="s">
        <v>65</v>
      </c>
      <c r="F19" s="123">
        <v>2</v>
      </c>
      <c r="G19" s="124" t="s">
        <v>262</v>
      </c>
      <c r="H19" s="124" t="s">
        <v>263</v>
      </c>
      <c r="I19" s="124" t="s">
        <v>264</v>
      </c>
      <c r="J19" s="125" t="s">
        <v>260</v>
      </c>
      <c r="K19" s="125">
        <v>43100</v>
      </c>
      <c r="L19" s="1972"/>
      <c r="M19" s="1972"/>
      <c r="N19" s="1972"/>
      <c r="O19" s="1972"/>
      <c r="P19" s="1972"/>
      <c r="Q19" s="1972">
        <v>1</v>
      </c>
      <c r="R19" s="1972"/>
      <c r="S19" s="1972"/>
      <c r="T19" s="1973"/>
      <c r="U19" s="1973"/>
      <c r="V19" s="1973"/>
      <c r="W19" s="1973">
        <v>1</v>
      </c>
      <c r="X19" s="126">
        <f>SUM(L19:W19)</f>
        <v>2</v>
      </c>
      <c r="Y19" s="1456">
        <v>0</v>
      </c>
      <c r="Z19" s="1456">
        <v>0</v>
      </c>
      <c r="AA19" s="127"/>
      <c r="AB19" s="2602">
        <f>SUM(L19:M19)</f>
        <v>0</v>
      </c>
      <c r="AC19" s="2157"/>
      <c r="AD19" s="2459">
        <v>0</v>
      </c>
      <c r="AE19" s="2615"/>
      <c r="AF19" s="2615">
        <f t="shared" si="0"/>
        <v>0</v>
      </c>
      <c r="AG19" s="2459"/>
      <c r="AH19" s="2609"/>
      <c r="AI19" s="2459" t="s">
        <v>1951</v>
      </c>
      <c r="AJ19" s="2459" t="s">
        <v>289</v>
      </c>
    </row>
    <row r="20" spans="1:36" ht="178.5" customHeight="1">
      <c r="A20" s="3296"/>
      <c r="B20" s="3296"/>
      <c r="C20" s="3298"/>
      <c r="D20" s="130" t="s">
        <v>265</v>
      </c>
      <c r="E20" s="123" t="s">
        <v>69</v>
      </c>
      <c r="F20" s="128">
        <v>0.9</v>
      </c>
      <c r="G20" s="124" t="s">
        <v>266</v>
      </c>
      <c r="H20" s="124" t="s">
        <v>253</v>
      </c>
      <c r="I20" s="124" t="s">
        <v>259</v>
      </c>
      <c r="J20" s="125" t="s">
        <v>255</v>
      </c>
      <c r="K20" s="125">
        <v>43465</v>
      </c>
      <c r="L20" s="3300">
        <v>0.9</v>
      </c>
      <c r="M20" s="3301"/>
      <c r="N20" s="3300">
        <v>0.9</v>
      </c>
      <c r="O20" s="3301"/>
      <c r="P20" s="3300">
        <v>0.9</v>
      </c>
      <c r="Q20" s="3301"/>
      <c r="R20" s="3300">
        <v>0.9</v>
      </c>
      <c r="S20" s="3301"/>
      <c r="T20" s="3300">
        <v>0.9</v>
      </c>
      <c r="U20" s="3301"/>
      <c r="V20" s="3300">
        <v>0.9</v>
      </c>
      <c r="W20" s="3301"/>
      <c r="X20" s="129">
        <v>0.9</v>
      </c>
      <c r="Y20" s="1456">
        <v>0</v>
      </c>
      <c r="Z20" s="1456">
        <v>0</v>
      </c>
      <c r="AA20" s="127"/>
      <c r="AB20" s="2603">
        <v>0.9</v>
      </c>
      <c r="AC20" s="2157">
        <f>AB20/X20</f>
        <v>1</v>
      </c>
      <c r="AD20" s="2620">
        <v>0.9</v>
      </c>
      <c r="AE20" s="2615">
        <f>+AD20/AB20</f>
        <v>1</v>
      </c>
      <c r="AF20" s="2615">
        <f t="shared" si="0"/>
        <v>1</v>
      </c>
      <c r="AG20" s="2459"/>
      <c r="AH20" s="2609"/>
      <c r="AI20" s="2459" t="s">
        <v>1952</v>
      </c>
      <c r="AJ20" s="2459" t="s">
        <v>289</v>
      </c>
    </row>
    <row r="21" spans="1:36" ht="214.5" customHeight="1">
      <c r="A21" s="3296"/>
      <c r="B21" s="3296"/>
      <c r="C21" s="3298"/>
      <c r="D21" s="130" t="s">
        <v>267</v>
      </c>
      <c r="E21" s="123" t="s">
        <v>69</v>
      </c>
      <c r="F21" s="128">
        <v>0.9</v>
      </c>
      <c r="G21" s="124" t="s">
        <v>268</v>
      </c>
      <c r="H21" s="124" t="s">
        <v>253</v>
      </c>
      <c r="I21" s="124" t="s">
        <v>264</v>
      </c>
      <c r="J21" s="125" t="s">
        <v>260</v>
      </c>
      <c r="K21" s="125">
        <v>43100</v>
      </c>
      <c r="L21" s="3300">
        <v>0.9</v>
      </c>
      <c r="M21" s="3301"/>
      <c r="N21" s="3300">
        <v>0.9</v>
      </c>
      <c r="O21" s="3301"/>
      <c r="P21" s="3300">
        <v>0.9</v>
      </c>
      <c r="Q21" s="3301"/>
      <c r="R21" s="3300">
        <v>0.9</v>
      </c>
      <c r="S21" s="3301"/>
      <c r="T21" s="3300">
        <v>0.9</v>
      </c>
      <c r="U21" s="3301"/>
      <c r="V21" s="3300">
        <v>0.9</v>
      </c>
      <c r="W21" s="3301"/>
      <c r="X21" s="129">
        <v>0.9</v>
      </c>
      <c r="Y21" s="1456">
        <v>0</v>
      </c>
      <c r="Z21" s="1456">
        <v>0</v>
      </c>
      <c r="AA21" s="127"/>
      <c r="AB21" s="2603">
        <v>0.9</v>
      </c>
      <c r="AC21" s="2157">
        <f>AB21/X21</f>
        <v>1</v>
      </c>
      <c r="AD21" s="2620">
        <v>0.9</v>
      </c>
      <c r="AE21" s="2615">
        <f>+AD21/AB21</f>
        <v>1</v>
      </c>
      <c r="AF21" s="2615">
        <f t="shared" si="0"/>
        <v>1</v>
      </c>
      <c r="AG21" s="2459"/>
      <c r="AH21" s="2609"/>
      <c r="AI21" s="2459" t="s">
        <v>1953</v>
      </c>
      <c r="AJ21" s="2459" t="s">
        <v>289</v>
      </c>
    </row>
    <row r="22" spans="1:36" ht="102" customHeight="1" thickBot="1">
      <c r="A22" s="3296"/>
      <c r="B22" s="3296"/>
      <c r="C22" s="3299"/>
      <c r="D22" s="130" t="s">
        <v>269</v>
      </c>
      <c r="E22" s="123" t="s">
        <v>65</v>
      </c>
      <c r="F22" s="123">
        <v>4</v>
      </c>
      <c r="G22" s="124" t="s">
        <v>270</v>
      </c>
      <c r="H22" s="124" t="s">
        <v>271</v>
      </c>
      <c r="I22" s="124" t="s">
        <v>264</v>
      </c>
      <c r="J22" s="125" t="s">
        <v>255</v>
      </c>
      <c r="K22" s="125">
        <v>43465</v>
      </c>
      <c r="L22" s="1972"/>
      <c r="M22" s="1972"/>
      <c r="N22" s="1972">
        <v>1</v>
      </c>
      <c r="O22" s="1972"/>
      <c r="P22" s="1972"/>
      <c r="Q22" s="1972">
        <v>1</v>
      </c>
      <c r="R22" s="1972"/>
      <c r="S22" s="1972"/>
      <c r="T22" s="1973">
        <v>1</v>
      </c>
      <c r="U22" s="1973"/>
      <c r="V22" s="1973"/>
      <c r="W22" s="1973">
        <v>1</v>
      </c>
      <c r="X22" s="126">
        <f>SUM(L22:W22)</f>
        <v>4</v>
      </c>
      <c r="Y22" s="1457">
        <v>0</v>
      </c>
      <c r="Z22" s="1457">
        <v>0</v>
      </c>
      <c r="AA22" s="131"/>
      <c r="AB22" s="2602">
        <f>SUM(L22:M22)</f>
        <v>0</v>
      </c>
      <c r="AC22" s="2157"/>
      <c r="AD22" s="2459">
        <v>0</v>
      </c>
      <c r="AE22" s="2615"/>
      <c r="AF22" s="2615">
        <f t="shared" si="0"/>
        <v>0</v>
      </c>
      <c r="AG22" s="2459"/>
      <c r="AH22" s="2609"/>
      <c r="AI22" s="2459" t="s">
        <v>1954</v>
      </c>
      <c r="AJ22" s="2459" t="s">
        <v>289</v>
      </c>
    </row>
    <row r="23" spans="1:36" ht="187.5" customHeight="1">
      <c r="A23" s="3296"/>
      <c r="B23" s="3296"/>
      <c r="C23" s="132" t="s">
        <v>272</v>
      </c>
      <c r="D23" s="133" t="s">
        <v>273</v>
      </c>
      <c r="E23" s="123" t="s">
        <v>274</v>
      </c>
      <c r="F23" s="123">
        <v>3</v>
      </c>
      <c r="G23" s="124" t="s">
        <v>275</v>
      </c>
      <c r="H23" s="124" t="s">
        <v>276</v>
      </c>
      <c r="I23" s="124" t="s">
        <v>277</v>
      </c>
      <c r="J23" s="125" t="s">
        <v>255</v>
      </c>
      <c r="K23" s="125">
        <v>43465</v>
      </c>
      <c r="L23" s="1972"/>
      <c r="M23" s="1972"/>
      <c r="N23" s="1972">
        <v>1</v>
      </c>
      <c r="O23" s="1972"/>
      <c r="P23" s="1972"/>
      <c r="Q23" s="1972">
        <v>1</v>
      </c>
      <c r="R23" s="1972"/>
      <c r="S23" s="1972"/>
      <c r="T23" s="1973">
        <v>1</v>
      </c>
      <c r="U23" s="1973"/>
      <c r="V23" s="1973"/>
      <c r="W23" s="1973">
        <v>1</v>
      </c>
      <c r="X23" s="126">
        <f>SUM(L23:W23)</f>
        <v>4</v>
      </c>
      <c r="Y23" s="1456">
        <v>0</v>
      </c>
      <c r="Z23" s="1456">
        <v>0</v>
      </c>
      <c r="AA23" s="127"/>
      <c r="AB23" s="2602">
        <f>SUM(L23:M23)</f>
        <v>0</v>
      </c>
      <c r="AC23" s="2157"/>
      <c r="AD23" s="2459">
        <v>0</v>
      </c>
      <c r="AE23" s="2615"/>
      <c r="AF23" s="2615">
        <f t="shared" si="0"/>
        <v>0</v>
      </c>
      <c r="AG23" s="2459"/>
      <c r="AH23" s="2609"/>
      <c r="AI23" s="2459" t="s">
        <v>1955</v>
      </c>
      <c r="AJ23" s="2459" t="s">
        <v>289</v>
      </c>
    </row>
    <row r="24" spans="1:36" ht="18.75" thickBot="1">
      <c r="A24" s="3279" t="s">
        <v>56</v>
      </c>
      <c r="B24" s="3280"/>
      <c r="C24" s="3280"/>
      <c r="D24" s="134"/>
      <c r="E24" s="135"/>
      <c r="F24" s="135"/>
      <c r="G24" s="136"/>
      <c r="H24" s="136"/>
      <c r="I24" s="136"/>
      <c r="J24" s="135"/>
      <c r="K24" s="135"/>
      <c r="L24" s="135"/>
      <c r="M24" s="135"/>
      <c r="N24" s="135"/>
      <c r="O24" s="135"/>
      <c r="P24" s="135"/>
      <c r="Q24" s="135"/>
      <c r="R24" s="135"/>
      <c r="S24" s="135"/>
      <c r="T24" s="135"/>
      <c r="U24" s="135"/>
      <c r="V24" s="135"/>
      <c r="W24" s="135"/>
      <c r="X24" s="137"/>
      <c r="Y24" s="1609">
        <f>SUM(Y16:Y23)</f>
        <v>0</v>
      </c>
      <c r="Z24" s="1609">
        <f>SUM(Z16:Z23)</f>
        <v>0</v>
      </c>
      <c r="AA24" s="2066"/>
      <c r="AB24" s="2066"/>
      <c r="AC24" s="2066"/>
      <c r="AD24" s="2066"/>
      <c r="AE24" s="2066"/>
      <c r="AF24" s="2066"/>
      <c r="AG24" s="2066"/>
      <c r="AH24" s="2066"/>
      <c r="AI24" s="2066"/>
      <c r="AJ24" s="2066"/>
    </row>
    <row r="25" spans="1:36" ht="36" customHeight="1" thickBot="1">
      <c r="A25" s="1606" t="s">
        <v>9</v>
      </c>
      <c r="B25" s="1606" t="s">
        <v>10</v>
      </c>
      <c r="C25" s="1606" t="s">
        <v>11</v>
      </c>
      <c r="D25" s="1606" t="s">
        <v>353</v>
      </c>
      <c r="E25" s="1606" t="s">
        <v>13</v>
      </c>
      <c r="F25" s="1606" t="s">
        <v>14</v>
      </c>
      <c r="G25" s="1606" t="s">
        <v>15</v>
      </c>
      <c r="H25" s="1606" t="s">
        <v>16</v>
      </c>
      <c r="I25" s="1606" t="s">
        <v>18</v>
      </c>
      <c r="J25" s="1606" t="s">
        <v>19</v>
      </c>
      <c r="K25" s="1606" t="s">
        <v>20</v>
      </c>
      <c r="L25" s="1607" t="s">
        <v>21</v>
      </c>
      <c r="M25" s="1607" t="s">
        <v>22</v>
      </c>
      <c r="N25" s="1607" t="s">
        <v>23</v>
      </c>
      <c r="O25" s="1607" t="s">
        <v>24</v>
      </c>
      <c r="P25" s="1607" t="s">
        <v>25</v>
      </c>
      <c r="Q25" s="1607" t="s">
        <v>26</v>
      </c>
      <c r="R25" s="1607" t="s">
        <v>27</v>
      </c>
      <c r="S25" s="1607" t="s">
        <v>28</v>
      </c>
      <c r="T25" s="1607" t="s">
        <v>29</v>
      </c>
      <c r="U25" s="1607" t="s">
        <v>30</v>
      </c>
      <c r="V25" s="1607" t="s">
        <v>31</v>
      </c>
      <c r="W25" s="1607" t="s">
        <v>32</v>
      </c>
      <c r="X25" s="1606" t="s">
        <v>33</v>
      </c>
      <c r="Y25" s="1606" t="s">
        <v>34</v>
      </c>
      <c r="Z25" s="1606" t="s">
        <v>244</v>
      </c>
      <c r="AA25" s="2222" t="s">
        <v>35</v>
      </c>
      <c r="AB25" s="2145" t="s">
        <v>36</v>
      </c>
      <c r="AC25" s="2146" t="s">
        <v>37</v>
      </c>
      <c r="AD25" s="2147" t="s">
        <v>38</v>
      </c>
      <c r="AE25" s="2148" t="s">
        <v>1724</v>
      </c>
      <c r="AF25" s="2148" t="s">
        <v>1725</v>
      </c>
      <c r="AG25" s="2149" t="s">
        <v>42</v>
      </c>
      <c r="AH25" s="2150" t="s">
        <v>43</v>
      </c>
      <c r="AI25" s="2149" t="s">
        <v>44</v>
      </c>
      <c r="AJ25" s="2151" t="s">
        <v>45</v>
      </c>
    </row>
    <row r="26" spans="1:36" ht="72.75" customHeight="1">
      <c r="A26" s="3304">
        <v>2</v>
      </c>
      <c r="B26" s="3304" t="s">
        <v>282</v>
      </c>
      <c r="C26" s="3297" t="s">
        <v>286</v>
      </c>
      <c r="D26" s="445" t="s">
        <v>848</v>
      </c>
      <c r="E26" s="446" t="s">
        <v>296</v>
      </c>
      <c r="F26" s="447">
        <v>12</v>
      </c>
      <c r="G26" s="447" t="s">
        <v>849</v>
      </c>
      <c r="H26" s="447" t="s">
        <v>855</v>
      </c>
      <c r="I26" s="447" t="s">
        <v>493</v>
      </c>
      <c r="J26" s="448" t="s">
        <v>255</v>
      </c>
      <c r="K26" s="448">
        <v>43465</v>
      </c>
      <c r="L26" s="3052">
        <v>2</v>
      </c>
      <c r="M26" s="3053"/>
      <c r="N26" s="3052">
        <v>2</v>
      </c>
      <c r="O26" s="3053"/>
      <c r="P26" s="3052">
        <v>2</v>
      </c>
      <c r="Q26" s="3053"/>
      <c r="R26" s="3052">
        <v>2</v>
      </c>
      <c r="S26" s="3053"/>
      <c r="T26" s="3052">
        <v>2</v>
      </c>
      <c r="U26" s="3053"/>
      <c r="V26" s="3052">
        <v>2</v>
      </c>
      <c r="W26" s="3053"/>
      <c r="X26" s="449">
        <f>SUM(L26:W26)</f>
        <v>12</v>
      </c>
      <c r="Y26" s="450">
        <v>0</v>
      </c>
      <c r="Z26" s="450">
        <v>0</v>
      </c>
      <c r="AA26" s="2154"/>
      <c r="AB26" s="2617">
        <f>SUM(L26)</f>
        <v>2</v>
      </c>
      <c r="AC26" s="2615">
        <f>AB26/X26</f>
        <v>0.16666666666666666</v>
      </c>
      <c r="AD26" s="2459">
        <v>2</v>
      </c>
      <c r="AE26" s="2615">
        <f>+AD26/AB26</f>
        <v>1</v>
      </c>
      <c r="AF26" s="2615">
        <f>+AD26/X26</f>
        <v>0.16666666666666666</v>
      </c>
      <c r="AG26" s="2606"/>
      <c r="AH26" s="2605"/>
      <c r="AI26" s="2459" t="s">
        <v>1956</v>
      </c>
      <c r="AJ26" s="2610" t="s">
        <v>289</v>
      </c>
    </row>
    <row r="27" spans="1:36" ht="96" customHeight="1">
      <c r="A27" s="3305"/>
      <c r="B27" s="3305"/>
      <c r="C27" s="3307"/>
      <c r="D27" s="194" t="s">
        <v>845</v>
      </c>
      <c r="E27" s="187" t="s">
        <v>846</v>
      </c>
      <c r="F27" s="416">
        <v>4</v>
      </c>
      <c r="G27" s="187" t="s">
        <v>850</v>
      </c>
      <c r="H27" s="451" t="s">
        <v>854</v>
      </c>
      <c r="I27" s="187" t="s">
        <v>490</v>
      </c>
      <c r="J27" s="433">
        <v>43160</v>
      </c>
      <c r="K27" s="433">
        <v>43465</v>
      </c>
      <c r="L27" s="434"/>
      <c r="M27" s="434"/>
      <c r="N27" s="434">
        <v>2</v>
      </c>
      <c r="O27" s="434"/>
      <c r="P27" s="434"/>
      <c r="Q27" s="434"/>
      <c r="R27" s="434">
        <v>1</v>
      </c>
      <c r="S27" s="434"/>
      <c r="T27" s="434"/>
      <c r="U27" s="434"/>
      <c r="V27" s="434"/>
      <c r="W27" s="434">
        <v>1</v>
      </c>
      <c r="X27" s="385">
        <f>SUM(L27:W27)</f>
        <v>4</v>
      </c>
      <c r="Y27" s="452">
        <v>0</v>
      </c>
      <c r="Z27" s="452">
        <v>0</v>
      </c>
      <c r="AA27" s="2062"/>
      <c r="AB27" s="2617">
        <f>SUM(L27)</f>
        <v>0</v>
      </c>
      <c r="AC27" s="2615"/>
      <c r="AD27" s="2459">
        <v>0</v>
      </c>
      <c r="AE27" s="2615"/>
      <c r="AF27" s="2615">
        <f>+AD27/X27</f>
        <v>0</v>
      </c>
      <c r="AG27" s="2606"/>
      <c r="AH27" s="2605"/>
      <c r="AI27" s="2459" t="s">
        <v>1957</v>
      </c>
      <c r="AJ27" s="2610" t="s">
        <v>289</v>
      </c>
    </row>
    <row r="28" spans="1:36" ht="93.75" customHeight="1" thickBot="1">
      <c r="A28" s="3306"/>
      <c r="B28" s="3306"/>
      <c r="C28" s="3299"/>
      <c r="D28" s="1264" t="s">
        <v>851</v>
      </c>
      <c r="E28" s="1361" t="s">
        <v>489</v>
      </c>
      <c r="F28" s="1613">
        <v>1</v>
      </c>
      <c r="G28" s="1361" t="s">
        <v>852</v>
      </c>
      <c r="H28" s="1614" t="s">
        <v>855</v>
      </c>
      <c r="I28" s="1361" t="s">
        <v>294</v>
      </c>
      <c r="J28" s="1488">
        <v>43101</v>
      </c>
      <c r="K28" s="1488">
        <v>43465</v>
      </c>
      <c r="L28" s="3277">
        <v>1</v>
      </c>
      <c r="M28" s="3278"/>
      <c r="N28" s="3277">
        <v>1</v>
      </c>
      <c r="O28" s="3278"/>
      <c r="P28" s="3277">
        <v>1</v>
      </c>
      <c r="Q28" s="3278"/>
      <c r="R28" s="3277">
        <v>1</v>
      </c>
      <c r="S28" s="3278"/>
      <c r="T28" s="3277">
        <v>1</v>
      </c>
      <c r="U28" s="3278"/>
      <c r="V28" s="3277">
        <v>1</v>
      </c>
      <c r="W28" s="3278"/>
      <c r="X28" s="1615">
        <v>1</v>
      </c>
      <c r="Y28" s="1463">
        <v>0</v>
      </c>
      <c r="Z28" s="1463">
        <v>0</v>
      </c>
      <c r="AA28" s="2059"/>
      <c r="AB28" s="2618">
        <f>SUM(L28)</f>
        <v>1</v>
      </c>
      <c r="AC28" s="2615">
        <f>2/12</f>
        <v>0.16666666666666666</v>
      </c>
      <c r="AD28" s="2616">
        <v>1</v>
      </c>
      <c r="AE28" s="2615">
        <f>+AD28/AB28</f>
        <v>1</v>
      </c>
      <c r="AF28" s="2615">
        <f>+AD28/X28</f>
        <v>1</v>
      </c>
      <c r="AG28" s="2613"/>
      <c r="AH28" s="2614"/>
      <c r="AI28" s="2611" t="s">
        <v>1958</v>
      </c>
      <c r="AJ28" s="2612" t="s">
        <v>289</v>
      </c>
    </row>
    <row r="29" spans="1:36" s="148" customFormat="1" ht="13.5" thickBot="1">
      <c r="A29" s="3308" t="s">
        <v>56</v>
      </c>
      <c r="B29" s="3219"/>
      <c r="C29" s="3219"/>
      <c r="D29" s="1362"/>
      <c r="E29" s="1363"/>
      <c r="F29" s="1363"/>
      <c r="G29" s="1363"/>
      <c r="H29" s="1363"/>
      <c r="I29" s="1363"/>
      <c r="J29" s="1363"/>
      <c r="K29" s="1363"/>
      <c r="L29" s="1363"/>
      <c r="M29" s="1363"/>
      <c r="N29" s="1363"/>
      <c r="O29" s="1363"/>
      <c r="P29" s="1363"/>
      <c r="Q29" s="1363"/>
      <c r="R29" s="1363"/>
      <c r="S29" s="1363"/>
      <c r="T29" s="1363"/>
      <c r="U29" s="1363"/>
      <c r="V29" s="1363"/>
      <c r="W29" s="1363"/>
      <c r="X29" s="1618"/>
      <c r="Y29" s="1619">
        <f>SUM(Y16:Y28)</f>
        <v>0</v>
      </c>
      <c r="Z29" s="1619">
        <v>0</v>
      </c>
      <c r="AA29" s="1618"/>
      <c r="AB29" s="2224"/>
      <c r="AC29" s="2225"/>
      <c r="AD29" s="2225"/>
      <c r="AE29" s="2225"/>
      <c r="AF29" s="2225"/>
      <c r="AG29" s="2225"/>
      <c r="AH29" s="2225"/>
      <c r="AI29" s="2225"/>
      <c r="AJ29" s="2226"/>
    </row>
    <row r="30" spans="1:36" s="148" customFormat="1" ht="15.75" thickBot="1">
      <c r="A30" s="3302" t="s">
        <v>57</v>
      </c>
      <c r="B30" s="3303"/>
      <c r="C30" s="3303"/>
      <c r="D30" s="1616"/>
      <c r="E30" s="1617"/>
      <c r="F30" s="1616"/>
      <c r="G30" s="1616"/>
      <c r="H30" s="1616"/>
      <c r="I30" s="1616"/>
      <c r="J30" s="1616"/>
      <c r="K30" s="1616"/>
      <c r="L30" s="1616"/>
      <c r="M30" s="1616"/>
      <c r="N30" s="1616"/>
      <c r="O30" s="1616"/>
      <c r="P30" s="1616"/>
      <c r="Q30" s="1616"/>
      <c r="R30" s="1616"/>
      <c r="S30" s="1616"/>
      <c r="T30" s="1616"/>
      <c r="U30" s="1616"/>
      <c r="V30" s="1616"/>
      <c r="W30" s="1616"/>
      <c r="X30" s="1608"/>
      <c r="Y30" s="1610">
        <f>+Y29</f>
        <v>0</v>
      </c>
      <c r="Z30" s="1611">
        <v>0</v>
      </c>
      <c r="AA30" s="1608"/>
      <c r="AB30" s="2227"/>
      <c r="AC30" s="2223"/>
      <c r="AD30" s="2223"/>
      <c r="AE30" s="2223"/>
      <c r="AF30" s="2223"/>
      <c r="AG30" s="2223"/>
      <c r="AH30" s="2223"/>
      <c r="AI30" s="2223"/>
      <c r="AJ30" s="2228"/>
    </row>
    <row r="31" spans="1:36" s="157" customFormat="1" ht="13.5" thickBot="1">
      <c r="A31" s="3264"/>
      <c r="B31" s="3265"/>
      <c r="C31" s="3265"/>
      <c r="D31" s="152"/>
      <c r="E31" s="152"/>
      <c r="F31" s="153"/>
      <c r="G31" s="152"/>
      <c r="H31" s="152"/>
      <c r="I31" s="152"/>
      <c r="J31" s="154"/>
      <c r="K31" s="154"/>
      <c r="L31" s="152"/>
      <c r="M31" s="152"/>
      <c r="N31" s="152"/>
      <c r="O31" s="152"/>
      <c r="P31" s="152"/>
      <c r="Q31" s="152"/>
      <c r="R31" s="152"/>
      <c r="S31" s="152"/>
      <c r="T31" s="152"/>
      <c r="U31" s="152"/>
      <c r="V31" s="152"/>
      <c r="W31" s="152"/>
      <c r="X31" s="155"/>
      <c r="Y31" s="156">
        <f>+Y30</f>
        <v>0</v>
      </c>
      <c r="Z31" s="1612">
        <v>0</v>
      </c>
      <c r="AA31" s="2206"/>
      <c r="AB31" s="2213"/>
      <c r="AC31" s="2600">
        <f>AVERAGE(AC16:AC28)</f>
        <v>0.7222222222222223</v>
      </c>
      <c r="AD31" s="2599"/>
      <c r="AE31" s="2600">
        <f>AVERAGE(AE16:AE28)</f>
        <v>1</v>
      </c>
      <c r="AF31" s="2600">
        <f>AVERAGE(AF16:AF28)</f>
        <v>0.4696969696969697</v>
      </c>
      <c r="AG31" s="2599"/>
      <c r="AH31" s="2214"/>
      <c r="AI31" s="2214"/>
      <c r="AJ31" s="2215"/>
    </row>
  </sheetData>
  <sheetProtection/>
  <mergeCells count="65">
    <mergeCell ref="V20:W20"/>
    <mergeCell ref="L21:M21"/>
    <mergeCell ref="N21:O21"/>
    <mergeCell ref="P21:Q21"/>
    <mergeCell ref="R21:S21"/>
    <mergeCell ref="T21:U21"/>
    <mergeCell ref="V21:W21"/>
    <mergeCell ref="L20:M20"/>
    <mergeCell ref="N20:O20"/>
    <mergeCell ref="P20:Q20"/>
    <mergeCell ref="R20:S20"/>
    <mergeCell ref="T20:U20"/>
    <mergeCell ref="T17:U17"/>
    <mergeCell ref="V17:W17"/>
    <mergeCell ref="L18:M18"/>
    <mergeCell ref="N18:O18"/>
    <mergeCell ref="P18:Q18"/>
    <mergeCell ref="R18:S18"/>
    <mergeCell ref="T18:U18"/>
    <mergeCell ref="V18:W18"/>
    <mergeCell ref="AB5:AJ6"/>
    <mergeCell ref="AB7:AJ9"/>
    <mergeCell ref="AB11:AJ11"/>
    <mergeCell ref="AB13:AJ13"/>
    <mergeCell ref="AA1:AA2"/>
    <mergeCell ref="AA3:AA4"/>
    <mergeCell ref="A5:AA5"/>
    <mergeCell ref="A1:C4"/>
    <mergeCell ref="Z1:Z4"/>
    <mergeCell ref="D1:Y2"/>
    <mergeCell ref="D3:Y4"/>
    <mergeCell ref="A30:C30"/>
    <mergeCell ref="A31:C31"/>
    <mergeCell ref="A26:A28"/>
    <mergeCell ref="B26:B28"/>
    <mergeCell ref="C26:C28"/>
    <mergeCell ref="A29:C29"/>
    <mergeCell ref="A24:C24"/>
    <mergeCell ref="A6:AA6"/>
    <mergeCell ref="A7:AA7"/>
    <mergeCell ref="A8:AA8"/>
    <mergeCell ref="A9:AA9"/>
    <mergeCell ref="A11:C11"/>
    <mergeCell ref="E11:AA11"/>
    <mergeCell ref="A13:C13"/>
    <mergeCell ref="E13:AA13"/>
    <mergeCell ref="A16:A23"/>
    <mergeCell ref="B16:B23"/>
    <mergeCell ref="C16:C22"/>
    <mergeCell ref="L17:M17"/>
    <mergeCell ref="N17:O17"/>
    <mergeCell ref="P17:Q17"/>
    <mergeCell ref="R17:S17"/>
    <mergeCell ref="V26:W26"/>
    <mergeCell ref="L28:M28"/>
    <mergeCell ref="N28:O28"/>
    <mergeCell ref="P28:Q28"/>
    <mergeCell ref="R28:S28"/>
    <mergeCell ref="T28:U28"/>
    <mergeCell ref="V28:W28"/>
    <mergeCell ref="L26:M26"/>
    <mergeCell ref="N26:O26"/>
    <mergeCell ref="P26:Q26"/>
    <mergeCell ref="R26:S26"/>
    <mergeCell ref="T26:U26"/>
  </mergeCells>
  <printOptions/>
  <pageMargins left="0.7" right="0.7" top="0.75" bottom="0.75" header="0.3" footer="0.3"/>
  <pageSetup horizontalDpi="600" verticalDpi="600" orientation="landscape" scale="29" r:id="rId4"/>
  <rowBreaks count="1" manualBreakCount="1">
    <brk id="23" max="35" man="1"/>
  </rowBreaks>
  <drawing r:id="rId3"/>
  <legacyDrawing r:id="rId2"/>
</worksheet>
</file>

<file path=xl/worksheets/sheet8.xml><?xml version="1.0" encoding="utf-8"?>
<worksheet xmlns="http://schemas.openxmlformats.org/spreadsheetml/2006/main" xmlns:r="http://schemas.openxmlformats.org/officeDocument/2006/relationships">
  <dimension ref="A1:CT65"/>
  <sheetViews>
    <sheetView zoomScale="80" zoomScaleNormal="80" zoomScalePageLayoutView="0" workbookViewId="0" topLeftCell="R39">
      <selection activeCell="CS43" sqref="CS43"/>
    </sheetView>
  </sheetViews>
  <sheetFormatPr defaultColWidth="11.421875" defaultRowHeight="15"/>
  <cols>
    <col min="2" max="2" width="22.57421875" style="0" customWidth="1"/>
    <col min="3" max="3" width="26.28125" style="0" customWidth="1"/>
    <col min="4" max="4" width="27.00390625" style="0" customWidth="1"/>
    <col min="5" max="5" width="17.140625" style="0" customWidth="1"/>
    <col min="6" max="6" width="10.421875" style="0" customWidth="1"/>
    <col min="7" max="7" width="20.00390625" style="0" customWidth="1"/>
    <col min="8" max="8" width="18.7109375" style="0" customWidth="1"/>
    <col min="9" max="9" width="22.421875" style="0" customWidth="1"/>
    <col min="10" max="10" width="13.7109375" style="0" customWidth="1"/>
    <col min="11" max="11" width="17.7109375" style="0" customWidth="1"/>
    <col min="12" max="23" width="4.7109375" style="0" customWidth="1"/>
    <col min="25" max="25" width="25.00390625" style="84" bestFit="1" customWidth="1"/>
    <col min="26" max="26" width="20.8515625" style="84" customWidth="1"/>
    <col min="27" max="27" width="19.421875" style="0" customWidth="1"/>
    <col min="28" max="41" width="11.421875" style="0" hidden="1" customWidth="1"/>
    <col min="42" max="42" width="11.421875" style="1" hidden="1" customWidth="1"/>
    <col min="43" max="89" width="11.421875" style="0" hidden="1" customWidth="1"/>
    <col min="90" max="93" width="15.7109375" style="0" customWidth="1"/>
    <col min="94" max="94" width="20.00390625" style="0" customWidth="1"/>
    <col min="95" max="96" width="15.7109375" style="0" customWidth="1"/>
    <col min="97" max="97" width="30.28125" style="0" customWidth="1"/>
    <col min="98" max="98" width="15.7109375" style="0" customWidth="1"/>
  </cols>
  <sheetData>
    <row r="1" spans="1:89" ht="15" customHeight="1" thickBot="1">
      <c r="A1" s="2932"/>
      <c r="B1" s="2933"/>
      <c r="C1" s="2934"/>
      <c r="D1" s="3393" t="s">
        <v>0</v>
      </c>
      <c r="E1" s="3394"/>
      <c r="F1" s="3394"/>
      <c r="G1" s="3394"/>
      <c r="H1" s="3394"/>
      <c r="I1" s="3394"/>
      <c r="J1" s="3394"/>
      <c r="K1" s="3394"/>
      <c r="L1" s="3394"/>
      <c r="M1" s="3394"/>
      <c r="N1" s="3394"/>
      <c r="O1" s="3394"/>
      <c r="P1" s="3394"/>
      <c r="Q1" s="3394"/>
      <c r="R1" s="3394"/>
      <c r="S1" s="3394"/>
      <c r="T1" s="3394"/>
      <c r="U1" s="3394"/>
      <c r="V1" s="3394"/>
      <c r="W1" s="3394"/>
      <c r="X1" s="3394"/>
      <c r="Y1" s="3394"/>
      <c r="Z1" s="3401" t="s">
        <v>60</v>
      </c>
      <c r="AA1" s="2756" t="s">
        <v>1727</v>
      </c>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09"/>
      <c r="BD1" s="1209"/>
      <c r="BE1" s="1209"/>
      <c r="BF1" s="1209"/>
      <c r="BG1" s="1209"/>
      <c r="BH1" s="1209"/>
      <c r="BI1" s="1209"/>
      <c r="BJ1" s="1209"/>
      <c r="BK1" s="1209"/>
      <c r="BL1" s="1209"/>
      <c r="BM1" s="1209"/>
      <c r="BN1" s="1209"/>
      <c r="BO1" s="1209"/>
      <c r="BP1" s="1209"/>
      <c r="BQ1" s="1209"/>
      <c r="BR1" s="1209"/>
      <c r="BS1" s="1209"/>
      <c r="BT1" s="1209"/>
      <c r="BU1" s="1209"/>
      <c r="BV1" s="1209"/>
      <c r="BW1" s="1209"/>
      <c r="BX1" s="1209"/>
      <c r="BY1" s="1209"/>
      <c r="BZ1" s="1209"/>
      <c r="CA1" s="1209"/>
      <c r="CB1" s="1209"/>
      <c r="CC1" s="1209"/>
      <c r="CD1" s="1209"/>
      <c r="CE1" s="1209"/>
      <c r="CF1" s="1209"/>
      <c r="CG1" s="1601"/>
      <c r="CH1" s="3410" t="s">
        <v>60</v>
      </c>
      <c r="CI1" s="3411"/>
      <c r="CJ1" s="3411" t="s">
        <v>59</v>
      </c>
      <c r="CK1" s="3411"/>
    </row>
    <row r="2" spans="1:89" ht="15.75" customHeight="1" thickBot="1">
      <c r="A2" s="2935"/>
      <c r="B2" s="2936"/>
      <c r="C2" s="2937"/>
      <c r="D2" s="3395"/>
      <c r="E2" s="3396"/>
      <c r="F2" s="3396"/>
      <c r="G2" s="3396"/>
      <c r="H2" s="3396"/>
      <c r="I2" s="3396"/>
      <c r="J2" s="3396"/>
      <c r="K2" s="3396"/>
      <c r="L2" s="3396"/>
      <c r="M2" s="3396"/>
      <c r="N2" s="3396"/>
      <c r="O2" s="3396"/>
      <c r="P2" s="3396"/>
      <c r="Q2" s="3396"/>
      <c r="R2" s="3396"/>
      <c r="S2" s="3396"/>
      <c r="T2" s="3396"/>
      <c r="U2" s="3396"/>
      <c r="V2" s="3396"/>
      <c r="W2" s="3396"/>
      <c r="X2" s="3396"/>
      <c r="Y2" s="3396"/>
      <c r="Z2" s="3402"/>
      <c r="AA2" s="2757"/>
      <c r="AB2" s="1210"/>
      <c r="AC2" s="1210"/>
      <c r="AD2" s="1210"/>
      <c r="AE2" s="1210"/>
      <c r="AF2" s="1210"/>
      <c r="AG2" s="1210"/>
      <c r="AH2" s="1210"/>
      <c r="AI2" s="1210"/>
      <c r="AJ2" s="1210"/>
      <c r="AK2" s="1210"/>
      <c r="AL2" s="1210"/>
      <c r="AM2" s="1210"/>
      <c r="AN2" s="1210"/>
      <c r="AO2" s="1210"/>
      <c r="AP2" s="1210"/>
      <c r="AQ2" s="1210"/>
      <c r="AR2" s="1210"/>
      <c r="AS2" s="1210"/>
      <c r="AT2" s="1210"/>
      <c r="AU2" s="1210"/>
      <c r="AV2" s="1210"/>
      <c r="AW2" s="1210"/>
      <c r="AX2" s="1210"/>
      <c r="AY2" s="1210"/>
      <c r="AZ2" s="1210"/>
      <c r="BA2" s="1210"/>
      <c r="BB2" s="1210"/>
      <c r="BC2" s="1210"/>
      <c r="BD2" s="1210"/>
      <c r="BE2" s="1210"/>
      <c r="BF2" s="1210"/>
      <c r="BG2" s="1210"/>
      <c r="BH2" s="1210"/>
      <c r="BI2" s="1210"/>
      <c r="BJ2" s="1210"/>
      <c r="BK2" s="1210"/>
      <c r="BL2" s="1210"/>
      <c r="BM2" s="1210"/>
      <c r="BN2" s="1210"/>
      <c r="BO2" s="1210"/>
      <c r="BP2" s="1210"/>
      <c r="BQ2" s="1210"/>
      <c r="BR2" s="1210"/>
      <c r="BS2" s="1210"/>
      <c r="BT2" s="1210"/>
      <c r="BU2" s="1210"/>
      <c r="BV2" s="1210"/>
      <c r="BW2" s="1210"/>
      <c r="BX2" s="1210"/>
      <c r="BY2" s="1210"/>
      <c r="BZ2" s="1210"/>
      <c r="CA2" s="1210"/>
      <c r="CB2" s="1210"/>
      <c r="CC2" s="1210"/>
      <c r="CD2" s="1210"/>
      <c r="CE2" s="1210"/>
      <c r="CF2" s="1210"/>
      <c r="CG2" s="1602"/>
      <c r="CH2" s="3411"/>
      <c r="CI2" s="3411"/>
      <c r="CJ2" s="3411"/>
      <c r="CK2" s="3411"/>
    </row>
    <row r="3" spans="1:89" ht="15" customHeight="1" thickBot="1">
      <c r="A3" s="2935"/>
      <c r="B3" s="2936"/>
      <c r="C3" s="2937"/>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402"/>
      <c r="AA3" s="2761">
        <v>43153</v>
      </c>
      <c r="AB3" s="1620"/>
      <c r="AC3" s="1620"/>
      <c r="AD3" s="1620"/>
      <c r="AE3" s="1620"/>
      <c r="AF3" s="1620"/>
      <c r="AG3" s="1620"/>
      <c r="AH3" s="1620"/>
      <c r="AI3" s="1620"/>
      <c r="AJ3" s="1620"/>
      <c r="AK3" s="1620"/>
      <c r="AL3" s="1620"/>
      <c r="AM3" s="1620"/>
      <c r="AN3" s="1620"/>
      <c r="AO3" s="1620"/>
      <c r="AP3" s="1620"/>
      <c r="AQ3" s="1620"/>
      <c r="AR3" s="1620"/>
      <c r="AS3" s="1620"/>
      <c r="AT3" s="1620"/>
      <c r="AU3" s="1620"/>
      <c r="AV3" s="1620"/>
      <c r="AW3" s="1620"/>
      <c r="AX3" s="1620"/>
      <c r="AY3" s="1620"/>
      <c r="AZ3" s="1620"/>
      <c r="BA3" s="1620"/>
      <c r="BB3" s="1620"/>
      <c r="BC3" s="1620"/>
      <c r="BD3" s="1620"/>
      <c r="BE3" s="1620"/>
      <c r="BF3" s="1620"/>
      <c r="BG3" s="1620"/>
      <c r="BH3" s="1620"/>
      <c r="BI3" s="1620"/>
      <c r="BJ3" s="1620"/>
      <c r="BK3" s="1620"/>
      <c r="BL3" s="1620"/>
      <c r="BM3" s="1620"/>
      <c r="BN3" s="1620"/>
      <c r="BO3" s="1620"/>
      <c r="BP3" s="1620"/>
      <c r="BQ3" s="1620"/>
      <c r="BR3" s="1620"/>
      <c r="BS3" s="1620"/>
      <c r="BT3" s="1620"/>
      <c r="BU3" s="1620"/>
      <c r="BV3" s="1620"/>
      <c r="BW3" s="1620"/>
      <c r="BX3" s="1620"/>
      <c r="BY3" s="1620"/>
      <c r="BZ3" s="1620"/>
      <c r="CA3" s="1620"/>
      <c r="CB3" s="1620"/>
      <c r="CC3" s="1620"/>
      <c r="CD3" s="1620"/>
      <c r="CE3" s="1620"/>
      <c r="CF3" s="1620"/>
      <c r="CG3" s="1621"/>
      <c r="CH3" s="3411"/>
      <c r="CI3" s="3411"/>
      <c r="CJ3" s="3411"/>
      <c r="CK3" s="3411"/>
    </row>
    <row r="4" spans="1:89" ht="15.75" customHeight="1" thickBot="1">
      <c r="A4" s="2938"/>
      <c r="B4" s="2939"/>
      <c r="C4" s="2940"/>
      <c r="D4" s="3399"/>
      <c r="E4" s="3400"/>
      <c r="F4" s="3400"/>
      <c r="G4" s="3400"/>
      <c r="H4" s="3400"/>
      <c r="I4" s="3400"/>
      <c r="J4" s="3400"/>
      <c r="K4" s="3400"/>
      <c r="L4" s="3400"/>
      <c r="M4" s="3400"/>
      <c r="N4" s="3400"/>
      <c r="O4" s="3400"/>
      <c r="P4" s="3400"/>
      <c r="Q4" s="3400"/>
      <c r="R4" s="3400"/>
      <c r="S4" s="3400"/>
      <c r="T4" s="3400"/>
      <c r="U4" s="3400"/>
      <c r="V4" s="3400"/>
      <c r="W4" s="3400"/>
      <c r="X4" s="3400"/>
      <c r="Y4" s="3400"/>
      <c r="Z4" s="3403"/>
      <c r="AA4" s="2762"/>
      <c r="AB4" s="1622"/>
      <c r="AC4" s="1622"/>
      <c r="AD4" s="1622"/>
      <c r="AE4" s="1622"/>
      <c r="AF4" s="1622"/>
      <c r="AG4" s="1622"/>
      <c r="AH4" s="1622"/>
      <c r="AI4" s="1622"/>
      <c r="AJ4" s="1622"/>
      <c r="AK4" s="1622"/>
      <c r="AL4" s="1622"/>
      <c r="AM4" s="1622"/>
      <c r="AN4" s="1622"/>
      <c r="AO4" s="1622"/>
      <c r="AP4" s="1622"/>
      <c r="AQ4" s="1622"/>
      <c r="AR4" s="1622"/>
      <c r="AS4" s="1622"/>
      <c r="AT4" s="1622"/>
      <c r="AU4" s="1622"/>
      <c r="AV4" s="1622"/>
      <c r="AW4" s="1622"/>
      <c r="AX4" s="1622"/>
      <c r="AY4" s="1622"/>
      <c r="AZ4" s="1622"/>
      <c r="BA4" s="1622"/>
      <c r="BB4" s="1622"/>
      <c r="BC4" s="1622"/>
      <c r="BD4" s="1622"/>
      <c r="BE4" s="1622"/>
      <c r="BF4" s="1622"/>
      <c r="BG4" s="1622"/>
      <c r="BH4" s="1622"/>
      <c r="BI4" s="1622"/>
      <c r="BJ4" s="1622"/>
      <c r="BK4" s="1622"/>
      <c r="BL4" s="1622"/>
      <c r="BM4" s="1622"/>
      <c r="BN4" s="1622"/>
      <c r="BO4" s="1622"/>
      <c r="BP4" s="1622"/>
      <c r="BQ4" s="1622"/>
      <c r="BR4" s="1622"/>
      <c r="BS4" s="1622"/>
      <c r="BT4" s="1622"/>
      <c r="BU4" s="1622"/>
      <c r="BV4" s="1622"/>
      <c r="BW4" s="1622"/>
      <c r="BX4" s="1622"/>
      <c r="BY4" s="1622"/>
      <c r="BZ4" s="1622"/>
      <c r="CA4" s="1622"/>
      <c r="CB4" s="1622"/>
      <c r="CC4" s="1622"/>
      <c r="CD4" s="1622"/>
      <c r="CE4" s="1622"/>
      <c r="CF4" s="1622"/>
      <c r="CG4" s="1623"/>
      <c r="CH4" s="3411"/>
      <c r="CI4" s="3411"/>
      <c r="CJ4" s="3411"/>
      <c r="CK4" s="3411"/>
    </row>
    <row r="5" spans="1:98" ht="20.25" customHeight="1">
      <c r="A5" s="3407" t="s">
        <v>2</v>
      </c>
      <c r="B5" s="3408"/>
      <c r="C5" s="3408"/>
      <c r="D5" s="3408"/>
      <c r="E5" s="3408"/>
      <c r="F5" s="3408"/>
      <c r="G5" s="3408"/>
      <c r="H5" s="3408"/>
      <c r="I5" s="3408"/>
      <c r="J5" s="3408"/>
      <c r="K5" s="3408"/>
      <c r="L5" s="3408"/>
      <c r="M5" s="3408"/>
      <c r="N5" s="3408"/>
      <c r="O5" s="3408"/>
      <c r="P5" s="3408"/>
      <c r="Q5" s="3408"/>
      <c r="R5" s="3408"/>
      <c r="S5" s="3408"/>
      <c r="T5" s="3408"/>
      <c r="U5" s="3408"/>
      <c r="V5" s="3408"/>
      <c r="W5" s="3408"/>
      <c r="X5" s="3408"/>
      <c r="Y5" s="3408"/>
      <c r="Z5" s="3408"/>
      <c r="AA5" s="3409"/>
      <c r="AB5" s="3381" t="s">
        <v>118</v>
      </c>
      <c r="AC5" s="3382"/>
      <c r="AD5" s="3382"/>
      <c r="AE5" s="3382"/>
      <c r="AF5" s="3382"/>
      <c r="AG5" s="3382"/>
      <c r="AH5" s="3382"/>
      <c r="AI5" s="3382"/>
      <c r="AJ5" s="3382"/>
      <c r="AK5" s="3382"/>
      <c r="AL5" s="3383"/>
      <c r="AM5" s="3445" t="s">
        <v>117</v>
      </c>
      <c r="AN5" s="3446"/>
      <c r="AO5" s="3446"/>
      <c r="AP5" s="3446"/>
      <c r="AQ5" s="3446"/>
      <c r="AR5" s="3446"/>
      <c r="AS5" s="3446"/>
      <c r="AT5" s="3446"/>
      <c r="AU5" s="3446"/>
      <c r="AV5" s="3446"/>
      <c r="AW5" s="3447"/>
      <c r="AX5" s="3415" t="s">
        <v>114</v>
      </c>
      <c r="AY5" s="3416"/>
      <c r="AZ5" s="3416"/>
      <c r="BA5" s="3416"/>
      <c r="BB5" s="3416"/>
      <c r="BC5" s="3416"/>
      <c r="BD5" s="3416"/>
      <c r="BE5" s="3416"/>
      <c r="BF5" s="3416"/>
      <c r="BG5" s="3417"/>
      <c r="BH5" s="3350" t="s">
        <v>3</v>
      </c>
      <c r="BI5" s="3351"/>
      <c r="BJ5" s="3351"/>
      <c r="BK5" s="3351"/>
      <c r="BL5" s="3351"/>
      <c r="BM5" s="3351"/>
      <c r="BN5" s="3351"/>
      <c r="BO5" s="3351"/>
      <c r="BP5" s="3351"/>
      <c r="BQ5" s="3352"/>
      <c r="BR5" s="3424" t="s">
        <v>4</v>
      </c>
      <c r="BS5" s="3425"/>
      <c r="BT5" s="3425"/>
      <c r="BU5" s="3425"/>
      <c r="BV5" s="3425"/>
      <c r="BW5" s="3425"/>
      <c r="BX5" s="3425"/>
      <c r="BY5" s="3425"/>
      <c r="BZ5" s="3425"/>
      <c r="CA5" s="3426"/>
      <c r="CB5" s="3433" t="s">
        <v>116</v>
      </c>
      <c r="CC5" s="3434"/>
      <c r="CD5" s="3434"/>
      <c r="CE5" s="3434"/>
      <c r="CF5" s="3434"/>
      <c r="CG5" s="3434"/>
      <c r="CH5" s="3434"/>
      <c r="CI5" s="3434"/>
      <c r="CJ5" s="3434"/>
      <c r="CK5" s="3435"/>
      <c r="CL5" s="2767" t="s">
        <v>2</v>
      </c>
      <c r="CM5" s="2768"/>
      <c r="CN5" s="2768"/>
      <c r="CO5" s="2768"/>
      <c r="CP5" s="2768"/>
      <c r="CQ5" s="2768"/>
      <c r="CR5" s="2768"/>
      <c r="CS5" s="2768"/>
      <c r="CT5" s="2769"/>
    </row>
    <row r="6" spans="1:98" ht="15.75" customHeight="1"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6"/>
      <c r="AB6" s="3384"/>
      <c r="AC6" s="3385"/>
      <c r="AD6" s="3385"/>
      <c r="AE6" s="3385"/>
      <c r="AF6" s="3385"/>
      <c r="AG6" s="3385"/>
      <c r="AH6" s="3385"/>
      <c r="AI6" s="3385"/>
      <c r="AJ6" s="3385"/>
      <c r="AK6" s="3385"/>
      <c r="AL6" s="3386"/>
      <c r="AM6" s="3448"/>
      <c r="AN6" s="3449"/>
      <c r="AO6" s="3449"/>
      <c r="AP6" s="3449"/>
      <c r="AQ6" s="3449"/>
      <c r="AR6" s="3449"/>
      <c r="AS6" s="3449"/>
      <c r="AT6" s="3449"/>
      <c r="AU6" s="3449"/>
      <c r="AV6" s="3449"/>
      <c r="AW6" s="3450"/>
      <c r="AX6" s="3418"/>
      <c r="AY6" s="3419"/>
      <c r="AZ6" s="3419"/>
      <c r="BA6" s="3419"/>
      <c r="BB6" s="3419"/>
      <c r="BC6" s="3419"/>
      <c r="BD6" s="3419"/>
      <c r="BE6" s="3419"/>
      <c r="BF6" s="3419"/>
      <c r="BG6" s="3420"/>
      <c r="BH6" s="3353"/>
      <c r="BI6" s="3354"/>
      <c r="BJ6" s="3354"/>
      <c r="BK6" s="3354"/>
      <c r="BL6" s="3354"/>
      <c r="BM6" s="3354"/>
      <c r="BN6" s="3354"/>
      <c r="BO6" s="3354"/>
      <c r="BP6" s="3354"/>
      <c r="BQ6" s="3355"/>
      <c r="BR6" s="3427"/>
      <c r="BS6" s="3428"/>
      <c r="BT6" s="3428"/>
      <c r="BU6" s="3428"/>
      <c r="BV6" s="3428"/>
      <c r="BW6" s="3428"/>
      <c r="BX6" s="3428"/>
      <c r="BY6" s="3428"/>
      <c r="BZ6" s="3428"/>
      <c r="CA6" s="3429"/>
      <c r="CB6" s="3436"/>
      <c r="CC6" s="3437"/>
      <c r="CD6" s="3437"/>
      <c r="CE6" s="3437"/>
      <c r="CF6" s="3437"/>
      <c r="CG6" s="3437"/>
      <c r="CH6" s="3437"/>
      <c r="CI6" s="3437"/>
      <c r="CJ6" s="3437"/>
      <c r="CK6" s="3438"/>
      <c r="CL6" s="2770"/>
      <c r="CM6" s="2771"/>
      <c r="CN6" s="2771"/>
      <c r="CO6" s="2771"/>
      <c r="CP6" s="2771"/>
      <c r="CQ6" s="2771"/>
      <c r="CR6" s="2771"/>
      <c r="CS6" s="2771"/>
      <c r="CT6" s="2772"/>
    </row>
    <row r="7" spans="1:98" ht="15.75" customHeight="1">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6"/>
      <c r="AB7" s="3384"/>
      <c r="AC7" s="3385"/>
      <c r="AD7" s="3385"/>
      <c r="AE7" s="3385"/>
      <c r="AF7" s="3385"/>
      <c r="AG7" s="3385"/>
      <c r="AH7" s="3385"/>
      <c r="AI7" s="3385"/>
      <c r="AJ7" s="3385"/>
      <c r="AK7" s="3385"/>
      <c r="AL7" s="3386"/>
      <c r="AM7" s="3448"/>
      <c r="AN7" s="3449"/>
      <c r="AO7" s="3449"/>
      <c r="AP7" s="3449"/>
      <c r="AQ7" s="3449"/>
      <c r="AR7" s="3449"/>
      <c r="AS7" s="3449"/>
      <c r="AT7" s="3449"/>
      <c r="AU7" s="3449"/>
      <c r="AV7" s="3449"/>
      <c r="AW7" s="3450"/>
      <c r="AX7" s="3418"/>
      <c r="AY7" s="3419"/>
      <c r="AZ7" s="3419"/>
      <c r="BA7" s="3419"/>
      <c r="BB7" s="3419"/>
      <c r="BC7" s="3419"/>
      <c r="BD7" s="3419"/>
      <c r="BE7" s="3419"/>
      <c r="BF7" s="3419"/>
      <c r="BG7" s="3420"/>
      <c r="BH7" s="3353"/>
      <c r="BI7" s="3354"/>
      <c r="BJ7" s="3354"/>
      <c r="BK7" s="3354"/>
      <c r="BL7" s="3354"/>
      <c r="BM7" s="3354"/>
      <c r="BN7" s="3354"/>
      <c r="BO7" s="3354"/>
      <c r="BP7" s="3354"/>
      <c r="BQ7" s="3355"/>
      <c r="BR7" s="3427"/>
      <c r="BS7" s="3428"/>
      <c r="BT7" s="3428"/>
      <c r="BU7" s="3428"/>
      <c r="BV7" s="3428"/>
      <c r="BW7" s="3428"/>
      <c r="BX7" s="3428"/>
      <c r="BY7" s="3428"/>
      <c r="BZ7" s="3428"/>
      <c r="CA7" s="3429"/>
      <c r="CB7" s="3436"/>
      <c r="CC7" s="3437"/>
      <c r="CD7" s="3437"/>
      <c r="CE7" s="3437"/>
      <c r="CF7" s="3437"/>
      <c r="CG7" s="3437"/>
      <c r="CH7" s="3437"/>
      <c r="CI7" s="3437"/>
      <c r="CJ7" s="3437"/>
      <c r="CK7" s="3438"/>
      <c r="CL7" s="2773" t="s">
        <v>1723</v>
      </c>
      <c r="CM7" s="2774"/>
      <c r="CN7" s="2774"/>
      <c r="CO7" s="2774"/>
      <c r="CP7" s="2774"/>
      <c r="CQ7" s="2774"/>
      <c r="CR7" s="2774"/>
      <c r="CS7" s="2774"/>
      <c r="CT7" s="2775"/>
    </row>
    <row r="8" spans="1:98" ht="15.75" customHeight="1">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6"/>
      <c r="AB8" s="3384"/>
      <c r="AC8" s="3385"/>
      <c r="AD8" s="3385"/>
      <c r="AE8" s="3385"/>
      <c r="AF8" s="3385"/>
      <c r="AG8" s="3385"/>
      <c r="AH8" s="3385"/>
      <c r="AI8" s="3385"/>
      <c r="AJ8" s="3385"/>
      <c r="AK8" s="3385"/>
      <c r="AL8" s="3386"/>
      <c r="AM8" s="3448"/>
      <c r="AN8" s="3449"/>
      <c r="AO8" s="3449"/>
      <c r="AP8" s="3449"/>
      <c r="AQ8" s="3449"/>
      <c r="AR8" s="3449"/>
      <c r="AS8" s="3449"/>
      <c r="AT8" s="3449"/>
      <c r="AU8" s="3449"/>
      <c r="AV8" s="3449"/>
      <c r="AW8" s="3450"/>
      <c r="AX8" s="3418"/>
      <c r="AY8" s="3419"/>
      <c r="AZ8" s="3419"/>
      <c r="BA8" s="3419"/>
      <c r="BB8" s="3419"/>
      <c r="BC8" s="3419"/>
      <c r="BD8" s="3419"/>
      <c r="BE8" s="3419"/>
      <c r="BF8" s="3419"/>
      <c r="BG8" s="3420"/>
      <c r="BH8" s="3353"/>
      <c r="BI8" s="3354"/>
      <c r="BJ8" s="3354"/>
      <c r="BK8" s="3354"/>
      <c r="BL8" s="3354"/>
      <c r="BM8" s="3354"/>
      <c r="BN8" s="3354"/>
      <c r="BO8" s="3354"/>
      <c r="BP8" s="3354"/>
      <c r="BQ8" s="3355"/>
      <c r="BR8" s="3427"/>
      <c r="BS8" s="3428"/>
      <c r="BT8" s="3428"/>
      <c r="BU8" s="3428"/>
      <c r="BV8" s="3428"/>
      <c r="BW8" s="3428"/>
      <c r="BX8" s="3428"/>
      <c r="BY8" s="3428"/>
      <c r="BZ8" s="3428"/>
      <c r="CA8" s="3429"/>
      <c r="CB8" s="3436"/>
      <c r="CC8" s="3437"/>
      <c r="CD8" s="3437"/>
      <c r="CE8" s="3437"/>
      <c r="CF8" s="3437"/>
      <c r="CG8" s="3437"/>
      <c r="CH8" s="3437"/>
      <c r="CI8" s="3437"/>
      <c r="CJ8" s="3437"/>
      <c r="CK8" s="3438"/>
      <c r="CL8" s="2776"/>
      <c r="CM8" s="2777"/>
      <c r="CN8" s="2777"/>
      <c r="CO8" s="2777"/>
      <c r="CP8" s="2777"/>
      <c r="CQ8" s="2777"/>
      <c r="CR8" s="2777"/>
      <c r="CS8" s="2777"/>
      <c r="CT8" s="2778"/>
    </row>
    <row r="9" spans="1:98" ht="16.5" customHeight="1"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2"/>
      <c r="AB9" s="3387"/>
      <c r="AC9" s="3388"/>
      <c r="AD9" s="3388"/>
      <c r="AE9" s="3388"/>
      <c r="AF9" s="3388"/>
      <c r="AG9" s="3388"/>
      <c r="AH9" s="3388"/>
      <c r="AI9" s="3388"/>
      <c r="AJ9" s="3388"/>
      <c r="AK9" s="3388"/>
      <c r="AL9" s="3389"/>
      <c r="AM9" s="3451"/>
      <c r="AN9" s="3452"/>
      <c r="AO9" s="3452"/>
      <c r="AP9" s="3452"/>
      <c r="AQ9" s="3452"/>
      <c r="AR9" s="3452"/>
      <c r="AS9" s="3452"/>
      <c r="AT9" s="3452"/>
      <c r="AU9" s="3452"/>
      <c r="AV9" s="3452"/>
      <c r="AW9" s="3453"/>
      <c r="AX9" s="3421"/>
      <c r="AY9" s="3422"/>
      <c r="AZ9" s="3422"/>
      <c r="BA9" s="3422"/>
      <c r="BB9" s="3422"/>
      <c r="BC9" s="3422"/>
      <c r="BD9" s="3422"/>
      <c r="BE9" s="3422"/>
      <c r="BF9" s="3422"/>
      <c r="BG9" s="3423"/>
      <c r="BH9" s="3356"/>
      <c r="BI9" s="3357"/>
      <c r="BJ9" s="3357"/>
      <c r="BK9" s="3357"/>
      <c r="BL9" s="3357"/>
      <c r="BM9" s="3357"/>
      <c r="BN9" s="3357"/>
      <c r="BO9" s="3357"/>
      <c r="BP9" s="3357"/>
      <c r="BQ9" s="3358"/>
      <c r="BR9" s="3430"/>
      <c r="BS9" s="3431"/>
      <c r="BT9" s="3431"/>
      <c r="BU9" s="3431"/>
      <c r="BV9" s="3431"/>
      <c r="BW9" s="3431"/>
      <c r="BX9" s="3431"/>
      <c r="BY9" s="3431"/>
      <c r="BZ9" s="3431"/>
      <c r="CA9" s="3432"/>
      <c r="CB9" s="3439"/>
      <c r="CC9" s="3440"/>
      <c r="CD9" s="3440"/>
      <c r="CE9" s="3440"/>
      <c r="CF9" s="3440"/>
      <c r="CG9" s="3440"/>
      <c r="CH9" s="3440"/>
      <c r="CI9" s="3440"/>
      <c r="CJ9" s="3440"/>
      <c r="CK9" s="3441"/>
      <c r="CL9" s="2779"/>
      <c r="CM9" s="2780"/>
      <c r="CN9" s="2780"/>
      <c r="CO9" s="2780"/>
      <c r="CP9" s="2780"/>
      <c r="CQ9" s="2780"/>
      <c r="CR9" s="2780"/>
      <c r="CS9" s="2780"/>
      <c r="CT9" s="2781"/>
    </row>
    <row r="10" spans="1:79" ht="15.75" thickBot="1">
      <c r="A10" s="3"/>
      <c r="B10" s="4"/>
      <c r="C10" s="3"/>
      <c r="D10" s="3"/>
      <c r="E10" s="3"/>
      <c r="F10" s="26"/>
      <c r="G10" s="3"/>
      <c r="H10" s="3"/>
      <c r="I10" s="3"/>
      <c r="J10" s="27"/>
      <c r="K10" s="27"/>
      <c r="L10" s="3"/>
      <c r="M10" s="3"/>
      <c r="N10" s="3"/>
      <c r="O10" s="3"/>
      <c r="P10" s="3"/>
      <c r="Q10" s="3"/>
      <c r="R10" s="3"/>
      <c r="S10" s="3"/>
      <c r="T10" s="3"/>
      <c r="U10" s="3"/>
      <c r="V10" s="3"/>
      <c r="W10" s="3"/>
      <c r="X10" s="28"/>
      <c r="Y10" s="81"/>
      <c r="Z10" s="81"/>
      <c r="AA10" s="3"/>
      <c r="AB10" s="39"/>
      <c r="AC10" s="41"/>
      <c r="AD10" s="44"/>
      <c r="AE10" s="41"/>
      <c r="AF10" s="41"/>
      <c r="AG10" s="29"/>
      <c r="AH10" s="29"/>
      <c r="AI10" s="29"/>
      <c r="AJ10" s="29"/>
      <c r="AK10" s="29"/>
      <c r="AL10" s="29"/>
      <c r="AM10" s="1"/>
      <c r="AN10" s="1"/>
      <c r="AO10" s="1"/>
      <c r="AQ10" s="1"/>
      <c r="AR10" s="1"/>
      <c r="AS10" s="1"/>
      <c r="AT10" s="1"/>
      <c r="AU10" s="1"/>
      <c r="AV10" s="1"/>
      <c r="AW10" s="1"/>
      <c r="AX10" s="1"/>
      <c r="AY10" s="1"/>
      <c r="AZ10" s="1"/>
      <c r="BA10" s="1"/>
      <c r="BB10" s="1"/>
      <c r="BC10" s="1"/>
      <c r="BD10" s="1"/>
      <c r="BE10" s="1"/>
      <c r="BF10" s="1"/>
      <c r="BG10" s="1"/>
      <c r="BH10" s="1"/>
      <c r="BI10" s="1"/>
      <c r="BJ10" s="1"/>
      <c r="BK10" s="1"/>
      <c r="BL10" s="1"/>
      <c r="BM10" s="1"/>
      <c r="BN10" s="1"/>
      <c r="BO10" s="2"/>
      <c r="BP10" s="2"/>
      <c r="BQ10" s="2"/>
      <c r="BR10" s="1"/>
      <c r="BS10" s="1"/>
      <c r="BT10" s="1"/>
      <c r="BU10" s="1"/>
      <c r="BV10" s="1"/>
      <c r="BW10" s="1"/>
      <c r="BX10" s="1"/>
      <c r="BY10" s="2"/>
      <c r="BZ10" s="2"/>
      <c r="CA10" s="2"/>
    </row>
    <row r="11" spans="1:98" ht="15.75" thickBot="1">
      <c r="A11" s="3442" t="s">
        <v>7</v>
      </c>
      <c r="B11" s="3443"/>
      <c r="C11" s="3443"/>
      <c r="D11" s="3444"/>
      <c r="E11" s="3359" t="s">
        <v>61</v>
      </c>
      <c r="F11" s="3360"/>
      <c r="G11" s="3360"/>
      <c r="H11" s="3360"/>
      <c r="I11" s="3360"/>
      <c r="J11" s="3360"/>
      <c r="K11" s="3360"/>
      <c r="L11" s="3360"/>
      <c r="M11" s="3360"/>
      <c r="N11" s="3360"/>
      <c r="O11" s="3360"/>
      <c r="P11" s="3360"/>
      <c r="Q11" s="3360"/>
      <c r="R11" s="3360"/>
      <c r="S11" s="3360"/>
      <c r="T11" s="3360"/>
      <c r="U11" s="3360"/>
      <c r="V11" s="3360"/>
      <c r="W11" s="3360"/>
      <c r="X11" s="3360"/>
      <c r="Y11" s="3360"/>
      <c r="Z11" s="3360"/>
      <c r="AA11" s="3361"/>
      <c r="AB11" s="3359" t="s">
        <v>7</v>
      </c>
      <c r="AC11" s="3360"/>
      <c r="AD11" s="3360"/>
      <c r="AE11" s="3360"/>
      <c r="AF11" s="3360"/>
      <c r="AG11" s="3360"/>
      <c r="AH11" s="3360"/>
      <c r="AI11" s="3360"/>
      <c r="AJ11" s="3360"/>
      <c r="AK11" s="3360"/>
      <c r="AL11" s="3361"/>
      <c r="AM11" s="3359" t="s">
        <v>7</v>
      </c>
      <c r="AN11" s="3360"/>
      <c r="AO11" s="3360"/>
      <c r="AP11" s="3360"/>
      <c r="AQ11" s="3360"/>
      <c r="AR11" s="3360"/>
      <c r="AS11" s="3360"/>
      <c r="AT11" s="3360"/>
      <c r="AU11" s="3360"/>
      <c r="AV11" s="3360"/>
      <c r="AW11" s="3361"/>
      <c r="AX11" s="3359" t="s">
        <v>7</v>
      </c>
      <c r="AY11" s="3360"/>
      <c r="AZ11" s="3360"/>
      <c r="BA11" s="3360"/>
      <c r="BB11" s="3360"/>
      <c r="BC11" s="3360"/>
      <c r="BD11" s="3360"/>
      <c r="BE11" s="3360"/>
      <c r="BF11" s="3360"/>
      <c r="BG11" s="3361"/>
      <c r="BH11" s="3359" t="s">
        <v>7</v>
      </c>
      <c r="BI11" s="3360"/>
      <c r="BJ11" s="3360"/>
      <c r="BK11" s="3360"/>
      <c r="BL11" s="3360"/>
      <c r="BM11" s="3360"/>
      <c r="BN11" s="3360"/>
      <c r="BO11" s="3360"/>
      <c r="BP11" s="3360"/>
      <c r="BQ11" s="3361"/>
      <c r="BR11" s="3359" t="s">
        <v>7</v>
      </c>
      <c r="BS11" s="3360"/>
      <c r="BT11" s="3360"/>
      <c r="BU11" s="3360"/>
      <c r="BV11" s="3360"/>
      <c r="BW11" s="3360"/>
      <c r="BX11" s="3360"/>
      <c r="BY11" s="3360"/>
      <c r="BZ11" s="3360"/>
      <c r="CA11" s="3361"/>
      <c r="CB11" s="3359" t="s">
        <v>7</v>
      </c>
      <c r="CC11" s="3360"/>
      <c r="CD11" s="3360"/>
      <c r="CE11" s="3360"/>
      <c r="CF11" s="3360"/>
      <c r="CG11" s="3360"/>
      <c r="CH11" s="3360"/>
      <c r="CI11" s="3360"/>
      <c r="CJ11" s="3360"/>
      <c r="CK11" s="3361"/>
      <c r="CL11" s="3359" t="s">
        <v>61</v>
      </c>
      <c r="CM11" s="3360"/>
      <c r="CN11" s="3360"/>
      <c r="CO11" s="3360"/>
      <c r="CP11" s="3360"/>
      <c r="CQ11" s="3360"/>
      <c r="CR11" s="3360"/>
      <c r="CS11" s="3360"/>
      <c r="CT11" s="3360"/>
    </row>
    <row r="12" spans="1:79" ht="15.75" thickBot="1">
      <c r="A12" s="5"/>
      <c r="B12" s="6"/>
      <c r="C12" s="5"/>
      <c r="D12" s="5"/>
      <c r="E12" s="5"/>
      <c r="F12" s="30"/>
      <c r="G12" s="5"/>
      <c r="H12" s="5"/>
      <c r="I12" s="5"/>
      <c r="J12" s="31"/>
      <c r="K12" s="31"/>
      <c r="L12" s="5"/>
      <c r="M12" s="5"/>
      <c r="N12" s="5"/>
      <c r="O12" s="5"/>
      <c r="P12" s="5"/>
      <c r="Q12" s="5"/>
      <c r="R12" s="5"/>
      <c r="S12" s="5"/>
      <c r="T12" s="5"/>
      <c r="U12" s="5"/>
      <c r="V12" s="5"/>
      <c r="W12" s="5"/>
      <c r="X12" s="32"/>
      <c r="Y12" s="82"/>
      <c r="Z12" s="82"/>
      <c r="AA12" s="5"/>
      <c r="AB12" s="40"/>
      <c r="AC12" s="42"/>
      <c r="AD12" s="45"/>
      <c r="AE12" s="42"/>
      <c r="AF12" s="42"/>
      <c r="AG12" s="33"/>
      <c r="AH12" s="33"/>
      <c r="AI12" s="33"/>
      <c r="AJ12" s="33"/>
      <c r="AK12" s="33"/>
      <c r="AL12" s="33"/>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98" ht="15.75" thickBot="1">
      <c r="A13" s="3366" t="s">
        <v>8</v>
      </c>
      <c r="B13" s="3367"/>
      <c r="C13" s="3367"/>
      <c r="D13" s="3368"/>
      <c r="E13" s="3347" t="s">
        <v>85</v>
      </c>
      <c r="F13" s="3348"/>
      <c r="G13" s="3348"/>
      <c r="H13" s="3348"/>
      <c r="I13" s="3348"/>
      <c r="J13" s="3348"/>
      <c r="K13" s="3348"/>
      <c r="L13" s="3348"/>
      <c r="M13" s="3348"/>
      <c r="N13" s="3348"/>
      <c r="O13" s="3348"/>
      <c r="P13" s="3348"/>
      <c r="Q13" s="3348"/>
      <c r="R13" s="3348"/>
      <c r="S13" s="3348"/>
      <c r="T13" s="3348"/>
      <c r="U13" s="3348"/>
      <c r="V13" s="3348"/>
      <c r="W13" s="3348"/>
      <c r="X13" s="3348"/>
      <c r="Y13" s="3348"/>
      <c r="Z13" s="3348"/>
      <c r="AA13" s="3349"/>
      <c r="AB13" s="3347"/>
      <c r="AC13" s="3348"/>
      <c r="AD13" s="3348"/>
      <c r="AE13" s="3348"/>
      <c r="AF13" s="3348"/>
      <c r="AG13" s="3348"/>
      <c r="AH13" s="3348"/>
      <c r="AI13" s="3348"/>
      <c r="AJ13" s="3348"/>
      <c r="AK13" s="3348"/>
      <c r="AL13" s="3349"/>
      <c r="AM13" s="3347"/>
      <c r="AN13" s="3348"/>
      <c r="AO13" s="3348"/>
      <c r="AP13" s="3348"/>
      <c r="AQ13" s="3348"/>
      <c r="AR13" s="3348"/>
      <c r="AS13" s="3348"/>
      <c r="AT13" s="3348"/>
      <c r="AU13" s="3348"/>
      <c r="AV13" s="3348"/>
      <c r="AW13" s="3349"/>
      <c r="AX13" s="3347"/>
      <c r="AY13" s="3348"/>
      <c r="AZ13" s="3348"/>
      <c r="BA13" s="3348"/>
      <c r="BB13" s="3348"/>
      <c r="BC13" s="3348"/>
      <c r="BD13" s="3348"/>
      <c r="BE13" s="3348"/>
      <c r="BF13" s="3348"/>
      <c r="BG13" s="3349"/>
      <c r="BH13" s="3347"/>
      <c r="BI13" s="3348"/>
      <c r="BJ13" s="3348"/>
      <c r="BK13" s="3348"/>
      <c r="BL13" s="3348"/>
      <c r="BM13" s="3348"/>
      <c r="BN13" s="3348"/>
      <c r="BO13" s="3348"/>
      <c r="BP13" s="3348"/>
      <c r="BQ13" s="3349"/>
      <c r="BR13" s="3347"/>
      <c r="BS13" s="3348"/>
      <c r="BT13" s="3348"/>
      <c r="BU13" s="3348"/>
      <c r="BV13" s="3348"/>
      <c r="BW13" s="3348"/>
      <c r="BX13" s="3348"/>
      <c r="BY13" s="3348"/>
      <c r="BZ13" s="3348"/>
      <c r="CA13" s="3349"/>
      <c r="CB13" s="3347"/>
      <c r="CC13" s="3348"/>
      <c r="CD13" s="3348"/>
      <c r="CE13" s="3348"/>
      <c r="CF13" s="3348"/>
      <c r="CG13" s="3348"/>
      <c r="CH13" s="3348"/>
      <c r="CI13" s="3348"/>
      <c r="CJ13" s="3348"/>
      <c r="CK13" s="3349"/>
      <c r="CL13" s="3347"/>
      <c r="CM13" s="3348"/>
      <c r="CN13" s="3348"/>
      <c r="CO13" s="3348"/>
      <c r="CP13" s="3348"/>
      <c r="CQ13" s="3348"/>
      <c r="CR13" s="3348"/>
      <c r="CS13" s="3348"/>
      <c r="CT13" s="3348"/>
    </row>
    <row r="14" spans="1:79" ht="15.75" thickBot="1">
      <c r="A14" s="5"/>
      <c r="B14" s="6"/>
      <c r="C14" s="5"/>
      <c r="D14" s="5"/>
      <c r="E14" s="5"/>
      <c r="F14" s="30"/>
      <c r="G14" s="5"/>
      <c r="H14" s="5"/>
      <c r="I14" s="5"/>
      <c r="J14" s="31"/>
      <c r="K14" s="31"/>
      <c r="L14" s="5"/>
      <c r="M14" s="5"/>
      <c r="N14" s="5"/>
      <c r="O14" s="5"/>
      <c r="P14" s="5"/>
      <c r="Q14" s="5"/>
      <c r="R14" s="5"/>
      <c r="S14" s="5"/>
      <c r="T14" s="5"/>
      <c r="U14" s="5"/>
      <c r="V14" s="5"/>
      <c r="W14" s="5"/>
      <c r="X14" s="32"/>
      <c r="Y14" s="82"/>
      <c r="Z14" s="82"/>
      <c r="AA14" s="5"/>
      <c r="AB14" s="40"/>
      <c r="AC14" s="42"/>
      <c r="AD14" s="45"/>
      <c r="AE14" s="42"/>
      <c r="AF14" s="42"/>
      <c r="AG14" s="33"/>
      <c r="AH14" s="33"/>
      <c r="AI14" s="33"/>
      <c r="AJ14" s="33"/>
      <c r="AK14" s="33"/>
      <c r="AL14" s="33"/>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98" ht="51.75" customHeight="1" thickBot="1">
      <c r="A15" s="7" t="s">
        <v>9</v>
      </c>
      <c r="B15" s="8" t="s">
        <v>10</v>
      </c>
      <c r="C15" s="7" t="s">
        <v>11</v>
      </c>
      <c r="D15" s="34" t="s">
        <v>326</v>
      </c>
      <c r="E15" s="9" t="s">
        <v>13</v>
      </c>
      <c r="F15" s="10" t="s">
        <v>14</v>
      </c>
      <c r="G15" s="11" t="s">
        <v>15</v>
      </c>
      <c r="H15" s="11" t="s">
        <v>16</v>
      </c>
      <c r="I15" s="11" t="s">
        <v>18</v>
      </c>
      <c r="J15" s="11" t="s">
        <v>19</v>
      </c>
      <c r="K15" s="11" t="s">
        <v>20</v>
      </c>
      <c r="L15" s="12" t="s">
        <v>21</v>
      </c>
      <c r="M15" s="12" t="s">
        <v>22</v>
      </c>
      <c r="N15" s="12" t="s">
        <v>23</v>
      </c>
      <c r="O15" s="12" t="s">
        <v>24</v>
      </c>
      <c r="P15" s="12" t="s">
        <v>25</v>
      </c>
      <c r="Q15" s="12" t="s">
        <v>26</v>
      </c>
      <c r="R15" s="12" t="s">
        <v>27</v>
      </c>
      <c r="S15" s="12" t="s">
        <v>28</v>
      </c>
      <c r="T15" s="12" t="s">
        <v>29</v>
      </c>
      <c r="U15" s="12" t="s">
        <v>30</v>
      </c>
      <c r="V15" s="12" t="s">
        <v>31</v>
      </c>
      <c r="W15" s="12" t="s">
        <v>32</v>
      </c>
      <c r="X15" s="13" t="s">
        <v>33</v>
      </c>
      <c r="Y15" s="83" t="s">
        <v>34</v>
      </c>
      <c r="Z15" s="478" t="s">
        <v>856</v>
      </c>
      <c r="AA15" s="14" t="s">
        <v>35</v>
      </c>
      <c r="AB15" s="87" t="s">
        <v>36</v>
      </c>
      <c r="AC15" s="86" t="s">
        <v>37</v>
      </c>
      <c r="AD15" s="88" t="s">
        <v>38</v>
      </c>
      <c r="AE15" s="85" t="s">
        <v>39</v>
      </c>
      <c r="AF15" s="85" t="s">
        <v>40</v>
      </c>
      <c r="AG15" s="86" t="s">
        <v>127</v>
      </c>
      <c r="AH15" s="89" t="s">
        <v>41</v>
      </c>
      <c r="AI15" s="89" t="s">
        <v>42</v>
      </c>
      <c r="AJ15" s="89" t="s">
        <v>43</v>
      </c>
      <c r="AK15" s="89" t="s">
        <v>44</v>
      </c>
      <c r="AL15" s="89" t="s">
        <v>45</v>
      </c>
      <c r="AM15" s="90" t="s">
        <v>46</v>
      </c>
      <c r="AN15" s="90" t="s">
        <v>37</v>
      </c>
      <c r="AO15" s="90" t="s">
        <v>47</v>
      </c>
      <c r="AP15" s="90" t="s">
        <v>115</v>
      </c>
      <c r="AQ15" s="90" t="s">
        <v>115</v>
      </c>
      <c r="AR15" s="90" t="s">
        <v>40</v>
      </c>
      <c r="AS15" s="90" t="s">
        <v>126</v>
      </c>
      <c r="AT15" s="90" t="s">
        <v>42</v>
      </c>
      <c r="AU15" s="90" t="s">
        <v>43</v>
      </c>
      <c r="AV15" s="90" t="s">
        <v>44</v>
      </c>
      <c r="AW15" s="90" t="s">
        <v>45</v>
      </c>
      <c r="AX15" s="91" t="s">
        <v>48</v>
      </c>
      <c r="AY15" s="91" t="s">
        <v>37</v>
      </c>
      <c r="AZ15" s="91" t="s">
        <v>49</v>
      </c>
      <c r="BA15" s="91" t="s">
        <v>50</v>
      </c>
      <c r="BB15" s="91" t="s">
        <v>40</v>
      </c>
      <c r="BC15" s="91" t="s">
        <v>125</v>
      </c>
      <c r="BD15" s="91" t="s">
        <v>42</v>
      </c>
      <c r="BE15" s="91" t="s">
        <v>43</v>
      </c>
      <c r="BF15" s="91" t="s">
        <v>44</v>
      </c>
      <c r="BG15" s="91" t="s">
        <v>45</v>
      </c>
      <c r="BH15" s="92" t="s">
        <v>58</v>
      </c>
      <c r="BI15" s="92" t="s">
        <v>37</v>
      </c>
      <c r="BJ15" s="92" t="s">
        <v>51</v>
      </c>
      <c r="BK15" s="92" t="s">
        <v>52</v>
      </c>
      <c r="BL15" s="92" t="s">
        <v>40</v>
      </c>
      <c r="BM15" s="92" t="s">
        <v>124</v>
      </c>
      <c r="BN15" s="92" t="s">
        <v>42</v>
      </c>
      <c r="BO15" s="92" t="s">
        <v>43</v>
      </c>
      <c r="BP15" s="92" t="s">
        <v>44</v>
      </c>
      <c r="BQ15" s="92" t="s">
        <v>45</v>
      </c>
      <c r="BR15" s="93" t="s">
        <v>53</v>
      </c>
      <c r="BS15" s="93" t="s">
        <v>37</v>
      </c>
      <c r="BT15" s="93" t="s">
        <v>54</v>
      </c>
      <c r="BU15" s="93" t="s">
        <v>55</v>
      </c>
      <c r="BV15" s="93" t="s">
        <v>40</v>
      </c>
      <c r="BW15" s="93" t="s">
        <v>122</v>
      </c>
      <c r="BX15" s="93" t="s">
        <v>42</v>
      </c>
      <c r="BY15" s="93" t="s">
        <v>43</v>
      </c>
      <c r="BZ15" s="93" t="s">
        <v>44</v>
      </c>
      <c r="CA15" s="93" t="s">
        <v>45</v>
      </c>
      <c r="CB15" s="94" t="s">
        <v>119</v>
      </c>
      <c r="CC15" s="94" t="s">
        <v>37</v>
      </c>
      <c r="CD15" s="94" t="s">
        <v>120</v>
      </c>
      <c r="CE15" s="94" t="s">
        <v>121</v>
      </c>
      <c r="CF15" s="94" t="s">
        <v>40</v>
      </c>
      <c r="CG15" s="94" t="s">
        <v>123</v>
      </c>
      <c r="CH15" s="94" t="s">
        <v>42</v>
      </c>
      <c r="CI15" s="94" t="s">
        <v>43</v>
      </c>
      <c r="CJ15" s="94" t="s">
        <v>44</v>
      </c>
      <c r="CK15" s="2229" t="s">
        <v>45</v>
      </c>
      <c r="CL15" s="2054" t="s">
        <v>36</v>
      </c>
      <c r="CM15" s="2055" t="s">
        <v>37</v>
      </c>
      <c r="CN15" s="2085" t="s">
        <v>38</v>
      </c>
      <c r="CO15" s="2056" t="s">
        <v>1724</v>
      </c>
      <c r="CP15" s="2056" t="s">
        <v>1725</v>
      </c>
      <c r="CQ15" s="2087" t="s">
        <v>42</v>
      </c>
      <c r="CR15" s="2057" t="s">
        <v>43</v>
      </c>
      <c r="CS15" s="2087" t="s">
        <v>44</v>
      </c>
      <c r="CT15" s="2089" t="s">
        <v>45</v>
      </c>
    </row>
    <row r="16" spans="1:98" ht="83.25" customHeight="1" thickBot="1">
      <c r="A16" s="3363">
        <v>1</v>
      </c>
      <c r="B16" s="3363" t="s">
        <v>62</v>
      </c>
      <c r="C16" s="3412" t="s">
        <v>63</v>
      </c>
      <c r="D16" s="1300" t="s">
        <v>195</v>
      </c>
      <c r="E16" s="1301" t="s">
        <v>65</v>
      </c>
      <c r="F16" s="1301">
        <v>1</v>
      </c>
      <c r="G16" s="1302" t="s">
        <v>160</v>
      </c>
      <c r="H16" s="1302" t="s">
        <v>67</v>
      </c>
      <c r="I16" s="1301" t="s">
        <v>66</v>
      </c>
      <c r="J16" s="1303">
        <v>43115</v>
      </c>
      <c r="K16" s="1303">
        <v>43174</v>
      </c>
      <c r="L16" s="1953"/>
      <c r="M16" s="1953">
        <v>1</v>
      </c>
      <c r="N16" s="1953"/>
      <c r="O16" s="1953"/>
      <c r="P16" s="1953"/>
      <c r="Q16" s="1954"/>
      <c r="R16" s="1954"/>
      <c r="S16" s="1953"/>
      <c r="T16" s="1954"/>
      <c r="U16" s="1954"/>
      <c r="V16" s="1954"/>
      <c r="W16" s="1954"/>
      <c r="X16" s="1625">
        <f>SUM(L16:W16)</f>
        <v>1</v>
      </c>
      <c r="Y16" s="1407">
        <v>0</v>
      </c>
      <c r="Z16" s="1407">
        <v>0</v>
      </c>
      <c r="AA16" s="1304"/>
      <c r="AB16" s="38"/>
      <c r="AC16" s="43"/>
      <c r="AD16" s="46"/>
      <c r="AE16" s="43"/>
      <c r="AF16" s="43"/>
      <c r="AG16" s="17"/>
      <c r="AH16" s="17"/>
      <c r="AI16" s="16"/>
      <c r="AJ16" s="17"/>
      <c r="AK16" s="16"/>
      <c r="AL16" s="16"/>
      <c r="AM16" s="47"/>
      <c r="AN16" s="49"/>
      <c r="AO16" s="48"/>
      <c r="AP16" s="48"/>
      <c r="AQ16" s="50"/>
      <c r="AR16" s="50"/>
      <c r="AS16" s="47"/>
      <c r="AT16" s="51"/>
      <c r="AU16" s="49"/>
      <c r="AV16" s="47"/>
      <c r="AW16" s="47"/>
      <c r="AX16" s="53"/>
      <c r="AY16" s="54"/>
      <c r="AZ16" s="53"/>
      <c r="BA16" s="54"/>
      <c r="BB16" s="54"/>
      <c r="BC16" s="54"/>
      <c r="BD16" s="55"/>
      <c r="BE16" s="18"/>
      <c r="BF16" s="52"/>
      <c r="BG16" s="18"/>
      <c r="BH16" s="58"/>
      <c r="BI16" s="59"/>
      <c r="BJ16" s="58"/>
      <c r="BK16" s="59"/>
      <c r="BL16" s="59"/>
      <c r="BM16" s="59"/>
      <c r="BN16" s="57"/>
      <c r="BO16" s="60"/>
      <c r="BP16" s="56"/>
      <c r="BQ16" s="60"/>
      <c r="BR16" s="62"/>
      <c r="BS16" s="63"/>
      <c r="BT16" s="62"/>
      <c r="BU16" s="63"/>
      <c r="BV16" s="63"/>
      <c r="BW16" s="63"/>
      <c r="BX16" s="64"/>
      <c r="BY16" s="65"/>
      <c r="BZ16" s="61"/>
      <c r="CA16" s="65"/>
      <c r="CB16" s="66"/>
      <c r="CC16" s="67"/>
      <c r="CD16" s="66"/>
      <c r="CE16" s="67"/>
      <c r="CF16" s="67"/>
      <c r="CG16" s="67"/>
      <c r="CH16" s="68"/>
      <c r="CI16" s="70"/>
      <c r="CJ16" s="69"/>
      <c r="CK16" s="2230"/>
      <c r="CL16" s="2626">
        <f>SUM(L16:M16)</f>
        <v>1</v>
      </c>
      <c r="CM16" s="2455">
        <f>CL16/X16</f>
        <v>1</v>
      </c>
      <c r="CN16" s="2624">
        <v>1</v>
      </c>
      <c r="CO16" s="2455">
        <f>+CN16/CL16</f>
        <v>1</v>
      </c>
      <c r="CP16" s="2455">
        <f>+CN16/X16</f>
        <v>1</v>
      </c>
      <c r="CQ16" s="2456"/>
      <c r="CR16" s="2477"/>
      <c r="CS16" s="2622" t="s">
        <v>1959</v>
      </c>
      <c r="CT16" s="2623"/>
    </row>
    <row r="17" spans="1:98" ht="64.5" customHeight="1" thickBot="1">
      <c r="A17" s="3364"/>
      <c r="B17" s="3364"/>
      <c r="C17" s="3413"/>
      <c r="D17" s="1305" t="s">
        <v>236</v>
      </c>
      <c r="E17" s="73" t="s">
        <v>65</v>
      </c>
      <c r="F17" s="73">
        <v>4</v>
      </c>
      <c r="G17" s="74" t="s">
        <v>161</v>
      </c>
      <c r="H17" s="74" t="s">
        <v>67</v>
      </c>
      <c r="I17" s="73" t="s">
        <v>68</v>
      </c>
      <c r="J17" s="75">
        <v>43130</v>
      </c>
      <c r="K17" s="75">
        <v>43464</v>
      </c>
      <c r="L17" s="719">
        <v>1</v>
      </c>
      <c r="M17" s="719"/>
      <c r="N17" s="719"/>
      <c r="O17" s="719">
        <v>1</v>
      </c>
      <c r="P17" s="719"/>
      <c r="Q17" s="719"/>
      <c r="R17" s="719">
        <v>1</v>
      </c>
      <c r="S17" s="719"/>
      <c r="T17" s="1949"/>
      <c r="U17" s="1949">
        <v>1</v>
      </c>
      <c r="V17" s="1949"/>
      <c r="W17" s="1949"/>
      <c r="X17" s="1626">
        <f>SUM(L17:W17)</f>
        <v>4</v>
      </c>
      <c r="Y17" s="452">
        <v>0</v>
      </c>
      <c r="Z17" s="452">
        <v>0</v>
      </c>
      <c r="AA17" s="1306"/>
      <c r="AB17" s="38"/>
      <c r="AC17" s="43"/>
      <c r="AD17" s="46"/>
      <c r="AE17" s="43"/>
      <c r="AF17" s="43"/>
      <c r="AG17" s="17"/>
      <c r="AH17" s="17"/>
      <c r="AI17" s="16"/>
      <c r="AJ17" s="17"/>
      <c r="AK17" s="16"/>
      <c r="AL17" s="16"/>
      <c r="AM17" s="47"/>
      <c r="AN17" s="49"/>
      <c r="AO17" s="48"/>
      <c r="AP17" s="48"/>
      <c r="AQ17" s="50"/>
      <c r="AR17" s="50"/>
      <c r="AS17" s="47"/>
      <c r="AT17" s="51"/>
      <c r="AU17" s="49"/>
      <c r="AV17" s="47"/>
      <c r="AW17" s="47"/>
      <c r="AX17" s="53"/>
      <c r="AY17" s="54"/>
      <c r="AZ17" s="53"/>
      <c r="BA17" s="54"/>
      <c r="BB17" s="54"/>
      <c r="BC17" s="54"/>
      <c r="BD17" s="55"/>
      <c r="BE17" s="18"/>
      <c r="BF17" s="52"/>
      <c r="BG17" s="18"/>
      <c r="BH17" s="58"/>
      <c r="BI17" s="59"/>
      <c r="BJ17" s="58"/>
      <c r="BK17" s="59"/>
      <c r="BL17" s="59"/>
      <c r="BM17" s="59"/>
      <c r="BN17" s="57"/>
      <c r="BO17" s="60"/>
      <c r="BP17" s="56"/>
      <c r="BQ17" s="60"/>
      <c r="BR17" s="62"/>
      <c r="BS17" s="63"/>
      <c r="BT17" s="62"/>
      <c r="BU17" s="63"/>
      <c r="BV17" s="63"/>
      <c r="BW17" s="63"/>
      <c r="BX17" s="64"/>
      <c r="BY17" s="65"/>
      <c r="BZ17" s="61"/>
      <c r="CA17" s="65"/>
      <c r="CB17" s="66"/>
      <c r="CC17" s="67"/>
      <c r="CD17" s="66"/>
      <c r="CE17" s="67"/>
      <c r="CF17" s="67"/>
      <c r="CG17" s="67"/>
      <c r="CH17" s="68"/>
      <c r="CI17" s="70"/>
      <c r="CJ17" s="69"/>
      <c r="CK17" s="2230"/>
      <c r="CL17" s="2626">
        <f aca="true" t="shared" si="0" ref="CL17:CL23">SUM(L17:M17)</f>
        <v>1</v>
      </c>
      <c r="CM17" s="2455">
        <f aca="true" t="shared" si="1" ref="CM17:CM23">CL17/X17</f>
        <v>0.25</v>
      </c>
      <c r="CN17" s="2624">
        <v>1</v>
      </c>
      <c r="CO17" s="2455">
        <f aca="true" t="shared" si="2" ref="CO17:CO23">+CN17/CL17</f>
        <v>1</v>
      </c>
      <c r="CP17" s="2455">
        <f aca="true" t="shared" si="3" ref="CP17:CP23">+CN17/X17</f>
        <v>0.25</v>
      </c>
      <c r="CQ17" s="2456"/>
      <c r="CR17" s="2477"/>
      <c r="CS17" s="2622" t="s">
        <v>1960</v>
      </c>
      <c r="CT17" s="2623"/>
    </row>
    <row r="18" spans="1:98" ht="74.25" customHeight="1" thickBot="1">
      <c r="A18" s="3364"/>
      <c r="B18" s="3364"/>
      <c r="C18" s="3414"/>
      <c r="D18" s="1307" t="s">
        <v>64</v>
      </c>
      <c r="E18" s="76" t="s">
        <v>69</v>
      </c>
      <c r="F18" s="76">
        <v>12</v>
      </c>
      <c r="G18" s="77" t="s">
        <v>162</v>
      </c>
      <c r="H18" s="77" t="s">
        <v>128</v>
      </c>
      <c r="I18" s="76" t="s">
        <v>70</v>
      </c>
      <c r="J18" s="75">
        <v>43130</v>
      </c>
      <c r="K18" s="75">
        <v>43464</v>
      </c>
      <c r="L18" s="360">
        <v>1</v>
      </c>
      <c r="M18" s="360">
        <v>1</v>
      </c>
      <c r="N18" s="360">
        <v>1</v>
      </c>
      <c r="O18" s="360">
        <v>1</v>
      </c>
      <c r="P18" s="360">
        <v>1</v>
      </c>
      <c r="Q18" s="360">
        <v>1</v>
      </c>
      <c r="R18" s="360">
        <v>1</v>
      </c>
      <c r="S18" s="360">
        <v>1</v>
      </c>
      <c r="T18" s="361">
        <v>1</v>
      </c>
      <c r="U18" s="361">
        <v>1</v>
      </c>
      <c r="V18" s="361">
        <v>1</v>
      </c>
      <c r="W18" s="361">
        <v>1</v>
      </c>
      <c r="X18" s="1626">
        <f>SUM(L18:W18)</f>
        <v>12</v>
      </c>
      <c r="Y18" s="452">
        <v>0</v>
      </c>
      <c r="Z18" s="452">
        <v>0</v>
      </c>
      <c r="AA18" s="1306"/>
      <c r="AB18" s="38"/>
      <c r="AC18" s="43"/>
      <c r="AD18" s="46"/>
      <c r="AE18" s="43"/>
      <c r="AF18" s="43"/>
      <c r="AG18" s="17"/>
      <c r="AH18" s="17"/>
      <c r="AI18" s="16"/>
      <c r="AJ18" s="17"/>
      <c r="AK18" s="16"/>
      <c r="AL18" s="16"/>
      <c r="AM18" s="47"/>
      <c r="AN18" s="49"/>
      <c r="AO18" s="48"/>
      <c r="AP18" s="48"/>
      <c r="AQ18" s="50"/>
      <c r="AR18" s="50"/>
      <c r="AS18" s="47"/>
      <c r="AT18" s="51"/>
      <c r="AU18" s="49"/>
      <c r="AV18" s="47"/>
      <c r="AW18" s="47"/>
      <c r="AX18" s="53"/>
      <c r="AY18" s="54"/>
      <c r="AZ18" s="53"/>
      <c r="BA18" s="54"/>
      <c r="BB18" s="54"/>
      <c r="BC18" s="54"/>
      <c r="BD18" s="55"/>
      <c r="BE18" s="18"/>
      <c r="BF18" s="52"/>
      <c r="BG18" s="18"/>
      <c r="BH18" s="58"/>
      <c r="BI18" s="59"/>
      <c r="BJ18" s="58"/>
      <c r="BK18" s="59"/>
      <c r="BL18" s="59"/>
      <c r="BM18" s="59"/>
      <c r="BN18" s="57"/>
      <c r="BO18" s="60"/>
      <c r="BP18" s="56"/>
      <c r="BQ18" s="60"/>
      <c r="BR18" s="62"/>
      <c r="BS18" s="63"/>
      <c r="BT18" s="62"/>
      <c r="BU18" s="63"/>
      <c r="BV18" s="63"/>
      <c r="BW18" s="63"/>
      <c r="BX18" s="64"/>
      <c r="BY18" s="65"/>
      <c r="BZ18" s="61"/>
      <c r="CA18" s="65"/>
      <c r="CB18" s="66"/>
      <c r="CC18" s="67"/>
      <c r="CD18" s="66"/>
      <c r="CE18" s="67"/>
      <c r="CF18" s="67"/>
      <c r="CG18" s="67"/>
      <c r="CH18" s="68"/>
      <c r="CI18" s="70"/>
      <c r="CJ18" s="69"/>
      <c r="CK18" s="2230"/>
      <c r="CL18" s="2626">
        <f t="shared" si="0"/>
        <v>2</v>
      </c>
      <c r="CM18" s="2455">
        <f t="shared" si="1"/>
        <v>0.16666666666666666</v>
      </c>
      <c r="CN18" s="2624">
        <v>2</v>
      </c>
      <c r="CO18" s="2455">
        <f t="shared" si="2"/>
        <v>1</v>
      </c>
      <c r="CP18" s="2455">
        <f t="shared" si="3"/>
        <v>0.16666666666666666</v>
      </c>
      <c r="CQ18" s="2456"/>
      <c r="CR18" s="2477"/>
      <c r="CS18" s="2622" t="s">
        <v>1961</v>
      </c>
      <c r="CT18" s="2623"/>
    </row>
    <row r="19" spans="1:98" s="1" customFormat="1" ht="115.5" thickBot="1">
      <c r="A19" s="3364"/>
      <c r="B19" s="3364"/>
      <c r="C19" s="3412" t="s">
        <v>84</v>
      </c>
      <c r="D19" s="1305" t="s">
        <v>71</v>
      </c>
      <c r="E19" s="73" t="s">
        <v>72</v>
      </c>
      <c r="F19" s="73">
        <v>1</v>
      </c>
      <c r="G19" s="74" t="s">
        <v>163</v>
      </c>
      <c r="H19" s="74" t="s">
        <v>73</v>
      </c>
      <c r="I19" s="73" t="s">
        <v>74</v>
      </c>
      <c r="J19" s="75">
        <v>43102</v>
      </c>
      <c r="K19" s="75" t="s">
        <v>144</v>
      </c>
      <c r="L19" s="360">
        <v>1</v>
      </c>
      <c r="M19" s="360"/>
      <c r="N19" s="360"/>
      <c r="O19" s="360"/>
      <c r="P19" s="360"/>
      <c r="Q19" s="360"/>
      <c r="R19" s="360"/>
      <c r="S19" s="360"/>
      <c r="T19" s="361"/>
      <c r="U19" s="361"/>
      <c r="V19" s="361"/>
      <c r="W19" s="361"/>
      <c r="X19" s="1626">
        <f>SUM(L19:W19)</f>
        <v>1</v>
      </c>
      <c r="Y19" s="452">
        <v>0</v>
      </c>
      <c r="Z19" s="452">
        <v>0</v>
      </c>
      <c r="AA19" s="1306"/>
      <c r="AB19" s="38"/>
      <c r="AC19" s="43"/>
      <c r="AD19" s="46"/>
      <c r="AE19" s="43"/>
      <c r="AF19" s="43"/>
      <c r="AG19" s="17"/>
      <c r="AH19" s="17"/>
      <c r="AI19" s="16"/>
      <c r="AJ19" s="17"/>
      <c r="AK19" s="16"/>
      <c r="AL19" s="16"/>
      <c r="AM19" s="47"/>
      <c r="AN19" s="49"/>
      <c r="AO19" s="48"/>
      <c r="AP19" s="48"/>
      <c r="AQ19" s="50"/>
      <c r="AR19" s="50"/>
      <c r="AS19" s="47"/>
      <c r="AT19" s="51"/>
      <c r="AU19" s="49"/>
      <c r="AV19" s="47"/>
      <c r="AW19" s="47"/>
      <c r="AX19" s="53"/>
      <c r="AY19" s="54"/>
      <c r="AZ19" s="53"/>
      <c r="BA19" s="54"/>
      <c r="BB19" s="54"/>
      <c r="BC19" s="54"/>
      <c r="BD19" s="55"/>
      <c r="BE19" s="18"/>
      <c r="BF19" s="52"/>
      <c r="BG19" s="18"/>
      <c r="BH19" s="58"/>
      <c r="BI19" s="59"/>
      <c r="BJ19" s="58"/>
      <c r="BK19" s="59"/>
      <c r="BL19" s="59"/>
      <c r="BM19" s="59"/>
      <c r="BN19" s="57"/>
      <c r="BO19" s="60"/>
      <c r="BP19" s="56"/>
      <c r="BQ19" s="60"/>
      <c r="BR19" s="62"/>
      <c r="BS19" s="63"/>
      <c r="BT19" s="62"/>
      <c r="BU19" s="63"/>
      <c r="BV19" s="63"/>
      <c r="BW19" s="63"/>
      <c r="BX19" s="64"/>
      <c r="BY19" s="65"/>
      <c r="BZ19" s="61"/>
      <c r="CA19" s="65"/>
      <c r="CB19" s="66"/>
      <c r="CC19" s="67"/>
      <c r="CD19" s="66"/>
      <c r="CE19" s="67"/>
      <c r="CF19" s="67"/>
      <c r="CG19" s="67"/>
      <c r="CH19" s="68"/>
      <c r="CI19" s="70"/>
      <c r="CJ19" s="69"/>
      <c r="CK19" s="2230"/>
      <c r="CL19" s="2626">
        <f t="shared" si="0"/>
        <v>1</v>
      </c>
      <c r="CM19" s="2455">
        <f t="shared" si="1"/>
        <v>1</v>
      </c>
      <c r="CN19" s="2624">
        <v>1</v>
      </c>
      <c r="CO19" s="2455">
        <f t="shared" si="2"/>
        <v>1</v>
      </c>
      <c r="CP19" s="2455">
        <f t="shared" si="3"/>
        <v>1</v>
      </c>
      <c r="CQ19" s="2456"/>
      <c r="CR19" s="2477"/>
      <c r="CS19" s="2622" t="s">
        <v>1962</v>
      </c>
      <c r="CT19" s="2623"/>
    </row>
    <row r="20" spans="1:98" s="1" customFormat="1" ht="102.75" thickBot="1">
      <c r="A20" s="3364"/>
      <c r="B20" s="3364"/>
      <c r="C20" s="3413"/>
      <c r="D20" s="1305" t="s">
        <v>75</v>
      </c>
      <c r="E20" s="73" t="s">
        <v>76</v>
      </c>
      <c r="F20" s="73">
        <v>1</v>
      </c>
      <c r="G20" s="74" t="s">
        <v>164</v>
      </c>
      <c r="H20" s="74" t="s">
        <v>73</v>
      </c>
      <c r="I20" s="73" t="s">
        <v>77</v>
      </c>
      <c r="J20" s="75">
        <v>43102</v>
      </c>
      <c r="K20" s="75" t="s">
        <v>144</v>
      </c>
      <c r="L20" s="360">
        <v>1</v>
      </c>
      <c r="M20" s="360"/>
      <c r="N20" s="360"/>
      <c r="O20" s="360"/>
      <c r="P20" s="360"/>
      <c r="Q20" s="360"/>
      <c r="R20" s="360"/>
      <c r="S20" s="360"/>
      <c r="T20" s="361"/>
      <c r="U20" s="361"/>
      <c r="V20" s="361"/>
      <c r="W20" s="361"/>
      <c r="X20" s="1626">
        <f>SUM(L20:W20)</f>
        <v>1</v>
      </c>
      <c r="Y20" s="452">
        <v>0</v>
      </c>
      <c r="Z20" s="452">
        <v>0</v>
      </c>
      <c r="AA20" s="1306"/>
      <c r="AB20" s="38"/>
      <c r="AC20" s="43"/>
      <c r="AD20" s="46"/>
      <c r="AE20" s="43"/>
      <c r="AF20" s="43"/>
      <c r="AG20" s="17"/>
      <c r="AH20" s="17"/>
      <c r="AI20" s="16"/>
      <c r="AJ20" s="17"/>
      <c r="AK20" s="16"/>
      <c r="AL20" s="16"/>
      <c r="AM20" s="47"/>
      <c r="AN20" s="49"/>
      <c r="AO20" s="48"/>
      <c r="AP20" s="48"/>
      <c r="AQ20" s="50"/>
      <c r="AR20" s="50"/>
      <c r="AS20" s="47"/>
      <c r="AT20" s="51"/>
      <c r="AU20" s="49"/>
      <c r="AV20" s="47"/>
      <c r="AW20" s="47"/>
      <c r="AX20" s="53"/>
      <c r="AY20" s="54"/>
      <c r="AZ20" s="53"/>
      <c r="BA20" s="54"/>
      <c r="BB20" s="54"/>
      <c r="BC20" s="54"/>
      <c r="BD20" s="55"/>
      <c r="BE20" s="18"/>
      <c r="BF20" s="52"/>
      <c r="BG20" s="18"/>
      <c r="BH20" s="58"/>
      <c r="BI20" s="59"/>
      <c r="BJ20" s="58"/>
      <c r="BK20" s="59"/>
      <c r="BL20" s="59"/>
      <c r="BM20" s="59"/>
      <c r="BN20" s="57"/>
      <c r="BO20" s="60"/>
      <c r="BP20" s="56"/>
      <c r="BQ20" s="60"/>
      <c r="BR20" s="62"/>
      <c r="BS20" s="63"/>
      <c r="BT20" s="62"/>
      <c r="BU20" s="63"/>
      <c r="BV20" s="63"/>
      <c r="BW20" s="63"/>
      <c r="BX20" s="64"/>
      <c r="BY20" s="65"/>
      <c r="BZ20" s="61"/>
      <c r="CA20" s="65"/>
      <c r="CB20" s="66"/>
      <c r="CC20" s="67"/>
      <c r="CD20" s="66"/>
      <c r="CE20" s="67"/>
      <c r="CF20" s="67"/>
      <c r="CG20" s="67"/>
      <c r="CH20" s="68"/>
      <c r="CI20" s="70"/>
      <c r="CJ20" s="69"/>
      <c r="CK20" s="2230"/>
      <c r="CL20" s="2626">
        <f t="shared" si="0"/>
        <v>1</v>
      </c>
      <c r="CM20" s="2455">
        <f t="shared" si="1"/>
        <v>1</v>
      </c>
      <c r="CN20" s="2624">
        <v>1</v>
      </c>
      <c r="CO20" s="2455">
        <f t="shared" si="2"/>
        <v>1</v>
      </c>
      <c r="CP20" s="2455">
        <f t="shared" si="3"/>
        <v>1</v>
      </c>
      <c r="CQ20" s="2456"/>
      <c r="CR20" s="2477"/>
      <c r="CS20" s="2622" t="s">
        <v>1963</v>
      </c>
      <c r="CT20" s="2623"/>
    </row>
    <row r="21" spans="1:98" s="1" customFormat="1" ht="115.5" thickBot="1">
      <c r="A21" s="3364"/>
      <c r="B21" s="3364"/>
      <c r="C21" s="3413"/>
      <c r="D21" s="1308" t="s">
        <v>78</v>
      </c>
      <c r="E21" s="73" t="s">
        <v>79</v>
      </c>
      <c r="F21" s="73">
        <v>10</v>
      </c>
      <c r="G21" s="74" t="s">
        <v>164</v>
      </c>
      <c r="H21" s="74" t="s">
        <v>73</v>
      </c>
      <c r="I21" s="73" t="s">
        <v>80</v>
      </c>
      <c r="J21" s="75">
        <v>43130</v>
      </c>
      <c r="K21" s="75">
        <v>43464</v>
      </c>
      <c r="L21" s="360"/>
      <c r="M21" s="360">
        <v>1</v>
      </c>
      <c r="N21" s="360">
        <v>1</v>
      </c>
      <c r="O21" s="360">
        <v>1</v>
      </c>
      <c r="P21" s="360">
        <v>1</v>
      </c>
      <c r="Q21" s="360">
        <v>1</v>
      </c>
      <c r="R21" s="360">
        <v>1</v>
      </c>
      <c r="S21" s="360">
        <v>1</v>
      </c>
      <c r="T21" s="361">
        <v>1</v>
      </c>
      <c r="U21" s="361">
        <v>1</v>
      </c>
      <c r="V21" s="361">
        <v>1</v>
      </c>
      <c r="W21" s="361"/>
      <c r="X21" s="1626">
        <f>SUM(L21:W21)</f>
        <v>10</v>
      </c>
      <c r="Y21" s="452">
        <v>0</v>
      </c>
      <c r="Z21" s="452">
        <v>0</v>
      </c>
      <c r="AA21" s="1306"/>
      <c r="AB21" s="38"/>
      <c r="AC21" s="43"/>
      <c r="AD21" s="46"/>
      <c r="AE21" s="43"/>
      <c r="AF21" s="43"/>
      <c r="AG21" s="17"/>
      <c r="AH21" s="17"/>
      <c r="AI21" s="16"/>
      <c r="AJ21" s="17"/>
      <c r="AK21" s="16"/>
      <c r="AL21" s="16"/>
      <c r="AM21" s="47"/>
      <c r="AN21" s="49"/>
      <c r="AO21" s="48"/>
      <c r="AP21" s="48"/>
      <c r="AQ21" s="50"/>
      <c r="AR21" s="50"/>
      <c r="AS21" s="47"/>
      <c r="AT21" s="51"/>
      <c r="AU21" s="49"/>
      <c r="AV21" s="47"/>
      <c r="AW21" s="47"/>
      <c r="AX21" s="53"/>
      <c r="AY21" s="54"/>
      <c r="AZ21" s="53"/>
      <c r="BA21" s="54"/>
      <c r="BB21" s="54"/>
      <c r="BC21" s="54"/>
      <c r="BD21" s="55"/>
      <c r="BE21" s="18"/>
      <c r="BF21" s="52"/>
      <c r="BG21" s="18"/>
      <c r="BH21" s="58"/>
      <c r="BI21" s="59"/>
      <c r="BJ21" s="58"/>
      <c r="BK21" s="59"/>
      <c r="BL21" s="59"/>
      <c r="BM21" s="59"/>
      <c r="BN21" s="57"/>
      <c r="BO21" s="60"/>
      <c r="BP21" s="56"/>
      <c r="BQ21" s="60"/>
      <c r="BR21" s="62"/>
      <c r="BS21" s="63"/>
      <c r="BT21" s="62"/>
      <c r="BU21" s="63"/>
      <c r="BV21" s="63"/>
      <c r="BW21" s="63"/>
      <c r="BX21" s="64"/>
      <c r="BY21" s="65"/>
      <c r="BZ21" s="61"/>
      <c r="CA21" s="65"/>
      <c r="CB21" s="66"/>
      <c r="CC21" s="67"/>
      <c r="CD21" s="66"/>
      <c r="CE21" s="67"/>
      <c r="CF21" s="67"/>
      <c r="CG21" s="67"/>
      <c r="CH21" s="68"/>
      <c r="CI21" s="70"/>
      <c r="CJ21" s="69"/>
      <c r="CK21" s="2230"/>
      <c r="CL21" s="2626">
        <f t="shared" si="0"/>
        <v>1</v>
      </c>
      <c r="CM21" s="2455">
        <f t="shared" si="1"/>
        <v>0.1</v>
      </c>
      <c r="CN21" s="2624">
        <v>1</v>
      </c>
      <c r="CO21" s="2455">
        <f t="shared" si="2"/>
        <v>1</v>
      </c>
      <c r="CP21" s="2455">
        <f t="shared" si="3"/>
        <v>0.1</v>
      </c>
      <c r="CQ21" s="2456"/>
      <c r="CR21" s="2477"/>
      <c r="CS21" s="2622" t="s">
        <v>1964</v>
      </c>
      <c r="CT21" s="2623"/>
    </row>
    <row r="22" spans="1:98" ht="51.75" thickBot="1">
      <c r="A22" s="3364"/>
      <c r="B22" s="3364"/>
      <c r="C22" s="3413"/>
      <c r="D22" s="1305" t="s">
        <v>222</v>
      </c>
      <c r="E22" s="73" t="s">
        <v>76</v>
      </c>
      <c r="F22" s="73">
        <v>1</v>
      </c>
      <c r="G22" s="74" t="s">
        <v>164</v>
      </c>
      <c r="H22" s="74" t="s">
        <v>73</v>
      </c>
      <c r="I22" s="73" t="s">
        <v>81</v>
      </c>
      <c r="J22" s="75">
        <v>43130</v>
      </c>
      <c r="K22" s="75">
        <v>43464</v>
      </c>
      <c r="L22" s="360"/>
      <c r="M22" s="360"/>
      <c r="N22" s="360"/>
      <c r="O22" s="360"/>
      <c r="P22" s="360"/>
      <c r="Q22" s="360"/>
      <c r="R22" s="360"/>
      <c r="S22" s="360"/>
      <c r="T22" s="361"/>
      <c r="U22" s="361"/>
      <c r="V22" s="361"/>
      <c r="W22" s="361">
        <v>1</v>
      </c>
      <c r="X22" s="1626">
        <f>SUM(L22:W22)</f>
        <v>1</v>
      </c>
      <c r="Y22" s="452">
        <v>0</v>
      </c>
      <c r="Z22" s="452">
        <v>0</v>
      </c>
      <c r="AA22" s="1306"/>
      <c r="AB22" s="38"/>
      <c r="AC22" s="43"/>
      <c r="AD22" s="46"/>
      <c r="AE22" s="43"/>
      <c r="AF22" s="43"/>
      <c r="AG22" s="17"/>
      <c r="AH22" s="17"/>
      <c r="AI22" s="16"/>
      <c r="AJ22" s="17"/>
      <c r="AK22" s="16"/>
      <c r="AL22" s="16"/>
      <c r="AM22" s="47"/>
      <c r="AN22" s="49"/>
      <c r="AO22" s="48"/>
      <c r="AP22" s="48"/>
      <c r="AQ22" s="50"/>
      <c r="AR22" s="50"/>
      <c r="AS22" s="47"/>
      <c r="AT22" s="51"/>
      <c r="AU22" s="49"/>
      <c r="AV22" s="47"/>
      <c r="AW22" s="47"/>
      <c r="AX22" s="53"/>
      <c r="AY22" s="54"/>
      <c r="AZ22" s="53"/>
      <c r="BA22" s="54"/>
      <c r="BB22" s="54"/>
      <c r="BC22" s="54"/>
      <c r="BD22" s="55"/>
      <c r="BE22" s="18"/>
      <c r="BF22" s="52"/>
      <c r="BG22" s="18"/>
      <c r="BH22" s="58"/>
      <c r="BI22" s="59"/>
      <c r="BJ22" s="58"/>
      <c r="BK22" s="59"/>
      <c r="BL22" s="59"/>
      <c r="BM22" s="59"/>
      <c r="BN22" s="57"/>
      <c r="BO22" s="60"/>
      <c r="BP22" s="56"/>
      <c r="BQ22" s="60"/>
      <c r="BR22" s="62"/>
      <c r="BS22" s="63"/>
      <c r="BT22" s="62"/>
      <c r="BU22" s="63"/>
      <c r="BV22" s="63"/>
      <c r="BW22" s="63"/>
      <c r="BX22" s="64"/>
      <c r="BY22" s="65"/>
      <c r="BZ22" s="61"/>
      <c r="CA22" s="65"/>
      <c r="CB22" s="66"/>
      <c r="CC22" s="67"/>
      <c r="CD22" s="66"/>
      <c r="CE22" s="67"/>
      <c r="CF22" s="67"/>
      <c r="CG22" s="67"/>
      <c r="CH22" s="68"/>
      <c r="CI22" s="70"/>
      <c r="CJ22" s="69"/>
      <c r="CK22" s="2230"/>
      <c r="CL22" s="2626">
        <f t="shared" si="0"/>
        <v>0</v>
      </c>
      <c r="CM22" s="2455"/>
      <c r="CN22" s="2624">
        <v>0</v>
      </c>
      <c r="CO22" s="2455"/>
      <c r="CP22" s="2455">
        <f t="shared" si="3"/>
        <v>0</v>
      </c>
      <c r="CQ22" s="2456"/>
      <c r="CR22" s="2477"/>
      <c r="CS22" s="2624"/>
      <c r="CT22" s="2623"/>
    </row>
    <row r="23" spans="1:98" ht="48" customHeight="1" thickBot="1">
      <c r="A23" s="3365"/>
      <c r="B23" s="3365"/>
      <c r="C23" s="3414"/>
      <c r="D23" s="1309" t="s">
        <v>237</v>
      </c>
      <c r="E23" s="1310" t="s">
        <v>82</v>
      </c>
      <c r="F23" s="1310">
        <v>1</v>
      </c>
      <c r="G23" s="1311" t="s">
        <v>165</v>
      </c>
      <c r="H23" s="1311" t="s">
        <v>73</v>
      </c>
      <c r="I23" s="1310" t="s">
        <v>83</v>
      </c>
      <c r="J23" s="1312">
        <v>43102</v>
      </c>
      <c r="K23" s="1312">
        <v>43131</v>
      </c>
      <c r="L23" s="1340">
        <v>1</v>
      </c>
      <c r="M23" s="1340"/>
      <c r="N23" s="1340"/>
      <c r="O23" s="1340"/>
      <c r="P23" s="1340"/>
      <c r="Q23" s="1340"/>
      <c r="R23" s="1340"/>
      <c r="S23" s="1340"/>
      <c r="T23" s="1955"/>
      <c r="U23" s="1955"/>
      <c r="V23" s="1955"/>
      <c r="W23" s="1955"/>
      <c r="X23" s="1627">
        <f>SUM(L23:W23)</f>
        <v>1</v>
      </c>
      <c r="Y23" s="459">
        <v>0</v>
      </c>
      <c r="Z23" s="459">
        <v>0</v>
      </c>
      <c r="AA23" s="1313"/>
      <c r="AB23" s="38"/>
      <c r="AC23" s="43"/>
      <c r="AD23" s="46"/>
      <c r="AE23" s="43"/>
      <c r="AF23" s="43"/>
      <c r="AG23" s="17"/>
      <c r="AH23" s="17"/>
      <c r="AI23" s="16"/>
      <c r="AJ23" s="17"/>
      <c r="AK23" s="16"/>
      <c r="AL23" s="16"/>
      <c r="AM23" s="47"/>
      <c r="AN23" s="49"/>
      <c r="AO23" s="48"/>
      <c r="AP23" s="48"/>
      <c r="AQ23" s="50"/>
      <c r="AR23" s="50"/>
      <c r="AS23" s="47"/>
      <c r="AT23" s="51"/>
      <c r="AU23" s="49"/>
      <c r="AV23" s="47"/>
      <c r="AW23" s="47"/>
      <c r="AX23" s="53"/>
      <c r="AY23" s="54"/>
      <c r="AZ23" s="53"/>
      <c r="BA23" s="54"/>
      <c r="BB23" s="54"/>
      <c r="BC23" s="54"/>
      <c r="BD23" s="55"/>
      <c r="BE23" s="18"/>
      <c r="BF23" s="52"/>
      <c r="BG23" s="18"/>
      <c r="BH23" s="58"/>
      <c r="BI23" s="59"/>
      <c r="BJ23" s="58"/>
      <c r="BK23" s="59"/>
      <c r="BL23" s="59"/>
      <c r="BM23" s="59"/>
      <c r="BN23" s="57"/>
      <c r="BO23" s="60"/>
      <c r="BP23" s="56"/>
      <c r="BQ23" s="60"/>
      <c r="BR23" s="62"/>
      <c r="BS23" s="63"/>
      <c r="BT23" s="62"/>
      <c r="BU23" s="63"/>
      <c r="BV23" s="63"/>
      <c r="BW23" s="63"/>
      <c r="BX23" s="64"/>
      <c r="BY23" s="65"/>
      <c r="BZ23" s="61"/>
      <c r="CA23" s="65"/>
      <c r="CB23" s="66"/>
      <c r="CC23" s="67"/>
      <c r="CD23" s="66"/>
      <c r="CE23" s="67"/>
      <c r="CF23" s="67"/>
      <c r="CG23" s="67"/>
      <c r="CH23" s="68"/>
      <c r="CI23" s="70"/>
      <c r="CJ23" s="69"/>
      <c r="CK23" s="2230"/>
      <c r="CL23" s="2627">
        <f t="shared" si="0"/>
        <v>1</v>
      </c>
      <c r="CM23" s="2462">
        <f t="shared" si="1"/>
        <v>1</v>
      </c>
      <c r="CN23" s="2628">
        <v>1</v>
      </c>
      <c r="CO23" s="2462">
        <f t="shared" si="2"/>
        <v>1</v>
      </c>
      <c r="CP23" s="2462">
        <f t="shared" si="3"/>
        <v>1</v>
      </c>
      <c r="CQ23" s="2463"/>
      <c r="CR23" s="2625"/>
      <c r="CS23" s="2629" t="s">
        <v>1965</v>
      </c>
      <c r="CT23" s="2630"/>
    </row>
    <row r="24" spans="1:98" ht="18.75" customHeight="1" thickBot="1">
      <c r="A24" s="3344" t="s">
        <v>56</v>
      </c>
      <c r="B24" s="3345"/>
      <c r="C24" s="3345"/>
      <c r="D24" s="3362"/>
      <c r="E24" s="467"/>
      <c r="F24" s="468"/>
      <c r="G24" s="468"/>
      <c r="H24" s="468"/>
      <c r="I24" s="468"/>
      <c r="J24" s="468"/>
      <c r="K24" s="468"/>
      <c r="L24" s="469"/>
      <c r="M24" s="469"/>
      <c r="N24" s="469"/>
      <c r="O24" s="469"/>
      <c r="P24" s="469"/>
      <c r="Q24" s="469"/>
      <c r="R24" s="469"/>
      <c r="S24" s="469"/>
      <c r="T24" s="469"/>
      <c r="U24" s="469"/>
      <c r="V24" s="469"/>
      <c r="W24" s="469"/>
      <c r="X24" s="470"/>
      <c r="Y24" s="471">
        <f>SUM(Y16:Y23)</f>
        <v>0</v>
      </c>
      <c r="Z24" s="471">
        <f>SUM(Z16:Z23)</f>
        <v>0</v>
      </c>
      <c r="AA24" s="1281"/>
      <c r="AB24" s="2071"/>
      <c r="AC24" s="2071"/>
      <c r="AD24" s="2071"/>
      <c r="AE24" s="2071"/>
      <c r="AF24" s="2071"/>
      <c r="AG24" s="2071"/>
      <c r="AH24" s="2071"/>
      <c r="AI24" s="2071"/>
      <c r="AJ24" s="2071"/>
      <c r="AK24" s="2071"/>
      <c r="AL24" s="2071"/>
      <c r="AM24" s="2071"/>
      <c r="AN24" s="2071"/>
      <c r="AO24" s="2071"/>
      <c r="AP24" s="2071"/>
      <c r="AQ24" s="2071"/>
      <c r="AR24" s="2071"/>
      <c r="AS24" s="2071"/>
      <c r="AT24" s="2071"/>
      <c r="AU24" s="2071"/>
      <c r="AV24" s="2071"/>
      <c r="AW24" s="2071"/>
      <c r="AX24" s="2071"/>
      <c r="AY24" s="2071"/>
      <c r="AZ24" s="2071"/>
      <c r="BA24" s="2071"/>
      <c r="BB24" s="2071"/>
      <c r="BC24" s="2071"/>
      <c r="BD24" s="2071"/>
      <c r="BE24" s="2071"/>
      <c r="BF24" s="2071"/>
      <c r="BG24" s="2071"/>
      <c r="BH24" s="2071"/>
      <c r="BI24" s="2071"/>
      <c r="BJ24" s="2071"/>
      <c r="BK24" s="2071"/>
      <c r="BL24" s="2071"/>
      <c r="BM24" s="2071"/>
      <c r="BN24" s="2071"/>
      <c r="BO24" s="2071"/>
      <c r="BP24" s="2071"/>
      <c r="BQ24" s="2071"/>
      <c r="BR24" s="2071"/>
      <c r="BS24" s="2071"/>
      <c r="BT24" s="2071"/>
      <c r="BU24" s="2071"/>
      <c r="BV24" s="2071"/>
      <c r="BW24" s="2071"/>
      <c r="BX24" s="2071"/>
      <c r="BY24" s="2071"/>
      <c r="BZ24" s="2071"/>
      <c r="CA24" s="2071"/>
      <c r="CB24" s="2071"/>
      <c r="CC24" s="2071"/>
      <c r="CD24" s="2071"/>
      <c r="CE24" s="2071"/>
      <c r="CF24" s="2071"/>
      <c r="CG24" s="2071"/>
      <c r="CH24" s="2071"/>
      <c r="CI24" s="2071"/>
      <c r="CJ24" s="2071"/>
      <c r="CK24" s="2416"/>
      <c r="CL24" s="2631"/>
      <c r="CM24" s="2631"/>
      <c r="CN24" s="2631"/>
      <c r="CO24" s="2631"/>
      <c r="CP24" s="2631"/>
      <c r="CQ24" s="2631"/>
      <c r="CR24" s="2631"/>
      <c r="CS24" s="2631"/>
      <c r="CT24" s="2631"/>
    </row>
    <row r="25" spans="1:98" ht="151.5" customHeight="1" thickBot="1">
      <c r="A25" s="3327">
        <v>2</v>
      </c>
      <c r="B25" s="3324" t="s">
        <v>87</v>
      </c>
      <c r="C25" s="3339" t="s">
        <v>88</v>
      </c>
      <c r="D25" s="1314" t="s">
        <v>166</v>
      </c>
      <c r="E25" s="1315" t="s">
        <v>146</v>
      </c>
      <c r="F25" s="1315">
        <f>X25</f>
        <v>4</v>
      </c>
      <c r="G25" s="1316" t="s">
        <v>223</v>
      </c>
      <c r="H25" s="1316" t="s">
        <v>145</v>
      </c>
      <c r="I25" s="1316" t="s">
        <v>86</v>
      </c>
      <c r="J25" s="1317">
        <v>43102</v>
      </c>
      <c r="K25" s="1317">
        <v>43464</v>
      </c>
      <c r="L25" s="1956"/>
      <c r="M25" s="1956"/>
      <c r="N25" s="1956">
        <v>1</v>
      </c>
      <c r="O25" s="1956"/>
      <c r="P25" s="1956">
        <v>1</v>
      </c>
      <c r="Q25" s="1956"/>
      <c r="R25" s="1956"/>
      <c r="S25" s="1956">
        <v>1</v>
      </c>
      <c r="T25" s="1957"/>
      <c r="U25" s="1957">
        <v>1</v>
      </c>
      <c r="V25" s="1957"/>
      <c r="W25" s="1957"/>
      <c r="X25" s="1625">
        <f>SUM(L25:W25)</f>
        <v>4</v>
      </c>
      <c r="Y25" s="1407">
        <v>0</v>
      </c>
      <c r="Z25" s="1407">
        <v>0</v>
      </c>
      <c r="AA25" s="473"/>
      <c r="AB25" s="38"/>
      <c r="AC25" s="43"/>
      <c r="AD25" s="46"/>
      <c r="AE25" s="43"/>
      <c r="AF25" s="43"/>
      <c r="AG25" s="17"/>
      <c r="AH25" s="17"/>
      <c r="AI25" s="16"/>
      <c r="AJ25" s="16"/>
      <c r="AK25" s="16"/>
      <c r="AL25" s="16"/>
      <c r="AM25" s="47"/>
      <c r="AN25" s="49"/>
      <c r="AO25" s="48"/>
      <c r="AP25" s="48"/>
      <c r="AQ25" s="49"/>
      <c r="AR25" s="49"/>
      <c r="AS25" s="49"/>
      <c r="AT25" s="51"/>
      <c r="AU25" s="49"/>
      <c r="AV25" s="47"/>
      <c r="AW25" s="47"/>
      <c r="AX25" s="53"/>
      <c r="AY25" s="54"/>
      <c r="AZ25" s="53"/>
      <c r="BA25" s="54"/>
      <c r="BB25" s="54"/>
      <c r="BC25" s="54"/>
      <c r="BD25" s="55"/>
      <c r="BE25" s="18"/>
      <c r="BF25" s="52"/>
      <c r="BG25" s="52"/>
      <c r="BH25" s="58"/>
      <c r="BI25" s="59"/>
      <c r="BJ25" s="58"/>
      <c r="BK25" s="59"/>
      <c r="BL25" s="59"/>
      <c r="BM25" s="59"/>
      <c r="BN25" s="57"/>
      <c r="BO25" s="60"/>
      <c r="BP25" s="56"/>
      <c r="BQ25" s="56"/>
      <c r="BR25" s="62"/>
      <c r="BS25" s="63"/>
      <c r="BT25" s="62"/>
      <c r="BU25" s="63"/>
      <c r="BV25" s="63"/>
      <c r="BW25" s="63"/>
      <c r="BX25" s="64"/>
      <c r="BY25" s="65"/>
      <c r="BZ25" s="61"/>
      <c r="CA25" s="61"/>
      <c r="CB25" s="66"/>
      <c r="CC25" s="67"/>
      <c r="CD25" s="66"/>
      <c r="CE25" s="67"/>
      <c r="CF25" s="67"/>
      <c r="CG25" s="67"/>
      <c r="CH25" s="68"/>
      <c r="CI25" s="70"/>
      <c r="CJ25" s="69"/>
      <c r="CK25" s="2231"/>
      <c r="CL25" s="2626">
        <f>SUM(L25:M25)</f>
        <v>0</v>
      </c>
      <c r="CM25" s="2455"/>
      <c r="CN25" s="2456"/>
      <c r="CO25" s="2455"/>
      <c r="CP25" s="2455">
        <f>+CN25/X25</f>
        <v>0</v>
      </c>
      <c r="CQ25" s="2456"/>
      <c r="CR25" s="2477"/>
      <c r="CS25" s="2459"/>
      <c r="CT25" s="2610"/>
    </row>
    <row r="26" spans="1:98" ht="162" customHeight="1" thickBot="1">
      <c r="A26" s="3328"/>
      <c r="B26" s="3325"/>
      <c r="C26" s="3340"/>
      <c r="D26" s="1318" t="s">
        <v>214</v>
      </c>
      <c r="E26" s="80" t="s">
        <v>151</v>
      </c>
      <c r="F26" s="78">
        <f>X26</f>
        <v>11</v>
      </c>
      <c r="G26" s="79" t="s">
        <v>167</v>
      </c>
      <c r="H26" s="79" t="s">
        <v>145</v>
      </c>
      <c r="I26" s="79" t="s">
        <v>150</v>
      </c>
      <c r="J26" s="75">
        <v>43132</v>
      </c>
      <c r="K26" s="75">
        <v>43464</v>
      </c>
      <c r="L26" s="1958"/>
      <c r="M26" s="1958">
        <v>1</v>
      </c>
      <c r="N26" s="1958">
        <v>1</v>
      </c>
      <c r="O26" s="1958">
        <v>1</v>
      </c>
      <c r="P26" s="1958">
        <v>1</v>
      </c>
      <c r="Q26" s="1958">
        <v>1</v>
      </c>
      <c r="R26" s="1958">
        <v>1</v>
      </c>
      <c r="S26" s="1958">
        <v>1</v>
      </c>
      <c r="T26" s="1959">
        <v>1</v>
      </c>
      <c r="U26" s="1959">
        <v>1</v>
      </c>
      <c r="V26" s="1959">
        <v>1</v>
      </c>
      <c r="W26" s="1959">
        <v>1</v>
      </c>
      <c r="X26" s="1626">
        <f>SUM(L26:W26)</f>
        <v>11</v>
      </c>
      <c r="Y26" s="452">
        <v>0</v>
      </c>
      <c r="Z26" s="452">
        <v>0</v>
      </c>
      <c r="AA26" s="475"/>
      <c r="AB26" s="38"/>
      <c r="AC26" s="43"/>
      <c r="AD26" s="46"/>
      <c r="AE26" s="43"/>
      <c r="AF26" s="43"/>
      <c r="AG26" s="17"/>
      <c r="AH26" s="17"/>
      <c r="AI26" s="16"/>
      <c r="AJ26" s="16"/>
      <c r="AK26" s="16"/>
      <c r="AL26" s="16"/>
      <c r="AM26" s="47"/>
      <c r="AN26" s="49"/>
      <c r="AO26" s="48"/>
      <c r="AP26" s="48"/>
      <c r="AQ26" s="49"/>
      <c r="AR26" s="49"/>
      <c r="AS26" s="49"/>
      <c r="AT26" s="51"/>
      <c r="AU26" s="49"/>
      <c r="AV26" s="47"/>
      <c r="AW26" s="47"/>
      <c r="AX26" s="53"/>
      <c r="AY26" s="54"/>
      <c r="AZ26" s="53"/>
      <c r="BA26" s="54"/>
      <c r="BB26" s="54"/>
      <c r="BC26" s="54"/>
      <c r="BD26" s="55"/>
      <c r="BE26" s="18"/>
      <c r="BF26" s="52"/>
      <c r="BG26" s="52"/>
      <c r="BH26" s="58"/>
      <c r="BI26" s="59"/>
      <c r="BJ26" s="58"/>
      <c r="BK26" s="59"/>
      <c r="BL26" s="59"/>
      <c r="BM26" s="59"/>
      <c r="BN26" s="57"/>
      <c r="BO26" s="60"/>
      <c r="BP26" s="56"/>
      <c r="BQ26" s="56"/>
      <c r="BR26" s="62"/>
      <c r="BS26" s="63"/>
      <c r="BT26" s="62"/>
      <c r="BU26" s="63"/>
      <c r="BV26" s="63"/>
      <c r="BW26" s="63"/>
      <c r="BX26" s="64"/>
      <c r="BY26" s="65"/>
      <c r="BZ26" s="61"/>
      <c r="CA26" s="61"/>
      <c r="CB26" s="66"/>
      <c r="CC26" s="67"/>
      <c r="CD26" s="66"/>
      <c r="CE26" s="67"/>
      <c r="CF26" s="67"/>
      <c r="CG26" s="67"/>
      <c r="CH26" s="68"/>
      <c r="CI26" s="70"/>
      <c r="CJ26" s="69"/>
      <c r="CK26" s="2231"/>
      <c r="CL26" s="2626">
        <f aca="true" t="shared" si="4" ref="CL26:CL33">SUM(L26:M26)</f>
        <v>1</v>
      </c>
      <c r="CM26" s="2455">
        <f aca="true" t="shared" si="5" ref="CM26:CM33">CL26/X26</f>
        <v>0.09090909090909091</v>
      </c>
      <c r="CN26" s="2456">
        <v>1</v>
      </c>
      <c r="CO26" s="2455">
        <f aca="true" t="shared" si="6" ref="CO26:CO33">+CN26/CL26</f>
        <v>1</v>
      </c>
      <c r="CP26" s="2455">
        <f aca="true" t="shared" si="7" ref="CP26:CP33">+CN26/X26</f>
        <v>0.09090909090909091</v>
      </c>
      <c r="CQ26" s="2456"/>
      <c r="CR26" s="2477"/>
      <c r="CS26" s="2459" t="s">
        <v>1966</v>
      </c>
      <c r="CT26" s="2610"/>
    </row>
    <row r="27" spans="1:98" ht="120" customHeight="1" thickBot="1">
      <c r="A27" s="3328"/>
      <c r="B27" s="3325"/>
      <c r="C27" s="3340"/>
      <c r="D27" s="1318" t="s">
        <v>215</v>
      </c>
      <c r="E27" s="79" t="s">
        <v>218</v>
      </c>
      <c r="F27" s="109">
        <v>1</v>
      </c>
      <c r="G27" s="80" t="s">
        <v>216</v>
      </c>
      <c r="H27" s="79" t="s">
        <v>145</v>
      </c>
      <c r="I27" s="79" t="s">
        <v>217</v>
      </c>
      <c r="J27" s="75">
        <v>43102</v>
      </c>
      <c r="K27" s="75">
        <v>43159</v>
      </c>
      <c r="L27" s="1960"/>
      <c r="M27" s="1960"/>
      <c r="N27" s="1960"/>
      <c r="O27" s="1960"/>
      <c r="P27" s="1960"/>
      <c r="Q27" s="1960"/>
      <c r="R27" s="1961">
        <v>0.4</v>
      </c>
      <c r="S27" s="1958"/>
      <c r="T27" s="1959"/>
      <c r="U27" s="1962"/>
      <c r="V27" s="1962"/>
      <c r="W27" s="1961">
        <v>0.6</v>
      </c>
      <c r="X27" s="1638">
        <f>SUM(L27:W27)</f>
        <v>1</v>
      </c>
      <c r="Y27" s="452">
        <v>0</v>
      </c>
      <c r="Z27" s="452">
        <v>0</v>
      </c>
      <c r="AA27" s="475"/>
      <c r="AB27" s="38"/>
      <c r="AC27" s="43"/>
      <c r="AD27" s="46"/>
      <c r="AE27" s="43"/>
      <c r="AF27" s="43"/>
      <c r="AG27" s="17"/>
      <c r="AH27" s="17"/>
      <c r="AI27" s="16"/>
      <c r="AJ27" s="16"/>
      <c r="AK27" s="16"/>
      <c r="AL27" s="16"/>
      <c r="AM27" s="47"/>
      <c r="AN27" s="49"/>
      <c r="AO27" s="48"/>
      <c r="AP27" s="48"/>
      <c r="AQ27" s="49"/>
      <c r="AR27" s="49"/>
      <c r="AS27" s="49"/>
      <c r="AT27" s="51"/>
      <c r="AU27" s="49"/>
      <c r="AV27" s="47"/>
      <c r="AW27" s="47"/>
      <c r="AX27" s="53"/>
      <c r="AY27" s="54"/>
      <c r="AZ27" s="53"/>
      <c r="BA27" s="54"/>
      <c r="BB27" s="54"/>
      <c r="BC27" s="54"/>
      <c r="BD27" s="55"/>
      <c r="BE27" s="18"/>
      <c r="BF27" s="52"/>
      <c r="BG27" s="52"/>
      <c r="BH27" s="58"/>
      <c r="BI27" s="59"/>
      <c r="BJ27" s="58"/>
      <c r="BK27" s="59"/>
      <c r="BL27" s="59"/>
      <c r="BM27" s="59"/>
      <c r="BN27" s="57"/>
      <c r="BO27" s="60"/>
      <c r="BP27" s="56"/>
      <c r="BQ27" s="56"/>
      <c r="BR27" s="62"/>
      <c r="BS27" s="63"/>
      <c r="BT27" s="62"/>
      <c r="BU27" s="63"/>
      <c r="BV27" s="63"/>
      <c r="BW27" s="63"/>
      <c r="BX27" s="64"/>
      <c r="BY27" s="65"/>
      <c r="BZ27" s="61"/>
      <c r="CA27" s="61"/>
      <c r="CB27" s="66"/>
      <c r="CC27" s="67"/>
      <c r="CD27" s="66"/>
      <c r="CE27" s="67"/>
      <c r="CF27" s="67"/>
      <c r="CG27" s="67"/>
      <c r="CH27" s="68"/>
      <c r="CI27" s="70"/>
      <c r="CJ27" s="69"/>
      <c r="CK27" s="2231"/>
      <c r="CL27" s="2626">
        <f t="shared" si="4"/>
        <v>0</v>
      </c>
      <c r="CM27" s="2455"/>
      <c r="CN27" s="2456"/>
      <c r="CO27" s="2455"/>
      <c r="CP27" s="2455">
        <f t="shared" si="7"/>
        <v>0</v>
      </c>
      <c r="CQ27" s="2456"/>
      <c r="CR27" s="2477"/>
      <c r="CS27" s="2459"/>
      <c r="CT27" s="2610"/>
    </row>
    <row r="28" spans="1:98" s="1" customFormat="1" ht="113.25" customHeight="1" thickBot="1">
      <c r="A28" s="3328"/>
      <c r="B28" s="3325"/>
      <c r="C28" s="3340"/>
      <c r="D28" s="1318" t="s">
        <v>219</v>
      </c>
      <c r="E28" s="80" t="s">
        <v>188</v>
      </c>
      <c r="F28" s="109">
        <v>0.8</v>
      </c>
      <c r="G28" s="80" t="s">
        <v>220</v>
      </c>
      <c r="H28" s="79" t="s">
        <v>145</v>
      </c>
      <c r="I28" s="79" t="s">
        <v>221</v>
      </c>
      <c r="J28" s="75">
        <v>43102</v>
      </c>
      <c r="K28" s="75">
        <v>43099</v>
      </c>
      <c r="L28" s="1960"/>
      <c r="M28" s="1960"/>
      <c r="N28" s="1960"/>
      <c r="O28" s="1960"/>
      <c r="P28" s="1960"/>
      <c r="Q28" s="1960"/>
      <c r="R28" s="1961">
        <v>0.4</v>
      </c>
      <c r="S28" s="1958"/>
      <c r="T28" s="1959"/>
      <c r="U28" s="1962"/>
      <c r="V28" s="1962"/>
      <c r="W28" s="1961">
        <v>0.4</v>
      </c>
      <c r="X28" s="1638">
        <f>SUM(L28:W28)</f>
        <v>0.8</v>
      </c>
      <c r="Y28" s="452">
        <v>1442903600</v>
      </c>
      <c r="Z28" s="452">
        <v>0</v>
      </c>
      <c r="AA28" s="475" t="s">
        <v>1672</v>
      </c>
      <c r="AB28" s="38"/>
      <c r="AC28" s="43"/>
      <c r="AD28" s="46"/>
      <c r="AE28" s="43"/>
      <c r="AF28" s="43"/>
      <c r="AG28" s="17"/>
      <c r="AH28" s="17"/>
      <c r="AI28" s="16"/>
      <c r="AJ28" s="16"/>
      <c r="AK28" s="16"/>
      <c r="AL28" s="16"/>
      <c r="AM28" s="47"/>
      <c r="AN28" s="49"/>
      <c r="AO28" s="48"/>
      <c r="AP28" s="48"/>
      <c r="AQ28" s="49"/>
      <c r="AR28" s="49"/>
      <c r="AS28" s="49"/>
      <c r="AT28" s="51"/>
      <c r="AU28" s="49"/>
      <c r="AV28" s="47"/>
      <c r="AW28" s="47"/>
      <c r="AX28" s="53"/>
      <c r="AY28" s="54"/>
      <c r="AZ28" s="53"/>
      <c r="BA28" s="54"/>
      <c r="BB28" s="54"/>
      <c r="BC28" s="54"/>
      <c r="BD28" s="55"/>
      <c r="BE28" s="18"/>
      <c r="BF28" s="52"/>
      <c r="BG28" s="52"/>
      <c r="BH28" s="58"/>
      <c r="BI28" s="59"/>
      <c r="BJ28" s="58"/>
      <c r="BK28" s="59"/>
      <c r="BL28" s="59"/>
      <c r="BM28" s="59"/>
      <c r="BN28" s="57"/>
      <c r="BO28" s="60"/>
      <c r="BP28" s="56"/>
      <c r="BQ28" s="56"/>
      <c r="BR28" s="62"/>
      <c r="BS28" s="63"/>
      <c r="BT28" s="62"/>
      <c r="BU28" s="63"/>
      <c r="BV28" s="63"/>
      <c r="BW28" s="63"/>
      <c r="BX28" s="64"/>
      <c r="BY28" s="65"/>
      <c r="BZ28" s="61"/>
      <c r="CA28" s="61"/>
      <c r="CB28" s="66"/>
      <c r="CC28" s="67"/>
      <c r="CD28" s="66"/>
      <c r="CE28" s="67"/>
      <c r="CF28" s="67"/>
      <c r="CG28" s="67"/>
      <c r="CH28" s="68"/>
      <c r="CI28" s="70"/>
      <c r="CJ28" s="69"/>
      <c r="CK28" s="2231"/>
      <c r="CL28" s="2626">
        <f t="shared" si="4"/>
        <v>0</v>
      </c>
      <c r="CM28" s="2455"/>
      <c r="CN28" s="2456"/>
      <c r="CO28" s="2455"/>
      <c r="CP28" s="2455">
        <f t="shared" si="7"/>
        <v>0</v>
      </c>
      <c r="CQ28" s="2456"/>
      <c r="CR28" s="2477"/>
      <c r="CS28" s="2459"/>
      <c r="CT28" s="2610"/>
    </row>
    <row r="29" spans="1:98" ht="122.25" customHeight="1" thickBot="1">
      <c r="A29" s="3328"/>
      <c r="B29" s="3325"/>
      <c r="C29" s="3340"/>
      <c r="D29" s="1319" t="s">
        <v>185</v>
      </c>
      <c r="E29" s="79" t="s">
        <v>186</v>
      </c>
      <c r="F29" s="109">
        <v>0.8</v>
      </c>
      <c r="G29" s="80" t="s">
        <v>187</v>
      </c>
      <c r="H29" s="79" t="s">
        <v>145</v>
      </c>
      <c r="I29" s="80" t="s">
        <v>129</v>
      </c>
      <c r="J29" s="75">
        <v>43102</v>
      </c>
      <c r="K29" s="75">
        <v>43464</v>
      </c>
      <c r="L29" s="1960"/>
      <c r="M29" s="1960"/>
      <c r="N29" s="1960"/>
      <c r="O29" s="1960"/>
      <c r="P29" s="1960"/>
      <c r="Q29" s="1961"/>
      <c r="R29" s="1961">
        <v>0.4</v>
      </c>
      <c r="S29" s="1958"/>
      <c r="T29" s="1959"/>
      <c r="U29" s="1962"/>
      <c r="V29" s="1962"/>
      <c r="W29" s="1961">
        <v>0.4</v>
      </c>
      <c r="X29" s="1638">
        <f>SUM(L29:W29)</f>
        <v>0.8</v>
      </c>
      <c r="Y29" s="452">
        <v>0</v>
      </c>
      <c r="Z29" s="452">
        <v>0</v>
      </c>
      <c r="AA29" s="475"/>
      <c r="AB29" s="38"/>
      <c r="AC29" s="43"/>
      <c r="AD29" s="46"/>
      <c r="AE29" s="43"/>
      <c r="AF29" s="43"/>
      <c r="AG29" s="17"/>
      <c r="AH29" s="17"/>
      <c r="AI29" s="16"/>
      <c r="AJ29" s="16"/>
      <c r="AK29" s="16"/>
      <c r="AL29" s="16"/>
      <c r="AM29" s="47"/>
      <c r="AN29" s="49"/>
      <c r="AO29" s="48"/>
      <c r="AP29" s="48"/>
      <c r="AQ29" s="49"/>
      <c r="AR29" s="49"/>
      <c r="AS29" s="49"/>
      <c r="AT29" s="51"/>
      <c r="AU29" s="49"/>
      <c r="AV29" s="47"/>
      <c r="AW29" s="47"/>
      <c r="AX29" s="53"/>
      <c r="AY29" s="54"/>
      <c r="AZ29" s="53"/>
      <c r="BA29" s="54"/>
      <c r="BB29" s="54"/>
      <c r="BC29" s="54"/>
      <c r="BD29" s="55"/>
      <c r="BE29" s="18"/>
      <c r="BF29" s="52"/>
      <c r="BG29" s="52"/>
      <c r="BH29" s="58"/>
      <c r="BI29" s="59"/>
      <c r="BJ29" s="58"/>
      <c r="BK29" s="59"/>
      <c r="BL29" s="59"/>
      <c r="BM29" s="59"/>
      <c r="BN29" s="57"/>
      <c r="BO29" s="60"/>
      <c r="BP29" s="56"/>
      <c r="BQ29" s="56"/>
      <c r="BR29" s="62"/>
      <c r="BS29" s="63"/>
      <c r="BT29" s="62"/>
      <c r="BU29" s="63"/>
      <c r="BV29" s="63"/>
      <c r="BW29" s="63"/>
      <c r="BX29" s="64"/>
      <c r="BY29" s="65"/>
      <c r="BZ29" s="61"/>
      <c r="CA29" s="61"/>
      <c r="CB29" s="66"/>
      <c r="CC29" s="67"/>
      <c r="CD29" s="66"/>
      <c r="CE29" s="67"/>
      <c r="CF29" s="67"/>
      <c r="CG29" s="67"/>
      <c r="CH29" s="68"/>
      <c r="CI29" s="70"/>
      <c r="CJ29" s="69"/>
      <c r="CK29" s="2231"/>
      <c r="CL29" s="2626">
        <f t="shared" si="4"/>
        <v>0</v>
      </c>
      <c r="CM29" s="2455"/>
      <c r="CN29" s="2456"/>
      <c r="CO29" s="2455"/>
      <c r="CP29" s="2455">
        <f t="shared" si="7"/>
        <v>0</v>
      </c>
      <c r="CQ29" s="2456"/>
      <c r="CR29" s="2477"/>
      <c r="CS29" s="2459"/>
      <c r="CT29" s="2610"/>
    </row>
    <row r="30" spans="1:98" s="1" customFormat="1" ht="89.25" customHeight="1" thickBot="1">
      <c r="A30" s="3328"/>
      <c r="B30" s="3325"/>
      <c r="C30" s="3341"/>
      <c r="D30" s="1319" t="s">
        <v>189</v>
      </c>
      <c r="E30" s="79" t="s">
        <v>190</v>
      </c>
      <c r="F30" s="78">
        <v>1</v>
      </c>
      <c r="G30" s="80" t="s">
        <v>191</v>
      </c>
      <c r="H30" s="79" t="s">
        <v>145</v>
      </c>
      <c r="I30" s="80" t="s">
        <v>192</v>
      </c>
      <c r="J30" s="75">
        <v>43102</v>
      </c>
      <c r="K30" s="75">
        <v>43464</v>
      </c>
      <c r="L30" s="1960"/>
      <c r="M30" s="1960"/>
      <c r="N30" s="1960"/>
      <c r="O30" s="1960">
        <v>1</v>
      </c>
      <c r="P30" s="1960"/>
      <c r="Q30" s="1961"/>
      <c r="R30" s="1960"/>
      <c r="S30" s="1958"/>
      <c r="T30" s="1959"/>
      <c r="U30" s="1962"/>
      <c r="V30" s="1962"/>
      <c r="W30" s="1961"/>
      <c r="X30" s="1639">
        <f>SUM(L30:W30)</f>
        <v>1</v>
      </c>
      <c r="Y30" s="452">
        <v>0</v>
      </c>
      <c r="Z30" s="452">
        <v>0</v>
      </c>
      <c r="AA30" s="475"/>
      <c r="AB30" s="101"/>
      <c r="AC30" s="102"/>
      <c r="AD30" s="46"/>
      <c r="AE30" s="43"/>
      <c r="AF30" s="43"/>
      <c r="AG30" s="17"/>
      <c r="AH30" s="17"/>
      <c r="AI30" s="16"/>
      <c r="AJ30" s="16"/>
      <c r="AK30" s="16"/>
      <c r="AL30" s="16"/>
      <c r="AM30" s="47"/>
      <c r="AN30" s="49"/>
      <c r="AO30" s="48"/>
      <c r="AP30" s="48"/>
      <c r="AQ30" s="49"/>
      <c r="AR30" s="49"/>
      <c r="AS30" s="49"/>
      <c r="AT30" s="51"/>
      <c r="AU30" s="49"/>
      <c r="AV30" s="47"/>
      <c r="AW30" s="47"/>
      <c r="AX30" s="53"/>
      <c r="AY30" s="54"/>
      <c r="AZ30" s="53"/>
      <c r="BA30" s="54"/>
      <c r="BB30" s="54"/>
      <c r="BC30" s="54"/>
      <c r="BD30" s="55"/>
      <c r="BE30" s="18"/>
      <c r="BF30" s="52"/>
      <c r="BG30" s="52"/>
      <c r="BH30" s="58"/>
      <c r="BI30" s="59"/>
      <c r="BJ30" s="58"/>
      <c r="BK30" s="59"/>
      <c r="BL30" s="59"/>
      <c r="BM30" s="59"/>
      <c r="BN30" s="57"/>
      <c r="BO30" s="60"/>
      <c r="BP30" s="56"/>
      <c r="BQ30" s="56"/>
      <c r="BR30" s="62"/>
      <c r="BS30" s="63"/>
      <c r="BT30" s="62"/>
      <c r="BU30" s="63"/>
      <c r="BV30" s="63"/>
      <c r="BW30" s="63"/>
      <c r="BX30" s="64"/>
      <c r="BY30" s="65"/>
      <c r="BZ30" s="61"/>
      <c r="CA30" s="61"/>
      <c r="CB30" s="66"/>
      <c r="CC30" s="67"/>
      <c r="CD30" s="66"/>
      <c r="CE30" s="67"/>
      <c r="CF30" s="67"/>
      <c r="CG30" s="67"/>
      <c r="CH30" s="68"/>
      <c r="CI30" s="70"/>
      <c r="CJ30" s="69"/>
      <c r="CK30" s="2231"/>
      <c r="CL30" s="2626">
        <f t="shared" si="4"/>
        <v>0</v>
      </c>
      <c r="CM30" s="2455"/>
      <c r="CN30" s="2456"/>
      <c r="CO30" s="2455"/>
      <c r="CP30" s="2455">
        <f t="shared" si="7"/>
        <v>0</v>
      </c>
      <c r="CQ30" s="2456"/>
      <c r="CR30" s="2477"/>
      <c r="CS30" s="2459"/>
      <c r="CT30" s="2610"/>
    </row>
    <row r="31" spans="1:98" s="1" customFormat="1" ht="122.25" customHeight="1" thickBot="1">
      <c r="A31" s="3328"/>
      <c r="B31" s="3325"/>
      <c r="C31" s="3339" t="s">
        <v>196</v>
      </c>
      <c r="D31" s="1305" t="s">
        <v>168</v>
      </c>
      <c r="E31" s="74" t="s">
        <v>169</v>
      </c>
      <c r="F31" s="78">
        <f>X31</f>
        <v>2</v>
      </c>
      <c r="G31" s="79" t="s">
        <v>170</v>
      </c>
      <c r="H31" s="79" t="s">
        <v>101</v>
      </c>
      <c r="I31" s="79" t="s">
        <v>102</v>
      </c>
      <c r="J31" s="75">
        <v>43102</v>
      </c>
      <c r="K31" s="75">
        <v>43464</v>
      </c>
      <c r="L31" s="1960">
        <v>1</v>
      </c>
      <c r="M31" s="1960"/>
      <c r="N31" s="1960"/>
      <c r="O31" s="1960"/>
      <c r="P31" s="1960"/>
      <c r="Q31" s="1960"/>
      <c r="R31" s="1960">
        <v>1</v>
      </c>
      <c r="S31" s="1960"/>
      <c r="T31" s="1962"/>
      <c r="U31" s="1962"/>
      <c r="V31" s="1962"/>
      <c r="W31" s="1962"/>
      <c r="X31" s="1626">
        <f>SUM(L31:W31)</f>
        <v>2</v>
      </c>
      <c r="Y31" s="452">
        <v>0</v>
      </c>
      <c r="Z31" s="452">
        <v>0</v>
      </c>
      <c r="AA31" s="475"/>
      <c r="AB31" s="101"/>
      <c r="AC31" s="102"/>
      <c r="AD31" s="46"/>
      <c r="AE31" s="43"/>
      <c r="AF31" s="43"/>
      <c r="AG31" s="17"/>
      <c r="AH31" s="17"/>
      <c r="AI31" s="16"/>
      <c r="AJ31" s="16"/>
      <c r="AK31" s="16"/>
      <c r="AL31" s="16"/>
      <c r="AM31" s="47"/>
      <c r="AN31" s="49"/>
      <c r="AO31" s="48"/>
      <c r="AP31" s="48"/>
      <c r="AQ31" s="49"/>
      <c r="AR31" s="49"/>
      <c r="AS31" s="49"/>
      <c r="AT31" s="51"/>
      <c r="AU31" s="49"/>
      <c r="AV31" s="47"/>
      <c r="AW31" s="47"/>
      <c r="AX31" s="53"/>
      <c r="AY31" s="54"/>
      <c r="AZ31" s="53"/>
      <c r="BA31" s="54"/>
      <c r="BB31" s="54"/>
      <c r="BC31" s="54"/>
      <c r="BD31" s="55"/>
      <c r="BE31" s="18"/>
      <c r="BF31" s="52"/>
      <c r="BG31" s="52"/>
      <c r="BH31" s="58"/>
      <c r="BI31" s="59"/>
      <c r="BJ31" s="58"/>
      <c r="BK31" s="59"/>
      <c r="BL31" s="59"/>
      <c r="BM31" s="59"/>
      <c r="BN31" s="57"/>
      <c r="BO31" s="60"/>
      <c r="BP31" s="56"/>
      <c r="BQ31" s="56"/>
      <c r="BR31" s="62"/>
      <c r="BS31" s="63"/>
      <c r="BT31" s="62"/>
      <c r="BU31" s="63"/>
      <c r="BV31" s="63"/>
      <c r="BW31" s="63"/>
      <c r="BX31" s="64"/>
      <c r="BY31" s="65"/>
      <c r="BZ31" s="61"/>
      <c r="CA31" s="61"/>
      <c r="CB31" s="66"/>
      <c r="CC31" s="67"/>
      <c r="CD31" s="66"/>
      <c r="CE31" s="67"/>
      <c r="CF31" s="67"/>
      <c r="CG31" s="67"/>
      <c r="CH31" s="68"/>
      <c r="CI31" s="70"/>
      <c r="CJ31" s="69"/>
      <c r="CK31" s="2231"/>
      <c r="CL31" s="2626">
        <f t="shared" si="4"/>
        <v>1</v>
      </c>
      <c r="CM31" s="2455">
        <f t="shared" si="5"/>
        <v>0.5</v>
      </c>
      <c r="CN31" s="2456">
        <v>1</v>
      </c>
      <c r="CO31" s="2455">
        <f t="shared" si="6"/>
        <v>1</v>
      </c>
      <c r="CP31" s="2455">
        <f t="shared" si="7"/>
        <v>0.5</v>
      </c>
      <c r="CQ31" s="2456"/>
      <c r="CR31" s="2477"/>
      <c r="CS31" s="2459" t="s">
        <v>1967</v>
      </c>
      <c r="CT31" s="2610"/>
    </row>
    <row r="32" spans="1:98" s="1" customFormat="1" ht="122.25" customHeight="1" thickBot="1">
      <c r="A32" s="3328"/>
      <c r="B32" s="3325"/>
      <c r="C32" s="3340"/>
      <c r="D32" s="1305" t="s">
        <v>238</v>
      </c>
      <c r="E32" s="74" t="s">
        <v>130</v>
      </c>
      <c r="F32" s="78">
        <f>X32</f>
        <v>2</v>
      </c>
      <c r="G32" s="79" t="s">
        <v>131</v>
      </c>
      <c r="H32" s="79" t="s">
        <v>132</v>
      </c>
      <c r="I32" s="79" t="s">
        <v>103</v>
      </c>
      <c r="J32" s="75">
        <v>43102</v>
      </c>
      <c r="K32" s="75">
        <v>43464</v>
      </c>
      <c r="L32" s="1960">
        <v>1</v>
      </c>
      <c r="M32" s="1960"/>
      <c r="N32" s="1960"/>
      <c r="O32" s="1960"/>
      <c r="P32" s="1960"/>
      <c r="Q32" s="1960"/>
      <c r="R32" s="1960">
        <v>1</v>
      </c>
      <c r="S32" s="1960"/>
      <c r="T32" s="1962"/>
      <c r="U32" s="1962"/>
      <c r="V32" s="1962"/>
      <c r="W32" s="1962"/>
      <c r="X32" s="1626">
        <f>SUM(L32:W32)</f>
        <v>2</v>
      </c>
      <c r="Y32" s="452">
        <v>0</v>
      </c>
      <c r="Z32" s="452">
        <v>0</v>
      </c>
      <c r="AA32" s="475"/>
      <c r="AB32" s="101"/>
      <c r="AC32" s="102"/>
      <c r="AD32" s="46"/>
      <c r="AE32" s="43"/>
      <c r="AF32" s="43"/>
      <c r="AG32" s="17"/>
      <c r="AH32" s="17"/>
      <c r="AI32" s="16"/>
      <c r="AJ32" s="16"/>
      <c r="AK32" s="16"/>
      <c r="AL32" s="16"/>
      <c r="AM32" s="47"/>
      <c r="AN32" s="49"/>
      <c r="AO32" s="48"/>
      <c r="AP32" s="48"/>
      <c r="AQ32" s="49"/>
      <c r="AR32" s="49"/>
      <c r="AS32" s="49"/>
      <c r="AT32" s="51"/>
      <c r="AU32" s="49"/>
      <c r="AV32" s="47"/>
      <c r="AW32" s="47"/>
      <c r="AX32" s="53"/>
      <c r="AY32" s="54"/>
      <c r="AZ32" s="53"/>
      <c r="BA32" s="54"/>
      <c r="BB32" s="54"/>
      <c r="BC32" s="54"/>
      <c r="BD32" s="55"/>
      <c r="BE32" s="18"/>
      <c r="BF32" s="52"/>
      <c r="BG32" s="52"/>
      <c r="BH32" s="58"/>
      <c r="BI32" s="59"/>
      <c r="BJ32" s="58"/>
      <c r="BK32" s="59"/>
      <c r="BL32" s="59"/>
      <c r="BM32" s="59"/>
      <c r="BN32" s="57"/>
      <c r="BO32" s="60"/>
      <c r="BP32" s="56"/>
      <c r="BQ32" s="56"/>
      <c r="BR32" s="62"/>
      <c r="BS32" s="63"/>
      <c r="BT32" s="62"/>
      <c r="BU32" s="63"/>
      <c r="BV32" s="63"/>
      <c r="BW32" s="63"/>
      <c r="BX32" s="64"/>
      <c r="BY32" s="65"/>
      <c r="BZ32" s="61"/>
      <c r="CA32" s="61"/>
      <c r="CB32" s="66"/>
      <c r="CC32" s="67"/>
      <c r="CD32" s="66"/>
      <c r="CE32" s="67"/>
      <c r="CF32" s="67"/>
      <c r="CG32" s="67"/>
      <c r="CH32" s="68"/>
      <c r="CI32" s="70"/>
      <c r="CJ32" s="69"/>
      <c r="CK32" s="2231"/>
      <c r="CL32" s="2626">
        <f t="shared" si="4"/>
        <v>1</v>
      </c>
      <c r="CM32" s="2455">
        <f t="shared" si="5"/>
        <v>0.5</v>
      </c>
      <c r="CN32" s="2456">
        <v>1</v>
      </c>
      <c r="CO32" s="2455">
        <f t="shared" si="6"/>
        <v>1</v>
      </c>
      <c r="CP32" s="2455">
        <f t="shared" si="7"/>
        <v>0.5</v>
      </c>
      <c r="CQ32" s="2456"/>
      <c r="CR32" s="2477"/>
      <c r="CS32" s="2459" t="s">
        <v>1968</v>
      </c>
      <c r="CT32" s="2610"/>
    </row>
    <row r="33" spans="1:98" s="1" customFormat="1" ht="82.5" customHeight="1" thickBot="1">
      <c r="A33" s="3329"/>
      <c r="B33" s="3326"/>
      <c r="C33" s="3341"/>
      <c r="D33" s="1309" t="s">
        <v>239</v>
      </c>
      <c r="E33" s="1311" t="s">
        <v>104</v>
      </c>
      <c r="F33" s="1320">
        <f>X33</f>
        <v>6</v>
      </c>
      <c r="G33" s="1321" t="s">
        <v>171</v>
      </c>
      <c r="H33" s="1321" t="s">
        <v>113</v>
      </c>
      <c r="I33" s="1321" t="s">
        <v>204</v>
      </c>
      <c r="J33" s="1312">
        <v>43102</v>
      </c>
      <c r="K33" s="1312">
        <v>43464</v>
      </c>
      <c r="L33" s="1963"/>
      <c r="M33" s="1963">
        <v>1</v>
      </c>
      <c r="N33" s="1963"/>
      <c r="O33" s="1963">
        <v>1</v>
      </c>
      <c r="P33" s="1963"/>
      <c r="Q33" s="1963">
        <v>1</v>
      </c>
      <c r="R33" s="1963"/>
      <c r="S33" s="1963">
        <v>1</v>
      </c>
      <c r="T33" s="1963"/>
      <c r="U33" s="1963">
        <v>1</v>
      </c>
      <c r="V33" s="1963"/>
      <c r="W33" s="1963">
        <v>1</v>
      </c>
      <c r="X33" s="1627">
        <f>SUM(L33:W33)</f>
        <v>6</v>
      </c>
      <c r="Y33" s="459">
        <v>0</v>
      </c>
      <c r="Z33" s="459">
        <v>0</v>
      </c>
      <c r="AA33" s="477"/>
      <c r="AB33" s="101"/>
      <c r="AC33" s="102"/>
      <c r="AD33" s="46"/>
      <c r="AE33" s="43"/>
      <c r="AF33" s="43"/>
      <c r="AG33" s="17"/>
      <c r="AH33" s="17"/>
      <c r="AI33" s="16"/>
      <c r="AJ33" s="16"/>
      <c r="AK33" s="16"/>
      <c r="AL33" s="16"/>
      <c r="AM33" s="47"/>
      <c r="AN33" s="49"/>
      <c r="AO33" s="48"/>
      <c r="AP33" s="48"/>
      <c r="AQ33" s="49"/>
      <c r="AR33" s="49"/>
      <c r="AS33" s="49"/>
      <c r="AT33" s="51"/>
      <c r="AU33" s="49"/>
      <c r="AV33" s="47"/>
      <c r="AW33" s="47"/>
      <c r="AX33" s="53"/>
      <c r="AY33" s="54"/>
      <c r="AZ33" s="53"/>
      <c r="BA33" s="54"/>
      <c r="BB33" s="54"/>
      <c r="BC33" s="54"/>
      <c r="BD33" s="55"/>
      <c r="BE33" s="18"/>
      <c r="BF33" s="52"/>
      <c r="BG33" s="52"/>
      <c r="BH33" s="58"/>
      <c r="BI33" s="59"/>
      <c r="BJ33" s="58"/>
      <c r="BK33" s="59"/>
      <c r="BL33" s="59"/>
      <c r="BM33" s="59"/>
      <c r="BN33" s="57"/>
      <c r="BO33" s="60"/>
      <c r="BP33" s="56"/>
      <c r="BQ33" s="56"/>
      <c r="BR33" s="62"/>
      <c r="BS33" s="63"/>
      <c r="BT33" s="62"/>
      <c r="BU33" s="63"/>
      <c r="BV33" s="63"/>
      <c r="BW33" s="63"/>
      <c r="BX33" s="64"/>
      <c r="BY33" s="65"/>
      <c r="BZ33" s="61"/>
      <c r="CA33" s="61"/>
      <c r="CB33" s="66"/>
      <c r="CC33" s="67"/>
      <c r="CD33" s="66"/>
      <c r="CE33" s="67"/>
      <c r="CF33" s="67"/>
      <c r="CG33" s="67"/>
      <c r="CH33" s="68"/>
      <c r="CI33" s="70"/>
      <c r="CJ33" s="69"/>
      <c r="CK33" s="2231"/>
      <c r="CL33" s="2626">
        <f t="shared" si="4"/>
        <v>1</v>
      </c>
      <c r="CM33" s="2455">
        <f t="shared" si="5"/>
        <v>0.16666666666666666</v>
      </c>
      <c r="CN33" s="2456">
        <v>1</v>
      </c>
      <c r="CO33" s="2455">
        <f t="shared" si="6"/>
        <v>1</v>
      </c>
      <c r="CP33" s="2455">
        <f t="shared" si="7"/>
        <v>0.16666666666666666</v>
      </c>
      <c r="CQ33" s="2456"/>
      <c r="CR33" s="2477"/>
      <c r="CS33" s="2459" t="s">
        <v>1969</v>
      </c>
      <c r="CT33" s="2610"/>
    </row>
    <row r="34" spans="1:98" s="1" customFormat="1" ht="15.75" thickBot="1">
      <c r="A34" s="3344" t="s">
        <v>56</v>
      </c>
      <c r="B34" s="3345"/>
      <c r="C34" s="3345"/>
      <c r="D34" s="3346"/>
      <c r="E34" s="1358"/>
      <c r="F34" s="1358"/>
      <c r="G34" s="1358"/>
      <c r="H34" s="1322"/>
      <c r="I34" s="1358"/>
      <c r="J34" s="1358"/>
      <c r="K34" s="1358"/>
      <c r="L34" s="469"/>
      <c r="M34" s="469"/>
      <c r="N34" s="469"/>
      <c r="O34" s="469"/>
      <c r="P34" s="469"/>
      <c r="Q34" s="469"/>
      <c r="R34" s="469"/>
      <c r="S34" s="469"/>
      <c r="T34" s="469"/>
      <c r="U34" s="469"/>
      <c r="V34" s="469"/>
      <c r="W34" s="469"/>
      <c r="X34" s="470"/>
      <c r="Y34" s="1458">
        <f>SUM(Y25:Y33)</f>
        <v>1442903600</v>
      </c>
      <c r="Z34" s="1458">
        <f>SUM(Z25:Z33)</f>
        <v>0</v>
      </c>
      <c r="AA34" s="1357"/>
      <c r="AB34" s="2071"/>
      <c r="AC34" s="2071"/>
      <c r="AD34" s="2071"/>
      <c r="AE34" s="2071"/>
      <c r="AF34" s="2071"/>
      <c r="AG34" s="2071"/>
      <c r="AH34" s="2071"/>
      <c r="AI34" s="2071"/>
      <c r="AJ34" s="2071"/>
      <c r="AK34" s="2071"/>
      <c r="AL34" s="2071"/>
      <c r="AM34" s="2071"/>
      <c r="AN34" s="2071"/>
      <c r="AO34" s="2071"/>
      <c r="AP34" s="2071"/>
      <c r="AQ34" s="2071"/>
      <c r="AR34" s="2071"/>
      <c r="AS34" s="2071"/>
      <c r="AT34" s="2071"/>
      <c r="AU34" s="2071"/>
      <c r="AV34" s="2071"/>
      <c r="AW34" s="2071"/>
      <c r="AX34" s="2071"/>
      <c r="AY34" s="2071"/>
      <c r="AZ34" s="2071"/>
      <c r="BA34" s="2071"/>
      <c r="BB34" s="2071"/>
      <c r="BC34" s="2071"/>
      <c r="BD34" s="2071"/>
      <c r="BE34" s="2071"/>
      <c r="BF34" s="2071"/>
      <c r="BG34" s="2071"/>
      <c r="BH34" s="2071"/>
      <c r="BI34" s="2071"/>
      <c r="BJ34" s="2071"/>
      <c r="BK34" s="2071"/>
      <c r="BL34" s="2071"/>
      <c r="BM34" s="2071"/>
      <c r="BN34" s="2071"/>
      <c r="BO34" s="2071"/>
      <c r="BP34" s="2071"/>
      <c r="BQ34" s="2071"/>
      <c r="BR34" s="2071"/>
      <c r="BS34" s="2071"/>
      <c r="BT34" s="2071"/>
      <c r="BU34" s="2071"/>
      <c r="BV34" s="2071"/>
      <c r="BW34" s="2071"/>
      <c r="BX34" s="2071"/>
      <c r="BY34" s="2071"/>
      <c r="BZ34" s="2071"/>
      <c r="CA34" s="2071"/>
      <c r="CB34" s="2071"/>
      <c r="CC34" s="2071"/>
      <c r="CD34" s="2071"/>
      <c r="CE34" s="2071"/>
      <c r="CF34" s="2071"/>
      <c r="CG34" s="2071"/>
      <c r="CH34" s="2071"/>
      <c r="CI34" s="2071"/>
      <c r="CJ34" s="2071"/>
      <c r="CK34" s="2416"/>
      <c r="CL34" s="2631"/>
      <c r="CM34" s="2631"/>
      <c r="CN34" s="2631"/>
      <c r="CO34" s="2631"/>
      <c r="CP34" s="2631"/>
      <c r="CQ34" s="2631"/>
      <c r="CR34" s="2631"/>
      <c r="CS34" s="2631"/>
      <c r="CT34" s="2631"/>
    </row>
    <row r="35" spans="1:98" s="1" customFormat="1" ht="116.25" customHeight="1" thickBot="1">
      <c r="A35" s="3336">
        <v>3</v>
      </c>
      <c r="B35" s="3342" t="s">
        <v>488</v>
      </c>
      <c r="C35" s="3338" t="s">
        <v>487</v>
      </c>
      <c r="D35" s="1329" t="s">
        <v>205</v>
      </c>
      <c r="E35" s="1330" t="s">
        <v>91</v>
      </c>
      <c r="F35" s="1330">
        <v>36</v>
      </c>
      <c r="G35" s="1330" t="s">
        <v>225</v>
      </c>
      <c r="H35" s="1330" t="s">
        <v>92</v>
      </c>
      <c r="I35" s="1330" t="s">
        <v>133</v>
      </c>
      <c r="J35" s="1331">
        <v>43102</v>
      </c>
      <c r="K35" s="1331">
        <v>43464</v>
      </c>
      <c r="L35" s="1964">
        <v>3</v>
      </c>
      <c r="M35" s="1964">
        <v>3</v>
      </c>
      <c r="N35" s="1964">
        <v>3</v>
      </c>
      <c r="O35" s="1964">
        <v>3</v>
      </c>
      <c r="P35" s="1964">
        <v>3</v>
      </c>
      <c r="Q35" s="1964">
        <v>3</v>
      </c>
      <c r="R35" s="1964">
        <v>3</v>
      </c>
      <c r="S35" s="1964">
        <v>3</v>
      </c>
      <c r="T35" s="1964">
        <v>3</v>
      </c>
      <c r="U35" s="1964">
        <v>3</v>
      </c>
      <c r="V35" s="1964">
        <v>3</v>
      </c>
      <c r="W35" s="1964">
        <v>3</v>
      </c>
      <c r="X35" s="1625">
        <f aca="true" t="shared" si="8" ref="X35:X47">SUM(L35:W35)</f>
        <v>36</v>
      </c>
      <c r="Y35" s="1407">
        <v>0</v>
      </c>
      <c r="Z35" s="1407">
        <v>0</v>
      </c>
      <c r="AA35" s="473"/>
      <c r="AB35" s="38"/>
      <c r="AC35" s="43"/>
      <c r="AD35" s="46"/>
      <c r="AE35" s="43"/>
      <c r="AF35" s="43"/>
      <c r="AG35" s="17"/>
      <c r="AH35" s="17"/>
      <c r="AI35" s="16"/>
      <c r="AJ35" s="16"/>
      <c r="AK35" s="16"/>
      <c r="AL35" s="16"/>
      <c r="AM35" s="47"/>
      <c r="AN35" s="49"/>
      <c r="AO35" s="48"/>
      <c r="AP35" s="48"/>
      <c r="AQ35" s="49"/>
      <c r="AR35" s="49"/>
      <c r="AS35" s="49"/>
      <c r="AT35" s="51"/>
      <c r="AU35" s="49"/>
      <c r="AV35" s="47"/>
      <c r="AW35" s="47"/>
      <c r="AX35" s="53"/>
      <c r="AY35" s="54"/>
      <c r="AZ35" s="53"/>
      <c r="BA35" s="54"/>
      <c r="BB35" s="54"/>
      <c r="BC35" s="54"/>
      <c r="BD35" s="55"/>
      <c r="BE35" s="18"/>
      <c r="BF35" s="52"/>
      <c r="BG35" s="52"/>
      <c r="BH35" s="58"/>
      <c r="BI35" s="59"/>
      <c r="BJ35" s="58"/>
      <c r="BK35" s="59"/>
      <c r="BL35" s="59"/>
      <c r="BM35" s="59"/>
      <c r="BN35" s="57"/>
      <c r="BO35" s="60"/>
      <c r="BP35" s="56"/>
      <c r="BQ35" s="56"/>
      <c r="BR35" s="62"/>
      <c r="BS35" s="63"/>
      <c r="BT35" s="62"/>
      <c r="BU35" s="63"/>
      <c r="BV35" s="63"/>
      <c r="BW35" s="63"/>
      <c r="BX35" s="64"/>
      <c r="BY35" s="65"/>
      <c r="BZ35" s="61"/>
      <c r="CA35" s="61"/>
      <c r="CB35" s="66"/>
      <c r="CC35" s="67"/>
      <c r="CD35" s="66"/>
      <c r="CE35" s="67"/>
      <c r="CF35" s="67"/>
      <c r="CG35" s="67"/>
      <c r="CH35" s="68"/>
      <c r="CI35" s="70"/>
      <c r="CJ35" s="69"/>
      <c r="CK35" s="2231"/>
      <c r="CL35" s="2626">
        <f>SUM(L35:M35)</f>
        <v>6</v>
      </c>
      <c r="CM35" s="2455">
        <f>CL35/X35</f>
        <v>0.16666666666666666</v>
      </c>
      <c r="CN35" s="2456">
        <v>6</v>
      </c>
      <c r="CO35" s="2455">
        <f>+CN35/CL35</f>
        <v>1</v>
      </c>
      <c r="CP35" s="2455">
        <f>+CN35/X35</f>
        <v>0.16666666666666666</v>
      </c>
      <c r="CQ35" s="2456"/>
      <c r="CR35" s="2477"/>
      <c r="CS35" s="2459" t="s">
        <v>1970</v>
      </c>
      <c r="CT35" s="2610"/>
    </row>
    <row r="36" spans="1:98" s="1" customFormat="1" ht="93" customHeight="1" thickBot="1">
      <c r="A36" s="3337"/>
      <c r="B36" s="3332"/>
      <c r="C36" s="3330"/>
      <c r="D36" s="1323" t="s">
        <v>203</v>
      </c>
      <c r="E36" s="80" t="s">
        <v>94</v>
      </c>
      <c r="F36" s="80">
        <f>X36</f>
        <v>1</v>
      </c>
      <c r="G36" s="80" t="s">
        <v>93</v>
      </c>
      <c r="H36" s="80" t="s">
        <v>92</v>
      </c>
      <c r="I36" s="80" t="s">
        <v>95</v>
      </c>
      <c r="J36" s="95">
        <v>43130</v>
      </c>
      <c r="K36" s="95">
        <v>43464</v>
      </c>
      <c r="L36" s="1952"/>
      <c r="M36" s="1952"/>
      <c r="N36" s="1952"/>
      <c r="O36" s="1952"/>
      <c r="P36" s="1952"/>
      <c r="Q36" s="1952"/>
      <c r="R36" s="1952"/>
      <c r="S36" s="1952"/>
      <c r="T36" s="1965"/>
      <c r="U36" s="1965">
        <v>1</v>
      </c>
      <c r="V36" s="1965"/>
      <c r="W36" s="1965"/>
      <c r="X36" s="1626">
        <f>SUM(L36:W36)</f>
        <v>1</v>
      </c>
      <c r="Y36" s="452">
        <v>0</v>
      </c>
      <c r="Z36" s="452">
        <v>0</v>
      </c>
      <c r="AA36" s="475"/>
      <c r="AB36" s="38"/>
      <c r="AC36" s="43"/>
      <c r="AD36" s="46"/>
      <c r="AE36" s="43"/>
      <c r="AF36" s="43"/>
      <c r="AG36" s="17"/>
      <c r="AH36" s="17"/>
      <c r="AI36" s="16"/>
      <c r="AJ36" s="16"/>
      <c r="AK36" s="16"/>
      <c r="AL36" s="16"/>
      <c r="AM36" s="47"/>
      <c r="AN36" s="49"/>
      <c r="AO36" s="48"/>
      <c r="AP36" s="48"/>
      <c r="AQ36" s="49"/>
      <c r="AR36" s="49"/>
      <c r="AS36" s="49"/>
      <c r="AT36" s="51"/>
      <c r="AU36" s="49"/>
      <c r="AV36" s="47"/>
      <c r="AW36" s="47"/>
      <c r="AX36" s="53"/>
      <c r="AY36" s="54"/>
      <c r="AZ36" s="53"/>
      <c r="BA36" s="54"/>
      <c r="BB36" s="54"/>
      <c r="BC36" s="54"/>
      <c r="BD36" s="55"/>
      <c r="BE36" s="18"/>
      <c r="BF36" s="52"/>
      <c r="BG36" s="52"/>
      <c r="BH36" s="58"/>
      <c r="BI36" s="59"/>
      <c r="BJ36" s="58"/>
      <c r="BK36" s="59"/>
      <c r="BL36" s="59"/>
      <c r="BM36" s="59"/>
      <c r="BN36" s="57"/>
      <c r="BO36" s="60"/>
      <c r="BP36" s="56"/>
      <c r="BQ36" s="56"/>
      <c r="BR36" s="62"/>
      <c r="BS36" s="63"/>
      <c r="BT36" s="62"/>
      <c r="BU36" s="63"/>
      <c r="BV36" s="63"/>
      <c r="BW36" s="63"/>
      <c r="BX36" s="64"/>
      <c r="BY36" s="65"/>
      <c r="BZ36" s="61"/>
      <c r="CA36" s="61"/>
      <c r="CB36" s="66"/>
      <c r="CC36" s="67"/>
      <c r="CD36" s="66"/>
      <c r="CE36" s="67"/>
      <c r="CF36" s="67"/>
      <c r="CG36" s="67"/>
      <c r="CH36" s="68"/>
      <c r="CI36" s="70"/>
      <c r="CJ36" s="69"/>
      <c r="CK36" s="2231"/>
      <c r="CL36" s="2626">
        <f aca="true" t="shared" si="9" ref="CL36:CL47">SUM(L36:M36)</f>
        <v>0</v>
      </c>
      <c r="CM36" s="2455"/>
      <c r="CN36" s="2456"/>
      <c r="CO36" s="2455"/>
      <c r="CP36" s="2455">
        <f aca="true" t="shared" si="10" ref="CP36:CP47">+CN36/X36</f>
        <v>0</v>
      </c>
      <c r="CQ36" s="2456"/>
      <c r="CR36" s="2477"/>
      <c r="CS36" s="2459" t="s">
        <v>1971</v>
      </c>
      <c r="CT36" s="2610"/>
    </row>
    <row r="37" spans="1:98" s="1" customFormat="1" ht="120" customHeight="1" thickBot="1">
      <c r="A37" s="3337"/>
      <c r="B37" s="3332"/>
      <c r="C37" s="3330"/>
      <c r="D37" s="1323" t="s">
        <v>206</v>
      </c>
      <c r="E37" s="80" t="s">
        <v>94</v>
      </c>
      <c r="F37" s="80">
        <f aca="true" t="shared" si="11" ref="F37:F47">X37</f>
        <v>1</v>
      </c>
      <c r="G37" s="80" t="s">
        <v>224</v>
      </c>
      <c r="H37" s="80" t="s">
        <v>92</v>
      </c>
      <c r="I37" s="80" t="s">
        <v>95</v>
      </c>
      <c r="J37" s="95">
        <v>43130</v>
      </c>
      <c r="K37" s="95">
        <v>43464</v>
      </c>
      <c r="L37" s="1952"/>
      <c r="M37" s="1952"/>
      <c r="N37" s="1952"/>
      <c r="O37" s="1952"/>
      <c r="P37" s="1952"/>
      <c r="Q37" s="1952"/>
      <c r="R37" s="1952">
        <v>1</v>
      </c>
      <c r="S37" s="1952"/>
      <c r="T37" s="1965"/>
      <c r="U37" s="1965"/>
      <c r="V37" s="1965"/>
      <c r="W37" s="1965"/>
      <c r="X37" s="1626">
        <f t="shared" si="8"/>
        <v>1</v>
      </c>
      <c r="Y37" s="452">
        <v>450000000</v>
      </c>
      <c r="Z37" s="452">
        <v>0</v>
      </c>
      <c r="AA37" s="475" t="s">
        <v>1027</v>
      </c>
      <c r="AB37" s="38"/>
      <c r="AC37" s="43"/>
      <c r="AD37" s="46"/>
      <c r="AE37" s="43"/>
      <c r="AF37" s="43"/>
      <c r="AG37" s="17"/>
      <c r="AH37" s="17"/>
      <c r="AI37" s="16"/>
      <c r="AJ37" s="16"/>
      <c r="AK37" s="16"/>
      <c r="AL37" s="16"/>
      <c r="AM37" s="47"/>
      <c r="AN37" s="49"/>
      <c r="AO37" s="48"/>
      <c r="AP37" s="48"/>
      <c r="AQ37" s="49"/>
      <c r="AR37" s="49"/>
      <c r="AS37" s="49"/>
      <c r="AT37" s="51"/>
      <c r="AU37" s="49"/>
      <c r="AV37" s="47"/>
      <c r="AW37" s="47"/>
      <c r="AX37" s="53"/>
      <c r="AY37" s="54"/>
      <c r="AZ37" s="53"/>
      <c r="BA37" s="54"/>
      <c r="BB37" s="54"/>
      <c r="BC37" s="54"/>
      <c r="BD37" s="55"/>
      <c r="BE37" s="18"/>
      <c r="BF37" s="52"/>
      <c r="BG37" s="52"/>
      <c r="BH37" s="58"/>
      <c r="BI37" s="59"/>
      <c r="BJ37" s="58"/>
      <c r="BK37" s="59"/>
      <c r="BL37" s="59"/>
      <c r="BM37" s="59"/>
      <c r="BN37" s="57"/>
      <c r="BO37" s="60"/>
      <c r="BP37" s="56"/>
      <c r="BQ37" s="56"/>
      <c r="BR37" s="62"/>
      <c r="BS37" s="63"/>
      <c r="BT37" s="62"/>
      <c r="BU37" s="63"/>
      <c r="BV37" s="63"/>
      <c r="BW37" s="63"/>
      <c r="BX37" s="64"/>
      <c r="BY37" s="65"/>
      <c r="BZ37" s="61"/>
      <c r="CA37" s="61"/>
      <c r="CB37" s="66"/>
      <c r="CC37" s="67"/>
      <c r="CD37" s="66"/>
      <c r="CE37" s="67"/>
      <c r="CF37" s="67"/>
      <c r="CG37" s="67"/>
      <c r="CH37" s="68"/>
      <c r="CI37" s="70"/>
      <c r="CJ37" s="69"/>
      <c r="CK37" s="2231"/>
      <c r="CL37" s="2626">
        <f t="shared" si="9"/>
        <v>0</v>
      </c>
      <c r="CM37" s="2455"/>
      <c r="CN37" s="2456"/>
      <c r="CO37" s="2455"/>
      <c r="CP37" s="2455">
        <f t="shared" si="10"/>
        <v>0</v>
      </c>
      <c r="CQ37" s="2456"/>
      <c r="CR37" s="2477"/>
      <c r="CS37" s="2459" t="s">
        <v>1972</v>
      </c>
      <c r="CT37" s="2610"/>
    </row>
    <row r="38" spans="1:98" s="1" customFormat="1" ht="75.75" customHeight="1" thickBot="1">
      <c r="A38" s="3337"/>
      <c r="B38" s="3332"/>
      <c r="C38" s="3330"/>
      <c r="D38" s="1323" t="s">
        <v>207</v>
      </c>
      <c r="E38" s="80" t="s">
        <v>94</v>
      </c>
      <c r="F38" s="80">
        <f t="shared" si="11"/>
        <v>1</v>
      </c>
      <c r="G38" s="80" t="s">
        <v>224</v>
      </c>
      <c r="H38" s="80" t="s">
        <v>92</v>
      </c>
      <c r="I38" s="80" t="s">
        <v>95</v>
      </c>
      <c r="J38" s="95">
        <v>43130</v>
      </c>
      <c r="K38" s="95">
        <v>43464</v>
      </c>
      <c r="L38" s="1952"/>
      <c r="M38" s="1952"/>
      <c r="N38" s="1952"/>
      <c r="O38" s="1952"/>
      <c r="P38" s="1952"/>
      <c r="Q38" s="1952">
        <v>1</v>
      </c>
      <c r="R38" s="1952"/>
      <c r="S38" s="1952"/>
      <c r="T38" s="1965"/>
      <c r="U38" s="1965"/>
      <c r="V38" s="1965"/>
      <c r="W38" s="1965"/>
      <c r="X38" s="1626">
        <f t="shared" si="8"/>
        <v>1</v>
      </c>
      <c r="Y38" s="452">
        <v>0</v>
      </c>
      <c r="Z38" s="452">
        <v>0</v>
      </c>
      <c r="AA38" s="475"/>
      <c r="AB38" s="38"/>
      <c r="AC38" s="43"/>
      <c r="AD38" s="46"/>
      <c r="AE38" s="43"/>
      <c r="AF38" s="43"/>
      <c r="AG38" s="17"/>
      <c r="AH38" s="17"/>
      <c r="AI38" s="16"/>
      <c r="AJ38" s="16"/>
      <c r="AK38" s="16"/>
      <c r="AL38" s="16"/>
      <c r="AM38" s="47"/>
      <c r="AN38" s="49"/>
      <c r="AO38" s="48"/>
      <c r="AP38" s="48"/>
      <c r="AQ38" s="49"/>
      <c r="AR38" s="49"/>
      <c r="AS38" s="49"/>
      <c r="AT38" s="51"/>
      <c r="AU38" s="49"/>
      <c r="AV38" s="47"/>
      <c r="AW38" s="47"/>
      <c r="AX38" s="53"/>
      <c r="AY38" s="54"/>
      <c r="AZ38" s="53"/>
      <c r="BA38" s="54"/>
      <c r="BB38" s="54"/>
      <c r="BC38" s="54"/>
      <c r="BD38" s="55"/>
      <c r="BE38" s="18"/>
      <c r="BF38" s="52"/>
      <c r="BG38" s="52"/>
      <c r="BH38" s="58"/>
      <c r="BI38" s="59"/>
      <c r="BJ38" s="58"/>
      <c r="BK38" s="59"/>
      <c r="BL38" s="59"/>
      <c r="BM38" s="59"/>
      <c r="BN38" s="57"/>
      <c r="BO38" s="60"/>
      <c r="BP38" s="56"/>
      <c r="BQ38" s="56"/>
      <c r="BR38" s="62"/>
      <c r="BS38" s="63"/>
      <c r="BT38" s="62"/>
      <c r="BU38" s="63"/>
      <c r="BV38" s="63"/>
      <c r="BW38" s="63"/>
      <c r="BX38" s="64"/>
      <c r="BY38" s="65"/>
      <c r="BZ38" s="61"/>
      <c r="CA38" s="61"/>
      <c r="CB38" s="66"/>
      <c r="CC38" s="67"/>
      <c r="CD38" s="66"/>
      <c r="CE38" s="67"/>
      <c r="CF38" s="67"/>
      <c r="CG38" s="67"/>
      <c r="CH38" s="68"/>
      <c r="CI38" s="70"/>
      <c r="CJ38" s="69"/>
      <c r="CK38" s="2231"/>
      <c r="CL38" s="2626">
        <f t="shared" si="9"/>
        <v>0</v>
      </c>
      <c r="CM38" s="2455"/>
      <c r="CN38" s="2456"/>
      <c r="CO38" s="2455"/>
      <c r="CP38" s="2455">
        <f t="shared" si="10"/>
        <v>0</v>
      </c>
      <c r="CQ38" s="2456"/>
      <c r="CR38" s="2477"/>
      <c r="CS38" s="2459" t="s">
        <v>1973</v>
      </c>
      <c r="CT38" s="2610"/>
    </row>
    <row r="39" spans="1:98" s="1" customFormat="1" ht="114" customHeight="1" thickBot="1">
      <c r="A39" s="3337"/>
      <c r="B39" s="3332"/>
      <c r="C39" s="3330"/>
      <c r="D39" s="1323" t="s">
        <v>208</v>
      </c>
      <c r="E39" s="80" t="s">
        <v>94</v>
      </c>
      <c r="F39" s="80">
        <f t="shared" si="11"/>
        <v>1</v>
      </c>
      <c r="G39" s="80" t="s">
        <v>224</v>
      </c>
      <c r="H39" s="80" t="s">
        <v>92</v>
      </c>
      <c r="I39" s="80" t="s">
        <v>95</v>
      </c>
      <c r="J39" s="95">
        <v>43130</v>
      </c>
      <c r="K39" s="95">
        <v>43464</v>
      </c>
      <c r="L39" s="1952"/>
      <c r="M39" s="1952"/>
      <c r="N39" s="1952"/>
      <c r="O39" s="1952"/>
      <c r="P39" s="1952"/>
      <c r="Q39" s="1952"/>
      <c r="R39" s="1952">
        <v>1</v>
      </c>
      <c r="S39" s="1952"/>
      <c r="T39" s="1965"/>
      <c r="U39" s="1965"/>
      <c r="V39" s="1965"/>
      <c r="W39" s="1965"/>
      <c r="X39" s="1626">
        <f t="shared" si="8"/>
        <v>1</v>
      </c>
      <c r="Y39" s="452">
        <v>500000000</v>
      </c>
      <c r="Z39" s="452">
        <v>0</v>
      </c>
      <c r="AA39" s="475" t="s">
        <v>1027</v>
      </c>
      <c r="AB39" s="38"/>
      <c r="AC39" s="43"/>
      <c r="AD39" s="46"/>
      <c r="AE39" s="43"/>
      <c r="AF39" s="43"/>
      <c r="AG39" s="17"/>
      <c r="AH39" s="17"/>
      <c r="AI39" s="16"/>
      <c r="AJ39" s="16"/>
      <c r="AK39" s="16"/>
      <c r="AL39" s="16"/>
      <c r="AM39" s="47"/>
      <c r="AN39" s="49"/>
      <c r="AO39" s="48"/>
      <c r="AP39" s="48"/>
      <c r="AQ39" s="49"/>
      <c r="AR39" s="49"/>
      <c r="AS39" s="49"/>
      <c r="AT39" s="51"/>
      <c r="AU39" s="49"/>
      <c r="AV39" s="47"/>
      <c r="AW39" s="47"/>
      <c r="AX39" s="53"/>
      <c r="AY39" s="54"/>
      <c r="AZ39" s="53"/>
      <c r="BA39" s="54"/>
      <c r="BB39" s="54"/>
      <c r="BC39" s="54"/>
      <c r="BD39" s="55"/>
      <c r="BE39" s="18"/>
      <c r="BF39" s="52"/>
      <c r="BG39" s="52"/>
      <c r="BH39" s="58"/>
      <c r="BI39" s="59"/>
      <c r="BJ39" s="58"/>
      <c r="BK39" s="59"/>
      <c r="BL39" s="59"/>
      <c r="BM39" s="59"/>
      <c r="BN39" s="57"/>
      <c r="BO39" s="60"/>
      <c r="BP39" s="56"/>
      <c r="BQ39" s="56"/>
      <c r="BR39" s="62"/>
      <c r="BS39" s="63"/>
      <c r="BT39" s="62"/>
      <c r="BU39" s="63"/>
      <c r="BV39" s="63"/>
      <c r="BW39" s="63"/>
      <c r="BX39" s="64"/>
      <c r="BY39" s="65"/>
      <c r="BZ39" s="61"/>
      <c r="CA39" s="61"/>
      <c r="CB39" s="66"/>
      <c r="CC39" s="67"/>
      <c r="CD39" s="66"/>
      <c r="CE39" s="67"/>
      <c r="CF39" s="67"/>
      <c r="CG39" s="67"/>
      <c r="CH39" s="68"/>
      <c r="CI39" s="70"/>
      <c r="CJ39" s="69"/>
      <c r="CK39" s="2231"/>
      <c r="CL39" s="2626">
        <f t="shared" si="9"/>
        <v>0</v>
      </c>
      <c r="CM39" s="2455"/>
      <c r="CN39" s="2456"/>
      <c r="CO39" s="2455"/>
      <c r="CP39" s="2455">
        <f t="shared" si="10"/>
        <v>0</v>
      </c>
      <c r="CQ39" s="2456"/>
      <c r="CR39" s="2477"/>
      <c r="CS39" s="2459" t="s">
        <v>1971</v>
      </c>
      <c r="CT39" s="2610"/>
    </row>
    <row r="40" spans="1:98" s="1" customFormat="1" ht="93" customHeight="1" thickBot="1">
      <c r="A40" s="3337"/>
      <c r="B40" s="3332"/>
      <c r="C40" s="3330"/>
      <c r="D40" s="1323" t="s">
        <v>209</v>
      </c>
      <c r="E40" s="80" t="s">
        <v>94</v>
      </c>
      <c r="F40" s="80">
        <f t="shared" si="11"/>
        <v>1</v>
      </c>
      <c r="G40" s="80" t="s">
        <v>224</v>
      </c>
      <c r="H40" s="80" t="s">
        <v>92</v>
      </c>
      <c r="I40" s="80" t="s">
        <v>95</v>
      </c>
      <c r="J40" s="95">
        <v>43130</v>
      </c>
      <c r="K40" s="95">
        <v>43464</v>
      </c>
      <c r="L40" s="1952"/>
      <c r="M40" s="1952"/>
      <c r="N40" s="1952"/>
      <c r="O40" s="1952"/>
      <c r="P40" s="1952"/>
      <c r="Q40" s="1952"/>
      <c r="R40" s="1952"/>
      <c r="S40" s="1952">
        <v>1</v>
      </c>
      <c r="T40" s="1965"/>
      <c r="U40" s="1965"/>
      <c r="V40" s="1965"/>
      <c r="W40" s="1965"/>
      <c r="X40" s="1626">
        <f t="shared" si="8"/>
        <v>1</v>
      </c>
      <c r="Y40" s="452">
        <v>361266228</v>
      </c>
      <c r="Z40" s="452">
        <v>0</v>
      </c>
      <c r="AA40" s="475" t="s">
        <v>1027</v>
      </c>
      <c r="AB40" s="38"/>
      <c r="AC40" s="43"/>
      <c r="AD40" s="46"/>
      <c r="AE40" s="43"/>
      <c r="AF40" s="43"/>
      <c r="AG40" s="17"/>
      <c r="AH40" s="17"/>
      <c r="AI40" s="16"/>
      <c r="AJ40" s="16"/>
      <c r="AK40" s="16"/>
      <c r="AL40" s="16"/>
      <c r="AM40" s="47"/>
      <c r="AN40" s="49"/>
      <c r="AO40" s="48"/>
      <c r="AP40" s="48"/>
      <c r="AQ40" s="49"/>
      <c r="AR40" s="49"/>
      <c r="AS40" s="49"/>
      <c r="AT40" s="51"/>
      <c r="AU40" s="49"/>
      <c r="AV40" s="47"/>
      <c r="AW40" s="47"/>
      <c r="AX40" s="53"/>
      <c r="AY40" s="54"/>
      <c r="AZ40" s="53"/>
      <c r="BA40" s="54"/>
      <c r="BB40" s="54"/>
      <c r="BC40" s="54"/>
      <c r="BD40" s="55"/>
      <c r="BE40" s="18"/>
      <c r="BF40" s="52"/>
      <c r="BG40" s="52"/>
      <c r="BH40" s="58"/>
      <c r="BI40" s="59"/>
      <c r="BJ40" s="58"/>
      <c r="BK40" s="59"/>
      <c r="BL40" s="59"/>
      <c r="BM40" s="59"/>
      <c r="BN40" s="57"/>
      <c r="BO40" s="60"/>
      <c r="BP40" s="56"/>
      <c r="BQ40" s="56"/>
      <c r="BR40" s="62"/>
      <c r="BS40" s="63"/>
      <c r="BT40" s="62"/>
      <c r="BU40" s="63"/>
      <c r="BV40" s="63"/>
      <c r="BW40" s="63"/>
      <c r="BX40" s="64"/>
      <c r="BY40" s="65"/>
      <c r="BZ40" s="61"/>
      <c r="CA40" s="61"/>
      <c r="CB40" s="66"/>
      <c r="CC40" s="67"/>
      <c r="CD40" s="66"/>
      <c r="CE40" s="67"/>
      <c r="CF40" s="67"/>
      <c r="CG40" s="67"/>
      <c r="CH40" s="68"/>
      <c r="CI40" s="70"/>
      <c r="CJ40" s="69"/>
      <c r="CK40" s="2231"/>
      <c r="CL40" s="2626">
        <f t="shared" si="9"/>
        <v>0</v>
      </c>
      <c r="CM40" s="2455"/>
      <c r="CN40" s="2456"/>
      <c r="CO40" s="2455"/>
      <c r="CP40" s="2455">
        <f t="shared" si="10"/>
        <v>0</v>
      </c>
      <c r="CQ40" s="2456"/>
      <c r="CR40" s="2477"/>
      <c r="CS40" s="2459" t="s">
        <v>1971</v>
      </c>
      <c r="CT40" s="2610"/>
    </row>
    <row r="41" spans="1:98" s="1" customFormat="1" ht="96.75" customHeight="1" thickBot="1">
      <c r="A41" s="3337"/>
      <c r="B41" s="3332"/>
      <c r="C41" s="3330"/>
      <c r="D41" s="1323" t="s">
        <v>210</v>
      </c>
      <c r="E41" s="80" t="s">
        <v>94</v>
      </c>
      <c r="F41" s="80">
        <f t="shared" si="11"/>
        <v>1</v>
      </c>
      <c r="G41" s="80" t="s">
        <v>226</v>
      </c>
      <c r="H41" s="80" t="s">
        <v>92</v>
      </c>
      <c r="I41" s="80" t="s">
        <v>95</v>
      </c>
      <c r="J41" s="95">
        <v>43130</v>
      </c>
      <c r="K41" s="95">
        <v>43464</v>
      </c>
      <c r="L41" s="1952"/>
      <c r="M41" s="1952"/>
      <c r="N41" s="1952"/>
      <c r="O41" s="1952"/>
      <c r="P41" s="1952">
        <v>1</v>
      </c>
      <c r="Q41" s="1952"/>
      <c r="R41" s="1952"/>
      <c r="S41" s="1952"/>
      <c r="T41" s="1965"/>
      <c r="U41" s="1965"/>
      <c r="V41" s="1965"/>
      <c r="W41" s="1965"/>
      <c r="X41" s="1626">
        <f t="shared" si="8"/>
        <v>1</v>
      </c>
      <c r="Y41" s="452">
        <v>470000000</v>
      </c>
      <c r="Z41" s="452">
        <v>0</v>
      </c>
      <c r="AA41" s="475" t="s">
        <v>1027</v>
      </c>
      <c r="AB41" s="38"/>
      <c r="AC41" s="43"/>
      <c r="AD41" s="46"/>
      <c r="AE41" s="43"/>
      <c r="AF41" s="43"/>
      <c r="AG41" s="17"/>
      <c r="AH41" s="17"/>
      <c r="AI41" s="16"/>
      <c r="AJ41" s="16"/>
      <c r="AK41" s="16"/>
      <c r="AL41" s="16"/>
      <c r="AM41" s="47"/>
      <c r="AN41" s="49"/>
      <c r="AO41" s="48"/>
      <c r="AP41" s="48"/>
      <c r="AQ41" s="49"/>
      <c r="AR41" s="49"/>
      <c r="AS41" s="49"/>
      <c r="AT41" s="51"/>
      <c r="AU41" s="49"/>
      <c r="AV41" s="47"/>
      <c r="AW41" s="47"/>
      <c r="AX41" s="53"/>
      <c r="AY41" s="54"/>
      <c r="AZ41" s="53"/>
      <c r="BA41" s="54"/>
      <c r="BB41" s="54"/>
      <c r="BC41" s="54"/>
      <c r="BD41" s="55"/>
      <c r="BE41" s="18"/>
      <c r="BF41" s="52"/>
      <c r="BG41" s="52"/>
      <c r="BH41" s="58"/>
      <c r="BI41" s="59"/>
      <c r="BJ41" s="58"/>
      <c r="BK41" s="59"/>
      <c r="BL41" s="59"/>
      <c r="BM41" s="59"/>
      <c r="BN41" s="57"/>
      <c r="BO41" s="60"/>
      <c r="BP41" s="56"/>
      <c r="BQ41" s="56"/>
      <c r="BR41" s="62"/>
      <c r="BS41" s="63"/>
      <c r="BT41" s="62"/>
      <c r="BU41" s="63"/>
      <c r="BV41" s="63"/>
      <c r="BW41" s="63"/>
      <c r="BX41" s="64"/>
      <c r="BY41" s="65"/>
      <c r="BZ41" s="61"/>
      <c r="CA41" s="61"/>
      <c r="CB41" s="66"/>
      <c r="CC41" s="67"/>
      <c r="CD41" s="66"/>
      <c r="CE41" s="67"/>
      <c r="CF41" s="67"/>
      <c r="CG41" s="67"/>
      <c r="CH41" s="68"/>
      <c r="CI41" s="70"/>
      <c r="CJ41" s="69"/>
      <c r="CK41" s="2231"/>
      <c r="CL41" s="2626">
        <f t="shared" si="9"/>
        <v>0</v>
      </c>
      <c r="CM41" s="2455"/>
      <c r="CN41" s="2456"/>
      <c r="CO41" s="2455"/>
      <c r="CP41" s="2455">
        <f t="shared" si="10"/>
        <v>0</v>
      </c>
      <c r="CQ41" s="2456"/>
      <c r="CR41" s="2477"/>
      <c r="CS41" s="2459" t="s">
        <v>1974</v>
      </c>
      <c r="CT41" s="2610"/>
    </row>
    <row r="42" spans="1:98" s="1" customFormat="1" ht="104.25" customHeight="1" thickBot="1">
      <c r="A42" s="3337"/>
      <c r="B42" s="3332"/>
      <c r="C42" s="3330"/>
      <c r="D42" s="1323" t="s">
        <v>234</v>
      </c>
      <c r="E42" s="80" t="s">
        <v>134</v>
      </c>
      <c r="F42" s="80">
        <f>X42</f>
        <v>1</v>
      </c>
      <c r="G42" s="80" t="s">
        <v>227</v>
      </c>
      <c r="H42" s="80" t="s">
        <v>92</v>
      </c>
      <c r="I42" s="80" t="s">
        <v>95</v>
      </c>
      <c r="J42" s="95">
        <v>43130</v>
      </c>
      <c r="K42" s="95">
        <v>43464</v>
      </c>
      <c r="L42" s="1952"/>
      <c r="M42" s="1952"/>
      <c r="N42" s="1952"/>
      <c r="O42" s="1952"/>
      <c r="P42" s="1952"/>
      <c r="Q42" s="1952"/>
      <c r="R42" s="1952"/>
      <c r="S42" s="1952">
        <v>1</v>
      </c>
      <c r="T42" s="1965"/>
      <c r="U42" s="1965"/>
      <c r="V42" s="1965"/>
      <c r="W42" s="1965"/>
      <c r="X42" s="1626">
        <f>SUM(L42:W42)</f>
        <v>1</v>
      </c>
      <c r="Y42" s="452">
        <v>200000000</v>
      </c>
      <c r="Z42" s="452">
        <v>0</v>
      </c>
      <c r="AA42" s="475" t="s">
        <v>1441</v>
      </c>
      <c r="AB42" s="38"/>
      <c r="AC42" s="43"/>
      <c r="AD42" s="46"/>
      <c r="AE42" s="43"/>
      <c r="AF42" s="43"/>
      <c r="AG42" s="17"/>
      <c r="AH42" s="17"/>
      <c r="AI42" s="16"/>
      <c r="AJ42" s="16"/>
      <c r="AK42" s="16"/>
      <c r="AL42" s="16"/>
      <c r="AM42" s="47"/>
      <c r="AN42" s="49"/>
      <c r="AO42" s="48"/>
      <c r="AP42" s="48"/>
      <c r="AQ42" s="49"/>
      <c r="AR42" s="49"/>
      <c r="AS42" s="49"/>
      <c r="AT42" s="51"/>
      <c r="AU42" s="49"/>
      <c r="AV42" s="47"/>
      <c r="AW42" s="47"/>
      <c r="AX42" s="53"/>
      <c r="AY42" s="54"/>
      <c r="AZ42" s="53"/>
      <c r="BA42" s="54"/>
      <c r="BB42" s="54"/>
      <c r="BC42" s="54"/>
      <c r="BD42" s="55"/>
      <c r="BE42" s="18"/>
      <c r="BF42" s="52"/>
      <c r="BG42" s="52"/>
      <c r="BH42" s="58"/>
      <c r="BI42" s="59"/>
      <c r="BJ42" s="58"/>
      <c r="BK42" s="59"/>
      <c r="BL42" s="59"/>
      <c r="BM42" s="59"/>
      <c r="BN42" s="57"/>
      <c r="BO42" s="60"/>
      <c r="BP42" s="56"/>
      <c r="BQ42" s="56"/>
      <c r="BR42" s="62"/>
      <c r="BS42" s="63"/>
      <c r="BT42" s="62"/>
      <c r="BU42" s="63"/>
      <c r="BV42" s="63"/>
      <c r="BW42" s="63"/>
      <c r="BX42" s="64"/>
      <c r="BY42" s="65"/>
      <c r="BZ42" s="61"/>
      <c r="CA42" s="61"/>
      <c r="CB42" s="66"/>
      <c r="CC42" s="67"/>
      <c r="CD42" s="66"/>
      <c r="CE42" s="67"/>
      <c r="CF42" s="67"/>
      <c r="CG42" s="67"/>
      <c r="CH42" s="68"/>
      <c r="CI42" s="70"/>
      <c r="CJ42" s="69"/>
      <c r="CK42" s="2231"/>
      <c r="CL42" s="2626">
        <f t="shared" si="9"/>
        <v>0</v>
      </c>
      <c r="CM42" s="2455"/>
      <c r="CN42" s="2456"/>
      <c r="CO42" s="2455"/>
      <c r="CP42" s="2455">
        <f t="shared" si="10"/>
        <v>0</v>
      </c>
      <c r="CQ42" s="2456"/>
      <c r="CR42" s="2477"/>
      <c r="CS42" s="2459" t="s">
        <v>1975</v>
      </c>
      <c r="CT42" s="2610"/>
    </row>
    <row r="43" spans="1:98" s="1" customFormat="1" ht="104.25" customHeight="1" thickBot="1">
      <c r="A43" s="3337"/>
      <c r="B43" s="3332"/>
      <c r="C43" s="3330"/>
      <c r="D43" s="1323" t="s">
        <v>235</v>
      </c>
      <c r="E43" s="80" t="s">
        <v>135</v>
      </c>
      <c r="F43" s="80">
        <f>X43</f>
        <v>1</v>
      </c>
      <c r="G43" s="80" t="s">
        <v>228</v>
      </c>
      <c r="H43" s="80" t="s">
        <v>136</v>
      </c>
      <c r="I43" s="80" t="s">
        <v>137</v>
      </c>
      <c r="J43" s="95">
        <v>43130</v>
      </c>
      <c r="K43" s="95">
        <v>43464</v>
      </c>
      <c r="L43" s="1952"/>
      <c r="M43" s="1952">
        <v>1</v>
      </c>
      <c r="N43" s="1952"/>
      <c r="O43" s="1952"/>
      <c r="P43" s="1952"/>
      <c r="Q43" s="1952"/>
      <c r="R43" s="1952"/>
      <c r="S43" s="1952"/>
      <c r="T43" s="1965"/>
      <c r="U43" s="1965"/>
      <c r="V43" s="1965"/>
      <c r="W43" s="1965"/>
      <c r="X43" s="1626">
        <f>SUM(L43:W43)</f>
        <v>1</v>
      </c>
      <c r="Y43" s="452">
        <v>45000000</v>
      </c>
      <c r="Z43" s="452">
        <v>0</v>
      </c>
      <c r="AA43" s="475" t="s">
        <v>1027</v>
      </c>
      <c r="AB43" s="38"/>
      <c r="AC43" s="43"/>
      <c r="AD43" s="46"/>
      <c r="AE43" s="43"/>
      <c r="AF43" s="43"/>
      <c r="AG43" s="17"/>
      <c r="AH43" s="17"/>
      <c r="AI43" s="16"/>
      <c r="AJ43" s="16"/>
      <c r="AK43" s="16"/>
      <c r="AL43" s="16"/>
      <c r="AM43" s="47"/>
      <c r="AN43" s="49"/>
      <c r="AO43" s="48"/>
      <c r="AP43" s="48"/>
      <c r="AQ43" s="49"/>
      <c r="AR43" s="49"/>
      <c r="AS43" s="49"/>
      <c r="AT43" s="51"/>
      <c r="AU43" s="49"/>
      <c r="AV43" s="47"/>
      <c r="AW43" s="47"/>
      <c r="AX43" s="53"/>
      <c r="AY43" s="54"/>
      <c r="AZ43" s="53"/>
      <c r="BA43" s="54"/>
      <c r="BB43" s="54"/>
      <c r="BC43" s="54"/>
      <c r="BD43" s="55"/>
      <c r="BE43" s="18"/>
      <c r="BF43" s="52"/>
      <c r="BG43" s="52"/>
      <c r="BH43" s="58"/>
      <c r="BI43" s="59"/>
      <c r="BJ43" s="58"/>
      <c r="BK43" s="59"/>
      <c r="BL43" s="59"/>
      <c r="BM43" s="59"/>
      <c r="BN43" s="57"/>
      <c r="BO43" s="60"/>
      <c r="BP43" s="56"/>
      <c r="BQ43" s="56"/>
      <c r="BR43" s="62"/>
      <c r="BS43" s="63"/>
      <c r="BT43" s="62"/>
      <c r="BU43" s="63"/>
      <c r="BV43" s="63"/>
      <c r="BW43" s="63"/>
      <c r="BX43" s="64"/>
      <c r="BY43" s="65"/>
      <c r="BZ43" s="61"/>
      <c r="CA43" s="61"/>
      <c r="CB43" s="66"/>
      <c r="CC43" s="67"/>
      <c r="CD43" s="66"/>
      <c r="CE43" s="67"/>
      <c r="CF43" s="67"/>
      <c r="CG43" s="67"/>
      <c r="CH43" s="68"/>
      <c r="CI43" s="70"/>
      <c r="CJ43" s="69"/>
      <c r="CK43" s="2231"/>
      <c r="CL43" s="2626">
        <f t="shared" si="9"/>
        <v>1</v>
      </c>
      <c r="CM43" s="2455">
        <f>CL43/X43</f>
        <v>1</v>
      </c>
      <c r="CN43" s="2456">
        <v>0.5</v>
      </c>
      <c r="CO43" s="2636">
        <f>+CN43/CL43</f>
        <v>0.5</v>
      </c>
      <c r="CP43" s="2455">
        <f t="shared" si="10"/>
        <v>0.5</v>
      </c>
      <c r="CQ43" s="2456"/>
      <c r="CR43" s="2477"/>
      <c r="CS43" s="2459" t="s">
        <v>2105</v>
      </c>
      <c r="CT43" s="2610"/>
    </row>
    <row r="44" spans="1:98" s="1" customFormat="1" ht="81.75" customHeight="1" thickBot="1">
      <c r="A44" s="3337"/>
      <c r="B44" s="3332"/>
      <c r="C44" s="3330"/>
      <c r="D44" s="1323" t="s">
        <v>143</v>
      </c>
      <c r="E44" s="80" t="s">
        <v>96</v>
      </c>
      <c r="F44" s="80">
        <f>X44</f>
        <v>1</v>
      </c>
      <c r="G44" s="80" t="s">
        <v>229</v>
      </c>
      <c r="H44" s="80" t="s">
        <v>92</v>
      </c>
      <c r="I44" s="80" t="s">
        <v>97</v>
      </c>
      <c r="J44" s="95">
        <v>43130</v>
      </c>
      <c r="K44" s="95">
        <v>43464</v>
      </c>
      <c r="L44" s="1952"/>
      <c r="M44" s="1952"/>
      <c r="N44" s="1952"/>
      <c r="O44" s="1952">
        <v>1</v>
      </c>
      <c r="P44" s="1952"/>
      <c r="Q44" s="1952"/>
      <c r="R44" s="1952"/>
      <c r="S44" s="1952"/>
      <c r="T44" s="1965"/>
      <c r="U44" s="1965"/>
      <c r="V44" s="1965"/>
      <c r="W44" s="1965"/>
      <c r="X44" s="1626">
        <f>SUM(L44:W44)</f>
        <v>1</v>
      </c>
      <c r="Y44" s="452">
        <v>20000000</v>
      </c>
      <c r="Z44" s="452">
        <v>0</v>
      </c>
      <c r="AA44" s="475" t="s">
        <v>1441</v>
      </c>
      <c r="AB44" s="38"/>
      <c r="AC44" s="43"/>
      <c r="AD44" s="46"/>
      <c r="AE44" s="43"/>
      <c r="AF44" s="43"/>
      <c r="AG44" s="17"/>
      <c r="AH44" s="17"/>
      <c r="AI44" s="16"/>
      <c r="AJ44" s="16"/>
      <c r="AK44" s="16"/>
      <c r="AL44" s="16"/>
      <c r="AM44" s="47"/>
      <c r="AN44" s="49"/>
      <c r="AO44" s="48"/>
      <c r="AP44" s="48"/>
      <c r="AQ44" s="49"/>
      <c r="AR44" s="49"/>
      <c r="AS44" s="49"/>
      <c r="AT44" s="51"/>
      <c r="AU44" s="49"/>
      <c r="AV44" s="47"/>
      <c r="AW44" s="47"/>
      <c r="AX44" s="53"/>
      <c r="AY44" s="54"/>
      <c r="AZ44" s="53"/>
      <c r="BA44" s="54"/>
      <c r="BB44" s="54"/>
      <c r="BC44" s="54"/>
      <c r="BD44" s="55"/>
      <c r="BE44" s="18"/>
      <c r="BF44" s="52"/>
      <c r="BG44" s="52"/>
      <c r="BH44" s="58"/>
      <c r="BI44" s="59"/>
      <c r="BJ44" s="58"/>
      <c r="BK44" s="59"/>
      <c r="BL44" s="59"/>
      <c r="BM44" s="59"/>
      <c r="BN44" s="57"/>
      <c r="BO44" s="60"/>
      <c r="BP44" s="56"/>
      <c r="BQ44" s="56"/>
      <c r="BR44" s="62"/>
      <c r="BS44" s="63"/>
      <c r="BT44" s="62"/>
      <c r="BU44" s="63"/>
      <c r="BV44" s="63"/>
      <c r="BW44" s="63"/>
      <c r="BX44" s="64"/>
      <c r="BY44" s="65"/>
      <c r="BZ44" s="61"/>
      <c r="CA44" s="61"/>
      <c r="CB44" s="66"/>
      <c r="CC44" s="67"/>
      <c r="CD44" s="66"/>
      <c r="CE44" s="67"/>
      <c r="CF44" s="67"/>
      <c r="CG44" s="67"/>
      <c r="CH44" s="68"/>
      <c r="CI44" s="70"/>
      <c r="CJ44" s="69"/>
      <c r="CK44" s="2231"/>
      <c r="CL44" s="2626">
        <f t="shared" si="9"/>
        <v>0</v>
      </c>
      <c r="CM44" s="2455"/>
      <c r="CN44" s="2456"/>
      <c r="CO44" s="2455"/>
      <c r="CP44" s="2455">
        <f t="shared" si="10"/>
        <v>0</v>
      </c>
      <c r="CQ44" s="2456"/>
      <c r="CR44" s="2477"/>
      <c r="CS44" s="2459" t="s">
        <v>1976</v>
      </c>
      <c r="CT44" s="2610"/>
    </row>
    <row r="45" spans="1:98" s="1" customFormat="1" ht="93" customHeight="1" thickBot="1">
      <c r="A45" s="3337"/>
      <c r="B45" s="3332"/>
      <c r="C45" s="3330"/>
      <c r="D45" s="1323" t="s">
        <v>211</v>
      </c>
      <c r="E45" s="80" t="s">
        <v>138</v>
      </c>
      <c r="F45" s="80">
        <f t="shared" si="11"/>
        <v>12</v>
      </c>
      <c r="G45" s="80" t="s">
        <v>230</v>
      </c>
      <c r="H45" s="80" t="s">
        <v>139</v>
      </c>
      <c r="I45" s="80" t="s">
        <v>140</v>
      </c>
      <c r="J45" s="95">
        <v>43130</v>
      </c>
      <c r="K45" s="95">
        <v>43464</v>
      </c>
      <c r="L45" s="1952">
        <v>1</v>
      </c>
      <c r="M45" s="1952">
        <v>1</v>
      </c>
      <c r="N45" s="1952">
        <v>1</v>
      </c>
      <c r="O45" s="1952">
        <v>1</v>
      </c>
      <c r="P45" s="1952">
        <v>1</v>
      </c>
      <c r="Q45" s="1952">
        <v>1</v>
      </c>
      <c r="R45" s="1952">
        <v>1</v>
      </c>
      <c r="S45" s="1952">
        <v>1</v>
      </c>
      <c r="T45" s="1965">
        <v>1</v>
      </c>
      <c r="U45" s="1965">
        <v>1</v>
      </c>
      <c r="V45" s="1965">
        <v>1</v>
      </c>
      <c r="W45" s="1965">
        <v>1</v>
      </c>
      <c r="X45" s="1626">
        <f t="shared" si="8"/>
        <v>12</v>
      </c>
      <c r="Y45" s="452">
        <v>0</v>
      </c>
      <c r="Z45" s="452">
        <v>0</v>
      </c>
      <c r="AA45" s="475"/>
      <c r="AB45" s="38"/>
      <c r="AC45" s="43"/>
      <c r="AD45" s="46"/>
      <c r="AE45" s="43"/>
      <c r="AF45" s="43"/>
      <c r="AG45" s="17"/>
      <c r="AH45" s="17"/>
      <c r="AI45" s="16"/>
      <c r="AJ45" s="16"/>
      <c r="AK45" s="16"/>
      <c r="AL45" s="16"/>
      <c r="AM45" s="47"/>
      <c r="AN45" s="49"/>
      <c r="AO45" s="48"/>
      <c r="AP45" s="48"/>
      <c r="AQ45" s="49"/>
      <c r="AR45" s="49"/>
      <c r="AS45" s="49"/>
      <c r="AT45" s="51"/>
      <c r="AU45" s="49"/>
      <c r="AV45" s="47"/>
      <c r="AW45" s="47"/>
      <c r="AX45" s="53"/>
      <c r="AY45" s="54"/>
      <c r="AZ45" s="53"/>
      <c r="BA45" s="54"/>
      <c r="BB45" s="54"/>
      <c r="BC45" s="54"/>
      <c r="BD45" s="55"/>
      <c r="BE45" s="18"/>
      <c r="BF45" s="52"/>
      <c r="BG45" s="52"/>
      <c r="BH45" s="58"/>
      <c r="BI45" s="59"/>
      <c r="BJ45" s="58"/>
      <c r="BK45" s="59"/>
      <c r="BL45" s="59"/>
      <c r="BM45" s="59"/>
      <c r="BN45" s="57"/>
      <c r="BO45" s="60"/>
      <c r="BP45" s="56"/>
      <c r="BQ45" s="56"/>
      <c r="BR45" s="62"/>
      <c r="BS45" s="63"/>
      <c r="BT45" s="62"/>
      <c r="BU45" s="63"/>
      <c r="BV45" s="63"/>
      <c r="BW45" s="63"/>
      <c r="BX45" s="64"/>
      <c r="BY45" s="65"/>
      <c r="BZ45" s="61"/>
      <c r="CA45" s="61"/>
      <c r="CB45" s="66"/>
      <c r="CC45" s="67"/>
      <c r="CD45" s="66"/>
      <c r="CE45" s="67"/>
      <c r="CF45" s="67"/>
      <c r="CG45" s="67"/>
      <c r="CH45" s="68"/>
      <c r="CI45" s="70"/>
      <c r="CJ45" s="69"/>
      <c r="CK45" s="2231"/>
      <c r="CL45" s="2626">
        <f t="shared" si="9"/>
        <v>2</v>
      </c>
      <c r="CM45" s="2455">
        <f>CL45/X45</f>
        <v>0.16666666666666666</v>
      </c>
      <c r="CN45" s="2456">
        <v>2</v>
      </c>
      <c r="CO45" s="2455">
        <f>+CN45/CL45</f>
        <v>1</v>
      </c>
      <c r="CP45" s="2455">
        <f t="shared" si="10"/>
        <v>0.16666666666666666</v>
      </c>
      <c r="CQ45" s="2456"/>
      <c r="CR45" s="2477"/>
      <c r="CS45" s="2459" t="s">
        <v>1977</v>
      </c>
      <c r="CT45" s="2610"/>
    </row>
    <row r="46" spans="1:98" s="1" customFormat="1" ht="114" customHeight="1" thickBot="1">
      <c r="A46" s="3337"/>
      <c r="B46" s="3332"/>
      <c r="C46" s="3330"/>
      <c r="D46" s="1323" t="s">
        <v>212</v>
      </c>
      <c r="E46" s="80" t="s">
        <v>72</v>
      </c>
      <c r="F46" s="80">
        <f t="shared" si="11"/>
        <v>12</v>
      </c>
      <c r="G46" s="80" t="s">
        <v>231</v>
      </c>
      <c r="H46" s="80" t="s">
        <v>141</v>
      </c>
      <c r="I46" s="79" t="s">
        <v>98</v>
      </c>
      <c r="J46" s="95">
        <v>43130</v>
      </c>
      <c r="K46" s="95">
        <v>43464</v>
      </c>
      <c r="L46" s="1952">
        <v>1</v>
      </c>
      <c r="M46" s="1952">
        <v>1</v>
      </c>
      <c r="N46" s="1952">
        <v>1</v>
      </c>
      <c r="O46" s="1952">
        <v>1</v>
      </c>
      <c r="P46" s="1952">
        <v>1</v>
      </c>
      <c r="Q46" s="1952">
        <v>1</v>
      </c>
      <c r="R46" s="1952">
        <v>1</v>
      </c>
      <c r="S46" s="1952">
        <v>1</v>
      </c>
      <c r="T46" s="1965">
        <v>1</v>
      </c>
      <c r="U46" s="1965">
        <v>1</v>
      </c>
      <c r="V46" s="1965">
        <v>1</v>
      </c>
      <c r="W46" s="1965">
        <v>1</v>
      </c>
      <c r="X46" s="1626">
        <f t="shared" si="8"/>
        <v>12</v>
      </c>
      <c r="Y46" s="452">
        <v>0</v>
      </c>
      <c r="Z46" s="452">
        <v>0</v>
      </c>
      <c r="AA46" s="475"/>
      <c r="AB46" s="38"/>
      <c r="AC46" s="43"/>
      <c r="AD46" s="46"/>
      <c r="AE46" s="43"/>
      <c r="AF46" s="43"/>
      <c r="AG46" s="17"/>
      <c r="AH46" s="17"/>
      <c r="AI46" s="16"/>
      <c r="AJ46" s="16"/>
      <c r="AK46" s="16"/>
      <c r="AL46" s="16"/>
      <c r="AM46" s="47"/>
      <c r="AN46" s="49"/>
      <c r="AO46" s="48"/>
      <c r="AP46" s="48"/>
      <c r="AQ46" s="49"/>
      <c r="AR46" s="49"/>
      <c r="AS46" s="49"/>
      <c r="AT46" s="51"/>
      <c r="AU46" s="49"/>
      <c r="AV46" s="47"/>
      <c r="AW46" s="47"/>
      <c r="AX46" s="53"/>
      <c r="AY46" s="54"/>
      <c r="AZ46" s="53"/>
      <c r="BA46" s="54"/>
      <c r="BB46" s="54"/>
      <c r="BC46" s="54"/>
      <c r="BD46" s="55"/>
      <c r="BE46" s="18"/>
      <c r="BF46" s="52"/>
      <c r="BG46" s="52"/>
      <c r="BH46" s="58"/>
      <c r="BI46" s="59"/>
      <c r="BJ46" s="58"/>
      <c r="BK46" s="59"/>
      <c r="BL46" s="59"/>
      <c r="BM46" s="59"/>
      <c r="BN46" s="57"/>
      <c r="BO46" s="60"/>
      <c r="BP46" s="56"/>
      <c r="BQ46" s="56"/>
      <c r="BR46" s="62"/>
      <c r="BS46" s="63"/>
      <c r="BT46" s="62"/>
      <c r="BU46" s="63"/>
      <c r="BV46" s="63"/>
      <c r="BW46" s="63"/>
      <c r="BX46" s="64"/>
      <c r="BY46" s="65"/>
      <c r="BZ46" s="61"/>
      <c r="CA46" s="61"/>
      <c r="CB46" s="66"/>
      <c r="CC46" s="67"/>
      <c r="CD46" s="66"/>
      <c r="CE46" s="67"/>
      <c r="CF46" s="67"/>
      <c r="CG46" s="67"/>
      <c r="CH46" s="68"/>
      <c r="CI46" s="70"/>
      <c r="CJ46" s="69"/>
      <c r="CK46" s="2231"/>
      <c r="CL46" s="2626">
        <f t="shared" si="9"/>
        <v>2</v>
      </c>
      <c r="CM46" s="2455">
        <f>CL46/X46</f>
        <v>0.16666666666666666</v>
      </c>
      <c r="CN46" s="2456">
        <v>2</v>
      </c>
      <c r="CO46" s="2455">
        <f>+CN46/CL46</f>
        <v>1</v>
      </c>
      <c r="CP46" s="2455">
        <f t="shared" si="10"/>
        <v>0.16666666666666666</v>
      </c>
      <c r="CQ46" s="2456"/>
      <c r="CR46" s="2477"/>
      <c r="CS46" s="2459" t="s">
        <v>1978</v>
      </c>
      <c r="CT46" s="2610"/>
    </row>
    <row r="47" spans="1:98" s="1" customFormat="1" ht="76.5" customHeight="1" thickBot="1">
      <c r="A47" s="3337"/>
      <c r="B47" s="3332"/>
      <c r="C47" s="3330"/>
      <c r="D47" s="1324" t="s">
        <v>213</v>
      </c>
      <c r="E47" s="396" t="s">
        <v>99</v>
      </c>
      <c r="F47" s="80">
        <f t="shared" si="11"/>
        <v>2</v>
      </c>
      <c r="G47" s="396" t="s">
        <v>232</v>
      </c>
      <c r="H47" s="396" t="s">
        <v>142</v>
      </c>
      <c r="I47" s="396" t="s">
        <v>100</v>
      </c>
      <c r="J47" s="95">
        <v>43130</v>
      </c>
      <c r="K47" s="95">
        <v>43464</v>
      </c>
      <c r="L47" s="1952"/>
      <c r="M47" s="1952"/>
      <c r="N47" s="1952"/>
      <c r="O47" s="1952"/>
      <c r="P47" s="1952"/>
      <c r="Q47" s="1952"/>
      <c r="R47" s="1952">
        <v>1</v>
      </c>
      <c r="S47" s="1952"/>
      <c r="T47" s="1965"/>
      <c r="U47" s="1965"/>
      <c r="V47" s="1965"/>
      <c r="W47" s="1965">
        <v>1</v>
      </c>
      <c r="X47" s="1626">
        <f t="shared" si="8"/>
        <v>2</v>
      </c>
      <c r="Y47" s="452">
        <v>0</v>
      </c>
      <c r="Z47" s="452">
        <v>0</v>
      </c>
      <c r="AA47" s="475"/>
      <c r="AB47" s="38"/>
      <c r="AC47" s="43"/>
      <c r="AD47" s="46"/>
      <c r="AE47" s="43"/>
      <c r="AF47" s="43"/>
      <c r="AG47" s="17"/>
      <c r="AH47" s="17"/>
      <c r="AI47" s="16"/>
      <c r="AJ47" s="16"/>
      <c r="AK47" s="16"/>
      <c r="AL47" s="16"/>
      <c r="AM47" s="47"/>
      <c r="AN47" s="49"/>
      <c r="AO47" s="48"/>
      <c r="AP47" s="48"/>
      <c r="AQ47" s="49"/>
      <c r="AR47" s="49"/>
      <c r="AS47" s="49"/>
      <c r="AT47" s="51"/>
      <c r="AU47" s="49"/>
      <c r="AV47" s="47"/>
      <c r="AW47" s="47"/>
      <c r="AX47" s="53"/>
      <c r="AY47" s="54"/>
      <c r="AZ47" s="53"/>
      <c r="BA47" s="54"/>
      <c r="BB47" s="54"/>
      <c r="BC47" s="54"/>
      <c r="BD47" s="55"/>
      <c r="BE47" s="18"/>
      <c r="BF47" s="52"/>
      <c r="BG47" s="52"/>
      <c r="BH47" s="58"/>
      <c r="BI47" s="59"/>
      <c r="BJ47" s="58"/>
      <c r="BK47" s="59"/>
      <c r="BL47" s="59"/>
      <c r="BM47" s="59"/>
      <c r="BN47" s="57"/>
      <c r="BO47" s="60"/>
      <c r="BP47" s="56"/>
      <c r="BQ47" s="56"/>
      <c r="BR47" s="62"/>
      <c r="BS47" s="63"/>
      <c r="BT47" s="62"/>
      <c r="BU47" s="63"/>
      <c r="BV47" s="63"/>
      <c r="BW47" s="63"/>
      <c r="BX47" s="64"/>
      <c r="BY47" s="65"/>
      <c r="BZ47" s="61"/>
      <c r="CA47" s="61"/>
      <c r="CB47" s="66"/>
      <c r="CC47" s="67"/>
      <c r="CD47" s="66"/>
      <c r="CE47" s="67"/>
      <c r="CF47" s="67"/>
      <c r="CG47" s="67"/>
      <c r="CH47" s="68"/>
      <c r="CI47" s="70"/>
      <c r="CJ47" s="69"/>
      <c r="CK47" s="2231"/>
      <c r="CL47" s="2626">
        <f t="shared" si="9"/>
        <v>0</v>
      </c>
      <c r="CM47" s="2455"/>
      <c r="CN47" s="2456">
        <v>0</v>
      </c>
      <c r="CO47" s="2455"/>
      <c r="CP47" s="2455">
        <f t="shared" si="10"/>
        <v>0</v>
      </c>
      <c r="CQ47" s="2456"/>
      <c r="CR47" s="2477"/>
      <c r="CS47" s="2459" t="s">
        <v>1979</v>
      </c>
      <c r="CT47" s="2610"/>
    </row>
    <row r="48" spans="1:98" s="1" customFormat="1" ht="15.75" thickBot="1">
      <c r="A48" s="3334" t="s">
        <v>56</v>
      </c>
      <c r="B48" s="3335"/>
      <c r="C48" s="3335"/>
      <c r="D48" s="3335"/>
      <c r="E48" s="1325"/>
      <c r="F48" s="1325"/>
      <c r="G48" s="1325"/>
      <c r="H48" s="1326"/>
      <c r="I48" s="1325"/>
      <c r="J48" s="1325"/>
      <c r="K48" s="1325"/>
      <c r="L48" s="1327"/>
      <c r="M48" s="1327"/>
      <c r="N48" s="1327"/>
      <c r="O48" s="1327"/>
      <c r="P48" s="1327"/>
      <c r="Q48" s="1327"/>
      <c r="R48" s="1327"/>
      <c r="S48" s="1327"/>
      <c r="T48" s="1327"/>
      <c r="U48" s="1327"/>
      <c r="V48" s="1327"/>
      <c r="W48" s="1327"/>
      <c r="X48" s="1328"/>
      <c r="Y48" s="1459">
        <f>SUM(Y35:Y47)</f>
        <v>2046266228</v>
      </c>
      <c r="Z48" s="1459">
        <f>SUM(Z35:Z47)</f>
        <v>0</v>
      </c>
      <c r="AA48" s="1332"/>
      <c r="AB48" s="1332"/>
      <c r="AC48" s="1332"/>
      <c r="AD48" s="1332"/>
      <c r="AE48" s="1332"/>
      <c r="AF48" s="1332"/>
      <c r="AG48" s="1332"/>
      <c r="AH48" s="1332"/>
      <c r="AI48" s="1332"/>
      <c r="AJ48" s="1332"/>
      <c r="AK48" s="1332"/>
      <c r="AL48" s="1332"/>
      <c r="AM48" s="1332"/>
      <c r="AN48" s="1332"/>
      <c r="AO48" s="1332"/>
      <c r="AP48" s="1332"/>
      <c r="AQ48" s="1332"/>
      <c r="AR48" s="1332"/>
      <c r="AS48" s="1332"/>
      <c r="AT48" s="1332"/>
      <c r="AU48" s="1332"/>
      <c r="AV48" s="1332"/>
      <c r="AW48" s="1332"/>
      <c r="AX48" s="1332"/>
      <c r="AY48" s="1332"/>
      <c r="AZ48" s="1332"/>
      <c r="BA48" s="1332"/>
      <c r="BB48" s="1332"/>
      <c r="BC48" s="1332"/>
      <c r="BD48" s="1332"/>
      <c r="BE48" s="1332"/>
      <c r="BF48" s="1332"/>
      <c r="BG48" s="1332"/>
      <c r="BH48" s="1332"/>
      <c r="BI48" s="1332"/>
      <c r="BJ48" s="1332"/>
      <c r="BK48" s="1332"/>
      <c r="BL48" s="1332"/>
      <c r="BM48" s="1332"/>
      <c r="BN48" s="1332"/>
      <c r="BO48" s="1332"/>
      <c r="BP48" s="1332"/>
      <c r="BQ48" s="1332"/>
      <c r="BR48" s="1332"/>
      <c r="BS48" s="1332"/>
      <c r="BT48" s="1332"/>
      <c r="BU48" s="1332"/>
      <c r="BV48" s="1332"/>
      <c r="BW48" s="1332"/>
      <c r="BX48" s="1332"/>
      <c r="BY48" s="1332"/>
      <c r="BZ48" s="1332"/>
      <c r="CA48" s="1332"/>
      <c r="CB48" s="1332"/>
      <c r="CC48" s="1332"/>
      <c r="CD48" s="1332"/>
      <c r="CE48" s="1332"/>
      <c r="CF48" s="1332"/>
      <c r="CG48" s="1332"/>
      <c r="CH48" s="1332"/>
      <c r="CI48" s="1332"/>
      <c r="CJ48" s="1332"/>
      <c r="CK48" s="2633"/>
      <c r="CL48" s="2631"/>
      <c r="CM48" s="2631"/>
      <c r="CN48" s="2631"/>
      <c r="CO48" s="2631"/>
      <c r="CP48" s="2631"/>
      <c r="CQ48" s="2631"/>
      <c r="CR48" s="2631"/>
      <c r="CS48" s="2631"/>
      <c r="CT48" s="2631"/>
    </row>
    <row r="49" spans="1:98" s="1" customFormat="1" ht="107.25" customHeight="1" thickBot="1">
      <c r="A49" s="3337">
        <v>4</v>
      </c>
      <c r="B49" s="3332" t="s">
        <v>198</v>
      </c>
      <c r="C49" s="3330" t="s">
        <v>197</v>
      </c>
      <c r="D49" s="98" t="s">
        <v>172</v>
      </c>
      <c r="E49" s="77" t="s">
        <v>173</v>
      </c>
      <c r="F49" s="78">
        <v>1</v>
      </c>
      <c r="G49" s="79" t="s">
        <v>174</v>
      </c>
      <c r="H49" s="79" t="s">
        <v>106</v>
      </c>
      <c r="I49" s="79" t="s">
        <v>175</v>
      </c>
      <c r="J49" s="75">
        <v>43102</v>
      </c>
      <c r="K49" s="75">
        <v>43464</v>
      </c>
      <c r="L49" s="1960">
        <v>1</v>
      </c>
      <c r="M49" s="1960"/>
      <c r="N49" s="1960"/>
      <c r="O49" s="1960"/>
      <c r="P49" s="1960"/>
      <c r="Q49" s="1960"/>
      <c r="R49" s="1960"/>
      <c r="S49" s="1960"/>
      <c r="T49" s="1962"/>
      <c r="U49" s="1962"/>
      <c r="V49" s="1962"/>
      <c r="W49" s="1962"/>
      <c r="X49" s="1626">
        <f>SUM(L49:W49)</f>
        <v>1</v>
      </c>
      <c r="Y49" s="452">
        <v>0</v>
      </c>
      <c r="Z49" s="452">
        <v>0</v>
      </c>
      <c r="AA49" s="475"/>
      <c r="AB49" s="38"/>
      <c r="AC49" s="43"/>
      <c r="AD49" s="46"/>
      <c r="AE49" s="43"/>
      <c r="AF49" s="43"/>
      <c r="AG49" s="17"/>
      <c r="AH49" s="17"/>
      <c r="AI49" s="16"/>
      <c r="AJ49" s="16"/>
      <c r="AK49" s="16"/>
      <c r="AL49" s="16"/>
      <c r="AM49" s="47"/>
      <c r="AN49" s="49"/>
      <c r="AO49" s="48"/>
      <c r="AP49" s="48"/>
      <c r="AQ49" s="49"/>
      <c r="AR49" s="49"/>
      <c r="AS49" s="49"/>
      <c r="AT49" s="51"/>
      <c r="AU49" s="49"/>
      <c r="AV49" s="47"/>
      <c r="AW49" s="47"/>
      <c r="AX49" s="53"/>
      <c r="AY49" s="54"/>
      <c r="AZ49" s="53"/>
      <c r="BA49" s="54"/>
      <c r="BB49" s="54"/>
      <c r="BC49" s="54"/>
      <c r="BD49" s="55"/>
      <c r="BE49" s="18"/>
      <c r="BF49" s="52"/>
      <c r="BG49" s="52"/>
      <c r="BH49" s="58"/>
      <c r="BI49" s="59"/>
      <c r="BJ49" s="58"/>
      <c r="BK49" s="59"/>
      <c r="BL49" s="59"/>
      <c r="BM49" s="59"/>
      <c r="BN49" s="57"/>
      <c r="BO49" s="60"/>
      <c r="BP49" s="56"/>
      <c r="BQ49" s="56"/>
      <c r="BR49" s="62"/>
      <c r="BS49" s="63"/>
      <c r="BT49" s="62"/>
      <c r="BU49" s="63"/>
      <c r="BV49" s="63"/>
      <c r="BW49" s="63"/>
      <c r="BX49" s="64"/>
      <c r="BY49" s="65"/>
      <c r="BZ49" s="61"/>
      <c r="CA49" s="61"/>
      <c r="CB49" s="66"/>
      <c r="CC49" s="67"/>
      <c r="CD49" s="66"/>
      <c r="CE49" s="67"/>
      <c r="CF49" s="67"/>
      <c r="CG49" s="67"/>
      <c r="CH49" s="68"/>
      <c r="CI49" s="70"/>
      <c r="CJ49" s="69"/>
      <c r="CK49" s="2231"/>
      <c r="CL49" s="2626">
        <f>SUM(L49:M49)</f>
        <v>1</v>
      </c>
      <c r="CM49" s="2455">
        <f>CL49/X49</f>
        <v>1</v>
      </c>
      <c r="CN49" s="2456">
        <v>1</v>
      </c>
      <c r="CO49" s="2455">
        <f>+CN49/CL49</f>
        <v>1</v>
      </c>
      <c r="CP49" s="2455">
        <f>+CN49/X49</f>
        <v>1</v>
      </c>
      <c r="CQ49" s="2456"/>
      <c r="CR49" s="2477"/>
      <c r="CS49" s="2459" t="s">
        <v>1980</v>
      </c>
      <c r="CT49" s="2610"/>
    </row>
    <row r="50" spans="1:98" s="1" customFormat="1" ht="63.75" customHeight="1" thickBot="1">
      <c r="A50" s="3337"/>
      <c r="B50" s="3332"/>
      <c r="C50" s="3330"/>
      <c r="D50" s="72" t="s">
        <v>152</v>
      </c>
      <c r="E50" s="74" t="s">
        <v>72</v>
      </c>
      <c r="F50" s="78">
        <f aca="true" t="shared" si="12" ref="F50:F57">X50</f>
        <v>1</v>
      </c>
      <c r="G50" s="79" t="s">
        <v>158</v>
      </c>
      <c r="H50" s="79" t="s">
        <v>105</v>
      </c>
      <c r="I50" s="99" t="s">
        <v>159</v>
      </c>
      <c r="J50" s="75">
        <v>43102</v>
      </c>
      <c r="K50" s="75">
        <v>43464</v>
      </c>
      <c r="L50" s="1960">
        <v>1</v>
      </c>
      <c r="M50" s="1960"/>
      <c r="N50" s="1960"/>
      <c r="O50" s="1960"/>
      <c r="P50" s="1960"/>
      <c r="Q50" s="1960"/>
      <c r="R50" s="1960"/>
      <c r="S50" s="1960"/>
      <c r="T50" s="1962"/>
      <c r="U50" s="1962"/>
      <c r="V50" s="1962"/>
      <c r="W50" s="1962"/>
      <c r="X50" s="1626">
        <f>SUM(L50:W50)</f>
        <v>1</v>
      </c>
      <c r="Y50" s="452">
        <v>0</v>
      </c>
      <c r="Z50" s="452">
        <v>0</v>
      </c>
      <c r="AA50" s="475"/>
      <c r="AB50" s="38"/>
      <c r="AC50" s="43"/>
      <c r="AD50" s="46"/>
      <c r="AE50" s="43"/>
      <c r="AF50" s="43"/>
      <c r="AG50" s="17"/>
      <c r="AH50" s="17"/>
      <c r="AI50" s="16"/>
      <c r="AJ50" s="16"/>
      <c r="AK50" s="16"/>
      <c r="AL50" s="16"/>
      <c r="AM50" s="47"/>
      <c r="AN50" s="49"/>
      <c r="AO50" s="48"/>
      <c r="AP50" s="48"/>
      <c r="AQ50" s="49"/>
      <c r="AR50" s="49"/>
      <c r="AS50" s="49"/>
      <c r="AT50" s="51"/>
      <c r="AU50" s="49"/>
      <c r="AV50" s="47"/>
      <c r="AW50" s="47"/>
      <c r="AX50" s="53"/>
      <c r="AY50" s="54"/>
      <c r="AZ50" s="53"/>
      <c r="BA50" s="54"/>
      <c r="BB50" s="54"/>
      <c r="BC50" s="54"/>
      <c r="BD50" s="55"/>
      <c r="BE50" s="18"/>
      <c r="BF50" s="52"/>
      <c r="BG50" s="52"/>
      <c r="BH50" s="58"/>
      <c r="BI50" s="59"/>
      <c r="BJ50" s="58"/>
      <c r="BK50" s="59"/>
      <c r="BL50" s="59"/>
      <c r="BM50" s="59"/>
      <c r="BN50" s="57"/>
      <c r="BO50" s="60"/>
      <c r="BP50" s="56"/>
      <c r="BQ50" s="56"/>
      <c r="BR50" s="62"/>
      <c r="BS50" s="63"/>
      <c r="BT50" s="62"/>
      <c r="BU50" s="63"/>
      <c r="BV50" s="63"/>
      <c r="BW50" s="63"/>
      <c r="BX50" s="64"/>
      <c r="BY50" s="65"/>
      <c r="BZ50" s="61"/>
      <c r="CA50" s="61"/>
      <c r="CB50" s="66"/>
      <c r="CC50" s="67"/>
      <c r="CD50" s="66"/>
      <c r="CE50" s="67"/>
      <c r="CF50" s="67"/>
      <c r="CG50" s="67"/>
      <c r="CH50" s="68"/>
      <c r="CI50" s="70"/>
      <c r="CJ50" s="69"/>
      <c r="CK50" s="2231"/>
      <c r="CL50" s="2626">
        <f aca="true" t="shared" si="13" ref="CL50:CL58">SUM(L50:M50)</f>
        <v>1</v>
      </c>
      <c r="CM50" s="2455">
        <f aca="true" t="shared" si="14" ref="CM50:CM56">CL50/X50</f>
        <v>1</v>
      </c>
      <c r="CN50" s="2456">
        <v>1</v>
      </c>
      <c r="CO50" s="2455">
        <f aca="true" t="shared" si="15" ref="CO50:CO56">+CN50/CL50</f>
        <v>1</v>
      </c>
      <c r="CP50" s="2455">
        <f aca="true" t="shared" si="16" ref="CP50:CP58">+CN50/X50</f>
        <v>1</v>
      </c>
      <c r="CQ50" s="2456"/>
      <c r="CR50" s="2477"/>
      <c r="CS50" s="2459" t="s">
        <v>1981</v>
      </c>
      <c r="CT50" s="2610"/>
    </row>
    <row r="51" spans="1:98" s="1" customFormat="1" ht="79.5" customHeight="1" thickBot="1">
      <c r="A51" s="3337"/>
      <c r="B51" s="3332"/>
      <c r="C51" s="3330"/>
      <c r="D51" s="98" t="s">
        <v>176</v>
      </c>
      <c r="E51" s="77" t="s">
        <v>177</v>
      </c>
      <c r="F51" s="77">
        <f t="shared" si="12"/>
        <v>3</v>
      </c>
      <c r="G51" s="99" t="s">
        <v>202</v>
      </c>
      <c r="H51" s="99" t="s">
        <v>106</v>
      </c>
      <c r="I51" s="99" t="s">
        <v>107</v>
      </c>
      <c r="J51" s="75">
        <v>43102</v>
      </c>
      <c r="K51" s="75">
        <v>43464</v>
      </c>
      <c r="L51" s="1960"/>
      <c r="M51" s="1960"/>
      <c r="N51" s="1960"/>
      <c r="O51" s="1960">
        <v>1</v>
      </c>
      <c r="P51" s="1960"/>
      <c r="Q51" s="1960"/>
      <c r="R51" s="1960"/>
      <c r="S51" s="1960">
        <v>1</v>
      </c>
      <c r="T51" s="1962"/>
      <c r="U51" s="1962"/>
      <c r="V51" s="1962"/>
      <c r="W51" s="1962">
        <v>1</v>
      </c>
      <c r="X51" s="1626">
        <f>SUM(L51:W51)</f>
        <v>3</v>
      </c>
      <c r="Y51" s="452">
        <v>0</v>
      </c>
      <c r="Z51" s="452">
        <v>0</v>
      </c>
      <c r="AA51" s="475"/>
      <c r="AB51" s="38"/>
      <c r="AC51" s="43"/>
      <c r="AD51" s="46"/>
      <c r="AE51" s="43"/>
      <c r="AF51" s="43"/>
      <c r="AG51" s="17"/>
      <c r="AH51" s="17"/>
      <c r="AI51" s="16"/>
      <c r="AJ51" s="16"/>
      <c r="AK51" s="16"/>
      <c r="AL51" s="16"/>
      <c r="AM51" s="47"/>
      <c r="AN51" s="49"/>
      <c r="AO51" s="48"/>
      <c r="AP51" s="48"/>
      <c r="AQ51" s="49"/>
      <c r="AR51" s="49"/>
      <c r="AS51" s="49"/>
      <c r="AT51" s="51"/>
      <c r="AU51" s="49"/>
      <c r="AV51" s="47"/>
      <c r="AW51" s="47"/>
      <c r="AX51" s="53"/>
      <c r="AY51" s="54"/>
      <c r="AZ51" s="53"/>
      <c r="BA51" s="54"/>
      <c r="BB51" s="54"/>
      <c r="BC51" s="54"/>
      <c r="BD51" s="55"/>
      <c r="BE51" s="18"/>
      <c r="BF51" s="52"/>
      <c r="BG51" s="52"/>
      <c r="BH51" s="58"/>
      <c r="BI51" s="59"/>
      <c r="BJ51" s="58"/>
      <c r="BK51" s="59"/>
      <c r="BL51" s="59"/>
      <c r="BM51" s="59"/>
      <c r="BN51" s="57"/>
      <c r="BO51" s="60"/>
      <c r="BP51" s="56"/>
      <c r="BQ51" s="56"/>
      <c r="BR51" s="62"/>
      <c r="BS51" s="63"/>
      <c r="BT51" s="62"/>
      <c r="BU51" s="63"/>
      <c r="BV51" s="63"/>
      <c r="BW51" s="63"/>
      <c r="BX51" s="64"/>
      <c r="BY51" s="65"/>
      <c r="BZ51" s="61"/>
      <c r="CA51" s="61"/>
      <c r="CB51" s="66"/>
      <c r="CC51" s="67"/>
      <c r="CD51" s="66"/>
      <c r="CE51" s="67"/>
      <c r="CF51" s="67"/>
      <c r="CG51" s="67"/>
      <c r="CH51" s="68"/>
      <c r="CI51" s="70"/>
      <c r="CJ51" s="69"/>
      <c r="CK51" s="2231"/>
      <c r="CL51" s="2626">
        <f t="shared" si="13"/>
        <v>0</v>
      </c>
      <c r="CM51" s="2455"/>
      <c r="CN51" s="2456"/>
      <c r="CO51" s="2455"/>
      <c r="CP51" s="2455">
        <f t="shared" si="16"/>
        <v>0</v>
      </c>
      <c r="CQ51" s="2456"/>
      <c r="CR51" s="2477"/>
      <c r="CS51" s="2459"/>
      <c r="CT51" s="2610"/>
    </row>
    <row r="52" spans="1:98" s="1" customFormat="1" ht="61.5" customHeight="1" thickBot="1">
      <c r="A52" s="3337"/>
      <c r="B52" s="3332"/>
      <c r="C52" s="3330"/>
      <c r="D52" s="71" t="s">
        <v>178</v>
      </c>
      <c r="E52" s="74" t="s">
        <v>72</v>
      </c>
      <c r="F52" s="78">
        <f t="shared" si="12"/>
        <v>1</v>
      </c>
      <c r="G52" s="79" t="s">
        <v>179</v>
      </c>
      <c r="H52" s="79" t="s">
        <v>106</v>
      </c>
      <c r="I52" s="79" t="s">
        <v>147</v>
      </c>
      <c r="J52" s="75">
        <v>43102</v>
      </c>
      <c r="K52" s="75">
        <v>43464</v>
      </c>
      <c r="L52" s="1960"/>
      <c r="M52" s="1960"/>
      <c r="N52" s="1960"/>
      <c r="O52" s="1960"/>
      <c r="P52" s="1960"/>
      <c r="Q52" s="1960"/>
      <c r="R52" s="1960"/>
      <c r="S52" s="1960"/>
      <c r="T52" s="1962"/>
      <c r="U52" s="1962">
        <v>1</v>
      </c>
      <c r="V52" s="1962"/>
      <c r="W52" s="1962"/>
      <c r="X52" s="1626">
        <f>SUM(L52:W52)</f>
        <v>1</v>
      </c>
      <c r="Y52" s="452">
        <v>0</v>
      </c>
      <c r="Z52" s="452">
        <v>0</v>
      </c>
      <c r="AA52" s="475"/>
      <c r="AB52" s="38"/>
      <c r="AC52" s="43"/>
      <c r="AD52" s="46"/>
      <c r="AE52" s="43"/>
      <c r="AF52" s="43"/>
      <c r="AG52" s="17"/>
      <c r="AH52" s="17"/>
      <c r="AI52" s="16"/>
      <c r="AJ52" s="16"/>
      <c r="AK52" s="16"/>
      <c r="AL52" s="16"/>
      <c r="AM52" s="47"/>
      <c r="AN52" s="49"/>
      <c r="AO52" s="48"/>
      <c r="AP52" s="48"/>
      <c r="AQ52" s="49"/>
      <c r="AR52" s="49"/>
      <c r="AS52" s="49"/>
      <c r="AT52" s="51"/>
      <c r="AU52" s="49"/>
      <c r="AV52" s="47"/>
      <c r="AW52" s="47"/>
      <c r="AX52" s="53"/>
      <c r="AY52" s="54"/>
      <c r="AZ52" s="53"/>
      <c r="BA52" s="54"/>
      <c r="BB52" s="54"/>
      <c r="BC52" s="54"/>
      <c r="BD52" s="55"/>
      <c r="BE52" s="18"/>
      <c r="BF52" s="52"/>
      <c r="BG52" s="52"/>
      <c r="BH52" s="58"/>
      <c r="BI52" s="59"/>
      <c r="BJ52" s="58"/>
      <c r="BK52" s="59"/>
      <c r="BL52" s="59"/>
      <c r="BM52" s="59"/>
      <c r="BN52" s="57"/>
      <c r="BO52" s="60"/>
      <c r="BP52" s="56"/>
      <c r="BQ52" s="56"/>
      <c r="BR52" s="62"/>
      <c r="BS52" s="63"/>
      <c r="BT52" s="62"/>
      <c r="BU52" s="63"/>
      <c r="BV52" s="63"/>
      <c r="BW52" s="63"/>
      <c r="BX52" s="64"/>
      <c r="BY52" s="65"/>
      <c r="BZ52" s="61"/>
      <c r="CA52" s="61"/>
      <c r="CB52" s="66"/>
      <c r="CC52" s="67"/>
      <c r="CD52" s="66"/>
      <c r="CE52" s="67"/>
      <c r="CF52" s="67"/>
      <c r="CG52" s="67"/>
      <c r="CH52" s="68"/>
      <c r="CI52" s="70"/>
      <c r="CJ52" s="69"/>
      <c r="CK52" s="2231"/>
      <c r="CL52" s="2626">
        <f t="shared" si="13"/>
        <v>0</v>
      </c>
      <c r="CM52" s="2455"/>
      <c r="CN52" s="2456"/>
      <c r="CO52" s="2455"/>
      <c r="CP52" s="2455">
        <f t="shared" si="16"/>
        <v>0</v>
      </c>
      <c r="CQ52" s="2456"/>
      <c r="CR52" s="2477"/>
      <c r="CS52" s="2459"/>
      <c r="CT52" s="2610"/>
    </row>
    <row r="53" spans="1:98" s="1" customFormat="1" ht="58.5" customHeight="1" thickBot="1">
      <c r="A53" s="3337"/>
      <c r="B53" s="3332"/>
      <c r="C53" s="3330"/>
      <c r="D53" s="71" t="s">
        <v>180</v>
      </c>
      <c r="E53" s="74" t="s">
        <v>108</v>
      </c>
      <c r="F53" s="78">
        <f t="shared" si="12"/>
        <v>1</v>
      </c>
      <c r="G53" s="79" t="s">
        <v>182</v>
      </c>
      <c r="H53" s="79" t="s">
        <v>106</v>
      </c>
      <c r="I53" s="79" t="s">
        <v>148</v>
      </c>
      <c r="J53" s="75">
        <v>43102</v>
      </c>
      <c r="K53" s="75">
        <v>43464</v>
      </c>
      <c r="L53" s="1960"/>
      <c r="M53" s="1960"/>
      <c r="N53" s="1960"/>
      <c r="O53" s="1960"/>
      <c r="P53" s="1960"/>
      <c r="Q53" s="1960"/>
      <c r="R53" s="1960"/>
      <c r="S53" s="1960"/>
      <c r="T53" s="1962"/>
      <c r="U53" s="1962">
        <v>1</v>
      </c>
      <c r="V53" s="1962"/>
      <c r="W53" s="1962"/>
      <c r="X53" s="1626">
        <f>SUM(L53:W53)</f>
        <v>1</v>
      </c>
      <c r="Y53" s="452">
        <v>0</v>
      </c>
      <c r="Z53" s="452">
        <v>0</v>
      </c>
      <c r="AA53" s="475"/>
      <c r="AB53" s="38"/>
      <c r="AC53" s="43"/>
      <c r="AD53" s="46"/>
      <c r="AE53" s="43"/>
      <c r="AF53" s="43"/>
      <c r="AG53" s="17"/>
      <c r="AH53" s="17"/>
      <c r="AI53" s="16"/>
      <c r="AJ53" s="16"/>
      <c r="AK53" s="16"/>
      <c r="AL53" s="16"/>
      <c r="AM53" s="47"/>
      <c r="AN53" s="49"/>
      <c r="AO53" s="48"/>
      <c r="AP53" s="48"/>
      <c r="AQ53" s="49"/>
      <c r="AR53" s="49"/>
      <c r="AS53" s="49"/>
      <c r="AT53" s="51"/>
      <c r="AU53" s="49"/>
      <c r="AV53" s="47"/>
      <c r="AW53" s="47"/>
      <c r="AX53" s="53"/>
      <c r="AY53" s="54"/>
      <c r="AZ53" s="53"/>
      <c r="BA53" s="54"/>
      <c r="BB53" s="54"/>
      <c r="BC53" s="54"/>
      <c r="BD53" s="55"/>
      <c r="BE53" s="18"/>
      <c r="BF53" s="52"/>
      <c r="BG53" s="52"/>
      <c r="BH53" s="58"/>
      <c r="BI53" s="59"/>
      <c r="BJ53" s="58"/>
      <c r="BK53" s="59"/>
      <c r="BL53" s="59"/>
      <c r="BM53" s="59"/>
      <c r="BN53" s="57"/>
      <c r="BO53" s="60"/>
      <c r="BP53" s="56"/>
      <c r="BQ53" s="56"/>
      <c r="BR53" s="62"/>
      <c r="BS53" s="63"/>
      <c r="BT53" s="62"/>
      <c r="BU53" s="63"/>
      <c r="BV53" s="63"/>
      <c r="BW53" s="63"/>
      <c r="BX53" s="64"/>
      <c r="BY53" s="65"/>
      <c r="BZ53" s="61"/>
      <c r="CA53" s="61"/>
      <c r="CB53" s="66"/>
      <c r="CC53" s="67"/>
      <c r="CD53" s="66"/>
      <c r="CE53" s="67"/>
      <c r="CF53" s="67"/>
      <c r="CG53" s="67"/>
      <c r="CH53" s="68"/>
      <c r="CI53" s="70"/>
      <c r="CJ53" s="69"/>
      <c r="CK53" s="2231"/>
      <c r="CL53" s="2626">
        <f t="shared" si="13"/>
        <v>0</v>
      </c>
      <c r="CM53" s="2455"/>
      <c r="CN53" s="2456"/>
      <c r="CO53" s="2455"/>
      <c r="CP53" s="2455">
        <f t="shared" si="16"/>
        <v>0</v>
      </c>
      <c r="CQ53" s="2456"/>
      <c r="CR53" s="2477"/>
      <c r="CS53" s="2459"/>
      <c r="CT53" s="2610"/>
    </row>
    <row r="54" spans="1:98" s="1" customFormat="1" ht="63.75" customHeight="1" thickBot="1">
      <c r="A54" s="3337"/>
      <c r="B54" s="3332"/>
      <c r="C54" s="3330"/>
      <c r="D54" s="71" t="s">
        <v>181</v>
      </c>
      <c r="E54" s="74" t="s">
        <v>149</v>
      </c>
      <c r="F54" s="78">
        <f t="shared" si="12"/>
        <v>4</v>
      </c>
      <c r="G54" s="79" t="s">
        <v>182</v>
      </c>
      <c r="H54" s="79" t="s">
        <v>106</v>
      </c>
      <c r="I54" s="99" t="s">
        <v>155</v>
      </c>
      <c r="J54" s="75">
        <v>43102</v>
      </c>
      <c r="K54" s="75">
        <v>43464</v>
      </c>
      <c r="L54" s="1960"/>
      <c r="M54" s="1960"/>
      <c r="N54" s="1960">
        <v>1</v>
      </c>
      <c r="O54" s="1960"/>
      <c r="P54" s="1960"/>
      <c r="Q54" s="1960">
        <v>1</v>
      </c>
      <c r="R54" s="1960"/>
      <c r="S54" s="1960"/>
      <c r="T54" s="1962">
        <v>1</v>
      </c>
      <c r="U54" s="1962"/>
      <c r="V54" s="1962"/>
      <c r="W54" s="1962">
        <v>1</v>
      </c>
      <c r="X54" s="1626">
        <f>SUM(L54:W54)</f>
        <v>4</v>
      </c>
      <c r="Y54" s="452">
        <v>0</v>
      </c>
      <c r="Z54" s="452">
        <v>0</v>
      </c>
      <c r="AA54" s="475"/>
      <c r="AB54" s="38"/>
      <c r="AC54" s="43"/>
      <c r="AD54" s="46"/>
      <c r="AE54" s="43"/>
      <c r="AF54" s="43"/>
      <c r="AG54" s="17"/>
      <c r="AH54" s="17"/>
      <c r="AI54" s="16"/>
      <c r="AJ54" s="16"/>
      <c r="AK54" s="16"/>
      <c r="AL54" s="16"/>
      <c r="AM54" s="47"/>
      <c r="AN54" s="49"/>
      <c r="AO54" s="48"/>
      <c r="AP54" s="48"/>
      <c r="AQ54" s="49"/>
      <c r="AR54" s="49"/>
      <c r="AS54" s="49"/>
      <c r="AT54" s="51"/>
      <c r="AU54" s="49"/>
      <c r="AV54" s="47"/>
      <c r="AW54" s="47"/>
      <c r="AX54" s="53"/>
      <c r="AY54" s="54"/>
      <c r="AZ54" s="53"/>
      <c r="BA54" s="54"/>
      <c r="BB54" s="54"/>
      <c r="BC54" s="54"/>
      <c r="BD54" s="55"/>
      <c r="BE54" s="18"/>
      <c r="BF54" s="52"/>
      <c r="BG54" s="52"/>
      <c r="BH54" s="58"/>
      <c r="BI54" s="59"/>
      <c r="BJ54" s="58"/>
      <c r="BK54" s="59"/>
      <c r="BL54" s="59"/>
      <c r="BM54" s="59"/>
      <c r="BN54" s="57"/>
      <c r="BO54" s="60"/>
      <c r="BP54" s="56"/>
      <c r="BQ54" s="56"/>
      <c r="BR54" s="62"/>
      <c r="BS54" s="63"/>
      <c r="BT54" s="62"/>
      <c r="BU54" s="63"/>
      <c r="BV54" s="63"/>
      <c r="BW54" s="63"/>
      <c r="BX54" s="64"/>
      <c r="BY54" s="65"/>
      <c r="BZ54" s="61"/>
      <c r="CA54" s="61"/>
      <c r="CB54" s="66"/>
      <c r="CC54" s="67"/>
      <c r="CD54" s="66"/>
      <c r="CE54" s="67"/>
      <c r="CF54" s="67"/>
      <c r="CG54" s="67"/>
      <c r="CH54" s="68"/>
      <c r="CI54" s="70"/>
      <c r="CJ54" s="69"/>
      <c r="CK54" s="2231"/>
      <c r="CL54" s="2626">
        <f t="shared" si="13"/>
        <v>0</v>
      </c>
      <c r="CM54" s="2455"/>
      <c r="CN54" s="2456"/>
      <c r="CO54" s="2455"/>
      <c r="CP54" s="2455">
        <f t="shared" si="16"/>
        <v>0</v>
      </c>
      <c r="CQ54" s="2456"/>
      <c r="CR54" s="2477"/>
      <c r="CS54" s="2459"/>
      <c r="CT54" s="2610"/>
    </row>
    <row r="55" spans="1:98" s="1" customFormat="1" ht="179.25" thickBot="1">
      <c r="A55" s="3337"/>
      <c r="B55" s="3332"/>
      <c r="C55" s="3330"/>
      <c r="D55" s="98" t="s">
        <v>153</v>
      </c>
      <c r="E55" s="77" t="s">
        <v>183</v>
      </c>
      <c r="F55" s="100">
        <v>1</v>
      </c>
      <c r="G55" s="99" t="s">
        <v>157</v>
      </c>
      <c r="H55" s="79" t="s">
        <v>106</v>
      </c>
      <c r="I55" s="79" t="s">
        <v>109</v>
      </c>
      <c r="J55" s="75">
        <v>43102</v>
      </c>
      <c r="K55" s="75">
        <v>43464</v>
      </c>
      <c r="L55" s="1960"/>
      <c r="M55" s="1966">
        <v>0.5</v>
      </c>
      <c r="N55" s="1960"/>
      <c r="O55" s="1960"/>
      <c r="P55" s="1960"/>
      <c r="Q55" s="1960"/>
      <c r="R55" s="1960"/>
      <c r="S55" s="1960"/>
      <c r="T55" s="1966">
        <v>0.5</v>
      </c>
      <c r="U55" s="1962"/>
      <c r="V55" s="1962"/>
      <c r="W55" s="1962"/>
      <c r="X55" s="1638">
        <f>SUM(L55:W55)</f>
        <v>1</v>
      </c>
      <c r="Y55" s="452">
        <v>0</v>
      </c>
      <c r="Z55" s="452">
        <v>0</v>
      </c>
      <c r="AA55" s="475"/>
      <c r="AB55" s="38"/>
      <c r="AC55" s="43"/>
      <c r="AD55" s="46"/>
      <c r="AE55" s="43"/>
      <c r="AF55" s="43"/>
      <c r="AG55" s="17"/>
      <c r="AH55" s="17"/>
      <c r="AI55" s="16"/>
      <c r="AJ55" s="16"/>
      <c r="AK55" s="16"/>
      <c r="AL55" s="16"/>
      <c r="AM55" s="47"/>
      <c r="AN55" s="49"/>
      <c r="AO55" s="48"/>
      <c r="AP55" s="48"/>
      <c r="AQ55" s="49"/>
      <c r="AR55" s="49"/>
      <c r="AS55" s="49"/>
      <c r="AT55" s="51"/>
      <c r="AU55" s="49"/>
      <c r="AV55" s="47"/>
      <c r="AW55" s="47"/>
      <c r="AX55" s="53"/>
      <c r="AY55" s="54"/>
      <c r="AZ55" s="53"/>
      <c r="BA55" s="54"/>
      <c r="BB55" s="54"/>
      <c r="BC55" s="54"/>
      <c r="BD55" s="55"/>
      <c r="BE55" s="18"/>
      <c r="BF55" s="52"/>
      <c r="BG55" s="52"/>
      <c r="BH55" s="58"/>
      <c r="BI55" s="59"/>
      <c r="BJ55" s="58"/>
      <c r="BK55" s="59"/>
      <c r="BL55" s="59"/>
      <c r="BM55" s="59"/>
      <c r="BN55" s="57"/>
      <c r="BO55" s="60"/>
      <c r="BP55" s="56"/>
      <c r="BQ55" s="56"/>
      <c r="BR55" s="62"/>
      <c r="BS55" s="63"/>
      <c r="BT55" s="62"/>
      <c r="BU55" s="63"/>
      <c r="BV55" s="63"/>
      <c r="BW55" s="63"/>
      <c r="BX55" s="64"/>
      <c r="BY55" s="65"/>
      <c r="BZ55" s="61"/>
      <c r="CA55" s="61"/>
      <c r="CB55" s="66"/>
      <c r="CC55" s="67"/>
      <c r="CD55" s="66"/>
      <c r="CE55" s="67"/>
      <c r="CF55" s="67"/>
      <c r="CG55" s="67"/>
      <c r="CH55" s="68"/>
      <c r="CI55" s="70"/>
      <c r="CJ55" s="69"/>
      <c r="CK55" s="2231"/>
      <c r="CL55" s="2517">
        <f t="shared" si="13"/>
        <v>0.5</v>
      </c>
      <c r="CM55" s="2455">
        <f t="shared" si="14"/>
        <v>0.5</v>
      </c>
      <c r="CN55" s="2482">
        <v>0.5</v>
      </c>
      <c r="CO55" s="2455">
        <f t="shared" si="15"/>
        <v>1</v>
      </c>
      <c r="CP55" s="2455">
        <f t="shared" si="16"/>
        <v>0.5</v>
      </c>
      <c r="CQ55" s="2456"/>
      <c r="CR55" s="2477"/>
      <c r="CS55" s="2459" t="s">
        <v>2104</v>
      </c>
      <c r="CT55" s="2610"/>
    </row>
    <row r="56" spans="1:98" s="1" customFormat="1" ht="61.5" customHeight="1" thickBot="1">
      <c r="A56" s="3337"/>
      <c r="B56" s="3332"/>
      <c r="C56" s="3330"/>
      <c r="D56" s="97" t="s">
        <v>184</v>
      </c>
      <c r="E56" s="80" t="s">
        <v>110</v>
      </c>
      <c r="F56" s="78">
        <f t="shared" si="12"/>
        <v>4</v>
      </c>
      <c r="G56" s="79" t="s">
        <v>201</v>
      </c>
      <c r="H56" s="79" t="s">
        <v>106</v>
      </c>
      <c r="I56" s="79" t="s">
        <v>111</v>
      </c>
      <c r="J56" s="75">
        <v>43102</v>
      </c>
      <c r="K56" s="75">
        <v>43464</v>
      </c>
      <c r="L56" s="1958">
        <v>1</v>
      </c>
      <c r="M56" s="1958"/>
      <c r="N56" s="1958"/>
      <c r="O56" s="1958">
        <v>1</v>
      </c>
      <c r="P56" s="1958"/>
      <c r="Q56" s="1958"/>
      <c r="R56" s="1958">
        <v>1</v>
      </c>
      <c r="S56" s="1958"/>
      <c r="T56" s="1959"/>
      <c r="U56" s="1959">
        <v>1</v>
      </c>
      <c r="V56" s="1959"/>
      <c r="W56" s="1959"/>
      <c r="X56" s="1626">
        <f>SUM(L56:W56)</f>
        <v>4</v>
      </c>
      <c r="Y56" s="452">
        <v>0</v>
      </c>
      <c r="Z56" s="452">
        <v>0</v>
      </c>
      <c r="AA56" s="475"/>
      <c r="AB56" s="38"/>
      <c r="AC56" s="43"/>
      <c r="AD56" s="46"/>
      <c r="AE56" s="43"/>
      <c r="AF56" s="43"/>
      <c r="AG56" s="17"/>
      <c r="AH56" s="17"/>
      <c r="AI56" s="16"/>
      <c r="AJ56" s="16"/>
      <c r="AK56" s="16"/>
      <c r="AL56" s="16"/>
      <c r="AM56" s="47"/>
      <c r="AN56" s="49"/>
      <c r="AO56" s="48"/>
      <c r="AP56" s="48"/>
      <c r="AQ56" s="49"/>
      <c r="AR56" s="49"/>
      <c r="AS56" s="49"/>
      <c r="AT56" s="51"/>
      <c r="AU56" s="49"/>
      <c r="AV56" s="47"/>
      <c r="AW56" s="47"/>
      <c r="AX56" s="53"/>
      <c r="AY56" s="54"/>
      <c r="AZ56" s="53"/>
      <c r="BA56" s="54"/>
      <c r="BB56" s="54"/>
      <c r="BC56" s="54"/>
      <c r="BD56" s="55"/>
      <c r="BE56" s="18"/>
      <c r="BF56" s="52"/>
      <c r="BG56" s="52"/>
      <c r="BH56" s="58"/>
      <c r="BI56" s="59"/>
      <c r="BJ56" s="58"/>
      <c r="BK56" s="59"/>
      <c r="BL56" s="59"/>
      <c r="BM56" s="59"/>
      <c r="BN56" s="57"/>
      <c r="BO56" s="60"/>
      <c r="BP56" s="56"/>
      <c r="BQ56" s="56"/>
      <c r="BR56" s="62"/>
      <c r="BS56" s="63"/>
      <c r="BT56" s="62"/>
      <c r="BU56" s="63"/>
      <c r="BV56" s="63"/>
      <c r="BW56" s="63"/>
      <c r="BX56" s="64"/>
      <c r="BY56" s="65"/>
      <c r="BZ56" s="61"/>
      <c r="CA56" s="61"/>
      <c r="CB56" s="66"/>
      <c r="CC56" s="67"/>
      <c r="CD56" s="66"/>
      <c r="CE56" s="67"/>
      <c r="CF56" s="67"/>
      <c r="CG56" s="67"/>
      <c r="CH56" s="68"/>
      <c r="CI56" s="70"/>
      <c r="CJ56" s="69"/>
      <c r="CK56" s="2231"/>
      <c r="CL56" s="2626">
        <f t="shared" si="13"/>
        <v>1</v>
      </c>
      <c r="CM56" s="2455">
        <f t="shared" si="14"/>
        <v>0.25</v>
      </c>
      <c r="CN56" s="2456">
        <v>1</v>
      </c>
      <c r="CO56" s="2455">
        <f t="shared" si="15"/>
        <v>1</v>
      </c>
      <c r="CP56" s="2455">
        <f t="shared" si="16"/>
        <v>0.25</v>
      </c>
      <c r="CQ56" s="2456"/>
      <c r="CR56" s="2477"/>
      <c r="CS56" s="2459" t="s">
        <v>1982</v>
      </c>
      <c r="CT56" s="2610"/>
    </row>
    <row r="57" spans="1:98" s="1" customFormat="1" ht="117.75" customHeight="1" thickBot="1">
      <c r="A57" s="3337"/>
      <c r="B57" s="3332"/>
      <c r="C57" s="3330"/>
      <c r="D57" s="1323" t="s">
        <v>154</v>
      </c>
      <c r="E57" s="99" t="s">
        <v>112</v>
      </c>
      <c r="F57" s="77">
        <f t="shared" si="12"/>
        <v>3</v>
      </c>
      <c r="G57" s="99" t="s">
        <v>233</v>
      </c>
      <c r="H57" s="99" t="s">
        <v>106</v>
      </c>
      <c r="I57" s="99" t="s">
        <v>156</v>
      </c>
      <c r="J57" s="75">
        <v>43102</v>
      </c>
      <c r="K57" s="75">
        <v>43464</v>
      </c>
      <c r="L57" s="1960"/>
      <c r="M57" s="1960"/>
      <c r="N57" s="1960"/>
      <c r="O57" s="1960">
        <v>1</v>
      </c>
      <c r="P57" s="1960"/>
      <c r="Q57" s="1960"/>
      <c r="R57" s="1960"/>
      <c r="S57" s="1958">
        <v>1</v>
      </c>
      <c r="T57" s="1959"/>
      <c r="U57" s="1962"/>
      <c r="V57" s="1962"/>
      <c r="W57" s="1962">
        <v>1</v>
      </c>
      <c r="X57" s="1626">
        <f>SUM(L57:W57)</f>
        <v>3</v>
      </c>
      <c r="Y57" s="452">
        <v>0</v>
      </c>
      <c r="Z57" s="452">
        <v>0</v>
      </c>
      <c r="AA57" s="475"/>
      <c r="AB57" s="38"/>
      <c r="AC57" s="43"/>
      <c r="AD57" s="46"/>
      <c r="AE57" s="43"/>
      <c r="AF57" s="43"/>
      <c r="AG57" s="17"/>
      <c r="AH57" s="17"/>
      <c r="AI57" s="16"/>
      <c r="AJ57" s="16"/>
      <c r="AK57" s="16"/>
      <c r="AL57" s="16"/>
      <c r="AM57" s="47"/>
      <c r="AN57" s="49"/>
      <c r="AO57" s="48"/>
      <c r="AP57" s="48"/>
      <c r="AQ57" s="49"/>
      <c r="AR57" s="49"/>
      <c r="AS57" s="49"/>
      <c r="AT57" s="51"/>
      <c r="AU57" s="49"/>
      <c r="AV57" s="47"/>
      <c r="AW57" s="47"/>
      <c r="AX57" s="53"/>
      <c r="AY57" s="54"/>
      <c r="AZ57" s="53"/>
      <c r="BA57" s="54"/>
      <c r="BB57" s="54"/>
      <c r="BC57" s="54"/>
      <c r="BD57" s="55"/>
      <c r="BE57" s="18"/>
      <c r="BF57" s="52"/>
      <c r="BG57" s="52"/>
      <c r="BH57" s="58"/>
      <c r="BI57" s="59"/>
      <c r="BJ57" s="58"/>
      <c r="BK57" s="59"/>
      <c r="BL57" s="59"/>
      <c r="BM57" s="59"/>
      <c r="BN57" s="57"/>
      <c r="BO57" s="60"/>
      <c r="BP57" s="56"/>
      <c r="BQ57" s="56"/>
      <c r="BR57" s="62"/>
      <c r="BS57" s="63"/>
      <c r="BT57" s="62"/>
      <c r="BU57" s="63"/>
      <c r="BV57" s="63"/>
      <c r="BW57" s="63"/>
      <c r="BX57" s="64"/>
      <c r="BY57" s="65"/>
      <c r="BZ57" s="61"/>
      <c r="CA57" s="61"/>
      <c r="CB57" s="66"/>
      <c r="CC57" s="67"/>
      <c r="CD57" s="66"/>
      <c r="CE57" s="67"/>
      <c r="CF57" s="67"/>
      <c r="CG57" s="67"/>
      <c r="CH57" s="68"/>
      <c r="CI57" s="70"/>
      <c r="CJ57" s="69"/>
      <c r="CK57" s="2231"/>
      <c r="CL57" s="2626">
        <f t="shared" si="13"/>
        <v>0</v>
      </c>
      <c r="CM57" s="2455"/>
      <c r="CN57" s="2456"/>
      <c r="CO57" s="2455"/>
      <c r="CP57" s="2455">
        <f t="shared" si="16"/>
        <v>0</v>
      </c>
      <c r="CQ57" s="2456"/>
      <c r="CR57" s="2477"/>
      <c r="CS57" s="2459"/>
      <c r="CT57" s="2610"/>
    </row>
    <row r="58" spans="1:98" s="1" customFormat="1" ht="55.5" customHeight="1" thickBot="1">
      <c r="A58" s="3343"/>
      <c r="B58" s="3333"/>
      <c r="C58" s="3331"/>
      <c r="D58" s="1333" t="s">
        <v>199</v>
      </c>
      <c r="E58" s="1334" t="s">
        <v>200</v>
      </c>
      <c r="F58" s="1320">
        <v>1</v>
      </c>
      <c r="G58" s="1321" t="s">
        <v>193</v>
      </c>
      <c r="H58" s="1321" t="s">
        <v>106</v>
      </c>
      <c r="I58" s="1335" t="s">
        <v>194</v>
      </c>
      <c r="J58" s="1312">
        <v>43102</v>
      </c>
      <c r="K58" s="1312">
        <v>43464</v>
      </c>
      <c r="L58" s="1963"/>
      <c r="M58" s="1963"/>
      <c r="N58" s="1963"/>
      <c r="O58" s="1963"/>
      <c r="P58" s="1963"/>
      <c r="Q58" s="1963"/>
      <c r="R58" s="1963"/>
      <c r="S58" s="1967">
        <v>1</v>
      </c>
      <c r="T58" s="1968"/>
      <c r="U58" s="1969"/>
      <c r="V58" s="1969"/>
      <c r="W58" s="1969"/>
      <c r="X58" s="1627">
        <f>SUM(L58:W58)</f>
        <v>1</v>
      </c>
      <c r="Y58" s="459">
        <v>0</v>
      </c>
      <c r="Z58" s="459">
        <v>0</v>
      </c>
      <c r="AA58" s="477"/>
      <c r="AB58" s="101"/>
      <c r="AC58" s="102"/>
      <c r="AD58" s="105"/>
      <c r="AE58" s="102"/>
      <c r="AF58" s="102"/>
      <c r="AG58" s="106"/>
      <c r="AH58" s="106"/>
      <c r="AI58" s="107"/>
      <c r="AJ58" s="107"/>
      <c r="AK58" s="107"/>
      <c r="AL58" s="107"/>
      <c r="AM58" s="47"/>
      <c r="AN58" s="49"/>
      <c r="AO58" s="48"/>
      <c r="AP58" s="48"/>
      <c r="AQ58" s="49"/>
      <c r="AR58" s="49"/>
      <c r="AS58" s="49"/>
      <c r="AT58" s="51"/>
      <c r="AU58" s="49"/>
      <c r="AV58" s="47"/>
      <c r="AW58" s="47"/>
      <c r="AX58" s="53"/>
      <c r="AY58" s="54"/>
      <c r="AZ58" s="53"/>
      <c r="BA58" s="54"/>
      <c r="BB58" s="54"/>
      <c r="BC58" s="54"/>
      <c r="BD58" s="55"/>
      <c r="BE58" s="18"/>
      <c r="BF58" s="52"/>
      <c r="BG58" s="52"/>
      <c r="BH58" s="58"/>
      <c r="BI58" s="59"/>
      <c r="BJ58" s="58"/>
      <c r="BK58" s="59"/>
      <c r="BL58" s="59"/>
      <c r="BM58" s="59"/>
      <c r="BN58" s="57"/>
      <c r="BO58" s="60"/>
      <c r="BP58" s="56"/>
      <c r="BQ58" s="56"/>
      <c r="BR58" s="62"/>
      <c r="BS58" s="63"/>
      <c r="BT58" s="62"/>
      <c r="BU58" s="63"/>
      <c r="BV58" s="63"/>
      <c r="BW58" s="63"/>
      <c r="BX58" s="64"/>
      <c r="BY58" s="65"/>
      <c r="BZ58" s="61"/>
      <c r="CA58" s="61"/>
      <c r="CB58" s="66"/>
      <c r="CC58" s="67"/>
      <c r="CD58" s="66"/>
      <c r="CE58" s="67"/>
      <c r="CF58" s="67"/>
      <c r="CG58" s="67"/>
      <c r="CH58" s="68"/>
      <c r="CI58" s="70"/>
      <c r="CJ58" s="69"/>
      <c r="CK58" s="2231"/>
      <c r="CL58" s="2626">
        <f t="shared" si="13"/>
        <v>0</v>
      </c>
      <c r="CM58" s="2455"/>
      <c r="CN58" s="2456"/>
      <c r="CO58" s="2455"/>
      <c r="CP58" s="2455">
        <f t="shared" si="16"/>
        <v>0</v>
      </c>
      <c r="CQ58" s="2456"/>
      <c r="CR58" s="2477"/>
      <c r="CS58" s="2459"/>
      <c r="CT58" s="2610"/>
    </row>
    <row r="59" spans="1:98" s="1" customFormat="1" ht="15.75" thickBot="1">
      <c r="A59" s="3377" t="s">
        <v>56</v>
      </c>
      <c r="B59" s="3378"/>
      <c r="C59" s="3378"/>
      <c r="D59" s="3379"/>
      <c r="E59" s="1279"/>
      <c r="F59" s="1279"/>
      <c r="G59" s="1279"/>
      <c r="H59" s="108"/>
      <c r="I59" s="1279"/>
      <c r="J59" s="1279"/>
      <c r="K59" s="1279"/>
      <c r="L59" s="103"/>
      <c r="M59" s="103"/>
      <c r="N59" s="103"/>
      <c r="O59" s="103"/>
      <c r="P59" s="103"/>
      <c r="Q59" s="103"/>
      <c r="R59" s="103"/>
      <c r="S59" s="103"/>
      <c r="T59" s="103"/>
      <c r="U59" s="103"/>
      <c r="V59" s="103"/>
      <c r="W59" s="103"/>
      <c r="X59" s="104"/>
      <c r="Y59" s="1460">
        <f>SUM(Y49:Y58)</f>
        <v>0</v>
      </c>
      <c r="Z59" s="1460">
        <f>SUM(Z49:Z58)</f>
        <v>0</v>
      </c>
      <c r="AA59" s="1280"/>
      <c r="AB59" s="2072"/>
      <c r="AC59" s="2072"/>
      <c r="AD59" s="2072"/>
      <c r="AE59" s="2072"/>
      <c r="AF59" s="2072"/>
      <c r="AG59" s="2072"/>
      <c r="AH59" s="2072"/>
      <c r="AI59" s="2072"/>
      <c r="AJ59" s="2072"/>
      <c r="AK59" s="2072"/>
      <c r="AL59" s="2072"/>
      <c r="AM59" s="2072"/>
      <c r="AN59" s="2072"/>
      <c r="AO59" s="2072"/>
      <c r="AP59" s="2072"/>
      <c r="AQ59" s="2072"/>
      <c r="AR59" s="2072"/>
      <c r="AS59" s="2072"/>
      <c r="AT59" s="2072"/>
      <c r="AU59" s="2072"/>
      <c r="AV59" s="2072"/>
      <c r="AW59" s="2072"/>
      <c r="AX59" s="2072"/>
      <c r="AY59" s="2072"/>
      <c r="AZ59" s="2072"/>
      <c r="BA59" s="2072"/>
      <c r="BB59" s="2072"/>
      <c r="BC59" s="2072"/>
      <c r="BD59" s="2072"/>
      <c r="BE59" s="2072"/>
      <c r="BF59" s="2072"/>
      <c r="BG59" s="2072"/>
      <c r="BH59" s="2072"/>
      <c r="BI59" s="2072"/>
      <c r="BJ59" s="2072"/>
      <c r="BK59" s="2072"/>
      <c r="BL59" s="2072"/>
      <c r="BM59" s="2072"/>
      <c r="BN59" s="2072"/>
      <c r="BO59" s="2072"/>
      <c r="BP59" s="2072"/>
      <c r="BQ59" s="2072"/>
      <c r="BR59" s="2072"/>
      <c r="BS59" s="2072"/>
      <c r="BT59" s="2072"/>
      <c r="BU59" s="2072"/>
      <c r="BV59" s="2072"/>
      <c r="BW59" s="2072"/>
      <c r="BX59" s="2072"/>
      <c r="BY59" s="2072"/>
      <c r="BZ59" s="2072"/>
      <c r="CA59" s="2072"/>
      <c r="CB59" s="2072"/>
      <c r="CC59" s="2072"/>
      <c r="CD59" s="2072"/>
      <c r="CE59" s="2072"/>
      <c r="CF59" s="2072"/>
      <c r="CG59" s="2072"/>
      <c r="CH59" s="2072"/>
      <c r="CI59" s="2072"/>
      <c r="CJ59" s="2072"/>
      <c r="CK59" s="2418"/>
      <c r="CL59" s="2631"/>
      <c r="CM59" s="2631"/>
      <c r="CN59" s="2631"/>
      <c r="CO59" s="2631"/>
      <c r="CP59" s="2631"/>
      <c r="CQ59" s="2631"/>
      <c r="CR59" s="2631"/>
      <c r="CS59" s="2631"/>
      <c r="CT59" s="2631"/>
    </row>
    <row r="60" spans="1:98" ht="70.5" customHeight="1" thickBot="1">
      <c r="A60" s="3325">
        <v>5</v>
      </c>
      <c r="B60" s="3328" t="s">
        <v>90</v>
      </c>
      <c r="C60" s="3375" t="s">
        <v>89</v>
      </c>
      <c r="D60" s="1384" t="s">
        <v>848</v>
      </c>
      <c r="E60" s="446" t="s">
        <v>296</v>
      </c>
      <c r="F60" s="447">
        <v>12</v>
      </c>
      <c r="G60" s="447" t="s">
        <v>849</v>
      </c>
      <c r="H60" s="447" t="s">
        <v>853</v>
      </c>
      <c r="I60" s="447" t="s">
        <v>493</v>
      </c>
      <c r="J60" s="448" t="s">
        <v>255</v>
      </c>
      <c r="K60" s="448">
        <v>43465</v>
      </c>
      <c r="L60" s="3189">
        <v>2</v>
      </c>
      <c r="M60" s="3189"/>
      <c r="N60" s="3189">
        <v>2</v>
      </c>
      <c r="O60" s="3189"/>
      <c r="P60" s="3189">
        <v>2</v>
      </c>
      <c r="Q60" s="3189"/>
      <c r="R60" s="3189">
        <v>2</v>
      </c>
      <c r="S60" s="3189"/>
      <c r="T60" s="3189">
        <v>2</v>
      </c>
      <c r="U60" s="3189"/>
      <c r="V60" s="3189">
        <v>2</v>
      </c>
      <c r="W60" s="3189"/>
      <c r="X60" s="1640">
        <f>L60+N60+P60+R60+T60+V60</f>
        <v>12</v>
      </c>
      <c r="Y60" s="1407">
        <v>0</v>
      </c>
      <c r="Z60" s="1407">
        <v>0</v>
      </c>
      <c r="AA60" s="473"/>
      <c r="AB60" s="38"/>
      <c r="AC60" s="43"/>
      <c r="AD60" s="46"/>
      <c r="AE60" s="43"/>
      <c r="AF60" s="43"/>
      <c r="AG60" s="17"/>
      <c r="AH60" s="17"/>
      <c r="AI60" s="16"/>
      <c r="AJ60" s="16"/>
      <c r="AK60" s="16"/>
      <c r="AL60" s="16"/>
      <c r="AM60" s="47"/>
      <c r="AN60" s="49"/>
      <c r="AO60" s="48"/>
      <c r="AP60" s="48"/>
      <c r="AQ60" s="49"/>
      <c r="AR60" s="49"/>
      <c r="AS60" s="49"/>
      <c r="AT60" s="51"/>
      <c r="AU60" s="49"/>
      <c r="AV60" s="47"/>
      <c r="AW60" s="47"/>
      <c r="AX60" s="53"/>
      <c r="AY60" s="54"/>
      <c r="AZ60" s="53"/>
      <c r="BA60" s="54"/>
      <c r="BB60" s="54"/>
      <c r="BC60" s="54"/>
      <c r="BD60" s="55"/>
      <c r="BE60" s="18"/>
      <c r="BF60" s="52"/>
      <c r="BG60" s="52"/>
      <c r="BH60" s="58"/>
      <c r="BI60" s="59"/>
      <c r="BJ60" s="58"/>
      <c r="BK60" s="59"/>
      <c r="BL60" s="59"/>
      <c r="BM60" s="59"/>
      <c r="BN60" s="57"/>
      <c r="BO60" s="60"/>
      <c r="BP60" s="56"/>
      <c r="BQ60" s="56"/>
      <c r="BR60" s="62"/>
      <c r="BS60" s="63"/>
      <c r="BT60" s="62"/>
      <c r="BU60" s="63"/>
      <c r="BV60" s="63"/>
      <c r="BW60" s="63"/>
      <c r="BX60" s="64"/>
      <c r="BY60" s="65"/>
      <c r="BZ60" s="61"/>
      <c r="CA60" s="61"/>
      <c r="CB60" s="66"/>
      <c r="CC60" s="67"/>
      <c r="CD60" s="66"/>
      <c r="CE60" s="67"/>
      <c r="CF60" s="67"/>
      <c r="CG60" s="67"/>
      <c r="CH60" s="68"/>
      <c r="CI60" s="70"/>
      <c r="CJ60" s="69"/>
      <c r="CK60" s="2231"/>
      <c r="CL60" s="2634">
        <f>SUM(L60)</f>
        <v>2</v>
      </c>
      <c r="CM60" s="2471">
        <f>CL60/X60</f>
        <v>0.16666666666666666</v>
      </c>
      <c r="CN60" s="2472">
        <v>2</v>
      </c>
      <c r="CO60" s="2471">
        <f>+CN60/CL60</f>
        <v>1</v>
      </c>
      <c r="CP60" s="2471">
        <f>+CN60/X60</f>
        <v>0.16666666666666666</v>
      </c>
      <c r="CQ60" s="2472"/>
      <c r="CR60" s="2474"/>
      <c r="CS60" s="2475" t="s">
        <v>1983</v>
      </c>
      <c r="CT60" s="2635"/>
    </row>
    <row r="61" spans="1:98" s="1" customFormat="1" ht="97.5" customHeight="1" thickBot="1">
      <c r="A61" s="3380"/>
      <c r="B61" s="3328"/>
      <c r="C61" s="3376"/>
      <c r="D61" s="474" t="s">
        <v>845</v>
      </c>
      <c r="E61" s="187" t="s">
        <v>846</v>
      </c>
      <c r="F61" s="416">
        <v>4</v>
      </c>
      <c r="G61" s="187" t="s">
        <v>850</v>
      </c>
      <c r="H61" s="451" t="s">
        <v>853</v>
      </c>
      <c r="I61" s="187" t="s">
        <v>490</v>
      </c>
      <c r="J61" s="433">
        <v>43160</v>
      </c>
      <c r="K61" s="433">
        <v>43465</v>
      </c>
      <c r="L61" s="434"/>
      <c r="M61" s="434"/>
      <c r="N61" s="434">
        <v>2</v>
      </c>
      <c r="O61" s="434"/>
      <c r="P61" s="434"/>
      <c r="Q61" s="434"/>
      <c r="R61" s="434">
        <v>1</v>
      </c>
      <c r="S61" s="434"/>
      <c r="T61" s="434"/>
      <c r="U61" s="434"/>
      <c r="V61" s="434"/>
      <c r="W61" s="434">
        <v>1</v>
      </c>
      <c r="X61" s="1641">
        <f>L61+N61+P61+R61+T61+V61</f>
        <v>3</v>
      </c>
      <c r="Y61" s="452">
        <v>0</v>
      </c>
      <c r="Z61" s="452">
        <v>0</v>
      </c>
      <c r="AA61" s="475"/>
      <c r="AB61" s="38"/>
      <c r="AC61" s="43"/>
      <c r="AD61" s="46"/>
      <c r="AE61" s="43"/>
      <c r="AF61" s="43"/>
      <c r="AG61" s="17"/>
      <c r="AH61" s="17"/>
      <c r="AI61" s="16"/>
      <c r="AJ61" s="16"/>
      <c r="AK61" s="16"/>
      <c r="AL61" s="16"/>
      <c r="AM61" s="47"/>
      <c r="AN61" s="49"/>
      <c r="AO61" s="48"/>
      <c r="AP61" s="48"/>
      <c r="AQ61" s="49"/>
      <c r="AR61" s="49"/>
      <c r="AS61" s="49"/>
      <c r="AT61" s="51"/>
      <c r="AU61" s="49"/>
      <c r="AV61" s="47"/>
      <c r="AW61" s="47"/>
      <c r="AX61" s="53"/>
      <c r="AY61" s="54"/>
      <c r="AZ61" s="53"/>
      <c r="BA61" s="54"/>
      <c r="BB61" s="54"/>
      <c r="BC61" s="54"/>
      <c r="BD61" s="55"/>
      <c r="BE61" s="18"/>
      <c r="BF61" s="52"/>
      <c r="BG61" s="52"/>
      <c r="BH61" s="58"/>
      <c r="BI61" s="59"/>
      <c r="BJ61" s="58"/>
      <c r="BK61" s="59"/>
      <c r="BL61" s="59"/>
      <c r="BM61" s="59"/>
      <c r="BN61" s="57"/>
      <c r="BO61" s="60"/>
      <c r="BP61" s="56"/>
      <c r="BQ61" s="56"/>
      <c r="BR61" s="62"/>
      <c r="BS61" s="63"/>
      <c r="BT61" s="62"/>
      <c r="BU61" s="63"/>
      <c r="BV61" s="63"/>
      <c r="BW61" s="63"/>
      <c r="BX61" s="64"/>
      <c r="BY61" s="65"/>
      <c r="BZ61" s="61"/>
      <c r="CA61" s="61"/>
      <c r="CB61" s="66"/>
      <c r="CC61" s="67"/>
      <c r="CD61" s="66"/>
      <c r="CE61" s="67"/>
      <c r="CF61" s="67"/>
      <c r="CG61" s="67"/>
      <c r="CH61" s="68"/>
      <c r="CI61" s="70"/>
      <c r="CJ61" s="69"/>
      <c r="CK61" s="2231"/>
      <c r="CL61" s="2512">
        <f>SUM(L61)</f>
        <v>0</v>
      </c>
      <c r="CM61" s="2455"/>
      <c r="CN61" s="2456"/>
      <c r="CO61" s="2471"/>
      <c r="CP61" s="2471">
        <f>+CN61/X61</f>
        <v>0</v>
      </c>
      <c r="CQ61" s="2456"/>
      <c r="CR61" s="2477"/>
      <c r="CS61" s="2459"/>
      <c r="CT61" s="2610"/>
    </row>
    <row r="62" spans="1:98" ht="90" customHeight="1" thickBot="1">
      <c r="A62" s="3326"/>
      <c r="B62" s="3329"/>
      <c r="C62" s="3376"/>
      <c r="D62" s="476" t="s">
        <v>851</v>
      </c>
      <c r="E62" s="454" t="s">
        <v>489</v>
      </c>
      <c r="F62" s="455">
        <v>1</v>
      </c>
      <c r="G62" s="454" t="s">
        <v>852</v>
      </c>
      <c r="H62" s="456" t="s">
        <v>853</v>
      </c>
      <c r="I62" s="454" t="s">
        <v>294</v>
      </c>
      <c r="J62" s="457">
        <v>43101</v>
      </c>
      <c r="K62" s="457">
        <v>43465</v>
      </c>
      <c r="L62" s="3190">
        <v>1</v>
      </c>
      <c r="M62" s="3190"/>
      <c r="N62" s="3190">
        <v>1</v>
      </c>
      <c r="O62" s="3190"/>
      <c r="P62" s="3190">
        <v>1</v>
      </c>
      <c r="Q62" s="3190"/>
      <c r="R62" s="3190">
        <v>1</v>
      </c>
      <c r="S62" s="3190"/>
      <c r="T62" s="3190">
        <v>1</v>
      </c>
      <c r="U62" s="3190"/>
      <c r="V62" s="3190">
        <v>1</v>
      </c>
      <c r="W62" s="3190"/>
      <c r="X62" s="1924">
        <v>1</v>
      </c>
      <c r="Y62" s="459">
        <v>0</v>
      </c>
      <c r="Z62" s="459">
        <v>0</v>
      </c>
      <c r="AA62" s="477"/>
      <c r="AB62" s="38"/>
      <c r="AC62" s="43"/>
      <c r="AD62" s="46"/>
      <c r="AE62" s="43"/>
      <c r="AF62" s="43"/>
      <c r="AG62" s="17"/>
      <c r="AH62" s="17"/>
      <c r="AI62" s="16"/>
      <c r="AJ62" s="16"/>
      <c r="AK62" s="16"/>
      <c r="AL62" s="16"/>
      <c r="AM62" s="47"/>
      <c r="AN62" s="49"/>
      <c r="AO62" s="48"/>
      <c r="AP62" s="48"/>
      <c r="AQ62" s="49"/>
      <c r="AR62" s="49"/>
      <c r="AS62" s="49"/>
      <c r="AT62" s="51"/>
      <c r="AU62" s="49"/>
      <c r="AV62" s="47"/>
      <c r="AW62" s="47"/>
      <c r="AX62" s="53"/>
      <c r="AY62" s="54"/>
      <c r="AZ62" s="53"/>
      <c r="BA62" s="54"/>
      <c r="BB62" s="54"/>
      <c r="BC62" s="54"/>
      <c r="BD62" s="55"/>
      <c r="BE62" s="18"/>
      <c r="BF62" s="52"/>
      <c r="BG62" s="52"/>
      <c r="BH62" s="58"/>
      <c r="BI62" s="59"/>
      <c r="BJ62" s="58"/>
      <c r="BK62" s="59"/>
      <c r="BL62" s="59"/>
      <c r="BM62" s="59"/>
      <c r="BN62" s="57"/>
      <c r="BO62" s="60"/>
      <c r="BP62" s="56"/>
      <c r="BQ62" s="56"/>
      <c r="BR62" s="62"/>
      <c r="BS62" s="63"/>
      <c r="BT62" s="62"/>
      <c r="BU62" s="63"/>
      <c r="BV62" s="63"/>
      <c r="BW62" s="63"/>
      <c r="BX62" s="64"/>
      <c r="BY62" s="65"/>
      <c r="BZ62" s="61"/>
      <c r="CA62" s="61"/>
      <c r="CB62" s="66"/>
      <c r="CC62" s="67"/>
      <c r="CD62" s="66"/>
      <c r="CE62" s="67"/>
      <c r="CF62" s="67"/>
      <c r="CG62" s="67"/>
      <c r="CH62" s="68"/>
      <c r="CI62" s="70"/>
      <c r="CJ62" s="69"/>
      <c r="CK62" s="2231"/>
      <c r="CL62" s="2517">
        <f>SUM(L62)</f>
        <v>1</v>
      </c>
      <c r="CM62" s="2455">
        <f>2/12</f>
        <v>0.16666666666666666</v>
      </c>
      <c r="CN62" s="2632">
        <v>1</v>
      </c>
      <c r="CO62" s="2471">
        <f>+CN62/CL62</f>
        <v>1</v>
      </c>
      <c r="CP62" s="2471">
        <f>+CN62/X62</f>
        <v>1</v>
      </c>
      <c r="CQ62" s="2463"/>
      <c r="CR62" s="2625"/>
      <c r="CS62" s="2611" t="s">
        <v>1984</v>
      </c>
      <c r="CT62" s="2612"/>
    </row>
    <row r="63" spans="1:98" ht="15.75" thickBot="1">
      <c r="A63" s="3372" t="s">
        <v>56</v>
      </c>
      <c r="B63" s="3373"/>
      <c r="C63" s="3374"/>
      <c r="D63" s="3362"/>
      <c r="E63" s="468"/>
      <c r="F63" s="468"/>
      <c r="G63" s="468"/>
      <c r="H63" s="1322"/>
      <c r="I63" s="468"/>
      <c r="J63" s="468"/>
      <c r="K63" s="468"/>
      <c r="L63" s="469"/>
      <c r="M63" s="469"/>
      <c r="N63" s="469"/>
      <c r="O63" s="469"/>
      <c r="P63" s="469"/>
      <c r="Q63" s="469"/>
      <c r="R63" s="469"/>
      <c r="S63" s="469"/>
      <c r="T63" s="469"/>
      <c r="U63" s="469"/>
      <c r="V63" s="469"/>
      <c r="W63" s="469"/>
      <c r="X63" s="470"/>
      <c r="Y63" s="1458">
        <f>SUM(Y60:Y62)</f>
        <v>0</v>
      </c>
      <c r="Z63" s="1458"/>
      <c r="AA63" s="1281"/>
      <c r="AB63" s="2071"/>
      <c r="AC63" s="2071"/>
      <c r="AD63" s="2071"/>
      <c r="AE63" s="2071"/>
      <c r="AF63" s="2071"/>
      <c r="AG63" s="2071"/>
      <c r="AH63" s="2071"/>
      <c r="AI63" s="2071"/>
      <c r="AJ63" s="2071"/>
      <c r="AK63" s="2071"/>
      <c r="AL63" s="2071"/>
      <c r="AM63" s="2071"/>
      <c r="AN63" s="2071"/>
      <c r="AO63" s="2071"/>
      <c r="AP63" s="2071"/>
      <c r="AQ63" s="2071"/>
      <c r="AR63" s="2071"/>
      <c r="AS63" s="2071"/>
      <c r="AT63" s="2071"/>
      <c r="AU63" s="2071"/>
      <c r="AV63" s="2071"/>
      <c r="AW63" s="2071"/>
      <c r="AX63" s="2071"/>
      <c r="AY63" s="2071"/>
      <c r="AZ63" s="2071"/>
      <c r="BA63" s="2071"/>
      <c r="BB63" s="2071"/>
      <c r="BC63" s="2071"/>
      <c r="BD63" s="2071"/>
      <c r="BE63" s="2071"/>
      <c r="BF63" s="2071"/>
      <c r="BG63" s="2071"/>
      <c r="BH63" s="2071"/>
      <c r="BI63" s="2071"/>
      <c r="BJ63" s="2071"/>
      <c r="BK63" s="2071"/>
      <c r="BL63" s="2071"/>
      <c r="BM63" s="2071"/>
      <c r="BN63" s="2071"/>
      <c r="BO63" s="2071"/>
      <c r="BP63" s="2071"/>
      <c r="BQ63" s="2071"/>
      <c r="BR63" s="2071"/>
      <c r="BS63" s="2071"/>
      <c r="BT63" s="2071"/>
      <c r="BU63" s="2071"/>
      <c r="BV63" s="2071"/>
      <c r="BW63" s="2071"/>
      <c r="BX63" s="2071"/>
      <c r="BY63" s="2071"/>
      <c r="BZ63" s="2071"/>
      <c r="CA63" s="2071"/>
      <c r="CB63" s="2071"/>
      <c r="CC63" s="2071"/>
      <c r="CD63" s="2071"/>
      <c r="CE63" s="2071"/>
      <c r="CF63" s="2071"/>
      <c r="CG63" s="2071"/>
      <c r="CH63" s="2071"/>
      <c r="CI63" s="2071"/>
      <c r="CJ63" s="2071"/>
      <c r="CK63" s="2070"/>
      <c r="CL63" s="2237"/>
      <c r="CM63" s="2238"/>
      <c r="CN63" s="2238"/>
      <c r="CO63" s="2238"/>
      <c r="CP63" s="2238"/>
      <c r="CQ63" s="2238"/>
      <c r="CR63" s="2238"/>
      <c r="CS63" s="2238"/>
      <c r="CT63" s="2239"/>
    </row>
    <row r="64" spans="1:98" ht="15.75" thickBot="1">
      <c r="A64" s="3369" t="s">
        <v>57</v>
      </c>
      <c r="B64" s="3370"/>
      <c r="C64" s="3370"/>
      <c r="D64" s="3371"/>
      <c r="E64" s="24"/>
      <c r="F64" s="25"/>
      <c r="G64" s="25"/>
      <c r="H64" s="25"/>
      <c r="I64" s="25"/>
      <c r="J64" s="25"/>
      <c r="K64" s="25"/>
      <c r="L64" s="25"/>
      <c r="M64" s="25"/>
      <c r="N64" s="25"/>
      <c r="O64" s="25"/>
      <c r="P64" s="25"/>
      <c r="Q64" s="25"/>
      <c r="R64" s="25"/>
      <c r="S64" s="25"/>
      <c r="T64" s="25"/>
      <c r="U64" s="25"/>
      <c r="V64" s="25"/>
      <c r="W64" s="25"/>
      <c r="X64" s="19"/>
      <c r="Y64" s="1461">
        <f>+Y63+Y59+Y48+Y34+Y24</f>
        <v>3489169828</v>
      </c>
      <c r="Z64" s="1461">
        <f>+Z63+Z59+Z48+Z34+Z24</f>
        <v>0</v>
      </c>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232"/>
      <c r="CL64" s="2240"/>
      <c r="CM64" s="2236"/>
      <c r="CN64" s="2236"/>
      <c r="CO64" s="2236"/>
      <c r="CP64" s="2236"/>
      <c r="CQ64" s="2236"/>
      <c r="CR64" s="2236"/>
      <c r="CS64" s="2236"/>
      <c r="CT64" s="2241"/>
    </row>
    <row r="65" spans="1:98" ht="15.75" thickBot="1">
      <c r="A65" s="21"/>
      <c r="B65" s="22"/>
      <c r="C65" s="23"/>
      <c r="D65" s="23"/>
      <c r="E65" s="23"/>
      <c r="F65" s="35"/>
      <c r="G65" s="23"/>
      <c r="H65" s="23"/>
      <c r="I65" s="23"/>
      <c r="J65" s="36"/>
      <c r="K65" s="36"/>
      <c r="L65" s="23"/>
      <c r="M65" s="23"/>
      <c r="N65" s="23"/>
      <c r="O65" s="23"/>
      <c r="P65" s="23"/>
      <c r="Q65" s="23"/>
      <c r="R65" s="23"/>
      <c r="S65" s="23"/>
      <c r="T65" s="23"/>
      <c r="U65" s="23"/>
      <c r="V65" s="23"/>
      <c r="W65" s="23"/>
      <c r="X65" s="37"/>
      <c r="Y65" s="1643">
        <f>+Y64</f>
        <v>3489169828</v>
      </c>
      <c r="Z65" s="1643">
        <f>+Z64</f>
        <v>0</v>
      </c>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242"/>
      <c r="CM65" s="2737">
        <f>AVERAGE(CM16:CM62)</f>
        <v>0.4932178932178933</v>
      </c>
      <c r="CN65" s="2737"/>
      <c r="CO65" s="2737">
        <f>AVERAGE(CO16:CO62)</f>
        <v>0.9761904761904762</v>
      </c>
      <c r="CP65" s="2737">
        <f>AVERAGE(CP16:CP62)</f>
        <v>0.24862579281183939</v>
      </c>
      <c r="CQ65" s="2737">
        <f>SUM(CQ16:CQ62)</f>
        <v>0</v>
      </c>
      <c r="CR65" s="2243"/>
      <c r="CS65" s="2243"/>
      <c r="CT65" s="2244"/>
    </row>
  </sheetData>
  <sheetProtection/>
  <autoFilter ref="A15:CK65"/>
  <mergeCells count="74">
    <mergeCell ref="CL5:CT6"/>
    <mergeCell ref="CL7:CT9"/>
    <mergeCell ref="CL11:CT11"/>
    <mergeCell ref="CL13:CT13"/>
    <mergeCell ref="CJ1:CK4"/>
    <mergeCell ref="CH1:CI4"/>
    <mergeCell ref="C16:C18"/>
    <mergeCell ref="C19:C23"/>
    <mergeCell ref="CB11:CK11"/>
    <mergeCell ref="AX5:BG9"/>
    <mergeCell ref="BR5:CA9"/>
    <mergeCell ref="BR11:CA11"/>
    <mergeCell ref="CB5:CK9"/>
    <mergeCell ref="CB13:CK13"/>
    <mergeCell ref="AX13:BG13"/>
    <mergeCell ref="A11:D11"/>
    <mergeCell ref="E11:AA11"/>
    <mergeCell ref="AB11:AL11"/>
    <mergeCell ref="E13:AA13"/>
    <mergeCell ref="AB13:AL13"/>
    <mergeCell ref="AM5:AW9"/>
    <mergeCell ref="AB5:AL9"/>
    <mergeCell ref="A9:AA9"/>
    <mergeCell ref="D1:Y2"/>
    <mergeCell ref="D3:Y4"/>
    <mergeCell ref="Z1:Z4"/>
    <mergeCell ref="A1:C4"/>
    <mergeCell ref="A6:AA6"/>
    <mergeCell ref="A7:AA7"/>
    <mergeCell ref="A5:AA5"/>
    <mergeCell ref="A8:AA8"/>
    <mergeCell ref="AA1:AA2"/>
    <mergeCell ref="AA3:AA4"/>
    <mergeCell ref="A64:D64"/>
    <mergeCell ref="A63:D63"/>
    <mergeCell ref="C60:C62"/>
    <mergeCell ref="B60:B62"/>
    <mergeCell ref="A59:D59"/>
    <mergeCell ref="A60:A62"/>
    <mergeCell ref="A24:D24"/>
    <mergeCell ref="A16:A23"/>
    <mergeCell ref="B16:B23"/>
    <mergeCell ref="AM13:AW13"/>
    <mergeCell ref="AM11:AW11"/>
    <mergeCell ref="A13:D13"/>
    <mergeCell ref="BR13:CA13"/>
    <mergeCell ref="BH5:BQ9"/>
    <mergeCell ref="BH11:BQ11"/>
    <mergeCell ref="BH13:BQ13"/>
    <mergeCell ref="AX11:BG11"/>
    <mergeCell ref="B25:B33"/>
    <mergeCell ref="A25:A33"/>
    <mergeCell ref="C49:C58"/>
    <mergeCell ref="B49:B58"/>
    <mergeCell ref="A48:D48"/>
    <mergeCell ref="A35:A47"/>
    <mergeCell ref="C35:C47"/>
    <mergeCell ref="C31:C33"/>
    <mergeCell ref="C25:C30"/>
    <mergeCell ref="B35:B47"/>
    <mergeCell ref="A49:A58"/>
    <mergeCell ref="A34:D34"/>
    <mergeCell ref="R62:S62"/>
    <mergeCell ref="T62:U62"/>
    <mergeCell ref="V62:W62"/>
    <mergeCell ref="L60:M60"/>
    <mergeCell ref="N60:O60"/>
    <mergeCell ref="P60:Q60"/>
    <mergeCell ref="R60:S60"/>
    <mergeCell ref="T60:U60"/>
    <mergeCell ref="V60:W60"/>
    <mergeCell ref="L62:M62"/>
    <mergeCell ref="N62:O62"/>
    <mergeCell ref="P62:Q62"/>
  </mergeCells>
  <printOptions/>
  <pageMargins left="0.7" right="0.7" top="0.75" bottom="0.75" header="0.3" footer="0.3"/>
  <pageSetup horizontalDpi="600" verticalDpi="600" orientation="portrait" r:id="rId4"/>
  <ignoredErrors>
    <ignoredError sqref="X16:X21 X49:X55 X56:X57 X25:X33 X37:X41 X42:X43 X45:X47 X22:X23 X35" formulaRange="1"/>
  </ignoredErrors>
  <drawing r:id="rId3"/>
  <legacyDrawing r:id="rId2"/>
</worksheet>
</file>

<file path=xl/worksheets/sheet9.xml><?xml version="1.0" encoding="utf-8"?>
<worksheet xmlns="http://schemas.openxmlformats.org/spreadsheetml/2006/main" xmlns:r="http://schemas.openxmlformats.org/officeDocument/2006/relationships">
  <sheetPr>
    <tabColor theme="5" tint="-0.24997000396251678"/>
  </sheetPr>
  <dimension ref="A1:AM57"/>
  <sheetViews>
    <sheetView view="pageBreakPreview" zoomScale="80" zoomScaleNormal="55" zoomScaleSheetLayoutView="80" zoomScalePageLayoutView="70" workbookViewId="0" topLeftCell="A1">
      <pane xSplit="28275" topLeftCell="AM1" activePane="topLeft" state="split"/>
      <selection pane="topLeft" activeCell="M19" sqref="M19"/>
      <selection pane="topRight" activeCell="AM1" sqref="AM1"/>
    </sheetView>
  </sheetViews>
  <sheetFormatPr defaultColWidth="11.421875" defaultRowHeight="15"/>
  <cols>
    <col min="1" max="1" width="6.421875" style="1243" customWidth="1"/>
    <col min="2" max="2" width="21.140625" style="1276" customWidth="1"/>
    <col min="3" max="3" width="29.28125" style="1243" customWidth="1"/>
    <col min="4" max="5" width="7.421875" style="1243" hidden="1" customWidth="1"/>
    <col min="6" max="6" width="26.57421875" style="1243" hidden="1" customWidth="1"/>
    <col min="7" max="7" width="26.57421875" style="1243" customWidth="1"/>
    <col min="8" max="8" width="14.421875" style="1243" customWidth="1"/>
    <col min="9" max="9" width="12.28125" style="1243" customWidth="1"/>
    <col min="10" max="10" width="24.57421875" style="1243" customWidth="1"/>
    <col min="11" max="11" width="20.7109375" style="1243" customWidth="1"/>
    <col min="12" max="12" width="21.00390625" style="1243" customWidth="1"/>
    <col min="13" max="13" width="10.7109375" style="1243" customWidth="1"/>
    <col min="14" max="14" width="13.140625" style="1243" bestFit="1" customWidth="1"/>
    <col min="15" max="15" width="6.28125" style="1243" customWidth="1"/>
    <col min="16" max="17" width="6.28125" style="1243" bestFit="1" customWidth="1"/>
    <col min="18" max="26" width="5.7109375" style="1243" bestFit="1" customWidth="1"/>
    <col min="27" max="27" width="14.421875" style="1277" customWidth="1"/>
    <col min="28" max="29" width="20.7109375" style="1243" customWidth="1"/>
    <col min="30" max="30" width="18.8515625" style="1243" customWidth="1"/>
    <col min="31" max="33" width="14.8515625" style="1243" customWidth="1"/>
    <col min="34" max="35" width="18.421875" style="1243" customWidth="1"/>
    <col min="36" max="36" width="16.28125" style="1243" customWidth="1"/>
    <col min="37" max="37" width="16.421875" style="1243" customWidth="1"/>
    <col min="38" max="38" width="20.7109375" style="1243" customWidth="1"/>
    <col min="39" max="39" width="17.421875" style="1243" customWidth="1"/>
    <col min="40" max="255" width="11.421875" style="1243" customWidth="1"/>
    <col min="256" max="16384" width="6.421875" style="1243" customWidth="1"/>
  </cols>
  <sheetData>
    <row r="1" spans="1:30" ht="15" customHeight="1" thickBot="1">
      <c r="A1" s="3462"/>
      <c r="B1" s="3462"/>
      <c r="C1" s="3462"/>
      <c r="D1" s="3463" t="s">
        <v>0</v>
      </c>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5"/>
      <c r="AC1" s="3226" t="s">
        <v>60</v>
      </c>
      <c r="AD1" s="2756" t="s">
        <v>1727</v>
      </c>
    </row>
    <row r="2" spans="1:30" ht="20.25" customHeight="1" thickBot="1">
      <c r="A2" s="3462"/>
      <c r="B2" s="3462"/>
      <c r="C2" s="3462"/>
      <c r="D2" s="3466"/>
      <c r="E2" s="3467"/>
      <c r="F2" s="3467"/>
      <c r="G2" s="3467"/>
      <c r="H2" s="3467"/>
      <c r="I2" s="3467"/>
      <c r="J2" s="3467"/>
      <c r="K2" s="3467"/>
      <c r="L2" s="3467"/>
      <c r="M2" s="3467"/>
      <c r="N2" s="3467"/>
      <c r="O2" s="3467"/>
      <c r="P2" s="3467"/>
      <c r="Q2" s="3467"/>
      <c r="R2" s="3467"/>
      <c r="S2" s="3467"/>
      <c r="T2" s="3467"/>
      <c r="U2" s="3467"/>
      <c r="V2" s="3467"/>
      <c r="W2" s="3467"/>
      <c r="X2" s="3467"/>
      <c r="Y2" s="3467"/>
      <c r="Z2" s="3467"/>
      <c r="AA2" s="3467"/>
      <c r="AB2" s="3468"/>
      <c r="AC2" s="3469"/>
      <c r="AD2" s="2757"/>
    </row>
    <row r="3" spans="1:30" ht="19.5" customHeight="1" thickBot="1">
      <c r="A3" s="3462"/>
      <c r="B3" s="3462"/>
      <c r="C3" s="3462"/>
      <c r="D3" s="3463" t="s">
        <v>240</v>
      </c>
      <c r="E3" s="3464"/>
      <c r="F3" s="3464"/>
      <c r="G3" s="3464"/>
      <c r="H3" s="3464"/>
      <c r="I3" s="3464"/>
      <c r="J3" s="3464"/>
      <c r="K3" s="3464"/>
      <c r="L3" s="3464"/>
      <c r="M3" s="3464"/>
      <c r="N3" s="3464"/>
      <c r="O3" s="3464"/>
      <c r="P3" s="3464"/>
      <c r="Q3" s="3464"/>
      <c r="R3" s="3464"/>
      <c r="S3" s="3464"/>
      <c r="T3" s="3464"/>
      <c r="U3" s="3464"/>
      <c r="V3" s="3464"/>
      <c r="W3" s="3464"/>
      <c r="X3" s="3464"/>
      <c r="Y3" s="3464"/>
      <c r="Z3" s="3464"/>
      <c r="AA3" s="3464"/>
      <c r="AB3" s="3465"/>
      <c r="AC3" s="3469"/>
      <c r="AD3" s="2761">
        <v>43153</v>
      </c>
    </row>
    <row r="4" spans="1:30" ht="21.75" customHeight="1" thickBot="1">
      <c r="A4" s="3462"/>
      <c r="B4" s="3462"/>
      <c r="C4" s="3462"/>
      <c r="D4" s="3466"/>
      <c r="E4" s="3467"/>
      <c r="F4" s="3467"/>
      <c r="G4" s="3467"/>
      <c r="H4" s="3467"/>
      <c r="I4" s="3467"/>
      <c r="J4" s="3467"/>
      <c r="K4" s="3467"/>
      <c r="L4" s="3467"/>
      <c r="M4" s="3467"/>
      <c r="N4" s="3467"/>
      <c r="O4" s="3467"/>
      <c r="P4" s="3467"/>
      <c r="Q4" s="3467"/>
      <c r="R4" s="3467"/>
      <c r="S4" s="3467"/>
      <c r="T4" s="3467"/>
      <c r="U4" s="3467"/>
      <c r="V4" s="3467"/>
      <c r="W4" s="3467"/>
      <c r="X4" s="3467"/>
      <c r="Y4" s="3467"/>
      <c r="Z4" s="3467"/>
      <c r="AA4" s="3467"/>
      <c r="AB4" s="3468"/>
      <c r="AC4" s="3228"/>
      <c r="AD4" s="2762"/>
    </row>
    <row r="5" spans="1:39" ht="20.25" customHeight="1">
      <c r="A5" s="3458" t="s">
        <v>2</v>
      </c>
      <c r="B5" s="3459"/>
      <c r="C5" s="3459"/>
      <c r="D5" s="3460"/>
      <c r="E5" s="3460"/>
      <c r="F5" s="3460"/>
      <c r="G5" s="3460"/>
      <c r="H5" s="3460"/>
      <c r="I5" s="3460"/>
      <c r="J5" s="3460"/>
      <c r="K5" s="3460"/>
      <c r="L5" s="3460"/>
      <c r="M5" s="3460"/>
      <c r="N5" s="3460"/>
      <c r="O5" s="3460"/>
      <c r="P5" s="3460"/>
      <c r="Q5" s="3460"/>
      <c r="R5" s="3460"/>
      <c r="S5" s="3460"/>
      <c r="T5" s="3460"/>
      <c r="U5" s="3460"/>
      <c r="V5" s="3460"/>
      <c r="W5" s="3460"/>
      <c r="X5" s="3460"/>
      <c r="Y5" s="3460"/>
      <c r="Z5" s="3460"/>
      <c r="AA5" s="3460"/>
      <c r="AB5" s="3460"/>
      <c r="AC5" s="3460"/>
      <c r="AD5" s="3461"/>
      <c r="AE5" s="2767" t="s">
        <v>2</v>
      </c>
      <c r="AF5" s="2768"/>
      <c r="AG5" s="2768"/>
      <c r="AH5" s="2768"/>
      <c r="AI5" s="2768"/>
      <c r="AJ5" s="2768"/>
      <c r="AK5" s="2768"/>
      <c r="AL5" s="2768"/>
      <c r="AM5" s="2769"/>
    </row>
    <row r="6" spans="1:39" ht="15.75" customHeight="1" thickBot="1">
      <c r="A6" s="3470" t="s">
        <v>5</v>
      </c>
      <c r="B6" s="3460"/>
      <c r="C6" s="3460"/>
      <c r="D6" s="3460"/>
      <c r="E6" s="3460"/>
      <c r="F6" s="3460"/>
      <c r="G6" s="3460"/>
      <c r="H6" s="3460"/>
      <c r="I6" s="3460"/>
      <c r="J6" s="3460"/>
      <c r="K6" s="3460"/>
      <c r="L6" s="3460"/>
      <c r="M6" s="3460"/>
      <c r="N6" s="3460"/>
      <c r="O6" s="3460"/>
      <c r="P6" s="3460"/>
      <c r="Q6" s="3460"/>
      <c r="R6" s="3460"/>
      <c r="S6" s="3460"/>
      <c r="T6" s="3460"/>
      <c r="U6" s="3460"/>
      <c r="V6" s="3460"/>
      <c r="W6" s="3460"/>
      <c r="X6" s="3460"/>
      <c r="Y6" s="3460"/>
      <c r="Z6" s="3460"/>
      <c r="AA6" s="3460"/>
      <c r="AB6" s="3460"/>
      <c r="AC6" s="3460"/>
      <c r="AD6" s="3461"/>
      <c r="AE6" s="2770"/>
      <c r="AF6" s="2771"/>
      <c r="AG6" s="2771"/>
      <c r="AH6" s="2771"/>
      <c r="AI6" s="2771"/>
      <c r="AJ6" s="2771"/>
      <c r="AK6" s="2771"/>
      <c r="AL6" s="2771"/>
      <c r="AM6" s="2772"/>
    </row>
    <row r="7" spans="1:39" ht="15.75" customHeight="1">
      <c r="A7" s="3470"/>
      <c r="B7" s="3460"/>
      <c r="C7" s="3460"/>
      <c r="D7" s="3460"/>
      <c r="E7" s="3460"/>
      <c r="F7" s="3460"/>
      <c r="G7" s="3460"/>
      <c r="H7" s="3460"/>
      <c r="I7" s="3460"/>
      <c r="J7" s="3460"/>
      <c r="K7" s="3460"/>
      <c r="L7" s="3460"/>
      <c r="M7" s="3460"/>
      <c r="N7" s="3460"/>
      <c r="O7" s="3460"/>
      <c r="P7" s="3460"/>
      <c r="Q7" s="3460"/>
      <c r="R7" s="3460"/>
      <c r="S7" s="3460"/>
      <c r="T7" s="3460"/>
      <c r="U7" s="3460"/>
      <c r="V7" s="3460"/>
      <c r="W7" s="3460"/>
      <c r="X7" s="3460"/>
      <c r="Y7" s="3460"/>
      <c r="Z7" s="3460"/>
      <c r="AA7" s="3460"/>
      <c r="AB7" s="3460"/>
      <c r="AC7" s="3460"/>
      <c r="AD7" s="3461"/>
      <c r="AE7" s="2773" t="s">
        <v>1723</v>
      </c>
      <c r="AF7" s="2774"/>
      <c r="AG7" s="2774"/>
      <c r="AH7" s="2774"/>
      <c r="AI7" s="2774"/>
      <c r="AJ7" s="2774"/>
      <c r="AK7" s="2774"/>
      <c r="AL7" s="2774"/>
      <c r="AM7" s="2775"/>
    </row>
    <row r="8" spans="1:39" ht="15.75" customHeight="1">
      <c r="A8" s="3470" t="s">
        <v>6</v>
      </c>
      <c r="B8" s="3460"/>
      <c r="C8" s="3460"/>
      <c r="D8" s="3460"/>
      <c r="E8" s="3460"/>
      <c r="F8" s="3460"/>
      <c r="G8" s="3460"/>
      <c r="H8" s="3460"/>
      <c r="I8" s="3460"/>
      <c r="J8" s="3460"/>
      <c r="K8" s="3460"/>
      <c r="L8" s="3460"/>
      <c r="M8" s="3460"/>
      <c r="N8" s="3460"/>
      <c r="O8" s="3460"/>
      <c r="P8" s="3460"/>
      <c r="Q8" s="3460"/>
      <c r="R8" s="3460"/>
      <c r="S8" s="3460"/>
      <c r="T8" s="3460"/>
      <c r="U8" s="3460"/>
      <c r="V8" s="3460"/>
      <c r="W8" s="3460"/>
      <c r="X8" s="3460"/>
      <c r="Y8" s="3460"/>
      <c r="Z8" s="3460"/>
      <c r="AA8" s="3460"/>
      <c r="AB8" s="3460"/>
      <c r="AC8" s="3460"/>
      <c r="AD8" s="3461"/>
      <c r="AE8" s="2776"/>
      <c r="AF8" s="2777"/>
      <c r="AG8" s="2777"/>
      <c r="AH8" s="2777"/>
      <c r="AI8" s="2777"/>
      <c r="AJ8" s="2777"/>
      <c r="AK8" s="2777"/>
      <c r="AL8" s="2777"/>
      <c r="AM8" s="2778"/>
    </row>
    <row r="9" spans="1:39" ht="15.75" customHeight="1" thickBot="1">
      <c r="A9" s="3471" t="s">
        <v>1726</v>
      </c>
      <c r="B9" s="3472"/>
      <c r="C9" s="3472"/>
      <c r="D9" s="3472"/>
      <c r="E9" s="3472"/>
      <c r="F9" s="3472"/>
      <c r="G9" s="3472"/>
      <c r="H9" s="3472"/>
      <c r="I9" s="3472"/>
      <c r="J9" s="3472"/>
      <c r="K9" s="3472"/>
      <c r="L9" s="3472"/>
      <c r="M9" s="3472"/>
      <c r="N9" s="3472"/>
      <c r="O9" s="3472"/>
      <c r="P9" s="3472"/>
      <c r="Q9" s="3472"/>
      <c r="R9" s="3472"/>
      <c r="S9" s="3472"/>
      <c r="T9" s="3472"/>
      <c r="U9" s="3472"/>
      <c r="V9" s="3472"/>
      <c r="W9" s="3472"/>
      <c r="X9" s="3472"/>
      <c r="Y9" s="3472"/>
      <c r="Z9" s="3472"/>
      <c r="AA9" s="3472"/>
      <c r="AB9" s="3472"/>
      <c r="AC9" s="3472"/>
      <c r="AD9" s="3473"/>
      <c r="AE9" s="2779"/>
      <c r="AF9" s="2780"/>
      <c r="AG9" s="2780"/>
      <c r="AH9" s="2780"/>
      <c r="AI9" s="2780"/>
      <c r="AJ9" s="2780"/>
      <c r="AK9" s="2780"/>
      <c r="AL9" s="2780"/>
      <c r="AM9" s="2781"/>
    </row>
    <row r="10" spans="1:30" ht="9" customHeight="1" thickBot="1">
      <c r="A10" s="222"/>
      <c r="B10" s="221"/>
      <c r="C10" s="218"/>
      <c r="D10" s="218"/>
      <c r="E10" s="218"/>
      <c r="F10" s="218"/>
      <c r="G10" s="218"/>
      <c r="H10" s="218"/>
      <c r="I10" s="220"/>
      <c r="J10" s="218"/>
      <c r="K10" s="218"/>
      <c r="L10" s="218"/>
      <c r="M10" s="219"/>
      <c r="N10" s="219"/>
      <c r="O10" s="218"/>
      <c r="P10" s="218"/>
      <c r="Q10" s="218"/>
      <c r="R10" s="218"/>
      <c r="S10" s="218"/>
      <c r="T10" s="218"/>
      <c r="U10" s="218"/>
      <c r="V10" s="218"/>
      <c r="W10" s="218"/>
      <c r="X10" s="218"/>
      <c r="Y10" s="218"/>
      <c r="Z10" s="218"/>
      <c r="AA10" s="225"/>
      <c r="AB10" s="217"/>
      <c r="AC10" s="217"/>
      <c r="AD10" s="216"/>
    </row>
    <row r="11" spans="1:39" s="384" customFormat="1" ht="24" customHeight="1" thickBot="1">
      <c r="A11" s="3474" t="s">
        <v>7</v>
      </c>
      <c r="B11" s="3475"/>
      <c r="C11" s="3475"/>
      <c r="D11" s="441"/>
      <c r="E11" s="441"/>
      <c r="F11" s="438"/>
      <c r="G11" s="439"/>
      <c r="H11" s="3476" t="s">
        <v>1599</v>
      </c>
      <c r="I11" s="3476"/>
      <c r="J11" s="3476"/>
      <c r="K11" s="3476"/>
      <c r="L11" s="3476"/>
      <c r="M11" s="3476"/>
      <c r="N11" s="3476"/>
      <c r="O11" s="3476"/>
      <c r="P11" s="3476"/>
      <c r="Q11" s="3476"/>
      <c r="R11" s="3476"/>
      <c r="S11" s="3476"/>
      <c r="T11" s="3476"/>
      <c r="U11" s="3476"/>
      <c r="V11" s="3476"/>
      <c r="W11" s="3476"/>
      <c r="X11" s="3476"/>
      <c r="Y11" s="3476"/>
      <c r="Z11" s="3476"/>
      <c r="AA11" s="3476"/>
      <c r="AB11" s="3476"/>
      <c r="AC11" s="3476"/>
      <c r="AD11" s="3477"/>
      <c r="AE11" s="3476" t="s">
        <v>1599</v>
      </c>
      <c r="AF11" s="3476"/>
      <c r="AG11" s="3476"/>
      <c r="AH11" s="3476"/>
      <c r="AI11" s="3476"/>
      <c r="AJ11" s="3476"/>
      <c r="AK11" s="3476"/>
      <c r="AL11" s="3476"/>
      <c r="AM11" s="3476"/>
    </row>
    <row r="12" spans="1:30" s="218" customFormat="1" ht="9.75" customHeight="1" thickBot="1">
      <c r="A12" s="222"/>
      <c r="B12" s="221"/>
      <c r="I12" s="220"/>
      <c r="M12" s="219"/>
      <c r="N12" s="219"/>
      <c r="AA12" s="225"/>
      <c r="AB12" s="217"/>
      <c r="AC12" s="217"/>
      <c r="AD12" s="216"/>
    </row>
    <row r="13" spans="1:39" s="1244" customFormat="1" ht="24" customHeight="1" thickBot="1">
      <c r="A13" s="3478" t="s">
        <v>8</v>
      </c>
      <c r="B13" s="3479"/>
      <c r="C13" s="3479"/>
      <c r="D13" s="440"/>
      <c r="E13" s="440"/>
      <c r="F13" s="440"/>
      <c r="G13" s="440"/>
      <c r="H13" s="3454" t="s">
        <v>344</v>
      </c>
      <c r="I13" s="3455"/>
      <c r="J13" s="3455"/>
      <c r="K13" s="3455"/>
      <c r="L13" s="3455"/>
      <c r="M13" s="3455"/>
      <c r="N13" s="3455"/>
      <c r="O13" s="3455"/>
      <c r="P13" s="3455"/>
      <c r="Q13" s="3455"/>
      <c r="R13" s="3455"/>
      <c r="S13" s="3455"/>
      <c r="T13" s="3455"/>
      <c r="U13" s="3455"/>
      <c r="V13" s="3455"/>
      <c r="W13" s="3455"/>
      <c r="X13" s="3455"/>
      <c r="Y13" s="3455"/>
      <c r="Z13" s="3455"/>
      <c r="AA13" s="3455"/>
      <c r="AB13" s="3455"/>
      <c r="AC13" s="3455"/>
      <c r="AD13" s="3480"/>
      <c r="AE13" s="3454"/>
      <c r="AF13" s="3455"/>
      <c r="AG13" s="3455"/>
      <c r="AH13" s="3455"/>
      <c r="AI13" s="3455"/>
      <c r="AJ13" s="3455"/>
      <c r="AK13" s="3455"/>
      <c r="AL13" s="3455"/>
      <c r="AM13" s="3455"/>
    </row>
    <row r="14" spans="1:30" s="218" customFormat="1" ht="9.75" customHeight="1" thickBot="1">
      <c r="A14" s="222"/>
      <c r="B14" s="221"/>
      <c r="I14" s="220"/>
      <c r="M14" s="219"/>
      <c r="N14" s="219"/>
      <c r="AA14" s="225"/>
      <c r="AB14" s="217"/>
      <c r="AC14" s="217"/>
      <c r="AD14" s="216"/>
    </row>
    <row r="15" spans="1:39" s="384" customFormat="1" ht="55.5" customHeight="1" thickBot="1">
      <c r="A15" s="7" t="s">
        <v>9</v>
      </c>
      <c r="B15" s="7" t="s">
        <v>10</v>
      </c>
      <c r="C15" s="7" t="s">
        <v>11</v>
      </c>
      <c r="D15" s="3254" t="s">
        <v>328</v>
      </c>
      <c r="E15" s="3255"/>
      <c r="F15" s="34" t="s">
        <v>327</v>
      </c>
      <c r="G15" s="34" t="s">
        <v>326</v>
      </c>
      <c r="H15" s="34" t="s">
        <v>13</v>
      </c>
      <c r="I15" s="197" t="s">
        <v>14</v>
      </c>
      <c r="J15" s="34" t="s">
        <v>15</v>
      </c>
      <c r="K15" s="34" t="s">
        <v>16</v>
      </c>
      <c r="L15" s="34" t="s">
        <v>18</v>
      </c>
      <c r="M15" s="34" t="s">
        <v>19</v>
      </c>
      <c r="N15" s="34" t="s">
        <v>20</v>
      </c>
      <c r="O15" s="196" t="s">
        <v>21</v>
      </c>
      <c r="P15" s="196" t="s">
        <v>22</v>
      </c>
      <c r="Q15" s="196" t="s">
        <v>23</v>
      </c>
      <c r="R15" s="196" t="s">
        <v>24</v>
      </c>
      <c r="S15" s="196" t="s">
        <v>25</v>
      </c>
      <c r="T15" s="196" t="s">
        <v>26</v>
      </c>
      <c r="U15" s="196" t="s">
        <v>27</v>
      </c>
      <c r="V15" s="196" t="s">
        <v>28</v>
      </c>
      <c r="W15" s="196" t="s">
        <v>29</v>
      </c>
      <c r="X15" s="196" t="s">
        <v>30</v>
      </c>
      <c r="Y15" s="196" t="s">
        <v>31</v>
      </c>
      <c r="Z15" s="196" t="s">
        <v>32</v>
      </c>
      <c r="AA15" s="195" t="s">
        <v>33</v>
      </c>
      <c r="AB15" s="34" t="s">
        <v>34</v>
      </c>
      <c r="AC15" s="34" t="s">
        <v>244</v>
      </c>
      <c r="AD15" s="2065" t="s">
        <v>35</v>
      </c>
      <c r="AE15" s="2145" t="s">
        <v>36</v>
      </c>
      <c r="AF15" s="2146" t="s">
        <v>37</v>
      </c>
      <c r="AG15" s="2147" t="s">
        <v>38</v>
      </c>
      <c r="AH15" s="2148" t="s">
        <v>1724</v>
      </c>
      <c r="AI15" s="2148" t="s">
        <v>1725</v>
      </c>
      <c r="AJ15" s="2149" t="s">
        <v>42</v>
      </c>
      <c r="AK15" s="2150" t="s">
        <v>43</v>
      </c>
      <c r="AL15" s="2149" t="s">
        <v>44</v>
      </c>
      <c r="AM15" s="2151" t="s">
        <v>45</v>
      </c>
    </row>
    <row r="16" spans="1:39" s="1247" customFormat="1" ht="55.5" customHeight="1">
      <c r="A16" s="3363">
        <v>1</v>
      </c>
      <c r="B16" s="3363" t="s">
        <v>343</v>
      </c>
      <c r="C16" s="3339" t="s">
        <v>1600</v>
      </c>
      <c r="D16" s="3457"/>
      <c r="E16" s="3457"/>
      <c r="F16" s="194" t="s">
        <v>1601</v>
      </c>
      <c r="G16" s="194" t="s">
        <v>1601</v>
      </c>
      <c r="H16" s="187" t="s">
        <v>65</v>
      </c>
      <c r="I16" s="187">
        <v>12</v>
      </c>
      <c r="J16" s="187" t="s">
        <v>1602</v>
      </c>
      <c r="K16" s="187" t="s">
        <v>1603</v>
      </c>
      <c r="L16" s="355" t="s">
        <v>1604</v>
      </c>
      <c r="M16" s="718">
        <v>43101</v>
      </c>
      <c r="N16" s="718">
        <v>43465</v>
      </c>
      <c r="O16" s="1938">
        <v>1</v>
      </c>
      <c r="P16" s="1938">
        <v>1</v>
      </c>
      <c r="Q16" s="1938">
        <v>1</v>
      </c>
      <c r="R16" s="1938">
        <v>1</v>
      </c>
      <c r="S16" s="1938">
        <v>1</v>
      </c>
      <c r="T16" s="1939">
        <v>1</v>
      </c>
      <c r="U16" s="1939">
        <v>1</v>
      </c>
      <c r="V16" s="1938">
        <v>1</v>
      </c>
      <c r="W16" s="1939">
        <v>1</v>
      </c>
      <c r="X16" s="1939">
        <v>1</v>
      </c>
      <c r="Y16" s="1939">
        <v>1</v>
      </c>
      <c r="Z16" s="1939">
        <v>1</v>
      </c>
      <c r="AA16" s="1644">
        <f>SUM(O16:Z16)</f>
        <v>12</v>
      </c>
      <c r="AB16" s="452">
        <v>0</v>
      </c>
      <c r="AC16" s="452">
        <v>0</v>
      </c>
      <c r="AD16" s="1246"/>
      <c r="AE16" s="2609">
        <f>SUM(O16:P16)</f>
        <v>2</v>
      </c>
      <c r="AF16" s="2615">
        <f>AE16/AA16</f>
        <v>0.16666666666666666</v>
      </c>
      <c r="AG16" s="2459">
        <v>2</v>
      </c>
      <c r="AH16" s="2615">
        <f>+AG16/AE16</f>
        <v>1</v>
      </c>
      <c r="AI16" s="2615">
        <f>+AG16/AA16</f>
        <v>0.16666666666666666</v>
      </c>
      <c r="AJ16" s="2459"/>
      <c r="AK16" s="2609"/>
      <c r="AL16" s="2459" t="s">
        <v>1985</v>
      </c>
      <c r="AM16" s="2459" t="s">
        <v>1838</v>
      </c>
    </row>
    <row r="17" spans="1:39" s="1247" customFormat="1" ht="60.75" customHeight="1">
      <c r="A17" s="3481"/>
      <c r="B17" s="3481"/>
      <c r="C17" s="3340"/>
      <c r="D17" s="3456"/>
      <c r="E17" s="3456"/>
      <c r="F17" s="210" t="s">
        <v>1605</v>
      </c>
      <c r="G17" s="210" t="s">
        <v>1605</v>
      </c>
      <c r="H17" s="210" t="s">
        <v>65</v>
      </c>
      <c r="I17" s="187">
        <v>12</v>
      </c>
      <c r="J17" s="187" t="s">
        <v>1602</v>
      </c>
      <c r="K17" s="187" t="s">
        <v>1606</v>
      </c>
      <c r="L17" s="1245" t="s">
        <v>1607</v>
      </c>
      <c r="M17" s="718">
        <v>43101</v>
      </c>
      <c r="N17" s="718">
        <v>43465</v>
      </c>
      <c r="O17" s="1938">
        <v>1</v>
      </c>
      <c r="P17" s="1938">
        <v>1</v>
      </c>
      <c r="Q17" s="1938">
        <v>1</v>
      </c>
      <c r="R17" s="1938">
        <v>1</v>
      </c>
      <c r="S17" s="1938">
        <v>1</v>
      </c>
      <c r="T17" s="1939">
        <v>1</v>
      </c>
      <c r="U17" s="1939">
        <v>1</v>
      </c>
      <c r="V17" s="1938">
        <v>1</v>
      </c>
      <c r="W17" s="1939">
        <v>1</v>
      </c>
      <c r="X17" s="1939">
        <v>1</v>
      </c>
      <c r="Y17" s="1939">
        <v>1</v>
      </c>
      <c r="Z17" s="1939">
        <v>1</v>
      </c>
      <c r="AA17" s="1644">
        <f>SUM(O17:Z17)</f>
        <v>12</v>
      </c>
      <c r="AB17" s="452">
        <v>0</v>
      </c>
      <c r="AC17" s="452">
        <v>0</v>
      </c>
      <c r="AD17" s="1246"/>
      <c r="AE17" s="2609">
        <f>SUM(O17:P17)</f>
        <v>2</v>
      </c>
      <c r="AF17" s="2615">
        <f>AE17/AA17</f>
        <v>0.16666666666666666</v>
      </c>
      <c r="AG17" s="2459">
        <v>2</v>
      </c>
      <c r="AH17" s="2615">
        <f>+AG17/AE17</f>
        <v>1</v>
      </c>
      <c r="AI17" s="2615">
        <f>+AG17/AA17</f>
        <v>0.16666666666666666</v>
      </c>
      <c r="AJ17" s="2459"/>
      <c r="AK17" s="2609"/>
      <c r="AL17" s="2459" t="s">
        <v>1986</v>
      </c>
      <c r="AM17" s="2459" t="s">
        <v>1838</v>
      </c>
    </row>
    <row r="18" spans="1:39" s="1247" customFormat="1" ht="56.25" customHeight="1">
      <c r="A18" s="3481"/>
      <c r="B18" s="3481"/>
      <c r="C18" s="3340"/>
      <c r="D18" s="3456"/>
      <c r="E18" s="3456"/>
      <c r="F18" s="210" t="s">
        <v>1608</v>
      </c>
      <c r="G18" s="210" t="s">
        <v>1608</v>
      </c>
      <c r="H18" s="355" t="s">
        <v>65</v>
      </c>
      <c r="I18" s="355">
        <v>12</v>
      </c>
      <c r="J18" s="355" t="s">
        <v>1609</v>
      </c>
      <c r="K18" s="187" t="s">
        <v>1610</v>
      </c>
      <c r="L18" s="355" t="s">
        <v>1611</v>
      </c>
      <c r="M18" s="718">
        <v>43101</v>
      </c>
      <c r="N18" s="718">
        <v>43465</v>
      </c>
      <c r="O18" s="1938">
        <v>1</v>
      </c>
      <c r="P18" s="1938">
        <v>1</v>
      </c>
      <c r="Q18" s="1938">
        <v>1</v>
      </c>
      <c r="R18" s="1938">
        <v>1</v>
      </c>
      <c r="S18" s="1938">
        <v>1</v>
      </c>
      <c r="T18" s="1939">
        <v>1</v>
      </c>
      <c r="U18" s="1939">
        <v>1</v>
      </c>
      <c r="V18" s="1938">
        <v>1</v>
      </c>
      <c r="W18" s="1939">
        <v>1</v>
      </c>
      <c r="X18" s="1939">
        <v>1</v>
      </c>
      <c r="Y18" s="1939">
        <v>1</v>
      </c>
      <c r="Z18" s="1939">
        <v>1</v>
      </c>
      <c r="AA18" s="1644">
        <f>SUM(O18:Z18)</f>
        <v>12</v>
      </c>
      <c r="AB18" s="452">
        <v>0</v>
      </c>
      <c r="AC18" s="452">
        <v>0</v>
      </c>
      <c r="AD18" s="1246"/>
      <c r="AE18" s="2609">
        <f>SUM(O18:P18)</f>
        <v>2</v>
      </c>
      <c r="AF18" s="2615">
        <f>AE18/AA18</f>
        <v>0.16666666666666666</v>
      </c>
      <c r="AG18" s="2459">
        <v>2</v>
      </c>
      <c r="AH18" s="2615">
        <f>+AG18/AE18</f>
        <v>1</v>
      </c>
      <c r="AI18" s="2615">
        <f>+AG18/AA18</f>
        <v>0.16666666666666666</v>
      </c>
      <c r="AJ18" s="2459"/>
      <c r="AK18" s="2609"/>
      <c r="AL18" s="2459" t="s">
        <v>1987</v>
      </c>
      <c r="AM18" s="2459" t="s">
        <v>1838</v>
      </c>
    </row>
    <row r="19" spans="1:39" s="1247" customFormat="1" ht="51.75" customHeight="1">
      <c r="A19" s="3481"/>
      <c r="B19" s="3481"/>
      <c r="C19" s="3340"/>
      <c r="D19" s="3456"/>
      <c r="E19" s="3456"/>
      <c r="F19" s="194" t="s">
        <v>1612</v>
      </c>
      <c r="G19" s="194" t="s">
        <v>2110</v>
      </c>
      <c r="H19" s="194" t="s">
        <v>65</v>
      </c>
      <c r="I19" s="187">
        <v>12</v>
      </c>
      <c r="J19" s="187" t="s">
        <v>1609</v>
      </c>
      <c r="K19" s="355" t="s">
        <v>1613</v>
      </c>
      <c r="L19" s="1245" t="s">
        <v>2111</v>
      </c>
      <c r="M19" s="723">
        <v>43101</v>
      </c>
      <c r="N19" s="718">
        <v>43465</v>
      </c>
      <c r="O19" s="1938">
        <v>1</v>
      </c>
      <c r="P19" s="1938">
        <v>1</v>
      </c>
      <c r="Q19" s="1938">
        <v>1</v>
      </c>
      <c r="R19" s="1938">
        <v>1</v>
      </c>
      <c r="S19" s="1938">
        <v>1</v>
      </c>
      <c r="T19" s="1939">
        <v>1</v>
      </c>
      <c r="U19" s="1939">
        <v>1</v>
      </c>
      <c r="V19" s="1938">
        <v>1</v>
      </c>
      <c r="W19" s="1939">
        <v>1</v>
      </c>
      <c r="X19" s="1939">
        <v>1</v>
      </c>
      <c r="Y19" s="1939">
        <v>1</v>
      </c>
      <c r="Z19" s="1939"/>
      <c r="AA19" s="1644">
        <f>SUM(O19:Z19)</f>
        <v>11</v>
      </c>
      <c r="AB19" s="452">
        <v>0</v>
      </c>
      <c r="AC19" s="452">
        <v>0</v>
      </c>
      <c r="AD19" s="1246"/>
      <c r="AE19" s="2609">
        <f>SUM(O19:P19)</f>
        <v>2</v>
      </c>
      <c r="AF19" s="2615">
        <f>AE19/AA19</f>
        <v>0.18181818181818182</v>
      </c>
      <c r="AG19" s="2459">
        <v>2</v>
      </c>
      <c r="AH19" s="2615">
        <f>+AG19/AE19</f>
        <v>1</v>
      </c>
      <c r="AI19" s="2615">
        <f>+AG19/AA19</f>
        <v>0.18181818181818182</v>
      </c>
      <c r="AJ19" s="2459"/>
      <c r="AK19" s="2609"/>
      <c r="AL19" s="2459" t="s">
        <v>1988</v>
      </c>
      <c r="AM19" s="2459" t="s">
        <v>1838</v>
      </c>
    </row>
    <row r="20" spans="1:39" s="1247" customFormat="1" ht="117" customHeight="1" thickBot="1">
      <c r="A20" s="3481"/>
      <c r="B20" s="3481"/>
      <c r="C20" s="3340"/>
      <c r="D20" s="3456"/>
      <c r="E20" s="3456"/>
      <c r="F20" s="1248" t="s">
        <v>1614</v>
      </c>
      <c r="G20" s="1248" t="s">
        <v>1614</v>
      </c>
      <c r="H20" s="1248" t="s">
        <v>65</v>
      </c>
      <c r="I20" s="1249">
        <v>4</v>
      </c>
      <c r="J20" s="670" t="s">
        <v>1615</v>
      </c>
      <c r="K20" s="670" t="s">
        <v>1616</v>
      </c>
      <c r="L20" s="1250" t="s">
        <v>1617</v>
      </c>
      <c r="M20" s="723">
        <v>43101</v>
      </c>
      <c r="N20" s="718">
        <v>43465</v>
      </c>
      <c r="O20" s="1940"/>
      <c r="P20" s="1940"/>
      <c r="Q20" s="1940"/>
      <c r="R20" s="1940"/>
      <c r="S20" s="1940">
        <v>2</v>
      </c>
      <c r="T20" s="1941"/>
      <c r="U20" s="1942"/>
      <c r="V20" s="1940"/>
      <c r="W20" s="1943">
        <v>2</v>
      </c>
      <c r="X20" s="1943"/>
      <c r="Y20" s="1943"/>
      <c r="Z20" s="1943"/>
      <c r="AA20" s="1644">
        <f>SUM(O20:Z20)</f>
        <v>4</v>
      </c>
      <c r="AB20" s="1463">
        <v>0</v>
      </c>
      <c r="AC20" s="1463">
        <v>0</v>
      </c>
      <c r="AD20" s="1251"/>
      <c r="AE20" s="2609">
        <f>SUM(O20:P20)</f>
        <v>0</v>
      </c>
      <c r="AF20" s="2615"/>
      <c r="AG20" s="2459">
        <v>1</v>
      </c>
      <c r="AH20" s="2615"/>
      <c r="AI20" s="2615">
        <f>+AG20/AA20</f>
        <v>0.25</v>
      </c>
      <c r="AJ20" s="2459"/>
      <c r="AK20" s="2609"/>
      <c r="AL20" s="2459" t="s">
        <v>1989</v>
      </c>
      <c r="AM20" s="2459" t="s">
        <v>1838</v>
      </c>
    </row>
    <row r="21" spans="1:39" s="1244" customFormat="1" ht="24" customHeight="1" thickBot="1">
      <c r="A21" s="3344" t="s">
        <v>56</v>
      </c>
      <c r="B21" s="3345"/>
      <c r="C21" s="3345"/>
      <c r="D21" s="438"/>
      <c r="E21" s="438"/>
      <c r="F21" s="438"/>
      <c r="G21" s="438"/>
      <c r="H21" s="437"/>
      <c r="I21" s="438"/>
      <c r="J21" s="438"/>
      <c r="K21" s="438"/>
      <c r="L21" s="438"/>
      <c r="M21" s="438"/>
      <c r="N21" s="438"/>
      <c r="O21" s="438"/>
      <c r="P21" s="438"/>
      <c r="Q21" s="438"/>
      <c r="R21" s="438"/>
      <c r="S21" s="438"/>
      <c r="T21" s="438"/>
      <c r="U21" s="438"/>
      <c r="V21" s="438"/>
      <c r="W21" s="438"/>
      <c r="X21" s="438"/>
      <c r="Y21" s="438"/>
      <c r="Z21" s="438"/>
      <c r="AA21" s="15"/>
      <c r="AB21" s="1464">
        <f>SUM(AB16:AB20)</f>
        <v>0</v>
      </c>
      <c r="AC21" s="1464">
        <f>SUM(AC16:AC20)</f>
        <v>0</v>
      </c>
      <c r="AD21" s="2245"/>
      <c r="AE21" s="2631"/>
      <c r="AF21" s="2631"/>
      <c r="AG21" s="2631"/>
      <c r="AH21" s="2631"/>
      <c r="AI21" s="2631"/>
      <c r="AJ21" s="2631"/>
      <c r="AK21" s="2631"/>
      <c r="AL21" s="2631"/>
      <c r="AM21" s="2631"/>
    </row>
    <row r="22" spans="1:39" s="1244" customFormat="1" ht="24" customHeight="1" thickBot="1">
      <c r="A22" s="3482" t="s">
        <v>57</v>
      </c>
      <c r="B22" s="3482"/>
      <c r="C22" s="3482"/>
      <c r="D22" s="436"/>
      <c r="E22" s="436"/>
      <c r="F22" s="436"/>
      <c r="G22" s="436"/>
      <c r="H22" s="1252"/>
      <c r="I22" s="1252"/>
      <c r="J22" s="1252"/>
      <c r="K22" s="491"/>
      <c r="L22" s="491"/>
      <c r="M22" s="491"/>
      <c r="N22" s="491"/>
      <c r="O22" s="491"/>
      <c r="P22" s="491"/>
      <c r="Q22" s="491"/>
      <c r="R22" s="491"/>
      <c r="S22" s="491"/>
      <c r="T22" s="491"/>
      <c r="U22" s="491"/>
      <c r="V22" s="491"/>
      <c r="W22" s="491"/>
      <c r="X22" s="491"/>
      <c r="Y22" s="491"/>
      <c r="Z22" s="491"/>
      <c r="AA22" s="1253"/>
      <c r="AB22" s="1465">
        <f>AB21</f>
        <v>0</v>
      </c>
      <c r="AC22" s="1465">
        <f>AC21</f>
        <v>0</v>
      </c>
      <c r="AD22" s="2246"/>
      <c r="AE22" s="2647"/>
      <c r="AF22" s="2647"/>
      <c r="AG22" s="2647"/>
      <c r="AH22" s="2647"/>
      <c r="AI22" s="2647"/>
      <c r="AJ22" s="2647"/>
      <c r="AK22" s="2647"/>
      <c r="AL22" s="2647"/>
      <c r="AM22" s="2647"/>
    </row>
    <row r="23" spans="1:39" s="218" customFormat="1" ht="9.75" customHeight="1" thickBot="1">
      <c r="A23" s="3483"/>
      <c r="B23" s="3484"/>
      <c r="C23" s="3484"/>
      <c r="D23" s="3484"/>
      <c r="E23" s="3484"/>
      <c r="F23" s="3484"/>
      <c r="G23" s="3484"/>
      <c r="H23" s="3484"/>
      <c r="I23" s="3484"/>
      <c r="J23" s="3484"/>
      <c r="K23" s="3484"/>
      <c r="L23" s="3484"/>
      <c r="M23" s="3484"/>
      <c r="N23" s="3484"/>
      <c r="O23" s="3484"/>
      <c r="P23" s="3484"/>
      <c r="Q23" s="3484"/>
      <c r="R23" s="3484"/>
      <c r="S23" s="3484"/>
      <c r="T23" s="3484"/>
      <c r="U23" s="3484"/>
      <c r="V23" s="3484"/>
      <c r="W23" s="3484"/>
      <c r="X23" s="3484"/>
      <c r="Y23" s="3484"/>
      <c r="Z23" s="3484"/>
      <c r="AA23" s="3484"/>
      <c r="AB23" s="3484"/>
      <c r="AC23" s="3484"/>
      <c r="AD23" s="3484"/>
      <c r="AE23" s="2640"/>
      <c r="AF23" s="2640"/>
      <c r="AG23" s="2640"/>
      <c r="AH23" s="2640"/>
      <c r="AI23" s="2640"/>
      <c r="AJ23" s="2640"/>
      <c r="AK23" s="2640"/>
      <c r="AL23" s="2640"/>
      <c r="AM23" s="2640"/>
    </row>
    <row r="24" spans="1:39" s="1244" customFormat="1" ht="24" customHeight="1" thickBot="1">
      <c r="A24" s="3478" t="s">
        <v>8</v>
      </c>
      <c r="B24" s="3479"/>
      <c r="C24" s="3479"/>
      <c r="D24" s="440"/>
      <c r="E24" s="440"/>
      <c r="F24" s="440"/>
      <c r="G24" s="440"/>
      <c r="H24" s="3454" t="s">
        <v>242</v>
      </c>
      <c r="I24" s="3455"/>
      <c r="J24" s="3455"/>
      <c r="K24" s="3455"/>
      <c r="L24" s="3455"/>
      <c r="M24" s="3455"/>
      <c r="N24" s="3455"/>
      <c r="O24" s="3455"/>
      <c r="P24" s="3455"/>
      <c r="Q24" s="3455"/>
      <c r="R24" s="3455"/>
      <c r="S24" s="3455"/>
      <c r="T24" s="3455"/>
      <c r="U24" s="3455"/>
      <c r="V24" s="3455"/>
      <c r="W24" s="3455"/>
      <c r="X24" s="3455"/>
      <c r="Y24" s="3455"/>
      <c r="Z24" s="3455"/>
      <c r="AA24" s="3455"/>
      <c r="AB24" s="3455"/>
      <c r="AC24" s="3455"/>
      <c r="AD24" s="3455"/>
      <c r="AE24" s="3489"/>
      <c r="AF24" s="3489"/>
      <c r="AG24" s="3489"/>
      <c r="AH24" s="3489"/>
      <c r="AI24" s="3489"/>
      <c r="AJ24" s="3489"/>
      <c r="AK24" s="3489"/>
      <c r="AL24" s="3489"/>
      <c r="AM24" s="3489"/>
    </row>
    <row r="25" spans="1:39" s="218" customFormat="1" ht="9.75" customHeight="1" thickBot="1">
      <c r="A25" s="222"/>
      <c r="B25" s="221"/>
      <c r="I25" s="220"/>
      <c r="M25" s="219"/>
      <c r="N25" s="219"/>
      <c r="AA25" s="225"/>
      <c r="AB25" s="217"/>
      <c r="AC25" s="217"/>
      <c r="AD25" s="2075"/>
      <c r="AE25" s="2640"/>
      <c r="AF25" s="2640"/>
      <c r="AG25" s="2640"/>
      <c r="AH25" s="2640"/>
      <c r="AI25" s="2640"/>
      <c r="AJ25" s="2640"/>
      <c r="AK25" s="2640"/>
      <c r="AL25" s="2640"/>
      <c r="AM25" s="2640"/>
    </row>
    <row r="26" spans="1:39" s="384" customFormat="1" ht="51.75" thickBot="1">
      <c r="A26" s="7" t="s">
        <v>9</v>
      </c>
      <c r="B26" s="7" t="s">
        <v>10</v>
      </c>
      <c r="C26" s="7" t="s">
        <v>11</v>
      </c>
      <c r="D26" s="3254" t="s">
        <v>328</v>
      </c>
      <c r="E26" s="3255"/>
      <c r="F26" s="34" t="s">
        <v>327</v>
      </c>
      <c r="G26" s="34" t="s">
        <v>326</v>
      </c>
      <c r="H26" s="34" t="s">
        <v>13</v>
      </c>
      <c r="I26" s="197" t="s">
        <v>14</v>
      </c>
      <c r="J26" s="34" t="s">
        <v>15</v>
      </c>
      <c r="K26" s="34" t="s">
        <v>16</v>
      </c>
      <c r="L26" s="34" t="s">
        <v>18</v>
      </c>
      <c r="M26" s="34" t="s">
        <v>19</v>
      </c>
      <c r="N26" s="34" t="s">
        <v>20</v>
      </c>
      <c r="O26" s="196" t="s">
        <v>21</v>
      </c>
      <c r="P26" s="196" t="s">
        <v>22</v>
      </c>
      <c r="Q26" s="196" t="s">
        <v>23</v>
      </c>
      <c r="R26" s="196" t="s">
        <v>24</v>
      </c>
      <c r="S26" s="196" t="s">
        <v>25</v>
      </c>
      <c r="T26" s="196" t="s">
        <v>26</v>
      </c>
      <c r="U26" s="196" t="s">
        <v>27</v>
      </c>
      <c r="V26" s="196" t="s">
        <v>28</v>
      </c>
      <c r="W26" s="196" t="s">
        <v>29</v>
      </c>
      <c r="X26" s="196" t="s">
        <v>30</v>
      </c>
      <c r="Y26" s="196" t="s">
        <v>31</v>
      </c>
      <c r="Z26" s="196" t="s">
        <v>32</v>
      </c>
      <c r="AA26" s="195" t="s">
        <v>33</v>
      </c>
      <c r="AB26" s="34" t="s">
        <v>34</v>
      </c>
      <c r="AC26" s="34" t="s">
        <v>244</v>
      </c>
      <c r="AD26" s="2065" t="s">
        <v>35</v>
      </c>
      <c r="AE26" s="2641" t="s">
        <v>36</v>
      </c>
      <c r="AF26" s="2642" t="s">
        <v>37</v>
      </c>
      <c r="AG26" s="2643" t="s">
        <v>38</v>
      </c>
      <c r="AH26" s="2644" t="s">
        <v>1724</v>
      </c>
      <c r="AI26" s="2644" t="s">
        <v>1725</v>
      </c>
      <c r="AJ26" s="2645" t="s">
        <v>42</v>
      </c>
      <c r="AK26" s="2646" t="s">
        <v>43</v>
      </c>
      <c r="AL26" s="2645" t="s">
        <v>44</v>
      </c>
      <c r="AM26" s="2645" t="s">
        <v>45</v>
      </c>
    </row>
    <row r="27" spans="1:39" s="1247" customFormat="1" ht="54" customHeight="1">
      <c r="A27" s="3363">
        <v>2</v>
      </c>
      <c r="B27" s="3363" t="s">
        <v>614</v>
      </c>
      <c r="C27" s="3339" t="s">
        <v>613</v>
      </c>
      <c r="D27" s="3486"/>
      <c r="E27" s="3457"/>
      <c r="F27" s="194" t="s">
        <v>1618</v>
      </c>
      <c r="G27" s="194" t="s">
        <v>1618</v>
      </c>
      <c r="H27" s="187" t="s">
        <v>65</v>
      </c>
      <c r="I27" s="618">
        <v>4</v>
      </c>
      <c r="J27" s="355" t="s">
        <v>1609</v>
      </c>
      <c r="K27" s="187" t="s">
        <v>1619</v>
      </c>
      <c r="L27" s="187" t="s">
        <v>1620</v>
      </c>
      <c r="M27" s="718">
        <v>42736</v>
      </c>
      <c r="N27" s="718">
        <v>43039</v>
      </c>
      <c r="O27" s="360"/>
      <c r="P27" s="360"/>
      <c r="Q27" s="360">
        <v>1</v>
      </c>
      <c r="R27" s="360">
        <v>1</v>
      </c>
      <c r="S27" s="360"/>
      <c r="T27" s="360"/>
      <c r="U27" s="360">
        <v>1</v>
      </c>
      <c r="V27" s="360"/>
      <c r="W27" s="1944"/>
      <c r="X27" s="1944">
        <v>1</v>
      </c>
      <c r="Y27" s="1944"/>
      <c r="Z27" s="1944"/>
      <c r="AA27" s="1645">
        <f>SUM(O27:Z27)</f>
        <v>4</v>
      </c>
      <c r="AB27" s="452">
        <v>0</v>
      </c>
      <c r="AC27" s="452">
        <v>0</v>
      </c>
      <c r="AD27" s="1246"/>
      <c r="AE27" s="2609">
        <f>SUM(O27:P27)</f>
        <v>0</v>
      </c>
      <c r="AF27" s="2615"/>
      <c r="AG27" s="2459">
        <v>0</v>
      </c>
      <c r="AH27" s="2615"/>
      <c r="AI27" s="2615">
        <f>+AG27/AA27</f>
        <v>0</v>
      </c>
      <c r="AJ27" s="2459"/>
      <c r="AK27" s="2609"/>
      <c r="AL27" s="2459"/>
      <c r="AM27" s="2459"/>
    </row>
    <row r="28" spans="1:39" s="1247" customFormat="1" ht="84.75" customHeight="1">
      <c r="A28" s="3481"/>
      <c r="B28" s="3481"/>
      <c r="C28" s="3340"/>
      <c r="D28" s="3487"/>
      <c r="E28" s="3456"/>
      <c r="F28" s="336" t="s">
        <v>1621</v>
      </c>
      <c r="G28" s="336" t="s">
        <v>1621</v>
      </c>
      <c r="H28" s="1254" t="s">
        <v>65</v>
      </c>
      <c r="I28" s="1254">
        <v>12</v>
      </c>
      <c r="J28" s="1254" t="s">
        <v>1622</v>
      </c>
      <c r="K28" s="187" t="s">
        <v>1619</v>
      </c>
      <c r="L28" s="187" t="s">
        <v>1623</v>
      </c>
      <c r="M28" s="718">
        <v>43101</v>
      </c>
      <c r="N28" s="718">
        <v>43465</v>
      </c>
      <c r="O28" s="360">
        <v>1</v>
      </c>
      <c r="P28" s="360">
        <v>1</v>
      </c>
      <c r="Q28" s="360">
        <v>1</v>
      </c>
      <c r="R28" s="360">
        <v>1</v>
      </c>
      <c r="S28" s="360">
        <v>1</v>
      </c>
      <c r="T28" s="360">
        <v>1</v>
      </c>
      <c r="U28" s="360">
        <v>1</v>
      </c>
      <c r="V28" s="360">
        <v>1</v>
      </c>
      <c r="W28" s="1944">
        <v>1</v>
      </c>
      <c r="X28" s="1944">
        <v>1</v>
      </c>
      <c r="Y28" s="1944">
        <v>1</v>
      </c>
      <c r="Z28" s="1944">
        <v>1</v>
      </c>
      <c r="AA28" s="1645">
        <f aca="true" t="shared" si="0" ref="AA28:AA33">SUM(O28:Z28)</f>
        <v>12</v>
      </c>
      <c r="AB28" s="452">
        <v>0</v>
      </c>
      <c r="AC28" s="452">
        <v>0</v>
      </c>
      <c r="AD28" s="1246"/>
      <c r="AE28" s="2609">
        <f aca="true" t="shared" si="1" ref="AE28:AE33">SUM(O28:P28)</f>
        <v>2</v>
      </c>
      <c r="AF28" s="2615">
        <f aca="true" t="shared" si="2" ref="AF28:AF33">AE28/AA28</f>
        <v>0.16666666666666666</v>
      </c>
      <c r="AG28" s="2459">
        <v>2</v>
      </c>
      <c r="AH28" s="2615">
        <f aca="true" t="shared" si="3" ref="AH28:AH33">+AG28/AE28</f>
        <v>1</v>
      </c>
      <c r="AI28" s="2615">
        <f aca="true" t="shared" si="4" ref="AI28:AI33">+AG28/AA28</f>
        <v>0.16666666666666666</v>
      </c>
      <c r="AJ28" s="2459"/>
      <c r="AK28" s="2609"/>
      <c r="AL28" s="2459" t="s">
        <v>1990</v>
      </c>
      <c r="AM28" s="2459" t="s">
        <v>1838</v>
      </c>
    </row>
    <row r="29" spans="1:39" s="1247" customFormat="1" ht="79.5" customHeight="1" thickBot="1">
      <c r="A29" s="3481"/>
      <c r="B29" s="3481"/>
      <c r="C29" s="3341"/>
      <c r="D29" s="3487"/>
      <c r="E29" s="3485"/>
      <c r="F29" s="336" t="s">
        <v>1624</v>
      </c>
      <c r="G29" s="336" t="s">
        <v>1624</v>
      </c>
      <c r="H29" s="187" t="s">
        <v>65</v>
      </c>
      <c r="I29" s="187">
        <v>12</v>
      </c>
      <c r="J29" s="1254" t="s">
        <v>1622</v>
      </c>
      <c r="K29" s="187" t="s">
        <v>1619</v>
      </c>
      <c r="L29" s="187" t="s">
        <v>1623</v>
      </c>
      <c r="M29" s="718">
        <v>43101</v>
      </c>
      <c r="N29" s="718">
        <v>43465</v>
      </c>
      <c r="O29" s="360">
        <v>1</v>
      </c>
      <c r="P29" s="360">
        <v>1</v>
      </c>
      <c r="Q29" s="360">
        <v>1</v>
      </c>
      <c r="R29" s="360">
        <v>1</v>
      </c>
      <c r="S29" s="360">
        <v>1</v>
      </c>
      <c r="T29" s="360">
        <v>1</v>
      </c>
      <c r="U29" s="360">
        <v>1</v>
      </c>
      <c r="V29" s="360">
        <v>1</v>
      </c>
      <c r="W29" s="1944">
        <v>1</v>
      </c>
      <c r="X29" s="1944">
        <v>1</v>
      </c>
      <c r="Y29" s="1944">
        <v>1</v>
      </c>
      <c r="Z29" s="1944">
        <v>1</v>
      </c>
      <c r="AA29" s="1645">
        <f t="shared" si="0"/>
        <v>12</v>
      </c>
      <c r="AB29" s="452">
        <v>0</v>
      </c>
      <c r="AC29" s="452">
        <v>0</v>
      </c>
      <c r="AD29" s="1246"/>
      <c r="AE29" s="2609">
        <f t="shared" si="1"/>
        <v>2</v>
      </c>
      <c r="AF29" s="2615">
        <f t="shared" si="2"/>
        <v>0.16666666666666666</v>
      </c>
      <c r="AG29" s="2459">
        <v>2</v>
      </c>
      <c r="AH29" s="2615">
        <f t="shared" si="3"/>
        <v>1</v>
      </c>
      <c r="AI29" s="2615">
        <f t="shared" si="4"/>
        <v>0.16666666666666666</v>
      </c>
      <c r="AJ29" s="2459"/>
      <c r="AK29" s="2609"/>
      <c r="AL29" s="2459" t="s">
        <v>1991</v>
      </c>
      <c r="AM29" s="2459" t="s">
        <v>1838</v>
      </c>
    </row>
    <row r="30" spans="1:39" s="1247" customFormat="1" ht="51.75" customHeight="1">
      <c r="A30" s="3481"/>
      <c r="B30" s="3481"/>
      <c r="C30" s="3339" t="s">
        <v>576</v>
      </c>
      <c r="D30" s="3457"/>
      <c r="E30" s="3457"/>
      <c r="F30" s="1255" t="s">
        <v>1625</v>
      </c>
      <c r="G30" s="1255" t="s">
        <v>1625</v>
      </c>
      <c r="H30" s="355" t="s">
        <v>65</v>
      </c>
      <c r="I30" s="350">
        <v>1</v>
      </c>
      <c r="J30" s="350" t="s">
        <v>1626</v>
      </c>
      <c r="K30" s="350" t="s">
        <v>1627</v>
      </c>
      <c r="L30" s="350" t="s">
        <v>1628</v>
      </c>
      <c r="M30" s="718">
        <v>43101</v>
      </c>
      <c r="N30" s="718">
        <v>43465</v>
      </c>
      <c r="O30" s="360"/>
      <c r="P30" s="360"/>
      <c r="Q30" s="360"/>
      <c r="R30" s="360"/>
      <c r="S30" s="360"/>
      <c r="T30" s="360"/>
      <c r="U30" s="360"/>
      <c r="V30" s="360"/>
      <c r="W30" s="1944"/>
      <c r="X30" s="1944"/>
      <c r="Y30" s="1944"/>
      <c r="Z30" s="1944">
        <v>1</v>
      </c>
      <c r="AA30" s="1645">
        <f t="shared" si="0"/>
        <v>1</v>
      </c>
      <c r="AB30" s="452">
        <v>0</v>
      </c>
      <c r="AC30" s="452">
        <v>0</v>
      </c>
      <c r="AD30" s="1246"/>
      <c r="AE30" s="2609">
        <f t="shared" si="1"/>
        <v>0</v>
      </c>
      <c r="AF30" s="2615"/>
      <c r="AG30" s="2459">
        <v>0</v>
      </c>
      <c r="AH30" s="2615"/>
      <c r="AI30" s="2615">
        <f t="shared" si="4"/>
        <v>0</v>
      </c>
      <c r="AJ30" s="2459"/>
      <c r="AK30" s="2609"/>
      <c r="AL30" s="2459"/>
      <c r="AM30" s="2459"/>
    </row>
    <row r="31" spans="1:39" s="1247" customFormat="1" ht="69.75" customHeight="1">
      <c r="A31" s="3481"/>
      <c r="B31" s="3481"/>
      <c r="C31" s="3340"/>
      <c r="D31" s="3456"/>
      <c r="E31" s="3456"/>
      <c r="F31" s="1255" t="s">
        <v>1629</v>
      </c>
      <c r="G31" s="1255" t="s">
        <v>1629</v>
      </c>
      <c r="H31" s="355" t="s">
        <v>65</v>
      </c>
      <c r="I31" s="350">
        <v>12</v>
      </c>
      <c r="J31" s="350" t="s">
        <v>1630</v>
      </c>
      <c r="K31" s="350" t="s">
        <v>1627</v>
      </c>
      <c r="L31" s="350" t="s">
        <v>1631</v>
      </c>
      <c r="M31" s="718">
        <v>43101</v>
      </c>
      <c r="N31" s="718">
        <v>43465</v>
      </c>
      <c r="O31" s="360">
        <v>1</v>
      </c>
      <c r="P31" s="360">
        <v>1</v>
      </c>
      <c r="Q31" s="360">
        <v>1</v>
      </c>
      <c r="R31" s="360">
        <v>1</v>
      </c>
      <c r="S31" s="360">
        <v>1</v>
      </c>
      <c r="T31" s="360">
        <v>1</v>
      </c>
      <c r="U31" s="360">
        <v>1</v>
      </c>
      <c r="V31" s="360">
        <v>1</v>
      </c>
      <c r="W31" s="1944">
        <v>1</v>
      </c>
      <c r="X31" s="1944">
        <v>1</v>
      </c>
      <c r="Y31" s="1944">
        <v>1</v>
      </c>
      <c r="Z31" s="1944">
        <v>1</v>
      </c>
      <c r="AA31" s="1645">
        <f t="shared" si="0"/>
        <v>12</v>
      </c>
      <c r="AB31" s="452">
        <v>0</v>
      </c>
      <c r="AC31" s="452">
        <v>0</v>
      </c>
      <c r="AD31" s="1246"/>
      <c r="AE31" s="2609">
        <f t="shared" si="1"/>
        <v>2</v>
      </c>
      <c r="AF31" s="2615">
        <f t="shared" si="2"/>
        <v>0.16666666666666666</v>
      </c>
      <c r="AG31" s="2459">
        <v>2</v>
      </c>
      <c r="AH31" s="2615">
        <f t="shared" si="3"/>
        <v>1</v>
      </c>
      <c r="AI31" s="2615">
        <f t="shared" si="4"/>
        <v>0.16666666666666666</v>
      </c>
      <c r="AJ31" s="2459"/>
      <c r="AK31" s="2609"/>
      <c r="AL31" s="2459" t="s">
        <v>1992</v>
      </c>
      <c r="AM31" s="2459" t="s">
        <v>1838</v>
      </c>
    </row>
    <row r="32" spans="1:39" s="1247" customFormat="1" ht="75" customHeight="1">
      <c r="A32" s="3481"/>
      <c r="B32" s="3481"/>
      <c r="C32" s="3340"/>
      <c r="D32" s="3456"/>
      <c r="E32" s="3456"/>
      <c r="F32" s="1255" t="s">
        <v>1632</v>
      </c>
      <c r="G32" s="1255" t="s">
        <v>1632</v>
      </c>
      <c r="H32" s="355" t="s">
        <v>65</v>
      </c>
      <c r="I32" s="350">
        <v>12</v>
      </c>
      <c r="J32" s="350" t="s">
        <v>1633</v>
      </c>
      <c r="K32" s="350" t="s">
        <v>1616</v>
      </c>
      <c r="L32" s="350" t="s">
        <v>1634</v>
      </c>
      <c r="M32" s="718">
        <v>43101</v>
      </c>
      <c r="N32" s="718">
        <v>43465</v>
      </c>
      <c r="O32" s="360">
        <v>1</v>
      </c>
      <c r="P32" s="360">
        <v>1</v>
      </c>
      <c r="Q32" s="360">
        <v>1</v>
      </c>
      <c r="R32" s="360">
        <v>1</v>
      </c>
      <c r="S32" s="360">
        <v>1</v>
      </c>
      <c r="T32" s="360">
        <v>1</v>
      </c>
      <c r="U32" s="360">
        <v>1</v>
      </c>
      <c r="V32" s="360">
        <v>1</v>
      </c>
      <c r="W32" s="1944">
        <v>1</v>
      </c>
      <c r="X32" s="1944">
        <v>1</v>
      </c>
      <c r="Y32" s="1944">
        <v>1</v>
      </c>
      <c r="Z32" s="1944">
        <v>1</v>
      </c>
      <c r="AA32" s="1645">
        <f t="shared" si="0"/>
        <v>12</v>
      </c>
      <c r="AB32" s="452">
        <v>0</v>
      </c>
      <c r="AC32" s="452">
        <v>0</v>
      </c>
      <c r="AD32" s="1246"/>
      <c r="AE32" s="2609">
        <f t="shared" si="1"/>
        <v>2</v>
      </c>
      <c r="AF32" s="2615">
        <f t="shared" si="2"/>
        <v>0.16666666666666666</v>
      </c>
      <c r="AG32" s="2459">
        <v>2</v>
      </c>
      <c r="AH32" s="2615">
        <f t="shared" si="3"/>
        <v>1</v>
      </c>
      <c r="AI32" s="2615">
        <f t="shared" si="4"/>
        <v>0.16666666666666666</v>
      </c>
      <c r="AJ32" s="2459"/>
      <c r="AK32" s="2609"/>
      <c r="AL32" s="2459" t="s">
        <v>1993</v>
      </c>
      <c r="AM32" s="2459" t="s">
        <v>1838</v>
      </c>
    </row>
    <row r="33" spans="1:39" s="1247" customFormat="1" ht="63" customHeight="1" thickBot="1">
      <c r="A33" s="3365"/>
      <c r="B33" s="3365"/>
      <c r="C33" s="3341"/>
      <c r="D33" s="3456"/>
      <c r="E33" s="3456"/>
      <c r="F33" s="1256" t="s">
        <v>1635</v>
      </c>
      <c r="G33" s="1256" t="s">
        <v>1635</v>
      </c>
      <c r="H33" s="486" t="s">
        <v>65</v>
      </c>
      <c r="I33" s="1257">
        <v>12</v>
      </c>
      <c r="J33" s="1257" t="s">
        <v>1636</v>
      </c>
      <c r="K33" s="1257" t="s">
        <v>1616</v>
      </c>
      <c r="L33" s="1257" t="s">
        <v>1634</v>
      </c>
      <c r="M33" s="718">
        <v>43101</v>
      </c>
      <c r="N33" s="718">
        <v>43465</v>
      </c>
      <c r="O33" s="1539">
        <v>1</v>
      </c>
      <c r="P33" s="1539">
        <v>1</v>
      </c>
      <c r="Q33" s="1539">
        <v>1</v>
      </c>
      <c r="R33" s="1539">
        <v>1</v>
      </c>
      <c r="S33" s="1539">
        <v>1</v>
      </c>
      <c r="T33" s="1539">
        <v>1</v>
      </c>
      <c r="U33" s="1539">
        <v>1</v>
      </c>
      <c r="V33" s="1539">
        <v>1</v>
      </c>
      <c r="W33" s="1945">
        <v>1</v>
      </c>
      <c r="X33" s="1945">
        <v>1</v>
      </c>
      <c r="Y33" s="1945">
        <v>1</v>
      </c>
      <c r="Z33" s="1945">
        <v>1</v>
      </c>
      <c r="AA33" s="1645">
        <f t="shared" si="0"/>
        <v>12</v>
      </c>
      <c r="AB33" s="1463">
        <v>0</v>
      </c>
      <c r="AC33" s="1463">
        <v>0</v>
      </c>
      <c r="AD33" s="1258"/>
      <c r="AE33" s="2609">
        <f t="shared" si="1"/>
        <v>2</v>
      </c>
      <c r="AF33" s="2615">
        <f t="shared" si="2"/>
        <v>0.16666666666666666</v>
      </c>
      <c r="AG33" s="2459">
        <v>2</v>
      </c>
      <c r="AH33" s="2615">
        <f t="shared" si="3"/>
        <v>1</v>
      </c>
      <c r="AI33" s="2615">
        <f t="shared" si="4"/>
        <v>0.16666666666666666</v>
      </c>
      <c r="AJ33" s="2459"/>
      <c r="AK33" s="2609"/>
      <c r="AL33" s="2459" t="s">
        <v>1994</v>
      </c>
      <c r="AM33" s="2459" t="s">
        <v>1838</v>
      </c>
    </row>
    <row r="34" spans="1:39" s="1244" customFormat="1" ht="24" customHeight="1" thickBot="1">
      <c r="A34" s="3344" t="s">
        <v>56</v>
      </c>
      <c r="B34" s="3345"/>
      <c r="C34" s="3345"/>
      <c r="D34" s="437"/>
      <c r="E34" s="438"/>
      <c r="F34" s="438"/>
      <c r="G34" s="438"/>
      <c r="H34" s="438"/>
      <c r="I34" s="438"/>
      <c r="J34" s="438"/>
      <c r="K34" s="438"/>
      <c r="L34" s="438"/>
      <c r="M34" s="438"/>
      <c r="N34" s="438"/>
      <c r="O34" s="438"/>
      <c r="P34" s="438"/>
      <c r="Q34" s="438"/>
      <c r="R34" s="438"/>
      <c r="S34" s="438"/>
      <c r="T34" s="438"/>
      <c r="U34" s="438"/>
      <c r="V34" s="438"/>
      <c r="W34" s="438"/>
      <c r="X34" s="438"/>
      <c r="Y34" s="438"/>
      <c r="Z34" s="438"/>
      <c r="AA34" s="15"/>
      <c r="AB34" s="1464">
        <f>SUM(AB27:AB33)</f>
        <v>0</v>
      </c>
      <c r="AC34" s="1464">
        <f>SUM(AC27:AC33)</f>
        <v>0</v>
      </c>
      <c r="AD34" s="2073"/>
      <c r="AE34" s="2631"/>
      <c r="AF34" s="2631"/>
      <c r="AG34" s="2631"/>
      <c r="AH34" s="2631"/>
      <c r="AI34" s="2631"/>
      <c r="AJ34" s="2631"/>
      <c r="AK34" s="2631"/>
      <c r="AL34" s="2631"/>
      <c r="AM34" s="2631"/>
    </row>
    <row r="35" spans="1:39" s="1247" customFormat="1" ht="99.75" customHeight="1">
      <c r="A35" s="3363">
        <v>3</v>
      </c>
      <c r="B35" s="3363" t="s">
        <v>1637</v>
      </c>
      <c r="C35" s="3488" t="s">
        <v>1638</v>
      </c>
      <c r="D35" s="3457"/>
      <c r="E35" s="3457"/>
      <c r="F35" s="346" t="s">
        <v>1639</v>
      </c>
      <c r="G35" s="346" t="s">
        <v>1639</v>
      </c>
      <c r="H35" s="489" t="s">
        <v>65</v>
      </c>
      <c r="I35" s="489">
        <v>11</v>
      </c>
      <c r="J35" s="489" t="s">
        <v>1640</v>
      </c>
      <c r="K35" s="489" t="s">
        <v>1641</v>
      </c>
      <c r="L35" s="489" t="s">
        <v>1642</v>
      </c>
      <c r="M35" s="718">
        <v>43101</v>
      </c>
      <c r="N35" s="718">
        <v>43465</v>
      </c>
      <c r="O35" s="1946"/>
      <c r="P35" s="1946"/>
      <c r="Q35" s="1946"/>
      <c r="R35" s="1946"/>
      <c r="S35" s="1946">
        <v>4</v>
      </c>
      <c r="T35" s="1946">
        <v>1</v>
      </c>
      <c r="U35" s="1946">
        <v>1</v>
      </c>
      <c r="V35" s="1946">
        <v>1</v>
      </c>
      <c r="W35" s="1947">
        <v>1</v>
      </c>
      <c r="X35" s="1947">
        <v>1</v>
      </c>
      <c r="Y35" s="1947">
        <v>1</v>
      </c>
      <c r="Z35" s="1947">
        <v>1</v>
      </c>
      <c r="AA35" s="1646">
        <f>SUM(O35:Z35)</f>
        <v>11</v>
      </c>
      <c r="AB35" s="1466">
        <v>0</v>
      </c>
      <c r="AC35" s="1466">
        <v>0</v>
      </c>
      <c r="AD35" s="1259"/>
      <c r="AE35" s="2609">
        <f>SUM(O35:P35)</f>
        <v>0</v>
      </c>
      <c r="AF35" s="2615"/>
      <c r="AG35" s="2459">
        <v>0</v>
      </c>
      <c r="AH35" s="2615"/>
      <c r="AI35" s="2615">
        <f>+AG35/AA35</f>
        <v>0</v>
      </c>
      <c r="AJ35" s="2459"/>
      <c r="AK35" s="2609"/>
      <c r="AL35" s="2459"/>
      <c r="AM35" s="2459"/>
    </row>
    <row r="36" spans="1:39" s="1247" customFormat="1" ht="75" customHeight="1">
      <c r="A36" s="3481"/>
      <c r="B36" s="3481"/>
      <c r="C36" s="3340"/>
      <c r="D36" s="3456"/>
      <c r="E36" s="3456"/>
      <c r="F36" s="210" t="s">
        <v>1643</v>
      </c>
      <c r="G36" s="210" t="s">
        <v>1643</v>
      </c>
      <c r="H36" s="355" t="s">
        <v>65</v>
      </c>
      <c r="I36" s="355">
        <v>1</v>
      </c>
      <c r="J36" s="355" t="s">
        <v>1644</v>
      </c>
      <c r="K36" s="489" t="s">
        <v>1641</v>
      </c>
      <c r="L36" s="355" t="s">
        <v>1642</v>
      </c>
      <c r="M36" s="718">
        <v>43101</v>
      </c>
      <c r="N36" s="718">
        <v>43465</v>
      </c>
      <c r="O36" s="1938"/>
      <c r="P36" s="1938"/>
      <c r="Q36" s="1938">
        <v>1</v>
      </c>
      <c r="R36" s="1938"/>
      <c r="S36" s="1938"/>
      <c r="T36" s="1939"/>
      <c r="U36" s="1939"/>
      <c r="V36" s="1938"/>
      <c r="W36" s="1939"/>
      <c r="X36" s="1939"/>
      <c r="Y36" s="1939"/>
      <c r="Z36" s="1939"/>
      <c r="AA36" s="1646">
        <f aca="true" t="shared" si="5" ref="AA36:AA41">SUM(O36:Z36)</f>
        <v>1</v>
      </c>
      <c r="AB36" s="452">
        <v>0</v>
      </c>
      <c r="AC36" s="452">
        <v>0</v>
      </c>
      <c r="AD36" s="1246"/>
      <c r="AE36" s="2609">
        <f aca="true" t="shared" si="6" ref="AE36:AE41">SUM(O36:P36)</f>
        <v>0</v>
      </c>
      <c r="AF36" s="2615"/>
      <c r="AG36" s="2459">
        <v>0</v>
      </c>
      <c r="AH36" s="2615"/>
      <c r="AI36" s="2615">
        <f aca="true" t="shared" si="7" ref="AI36:AI41">+AG36/AA36</f>
        <v>0</v>
      </c>
      <c r="AJ36" s="2459"/>
      <c r="AK36" s="2609"/>
      <c r="AL36" s="2459"/>
      <c r="AM36" s="2459"/>
    </row>
    <row r="37" spans="1:39" s="1247" customFormat="1" ht="114" customHeight="1">
      <c r="A37" s="3481"/>
      <c r="B37" s="3481"/>
      <c r="C37" s="3340"/>
      <c r="D37" s="3456"/>
      <c r="E37" s="3456"/>
      <c r="F37" s="210"/>
      <c r="G37" s="210" t="s">
        <v>1645</v>
      </c>
      <c r="H37" s="355" t="s">
        <v>65</v>
      </c>
      <c r="I37" s="355">
        <v>1</v>
      </c>
      <c r="J37" s="355" t="s">
        <v>1646</v>
      </c>
      <c r="K37" s="355" t="s">
        <v>1641</v>
      </c>
      <c r="L37" s="355" t="s">
        <v>259</v>
      </c>
      <c r="M37" s="718">
        <v>43101</v>
      </c>
      <c r="N37" s="718">
        <v>43465</v>
      </c>
      <c r="O37" s="1948"/>
      <c r="P37" s="1948"/>
      <c r="Q37" s="1948"/>
      <c r="R37" s="1948">
        <v>1</v>
      </c>
      <c r="S37" s="1948"/>
      <c r="T37" s="1949"/>
      <c r="U37" s="1949"/>
      <c r="V37" s="1948"/>
      <c r="W37" s="1949"/>
      <c r="X37" s="1949"/>
      <c r="Y37" s="1949"/>
      <c r="Z37" s="1949"/>
      <c r="AA37" s="1646">
        <f t="shared" si="5"/>
        <v>1</v>
      </c>
      <c r="AB37" s="452">
        <v>0</v>
      </c>
      <c r="AC37" s="452">
        <v>0</v>
      </c>
      <c r="AD37" s="1260"/>
      <c r="AE37" s="2609">
        <f t="shared" si="6"/>
        <v>0</v>
      </c>
      <c r="AF37" s="2615"/>
      <c r="AG37" s="2459">
        <v>0</v>
      </c>
      <c r="AH37" s="2615"/>
      <c r="AI37" s="2615">
        <f t="shared" si="7"/>
        <v>0</v>
      </c>
      <c r="AJ37" s="2459"/>
      <c r="AK37" s="2609"/>
      <c r="AL37" s="2459"/>
      <c r="AM37" s="2459"/>
    </row>
    <row r="38" spans="1:39" s="1247" customFormat="1" ht="114" customHeight="1">
      <c r="A38" s="3481"/>
      <c r="B38" s="3481"/>
      <c r="C38" s="3340"/>
      <c r="D38" s="3456"/>
      <c r="E38" s="3456"/>
      <c r="F38" s="210"/>
      <c r="G38" s="210" t="s">
        <v>1647</v>
      </c>
      <c r="H38" s="355" t="s">
        <v>65</v>
      </c>
      <c r="I38" s="355">
        <v>4</v>
      </c>
      <c r="J38" s="355" t="s">
        <v>1648</v>
      </c>
      <c r="K38" s="355" t="s">
        <v>1641</v>
      </c>
      <c r="L38" s="355" t="s">
        <v>1649</v>
      </c>
      <c r="M38" s="718">
        <v>43101</v>
      </c>
      <c r="N38" s="718">
        <v>43465</v>
      </c>
      <c r="O38" s="1948"/>
      <c r="P38" s="1948"/>
      <c r="Q38" s="1948"/>
      <c r="R38" s="1948">
        <v>1</v>
      </c>
      <c r="S38" s="1948"/>
      <c r="T38" s="1949"/>
      <c r="U38" s="1949">
        <v>1</v>
      </c>
      <c r="V38" s="1948"/>
      <c r="W38" s="1949"/>
      <c r="X38" s="1949">
        <v>1</v>
      </c>
      <c r="Y38" s="1949"/>
      <c r="Z38" s="1949"/>
      <c r="AA38" s="1646">
        <f t="shared" si="5"/>
        <v>3</v>
      </c>
      <c r="AB38" s="452">
        <v>0</v>
      </c>
      <c r="AC38" s="452">
        <v>0</v>
      </c>
      <c r="AD38" s="1260"/>
      <c r="AE38" s="2609">
        <f t="shared" si="6"/>
        <v>0</v>
      </c>
      <c r="AF38" s="2615"/>
      <c r="AG38" s="2459">
        <v>0</v>
      </c>
      <c r="AH38" s="2615"/>
      <c r="AI38" s="2615">
        <f t="shared" si="7"/>
        <v>0</v>
      </c>
      <c r="AJ38" s="2459"/>
      <c r="AK38" s="2609"/>
      <c r="AL38" s="2459"/>
      <c r="AM38" s="2459"/>
    </row>
    <row r="39" spans="1:39" s="1247" customFormat="1" ht="48" customHeight="1" thickBot="1">
      <c r="A39" s="3481"/>
      <c r="B39" s="3481"/>
      <c r="C39" s="3341"/>
      <c r="D39" s="3485"/>
      <c r="E39" s="3485"/>
      <c r="F39" s="194" t="s">
        <v>1650</v>
      </c>
      <c r="G39" s="194" t="s">
        <v>1650</v>
      </c>
      <c r="H39" s="187" t="s">
        <v>65</v>
      </c>
      <c r="I39" s="187">
        <v>4</v>
      </c>
      <c r="J39" s="187" t="s">
        <v>1651</v>
      </c>
      <c r="K39" s="355" t="s">
        <v>1641</v>
      </c>
      <c r="L39" s="187" t="s">
        <v>1652</v>
      </c>
      <c r="M39" s="718">
        <v>43101</v>
      </c>
      <c r="N39" s="718">
        <v>43465</v>
      </c>
      <c r="O39" s="1938"/>
      <c r="P39" s="1938"/>
      <c r="Q39" s="1938">
        <v>1</v>
      </c>
      <c r="R39" s="1938">
        <v>1</v>
      </c>
      <c r="S39" s="1938"/>
      <c r="T39" s="1939"/>
      <c r="U39" s="1939">
        <v>1</v>
      </c>
      <c r="V39" s="1938"/>
      <c r="W39" s="1939"/>
      <c r="X39" s="1939">
        <v>1</v>
      </c>
      <c r="Y39" s="1939"/>
      <c r="Z39" s="1939"/>
      <c r="AA39" s="1646">
        <f t="shared" si="5"/>
        <v>4</v>
      </c>
      <c r="AB39" s="452">
        <v>0</v>
      </c>
      <c r="AC39" s="452">
        <v>0</v>
      </c>
      <c r="AD39" s="1246"/>
      <c r="AE39" s="2609">
        <f t="shared" si="6"/>
        <v>0</v>
      </c>
      <c r="AF39" s="2615"/>
      <c r="AG39" s="2459">
        <v>0</v>
      </c>
      <c r="AH39" s="2615"/>
      <c r="AI39" s="2615">
        <f t="shared" si="7"/>
        <v>0</v>
      </c>
      <c r="AJ39" s="2459"/>
      <c r="AK39" s="2609"/>
      <c r="AL39" s="2459"/>
      <c r="AM39" s="2459"/>
    </row>
    <row r="40" spans="1:39" s="1247" customFormat="1" ht="51.75" thickBot="1">
      <c r="A40" s="3481"/>
      <c r="B40" s="3481"/>
      <c r="C40" s="189" t="s">
        <v>1653</v>
      </c>
      <c r="D40" s="1261"/>
      <c r="E40" s="1261"/>
      <c r="F40" s="1262" t="s">
        <v>1654</v>
      </c>
      <c r="G40" s="1262" t="s">
        <v>1654</v>
      </c>
      <c r="H40" s="187" t="s">
        <v>65</v>
      </c>
      <c r="I40" s="618">
        <v>1</v>
      </c>
      <c r="J40" s="618" t="s">
        <v>1655</v>
      </c>
      <c r="K40" s="618" t="s">
        <v>1656</v>
      </c>
      <c r="L40" s="618" t="s">
        <v>1657</v>
      </c>
      <c r="M40" s="718">
        <v>43101</v>
      </c>
      <c r="N40" s="718">
        <v>43465</v>
      </c>
      <c r="O40" s="1950"/>
      <c r="P40" s="1950"/>
      <c r="Q40" s="1950"/>
      <c r="R40" s="1950"/>
      <c r="S40" s="1950"/>
      <c r="T40" s="1950">
        <v>1</v>
      </c>
      <c r="U40" s="1950"/>
      <c r="V40" s="1950"/>
      <c r="W40" s="1939"/>
      <c r="X40" s="1939"/>
      <c r="Y40" s="1939"/>
      <c r="Z40" s="1939"/>
      <c r="AA40" s="1646">
        <f t="shared" si="5"/>
        <v>1</v>
      </c>
      <c r="AB40" s="452">
        <v>0</v>
      </c>
      <c r="AC40" s="452">
        <v>0</v>
      </c>
      <c r="AD40" s="1246"/>
      <c r="AE40" s="2609">
        <f t="shared" si="6"/>
        <v>0</v>
      </c>
      <c r="AF40" s="2615"/>
      <c r="AG40" s="2459">
        <v>0</v>
      </c>
      <c r="AH40" s="2615"/>
      <c r="AI40" s="2615">
        <f t="shared" si="7"/>
        <v>0</v>
      </c>
      <c r="AJ40" s="2459"/>
      <c r="AK40" s="2609"/>
      <c r="AL40" s="2459"/>
      <c r="AM40" s="2459"/>
    </row>
    <row r="41" spans="1:39" s="1247" customFormat="1" ht="48" customHeight="1" thickBot="1">
      <c r="A41" s="3365"/>
      <c r="B41" s="3365"/>
      <c r="C41" s="189" t="s">
        <v>1658</v>
      </c>
      <c r="D41" s="1263"/>
      <c r="E41" s="1263"/>
      <c r="F41" s="1264" t="s">
        <v>1659</v>
      </c>
      <c r="G41" s="1264" t="s">
        <v>1659</v>
      </c>
      <c r="H41" s="1265" t="s">
        <v>65</v>
      </c>
      <c r="I41" s="1265">
        <v>3</v>
      </c>
      <c r="J41" s="1265" t="s">
        <v>1660</v>
      </c>
      <c r="K41" s="1249" t="s">
        <v>1616</v>
      </c>
      <c r="L41" s="1249" t="s">
        <v>1661</v>
      </c>
      <c r="M41" s="718">
        <v>43101</v>
      </c>
      <c r="N41" s="718">
        <v>43465</v>
      </c>
      <c r="O41" s="1951"/>
      <c r="P41" s="1951"/>
      <c r="Q41" s="1951"/>
      <c r="R41" s="1951">
        <v>1</v>
      </c>
      <c r="S41" s="1951"/>
      <c r="T41" s="1951"/>
      <c r="U41" s="1951">
        <v>1</v>
      </c>
      <c r="V41" s="1951"/>
      <c r="W41" s="1945"/>
      <c r="X41" s="1945">
        <v>1</v>
      </c>
      <c r="Y41" s="1945"/>
      <c r="Z41" s="1945"/>
      <c r="AA41" s="1646">
        <f t="shared" si="5"/>
        <v>3</v>
      </c>
      <c r="AB41" s="1463">
        <v>0</v>
      </c>
      <c r="AC41" s="1463">
        <v>0</v>
      </c>
      <c r="AD41" s="1258"/>
      <c r="AE41" s="2609">
        <f t="shared" si="6"/>
        <v>0</v>
      </c>
      <c r="AF41" s="2615"/>
      <c r="AG41" s="2459">
        <v>0</v>
      </c>
      <c r="AH41" s="2615"/>
      <c r="AI41" s="2615">
        <f t="shared" si="7"/>
        <v>0</v>
      </c>
      <c r="AJ41" s="2459"/>
      <c r="AK41" s="2609"/>
      <c r="AL41" s="2459"/>
      <c r="AM41" s="2459"/>
    </row>
    <row r="42" spans="1:39" s="1244" customFormat="1" ht="24" customHeight="1" thickBot="1">
      <c r="A42" s="3344" t="s">
        <v>56</v>
      </c>
      <c r="B42" s="3345"/>
      <c r="C42" s="3345"/>
      <c r="D42" s="437"/>
      <c r="E42" s="438"/>
      <c r="F42" s="438"/>
      <c r="G42" s="438"/>
      <c r="H42" s="438"/>
      <c r="I42" s="438"/>
      <c r="J42" s="438"/>
      <c r="K42" s="438"/>
      <c r="L42" s="438"/>
      <c r="M42" s="438"/>
      <c r="N42" s="438"/>
      <c r="O42" s="438"/>
      <c r="P42" s="438"/>
      <c r="Q42" s="438"/>
      <c r="R42" s="438"/>
      <c r="S42" s="438"/>
      <c r="T42" s="438"/>
      <c r="U42" s="438"/>
      <c r="V42" s="438"/>
      <c r="W42" s="438"/>
      <c r="X42" s="438"/>
      <c r="Y42" s="438"/>
      <c r="Z42" s="438"/>
      <c r="AA42" s="15"/>
      <c r="AB42" s="1464">
        <f>SUM(AB35:AB41)</f>
        <v>0</v>
      </c>
      <c r="AC42" s="1464">
        <f>SUM(AC35:AC41)</f>
        <v>0</v>
      </c>
      <c r="AD42" s="2073"/>
      <c r="AE42" s="2631"/>
      <c r="AF42" s="2631"/>
      <c r="AG42" s="2631"/>
      <c r="AH42" s="2631"/>
      <c r="AI42" s="2631"/>
      <c r="AJ42" s="2631"/>
      <c r="AK42" s="2631"/>
      <c r="AL42" s="2631"/>
      <c r="AM42" s="2631"/>
    </row>
    <row r="43" spans="1:39" s="1244" customFormat="1" ht="24" customHeight="1" thickBot="1">
      <c r="A43" s="3482" t="s">
        <v>57</v>
      </c>
      <c r="B43" s="3482"/>
      <c r="C43" s="3482"/>
      <c r="D43" s="1364"/>
      <c r="E43" s="1364"/>
      <c r="F43" s="1364"/>
      <c r="G43" s="1364"/>
      <c r="H43" s="1252"/>
      <c r="I43" s="1252"/>
      <c r="J43" s="1252"/>
      <c r="K43" s="1375"/>
      <c r="L43" s="1375"/>
      <c r="M43" s="1375"/>
      <c r="N43" s="1375"/>
      <c r="O43" s="1375"/>
      <c r="P43" s="1375"/>
      <c r="Q43" s="1375"/>
      <c r="R43" s="1375"/>
      <c r="S43" s="1375"/>
      <c r="T43" s="1375"/>
      <c r="U43" s="1375"/>
      <c r="V43" s="1375"/>
      <c r="W43" s="1375"/>
      <c r="X43" s="1375"/>
      <c r="Y43" s="1375"/>
      <c r="Z43" s="1375"/>
      <c r="AA43" s="1253"/>
      <c r="AB43" s="1465">
        <f>+AB42+AB34</f>
        <v>0</v>
      </c>
      <c r="AC43" s="1465">
        <f>+AC42+AC34</f>
        <v>0</v>
      </c>
      <c r="AD43" s="2246"/>
      <c r="AE43" s="2647"/>
      <c r="AF43" s="2647"/>
      <c r="AG43" s="2647"/>
      <c r="AH43" s="2647"/>
      <c r="AI43" s="2647"/>
      <c r="AJ43" s="2647"/>
      <c r="AK43" s="2647"/>
      <c r="AL43" s="2647"/>
      <c r="AM43" s="2647"/>
    </row>
    <row r="44" spans="1:39" s="1368" customFormat="1" ht="9.75" customHeight="1" thickBot="1">
      <c r="A44" s="1367"/>
      <c r="B44" s="221"/>
      <c r="I44" s="220"/>
      <c r="M44" s="219"/>
      <c r="N44" s="219"/>
      <c r="AA44" s="225"/>
      <c r="AB44" s="217"/>
      <c r="AC44" s="217"/>
      <c r="AD44" s="2075"/>
      <c r="AE44" s="2640"/>
      <c r="AF44" s="2640"/>
      <c r="AG44" s="2640"/>
      <c r="AH44" s="2640"/>
      <c r="AI44" s="2640"/>
      <c r="AJ44" s="2640"/>
      <c r="AK44" s="2640"/>
      <c r="AL44" s="2640"/>
      <c r="AM44" s="2640"/>
    </row>
    <row r="45" spans="1:39" s="1244" customFormat="1" ht="24" customHeight="1" thickBot="1">
      <c r="A45" s="3478" t="s">
        <v>8</v>
      </c>
      <c r="B45" s="3479"/>
      <c r="C45" s="3479"/>
      <c r="D45" s="1282"/>
      <c r="E45" s="1282"/>
      <c r="F45" s="1282"/>
      <c r="G45" s="1282"/>
      <c r="H45" s="3454" t="s">
        <v>242</v>
      </c>
      <c r="I45" s="3455"/>
      <c r="J45" s="3455"/>
      <c r="K45" s="3455"/>
      <c r="L45" s="3455"/>
      <c r="M45" s="3455"/>
      <c r="N45" s="3455"/>
      <c r="O45" s="3455"/>
      <c r="P45" s="3455"/>
      <c r="Q45" s="3455"/>
      <c r="R45" s="3455"/>
      <c r="S45" s="3455"/>
      <c r="T45" s="3455"/>
      <c r="U45" s="3455"/>
      <c r="V45" s="3455"/>
      <c r="W45" s="3455"/>
      <c r="X45" s="3455"/>
      <c r="Y45" s="3455"/>
      <c r="Z45" s="3455"/>
      <c r="AA45" s="3455"/>
      <c r="AB45" s="3455"/>
      <c r="AC45" s="3455"/>
      <c r="AD45" s="3455"/>
      <c r="AE45" s="3489"/>
      <c r="AF45" s="3489"/>
      <c r="AG45" s="3489"/>
      <c r="AH45" s="3489"/>
      <c r="AI45" s="3489"/>
      <c r="AJ45" s="3489"/>
      <c r="AK45" s="3489"/>
      <c r="AL45" s="3489"/>
      <c r="AM45" s="3489"/>
    </row>
    <row r="46" spans="1:39" s="1284" customFormat="1" ht="9.75" customHeight="1" thickBot="1">
      <c r="A46" s="1283"/>
      <c r="B46" s="221"/>
      <c r="I46" s="220"/>
      <c r="M46" s="219"/>
      <c r="N46" s="219"/>
      <c r="AA46" s="225"/>
      <c r="AB46" s="217"/>
      <c r="AC46" s="217"/>
      <c r="AD46" s="2075"/>
      <c r="AE46" s="2640"/>
      <c r="AF46" s="2640"/>
      <c r="AG46" s="2640"/>
      <c r="AH46" s="2640"/>
      <c r="AI46" s="2640"/>
      <c r="AJ46" s="2640"/>
      <c r="AK46" s="2640"/>
      <c r="AL46" s="2640"/>
      <c r="AM46" s="2640"/>
    </row>
    <row r="47" spans="1:39" s="384" customFormat="1" ht="51.75" thickBot="1">
      <c r="A47" s="7" t="s">
        <v>9</v>
      </c>
      <c r="B47" s="7" t="s">
        <v>10</v>
      </c>
      <c r="C47" s="7" t="s">
        <v>11</v>
      </c>
      <c r="D47" s="3254" t="s">
        <v>328</v>
      </c>
      <c r="E47" s="3255"/>
      <c r="F47" s="34" t="s">
        <v>327</v>
      </c>
      <c r="G47" s="34" t="s">
        <v>326</v>
      </c>
      <c r="H47" s="34" t="s">
        <v>13</v>
      </c>
      <c r="I47" s="197" t="s">
        <v>14</v>
      </c>
      <c r="J47" s="34" t="s">
        <v>15</v>
      </c>
      <c r="K47" s="34" t="s">
        <v>16</v>
      </c>
      <c r="L47" s="34" t="s">
        <v>18</v>
      </c>
      <c r="M47" s="34" t="s">
        <v>19</v>
      </c>
      <c r="N47" s="34" t="s">
        <v>20</v>
      </c>
      <c r="O47" s="196" t="s">
        <v>21</v>
      </c>
      <c r="P47" s="196" t="s">
        <v>22</v>
      </c>
      <c r="Q47" s="196" t="s">
        <v>23</v>
      </c>
      <c r="R47" s="196" t="s">
        <v>24</v>
      </c>
      <c r="S47" s="196" t="s">
        <v>25</v>
      </c>
      <c r="T47" s="196" t="s">
        <v>26</v>
      </c>
      <c r="U47" s="196" t="s">
        <v>27</v>
      </c>
      <c r="V47" s="196" t="s">
        <v>28</v>
      </c>
      <c r="W47" s="196" t="s">
        <v>29</v>
      </c>
      <c r="X47" s="196" t="s">
        <v>30</v>
      </c>
      <c r="Y47" s="196" t="s">
        <v>31</v>
      </c>
      <c r="Z47" s="196" t="s">
        <v>32</v>
      </c>
      <c r="AA47" s="195" t="s">
        <v>33</v>
      </c>
      <c r="AB47" s="34" t="s">
        <v>34</v>
      </c>
      <c r="AC47" s="34" t="s">
        <v>244</v>
      </c>
      <c r="AD47" s="2065" t="s">
        <v>35</v>
      </c>
      <c r="AE47" s="2641" t="s">
        <v>36</v>
      </c>
      <c r="AF47" s="2642" t="s">
        <v>37</v>
      </c>
      <c r="AG47" s="2643" t="s">
        <v>38</v>
      </c>
      <c r="AH47" s="2644" t="s">
        <v>1724</v>
      </c>
      <c r="AI47" s="2644" t="s">
        <v>1725</v>
      </c>
      <c r="AJ47" s="2645" t="s">
        <v>42</v>
      </c>
      <c r="AK47" s="2646" t="s">
        <v>43</v>
      </c>
      <c r="AL47" s="2645" t="s">
        <v>44</v>
      </c>
      <c r="AM47" s="2645" t="s">
        <v>45</v>
      </c>
    </row>
    <row r="48" spans="1:39" s="1247" customFormat="1" ht="70.5" customHeight="1">
      <c r="A48" s="3481">
        <v>4</v>
      </c>
      <c r="B48" s="3481" t="s">
        <v>282</v>
      </c>
      <c r="C48" s="3339" t="s">
        <v>525</v>
      </c>
      <c r="D48" s="3456"/>
      <c r="E48" s="3457"/>
      <c r="F48" s="1266" t="s">
        <v>1578</v>
      </c>
      <c r="G48" s="461" t="s">
        <v>848</v>
      </c>
      <c r="H48" s="397" t="s">
        <v>296</v>
      </c>
      <c r="I48" s="462">
        <v>12</v>
      </c>
      <c r="J48" s="462" t="s">
        <v>849</v>
      </c>
      <c r="K48" s="462" t="s">
        <v>1641</v>
      </c>
      <c r="L48" s="462" t="s">
        <v>493</v>
      </c>
      <c r="M48" s="463" t="s">
        <v>255</v>
      </c>
      <c r="N48" s="463">
        <v>43465</v>
      </c>
      <c r="O48" s="2845">
        <v>2</v>
      </c>
      <c r="P48" s="2846"/>
      <c r="Q48" s="2845">
        <v>2</v>
      </c>
      <c r="R48" s="2846"/>
      <c r="S48" s="2845">
        <v>2</v>
      </c>
      <c r="T48" s="2846"/>
      <c r="U48" s="2845">
        <v>2</v>
      </c>
      <c r="V48" s="2846"/>
      <c r="W48" s="2845">
        <v>2</v>
      </c>
      <c r="X48" s="2846"/>
      <c r="Y48" s="2845">
        <v>2</v>
      </c>
      <c r="Z48" s="2846"/>
      <c r="AA48" s="1635">
        <f>SUM(O48:Z48)</f>
        <v>12</v>
      </c>
      <c r="AB48" s="1467">
        <v>0</v>
      </c>
      <c r="AC48" s="1467">
        <v>0</v>
      </c>
      <c r="AD48" s="1246"/>
      <c r="AE48" s="2648">
        <f>SUM(O48)</f>
        <v>2</v>
      </c>
      <c r="AF48" s="2615">
        <f>AE48/AA48</f>
        <v>0.16666666666666666</v>
      </c>
      <c r="AG48" s="2459">
        <v>2</v>
      </c>
      <c r="AH48" s="2615">
        <f>+AG48/AE48</f>
        <v>1</v>
      </c>
      <c r="AI48" s="2615">
        <f>+AG48/AA48</f>
        <v>0.16666666666666666</v>
      </c>
      <c r="AJ48" s="2459"/>
      <c r="AK48" s="2609"/>
      <c r="AL48" s="2459" t="s">
        <v>1995</v>
      </c>
      <c r="AM48" s="2459" t="s">
        <v>1838</v>
      </c>
    </row>
    <row r="49" spans="1:39" s="1247" customFormat="1" ht="65.25" customHeight="1">
      <c r="A49" s="3481"/>
      <c r="B49" s="3481"/>
      <c r="C49" s="3340"/>
      <c r="D49" s="3456"/>
      <c r="E49" s="3456"/>
      <c r="F49" s="1267" t="s">
        <v>1579</v>
      </c>
      <c r="G49" s="194" t="s">
        <v>845</v>
      </c>
      <c r="H49" s="187" t="s">
        <v>846</v>
      </c>
      <c r="I49" s="416">
        <v>4</v>
      </c>
      <c r="J49" s="187" t="s">
        <v>850</v>
      </c>
      <c r="K49" s="451" t="s">
        <v>1641</v>
      </c>
      <c r="L49" s="187" t="s">
        <v>490</v>
      </c>
      <c r="M49" s="433">
        <v>43160</v>
      </c>
      <c r="N49" s="433">
        <v>43465</v>
      </c>
      <c r="O49" s="434"/>
      <c r="P49" s="434"/>
      <c r="Q49" s="434">
        <v>2</v>
      </c>
      <c r="R49" s="434"/>
      <c r="S49" s="434"/>
      <c r="T49" s="434"/>
      <c r="U49" s="434">
        <v>1</v>
      </c>
      <c r="V49" s="434"/>
      <c r="W49" s="434"/>
      <c r="X49" s="434"/>
      <c r="Y49" s="434"/>
      <c r="Z49" s="434">
        <v>1</v>
      </c>
      <c r="AA49" s="385">
        <f>SUM(O49:Z49)</f>
        <v>4</v>
      </c>
      <c r="AB49" s="1467">
        <v>0</v>
      </c>
      <c r="AC49" s="1468">
        <v>0</v>
      </c>
      <c r="AD49" s="1246"/>
      <c r="AE49" s="2648">
        <f>SUM(O49)</f>
        <v>0</v>
      </c>
      <c r="AF49" s="2615"/>
      <c r="AG49" s="2459">
        <v>0</v>
      </c>
      <c r="AH49" s="2615"/>
      <c r="AI49" s="2615">
        <f>+AG49/AA49</f>
        <v>0</v>
      </c>
      <c r="AJ49" s="2459"/>
      <c r="AK49" s="2609"/>
      <c r="AL49" s="2459"/>
      <c r="AM49" s="2459"/>
    </row>
    <row r="50" spans="1:39" s="1247" customFormat="1" ht="42.75" customHeight="1" thickBot="1">
      <c r="A50" s="3481"/>
      <c r="B50" s="3481"/>
      <c r="C50" s="3340"/>
      <c r="D50" s="3456"/>
      <c r="E50" s="3456"/>
      <c r="F50" s="1268" t="s">
        <v>288</v>
      </c>
      <c r="G50" s="194" t="s">
        <v>851</v>
      </c>
      <c r="H50" s="187" t="s">
        <v>489</v>
      </c>
      <c r="I50" s="580">
        <v>1</v>
      </c>
      <c r="J50" s="187" t="s">
        <v>852</v>
      </c>
      <c r="K50" s="451" t="s">
        <v>1641</v>
      </c>
      <c r="L50" s="187" t="s">
        <v>294</v>
      </c>
      <c r="M50" s="433">
        <v>43101</v>
      </c>
      <c r="N50" s="433">
        <v>43465</v>
      </c>
      <c r="O50" s="2840">
        <v>1</v>
      </c>
      <c r="P50" s="2841"/>
      <c r="Q50" s="2840">
        <v>1</v>
      </c>
      <c r="R50" s="2841"/>
      <c r="S50" s="2840">
        <v>1</v>
      </c>
      <c r="T50" s="2841"/>
      <c r="U50" s="2840">
        <v>1</v>
      </c>
      <c r="V50" s="2841"/>
      <c r="W50" s="2840">
        <v>1</v>
      </c>
      <c r="X50" s="2841"/>
      <c r="Y50" s="2840">
        <v>1</v>
      </c>
      <c r="Z50" s="2841"/>
      <c r="AA50" s="1636">
        <v>1</v>
      </c>
      <c r="AB50" s="1463">
        <v>0</v>
      </c>
      <c r="AC50" s="1463">
        <v>0</v>
      </c>
      <c r="AD50" s="1269"/>
      <c r="AE50" s="2648">
        <f>SUM(O50)</f>
        <v>1</v>
      </c>
      <c r="AF50" s="2615">
        <f>2/12</f>
        <v>0.16666666666666666</v>
      </c>
      <c r="AG50" s="2459">
        <v>1</v>
      </c>
      <c r="AH50" s="2615">
        <f>+AG50/AE50</f>
        <v>1</v>
      </c>
      <c r="AI50" s="2615">
        <f>+AG50/AA50</f>
        <v>1</v>
      </c>
      <c r="AJ50" s="2459"/>
      <c r="AK50" s="2609"/>
      <c r="AL50" s="2459" t="s">
        <v>1996</v>
      </c>
      <c r="AM50" s="2459" t="s">
        <v>1997</v>
      </c>
    </row>
    <row r="51" spans="1:39" s="1244" customFormat="1" ht="24" customHeight="1" thickBot="1">
      <c r="A51" s="3344" t="s">
        <v>56</v>
      </c>
      <c r="B51" s="3345"/>
      <c r="C51" s="3345"/>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15"/>
      <c r="AB51" s="1464">
        <f>SUM(AB48:AB50)</f>
        <v>0</v>
      </c>
      <c r="AC51" s="1464">
        <f>SUM(AC48:AC50)</f>
        <v>0</v>
      </c>
      <c r="AD51" s="2245"/>
      <c r="AE51" s="2417"/>
      <c r="AF51" s="2637"/>
      <c r="AG51" s="2637"/>
      <c r="AH51" s="2637"/>
      <c r="AI51" s="2637"/>
      <c r="AJ51" s="2637"/>
      <c r="AK51" s="2637"/>
      <c r="AL51" s="2637"/>
      <c r="AM51" s="2638"/>
    </row>
    <row r="52" spans="1:39" s="1244" customFormat="1" ht="13.5" thickBot="1">
      <c r="A52" s="3369" t="s">
        <v>57</v>
      </c>
      <c r="B52" s="3370"/>
      <c r="C52" s="3370"/>
      <c r="D52" s="436"/>
      <c r="E52" s="436"/>
      <c r="F52" s="436"/>
      <c r="G52" s="436"/>
      <c r="H52" s="435"/>
      <c r="I52" s="436"/>
      <c r="J52" s="436"/>
      <c r="K52" s="436"/>
      <c r="L52" s="436"/>
      <c r="M52" s="436"/>
      <c r="N52" s="436"/>
      <c r="O52" s="436"/>
      <c r="P52" s="436"/>
      <c r="Q52" s="436"/>
      <c r="R52" s="436"/>
      <c r="S52" s="436"/>
      <c r="T52" s="436"/>
      <c r="U52" s="436"/>
      <c r="V52" s="436"/>
      <c r="W52" s="436"/>
      <c r="X52" s="436"/>
      <c r="Y52" s="436"/>
      <c r="Z52" s="436"/>
      <c r="AA52" s="19"/>
      <c r="AB52" s="1469"/>
      <c r="AC52" s="1469">
        <f>+AC51</f>
        <v>0</v>
      </c>
      <c r="AD52" s="2247"/>
      <c r="AE52" s="2067"/>
      <c r="AF52" s="2247"/>
      <c r="AG52" s="2247"/>
      <c r="AH52" s="2247"/>
      <c r="AI52" s="2247"/>
      <c r="AJ52" s="2247"/>
      <c r="AK52" s="2247"/>
      <c r="AL52" s="2247"/>
      <c r="AM52" s="1270"/>
    </row>
    <row r="53" spans="1:39" s="384" customFormat="1" ht="23.25" customHeight="1" thickBot="1">
      <c r="A53" s="3264" t="s">
        <v>347</v>
      </c>
      <c r="B53" s="3265"/>
      <c r="C53" s="3265"/>
      <c r="D53" s="946"/>
      <c r="E53" s="946"/>
      <c r="F53" s="1271"/>
      <c r="G53" s="1271"/>
      <c r="H53" s="1271"/>
      <c r="I53" s="1272"/>
      <c r="J53" s="1271"/>
      <c r="K53" s="1271"/>
      <c r="L53" s="1271"/>
      <c r="M53" s="1273"/>
      <c r="N53" s="1273"/>
      <c r="O53" s="1271"/>
      <c r="P53" s="1271"/>
      <c r="Q53" s="1271"/>
      <c r="R53" s="1271"/>
      <c r="S53" s="1271"/>
      <c r="T53" s="1271"/>
      <c r="U53" s="1271"/>
      <c r="V53" s="1271"/>
      <c r="W53" s="1271"/>
      <c r="X53" s="1271"/>
      <c r="Y53" s="1271"/>
      <c r="Z53" s="1271"/>
      <c r="AA53" s="1274"/>
      <c r="AB53" s="1470">
        <f>+AB52+AB43+AB22</f>
        <v>0</v>
      </c>
      <c r="AC53" s="1470">
        <f>+AC52+AC43+AC22</f>
        <v>0</v>
      </c>
      <c r="AD53" s="2248"/>
      <c r="AE53" s="2249"/>
      <c r="AF53" s="2649">
        <f>AVERAGE(AF16:AF50)</f>
        <v>0.16804407713498626</v>
      </c>
      <c r="AG53" s="2248"/>
      <c r="AH53" s="2649">
        <f>AVERAGE(AH16:AH50)</f>
        <v>1</v>
      </c>
      <c r="AI53" s="2649">
        <f>AVERAGE(AI16:AI50)</f>
        <v>0.13326446280991738</v>
      </c>
      <c r="AJ53" s="2649">
        <f>SUM(AJ16:AJ50)</f>
        <v>0</v>
      </c>
      <c r="AK53" s="2248"/>
      <c r="AL53" s="2248"/>
      <c r="AM53" s="1275"/>
    </row>
    <row r="55" spans="2:27" ht="12.75">
      <c r="B55" s="1243"/>
      <c r="AA55" s="1243"/>
    </row>
    <row r="56" spans="2:27" ht="12.75">
      <c r="B56" s="1243"/>
      <c r="AA56" s="1243"/>
    </row>
    <row r="57" spans="2:27" ht="12.75">
      <c r="B57" s="1243"/>
      <c r="AA57" s="1243"/>
    </row>
  </sheetData>
  <sheetProtection/>
  <mergeCells count="72">
    <mergeCell ref="AE45:AM45"/>
    <mergeCell ref="AE5:AM6"/>
    <mergeCell ref="AE7:AM9"/>
    <mergeCell ref="AE11:AM11"/>
    <mergeCell ref="AE13:AM13"/>
    <mergeCell ref="AE24:AM24"/>
    <mergeCell ref="A42:C42"/>
    <mergeCell ref="A48:A50"/>
    <mergeCell ref="B48:B50"/>
    <mergeCell ref="A45:C45"/>
    <mergeCell ref="A53:C53"/>
    <mergeCell ref="C48:C50"/>
    <mergeCell ref="A51:C51"/>
    <mergeCell ref="A52:C52"/>
    <mergeCell ref="A43:C43"/>
    <mergeCell ref="E35:E39"/>
    <mergeCell ref="A27:A33"/>
    <mergeCell ref="B27:B33"/>
    <mergeCell ref="C27:C29"/>
    <mergeCell ref="D27:D29"/>
    <mergeCell ref="E27:E29"/>
    <mergeCell ref="C30:C33"/>
    <mergeCell ref="D30:D33"/>
    <mergeCell ref="E30:E33"/>
    <mergeCell ref="A34:C34"/>
    <mergeCell ref="A35:A41"/>
    <mergeCell ref="B35:B41"/>
    <mergeCell ref="C35:C39"/>
    <mergeCell ref="D35:D39"/>
    <mergeCell ref="D26:E26"/>
    <mergeCell ref="A13:C13"/>
    <mergeCell ref="H13:AD13"/>
    <mergeCell ref="D15:E15"/>
    <mergeCell ref="A16:A20"/>
    <mergeCell ref="B16:B20"/>
    <mergeCell ref="C16:C20"/>
    <mergeCell ref="D16:D20"/>
    <mergeCell ref="E16:E20"/>
    <mergeCell ref="A21:C21"/>
    <mergeCell ref="A22:C22"/>
    <mergeCell ref="A23:AD23"/>
    <mergeCell ref="A24:C24"/>
    <mergeCell ref="H24:AD24"/>
    <mergeCell ref="A6:AD6"/>
    <mergeCell ref="A7:AD7"/>
    <mergeCell ref="A8:AD8"/>
    <mergeCell ref="A9:AD9"/>
    <mergeCell ref="A11:C11"/>
    <mergeCell ref="H11:AD11"/>
    <mergeCell ref="A5:AD5"/>
    <mergeCell ref="A1:C4"/>
    <mergeCell ref="D1:AB2"/>
    <mergeCell ref="AC1:AC4"/>
    <mergeCell ref="D3:AB4"/>
    <mergeCell ref="AD1:AD2"/>
    <mergeCell ref="AD3:AD4"/>
    <mergeCell ref="H45:AD45"/>
    <mergeCell ref="D47:E47"/>
    <mergeCell ref="Y48:Z48"/>
    <mergeCell ref="O50:P50"/>
    <mergeCell ref="Q50:R50"/>
    <mergeCell ref="S50:T50"/>
    <mergeCell ref="U50:V50"/>
    <mergeCell ref="W50:X50"/>
    <mergeCell ref="Y50:Z50"/>
    <mergeCell ref="O48:P48"/>
    <mergeCell ref="Q48:R48"/>
    <mergeCell ref="S48:T48"/>
    <mergeCell ref="U48:V48"/>
    <mergeCell ref="W48:X48"/>
    <mergeCell ref="D48:D50"/>
    <mergeCell ref="E48:E50"/>
  </mergeCells>
  <printOptions/>
  <pageMargins left="0.7" right="0.7" top="0.75" bottom="0.75" header="0.3" footer="0.3"/>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Stephany Salgado</cp:lastModifiedBy>
  <cp:lastPrinted>2018-01-29T22:32:06Z</cp:lastPrinted>
  <dcterms:created xsi:type="dcterms:W3CDTF">2015-11-30T15:20:01Z</dcterms:created>
  <dcterms:modified xsi:type="dcterms:W3CDTF">2018-04-27T13:43:31Z</dcterms:modified>
  <cp:category/>
  <cp:version/>
  <cp:contentType/>
  <cp:contentStatus/>
</cp:coreProperties>
</file>