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520" windowHeight="3945" activeTab="0"/>
  </bookViews>
  <sheets>
    <sheet name="Hoja1" sheetId="1" r:id="rId1"/>
    <sheet name="Hoja2" sheetId="2" r:id="rId2"/>
    <sheet name="Hoja3" sheetId="3" r:id="rId3"/>
  </sheets>
  <definedNames>
    <definedName name="_xlnm._FilterDatabase" localSheetId="0" hidden="1">'Hoja1'!$A$18:$N$91</definedName>
  </definedNames>
  <calcPr fullCalcOnLoad="1"/>
</workbook>
</file>

<file path=xl/sharedStrings.xml><?xml version="1.0" encoding="utf-8"?>
<sst xmlns="http://schemas.openxmlformats.org/spreadsheetml/2006/main" count="648" uniqueCount="171">
  <si>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</si>
  <si>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</si>
  <si>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</si>
  <si>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</si>
  <si>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</si>
  <si>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</si>
  <si>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</si>
  <si>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</si>
  <si>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</si>
  <si>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</si>
  <si>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</si>
  <si>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</si>
  <si>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</si>
  <si>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</si>
  <si>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</si>
  <si>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</si>
  <si>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</si>
  <si>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</si>
  <si>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</si>
  <si>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</si>
  <si>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</si>
  <si>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</si>
  <si>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</si>
  <si>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</si>
  <si>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</si>
  <si>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</si>
  <si>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NACIONAL PARA LA GESTIÓN DEL RIESGO DE DESASTRES</t>
  </si>
  <si>
    <t>AVÉNIDA EL DORADO No. 92 - 32 EDIFICIO GOLD 4 PISO 2</t>
  </si>
  <si>
    <t>ÁNGELA PATRICIA CALDERÓN PALACIO</t>
  </si>
  <si>
    <t>Contratación directa</t>
  </si>
  <si>
    <t>UNGRD</t>
  </si>
  <si>
    <t>NO</t>
  </si>
  <si>
    <t>NA</t>
  </si>
  <si>
    <t>Enero</t>
  </si>
  <si>
    <t>53101904 
53101604
53101804 
53101504
53101802
53101602
53103001 
53101502 
53111602</t>
  </si>
  <si>
    <t>Suministro de  dotacion  a los funcionarios  de la Unidad Nacional para la Gestión del Riesgo de Desastres</t>
  </si>
  <si>
    <t>N/A</t>
  </si>
  <si>
    <t>81112501
81112501</t>
  </si>
  <si>
    <t>Arrendamiento de un software para la liquidación de nómina, viáticos para el personal de la UNGRD y contratistas.</t>
  </si>
  <si>
    <t>SI</t>
  </si>
  <si>
    <t xml:space="preserve">Contratar el suministro de tiquetes aereos necesarios para el desplazamiento de los funcionarios de la UNGRD -  tiquetes al  interior y exterior  </t>
  </si>
  <si>
    <t>Pretación de servicios para la organización logística y realización de actividades establecidas dentro del Plan Anual de Bienestar Social  e Incentivos de los servidores Públicos de la UNGRD para la vigencia 2017.</t>
  </si>
  <si>
    <t>Contratar la presentacion de  servicios para la realizacion de  exámenes médicos ocupacionales para los funcionarios de la entidad</t>
  </si>
  <si>
    <t>93141810
86101705</t>
  </si>
  <si>
    <t>Contratación del servicio para la realización de capacitación para el personal de la UNGRD  en el 2017</t>
  </si>
  <si>
    <t>Contratar la prestacion de  servicios para las actividades de seguridad y salud en el trabajo.</t>
  </si>
  <si>
    <t>Renovación licencia de pruebas psicotécnicas</t>
  </si>
  <si>
    <r>
      <t xml:space="preserve">MISIÓN: </t>
    </r>
    <r>
      <rPr>
        <sz val="11"/>
        <color indexed="8"/>
        <rFont val="Arial"/>
        <family val="2"/>
      </rPr>
      <t xml:space="preserve">Somos la Unidad que dirige, orienta y coordina la Gestión del Riesgo de Desastres en Colombia, fortaleciendo las capacidades de las entidades públicas, privadas, comunitarias y de la sociedad en general, con el propósito explícito de contribuir al mejoramiento de la calidad de vida de las personas y al desarrollo sostenible, a través del conocimiento del riesgo, su reducción y el manejo de los desastres asociados con fenómenos de origen natural, socionatural, tecnológico y humano no  intencional.​
</t>
    </r>
    <r>
      <rPr>
        <b/>
        <sz val="11"/>
        <color indexed="8"/>
        <rFont val="Arial"/>
        <family val="2"/>
      </rPr>
      <t xml:space="preserve">VISIÓN: </t>
    </r>
    <r>
      <rPr>
        <sz val="11"/>
        <color indexed="8"/>
        <rFont val="Arial"/>
        <family val="2"/>
      </rPr>
      <t>Al 2017 la Unidad habrá logrado empoderar a las autoridades nacionales e internacionales, entidades públicas o privadas y a la sociedad en general, sobre su responsabilidad en cuanto a la gestión del riesgo de desastres se refiere, impulsando la participación social en la vigilancia del desempeño institucional, promoviendo el uso óptimo de la tecnología en la materia y disminuyendo significativamente las condiciones de riesgo, la pérdida de vidas y los costos asociados a los desastres.​</t>
    </r>
  </si>
  <si>
    <t>Marzo</t>
  </si>
  <si>
    <t>Febrero</t>
  </si>
  <si>
    <t>Mayo</t>
  </si>
  <si>
    <t>Junio</t>
  </si>
  <si>
    <t>Mínima cuantía</t>
  </si>
  <si>
    <r>
      <rPr>
        <b/>
        <sz val="11"/>
        <rFont val="Arial"/>
        <family val="2"/>
      </rPr>
      <t>Karen Andrea Villarreal Camacho</t>
    </r>
    <r>
      <rPr>
        <sz val="11"/>
        <rFont val="Arial"/>
        <family val="2"/>
      </rPr>
      <t xml:space="preserve">
Coordinadora Grupo de Talento Humano 
Teléfono: 5529696 ext. 804
Correo electrónico: 
karen.villarreal@gestiondelriesgo.gov.co</t>
    </r>
  </si>
  <si>
    <t>6 meses</t>
  </si>
  <si>
    <t>9 meses</t>
  </si>
  <si>
    <t>12 meses</t>
  </si>
  <si>
    <t>11 meses</t>
  </si>
  <si>
    <t>10 meses</t>
  </si>
  <si>
    <t>8 meses</t>
  </si>
  <si>
    <t>5 meses</t>
  </si>
  <si>
    <t>Compra de dos (2) computadores de memoria RAM 16GB y procesador 8 núcleos I7.</t>
  </si>
  <si>
    <r>
      <rPr>
        <b/>
        <sz val="11"/>
        <rFont val="Arial"/>
        <family val="2"/>
      </rPr>
      <t>Lina Marlene Dorado González</t>
    </r>
    <r>
      <rPr>
        <sz val="11"/>
        <rFont val="Arial"/>
        <family val="2"/>
      </rPr>
      <t xml:space="preserve">
Subdirectora para el Conocimiento del Riesgo
Teléfono: 5529696 ext. 704
Correo electrónico: 
lina.dorado@gestiondelriesgo.gov.co</t>
    </r>
  </si>
  <si>
    <t>Suscripción de la actualización periódica de la colección de Códigos con los cuales cuenta la Unidad Nacional de Gestión del Riesgo de Desastres –UNGRD, conforme las reformas que se realicen a la Legislación Colombiana y contar con la herramienta LEGISHOY.</t>
  </si>
  <si>
    <t>Septiembre</t>
  </si>
  <si>
    <r>
      <rPr>
        <b/>
        <sz val="11"/>
        <rFont val="Arial"/>
        <family val="2"/>
      </rPr>
      <t>Benjamín Ricardo Collante Fernandez</t>
    </r>
    <r>
      <rPr>
        <sz val="11"/>
        <rFont val="Arial"/>
        <family val="2"/>
      </rPr>
      <t xml:space="preserve">
Jefe Oficina Asesora Jurídica
Teléfono: 5529696 ext. 301
Correo electrónico: benjamin.collante@gestiondelriesgo.gov.co</t>
    </r>
  </si>
  <si>
    <t>http://portal.gestiondelriesgo.gov.co/</t>
  </si>
  <si>
    <t>4 meses</t>
  </si>
  <si>
    <t>UNGRD-POLITICAS</t>
  </si>
  <si>
    <t>Julio</t>
  </si>
  <si>
    <t>SERVICIO
80101505</t>
  </si>
  <si>
    <t>Socializacion del documento de seguimiento y evaluación al PNGRD con actores del SNGRD.</t>
  </si>
  <si>
    <t>3 meses</t>
  </si>
  <si>
    <r>
      <rPr>
        <b/>
        <sz val="11"/>
        <rFont val="Arial"/>
        <family val="2"/>
      </rPr>
      <t>Graciela Ustariz Manjarrés</t>
    </r>
    <r>
      <rPr>
        <sz val="11"/>
        <rFont val="Arial"/>
        <family val="2"/>
      </rPr>
      <t xml:space="preserve">
Subdirectora General
Tel: 5529696 Ext. 701
Correo electrónico: 
graciela.ustariz@gestiondelriesgo.gov.co</t>
    </r>
  </si>
  <si>
    <t>UNGRD Proyecto de inversión AT</t>
  </si>
  <si>
    <r>
      <rPr>
        <b/>
        <sz val="11"/>
        <rFont val="Arial"/>
        <family val="2"/>
      </rPr>
      <t>Ivan Hernando Caicedo</t>
    </r>
    <r>
      <rPr>
        <sz val="11"/>
        <rFont val="Arial"/>
        <family val="2"/>
      </rPr>
      <t xml:space="preserve">
Subdirector para la Reducción del Riesgo
Teléfono: 5529696 ext. 701
Correo electrónico: 
lina.dorado@gestiondelriesgo.gov.co</t>
    </r>
  </si>
  <si>
    <t>Arriendo del bien inmueble ubicado en el segundo piso del Edificio Gold 4 para la operaciónn de las actividades de la UNGRD</t>
  </si>
  <si>
    <t xml:space="preserve">Contratar la prestación de los servicios postales con el operador oficial de correos SERVICIOS POSTALES NACIONALES S.A. 4-72, para la admisión, recibo, curso y entrega de correo, correspondencia, paquetes y/o toda comunicación  escrita que requiera la UNGRD. </t>
  </si>
  <si>
    <t>SOAT - Adquisición Seguros Obligatorios Vehículos UNGRD</t>
  </si>
  <si>
    <t>Adquirir los seguros de los vehículos del parque automotor de propiedad de la UNGRD</t>
  </si>
  <si>
    <t>Contratar los seguros que amparen los intereses patrimoniales actuales y futuros, así como los bienes de propiedad de la Unidad Nacional para la Gestión del Riesgo de Desastres</t>
  </si>
  <si>
    <t>Adquisición de útiles de escritorio, elementos de oficina y papelería requeridos para el normal funcionamiento de la UNGRD.</t>
  </si>
  <si>
    <t>Amparar adquisición de elementos de útiles de escritorio, elementos de oficina y papelería para el normal funcionamiento de la UNGRD conforme el acuerdo marco</t>
  </si>
  <si>
    <t>Prestar el servicio de mantenimiento preventivo y correctivo a los bienes y elementos de la UNGRD, como entidad que dirige y coordina el SNGRD y ordena el gasto del FNGRD.</t>
  </si>
  <si>
    <t>Suministro de combustible necesario para los vehículos adscritos a la UNGRD, en ocasión a la respuesta de emergencias y demás actividades administrativas y misionales</t>
  </si>
  <si>
    <t>Prestar el servicio integral de vigilancia y seguridad privada en los lugares establecidos por la unidad nacional para la gestión del riesgo de desastres-UNGRD, en su calidad de coordinadora del SNGRD y ordenadora del gasto del FNGRD.</t>
  </si>
  <si>
    <t>Prestación de servicio integral de aseo y cafetería acorde a las necesidades de la UNGRD.</t>
  </si>
  <si>
    <t xml:space="preserve">Realizar la renovación de licencias de correo electrónico a través de la plataforma Google Apps, conforme a los lineamientos establecidos </t>
  </si>
  <si>
    <t>Alquiler de equipos de computo</t>
  </si>
  <si>
    <t>Canales de Internet</t>
  </si>
  <si>
    <t>Soporte a las licencias del aplicativo PC-Secure para manejo de seguridad de estaciones cliente</t>
  </si>
  <si>
    <t>Servicio de mantenimiento preventivo, correctivo y soporte de mano de obra en sitios para equipos de cómputo, servidores y switch de la UNGRD</t>
  </si>
  <si>
    <t>SIEM - 100 DISPOSITIVOS (Seguridad de Información y Administrador de eventos). Soporte y actualización por 3 años</t>
  </si>
  <si>
    <t>Infraestructura Computo - Hiperconvergencia. Soporte y actualización por 5 años</t>
  </si>
  <si>
    <t>Servicios en la Nube para Backup de Información - (CCTV, archivos comunicaciones, correos)</t>
  </si>
  <si>
    <t>93151509  
82101500
82101900</t>
  </si>
  <si>
    <t>55101531
81112501
81112500</t>
  </si>
  <si>
    <t>81112501
81112500
55101531</t>
  </si>
  <si>
    <t>Servicio de diseño y diagramación de piezas gráficas de la Unidad Nacional para la Gestión del Riesgo de Desastres - UNGRD.</t>
  </si>
  <si>
    <t>Impresión de pieza graficas,  publicitarias y material POP, Institucional UNGRD, Oficina Asesora de Comunicaciones y Centro de Documentación.</t>
  </si>
  <si>
    <t>Adquisición de software de suscripción de envío masivo de correos electrónicos (Mail CHIMT)</t>
  </si>
  <si>
    <t>Renovación Suscripciones a Revista Semana.</t>
  </si>
  <si>
    <t>Renovación de la suscripción de cinco (5) LICENCIAS DEL SOFTWARE Adobe Creative Cloud For Teams, que funcionan bajo el esquema de suscripción anual, necesarias para los equipos de cómputo de la Oficina Asesora de Comunicaciones</t>
  </si>
  <si>
    <t>Renovación suscripción Periodico El Tiempo y El Portafolio</t>
  </si>
  <si>
    <t>Renovación de licencias Adobe Acrobat Pro Dc</t>
  </si>
  <si>
    <t>Soporte,mantenimiento repositorio institucional - Biblioteca digital</t>
  </si>
  <si>
    <t>Noviembre</t>
  </si>
  <si>
    <t>12 Meses</t>
  </si>
  <si>
    <t>Actualizacion licencias ArcGis Online</t>
  </si>
  <si>
    <t>Contratación de servicios y de elementos necesarios para el desarrollo de las actividades planificadas dentro del Plan de Trabajo para el mantenimiento del Sistema de Gestión Ambiental.</t>
  </si>
  <si>
    <t>Soporte técnico Neogestión</t>
  </si>
  <si>
    <t>84131607  
84131503 
84121806</t>
  </si>
  <si>
    <t>56101715
44103103
44111515
44122003
26111704</t>
  </si>
  <si>
    <t>81112100
81111600</t>
  </si>
  <si>
    <t xml:space="preserve">
81112100
81111600</t>
  </si>
  <si>
    <t>81112501
81112500</t>
  </si>
  <si>
    <t>76111501
47131700</t>
  </si>
  <si>
    <t>Depende del vencimiento del SOAT</t>
  </si>
  <si>
    <t>1 mes</t>
  </si>
  <si>
    <t>Octubre</t>
  </si>
  <si>
    <t>Selección Abreviada de Menor Cuantía</t>
  </si>
  <si>
    <t>Licitación</t>
  </si>
  <si>
    <t>Abril</t>
  </si>
  <si>
    <t>10 Meses</t>
  </si>
  <si>
    <t>No</t>
  </si>
  <si>
    <t>2 meses</t>
  </si>
  <si>
    <t>Contratar el servicio de Auditoria de Seguimiento del segundo año, de la certificación bajo los estándares NTCGP 1000: 2009, ISO 9001:2008, NTC: ISO 14001:2004 y OHSAS 18001:2007 y la auditoria de transición a versiones 2015 de las normas de Gestión de Calidad ISO 9001 e ISO 14001, para la Unidad Nacional para la Gestión del Riesgo de Desastres, con el fin de verificar el estado y mantenimiento del Sistema Integrado de Planeación y Gestión.</t>
  </si>
  <si>
    <t>Primera versión</t>
  </si>
  <si>
    <r>
      <rPr>
        <b/>
        <sz val="11"/>
        <rFont val="Arial"/>
        <family val="2"/>
      </rPr>
      <t>Ángela Calderón Palacio</t>
    </r>
    <r>
      <rPr>
        <sz val="11"/>
        <rFont val="Arial"/>
        <family val="2"/>
      </rPr>
      <t xml:space="preserve">
Coordinadora Grupo de Apoyo Administrativo 
Teléfono: 5529696 ext. 826
Correo electrónico: 
angela.calderon@gestiondelriesgo.gov.co</t>
    </r>
  </si>
  <si>
    <r>
      <rPr>
        <b/>
        <sz val="11"/>
        <rFont val="Arial"/>
        <family val="2"/>
      </rPr>
      <t xml:space="preserve">Amelia Anamaría Escobar Fernández
</t>
    </r>
    <r>
      <rPr>
        <sz val="11"/>
        <rFont val="Arial"/>
        <family val="2"/>
      </rPr>
      <t>​Jefe Oficina de Asesora de Comunicaciones
Teléfono: 5529696 ext. 501
Correo electrónico: 
anamaria.escobar@gestiondelriesgo.gov.co</t>
    </r>
  </si>
  <si>
    <r>
      <rPr>
        <b/>
        <sz val="11"/>
        <rFont val="Arial"/>
        <family val="2"/>
      </rPr>
      <t>Eliana María Grandas Tavera</t>
    </r>
    <r>
      <rPr>
        <sz val="11"/>
        <rFont val="Arial"/>
        <family val="2"/>
      </rPr>
      <t xml:space="preserve">
Jefe Oficina Asesora de Planeación e Información 
Teléfono:  5529696 Ext. 601
Correo electrónico: eliana.grandas@gestiondelriesgo.gov.co</t>
    </r>
  </si>
  <si>
    <t>Soporte y mantenimiento preventivo y correctivo plataforma Sharepoint</t>
  </si>
  <si>
    <t>Menor Cuantia</t>
  </si>
  <si>
    <t>Rediseño del portal web de la UNGRD, para cumplimiento del componente TIC para Gobierno Abierto de Gobierno en Línea GEL</t>
  </si>
  <si>
    <t>Auditoria interna al SIPLAG en versiones 2015</t>
  </si>
  <si>
    <r>
      <rPr>
        <b/>
        <sz val="11"/>
        <rFont val="Arial"/>
        <family val="2"/>
      </rPr>
      <t>German Alberto Moreno González</t>
    </r>
    <r>
      <rPr>
        <sz val="11"/>
        <rFont val="Arial"/>
        <family val="2"/>
      </rPr>
      <t xml:space="preserve">
Jefe Oficina Control Interno 
Teléfono:  5529696 Ext. 400
Correo electrónico: german.moreno@gestiondelriesgo.gov.co</t>
    </r>
  </si>
  <si>
    <t>Prestar los servicios profesionales a la Unidad Nacional para la Gestión del Riesgo de Desastres - UNGRD- . para el apoyo en el acompañamiento en el proyecto de Fortalecimiento de las politicas e Instrumentos Financieros del SNGRD.</t>
  </si>
  <si>
    <t>Contratación Directa</t>
  </si>
  <si>
    <t>5.5 meses</t>
  </si>
  <si>
    <t>4.5 meses</t>
  </si>
  <si>
    <t>Evaluacion del proyecto de Politicas</t>
  </si>
  <si>
    <t>Prestar los Servicios Profesionales para Liderar Financiera y Administrativa el Proyecto "Asistencia Técnica a las Entidades Territoriales en la implementación de los componentes del Sistema Nacional de Gestión del Riesgo de Desastres de Acuerdo a lo establecido en la Ley 1523 de 2012" ejecutado por la Unidad Nacional para la Gestión del Riesgo de Desastres</t>
  </si>
  <si>
    <t xml:space="preserve">Prestar los servicios profesionales de apoyo financiero, administrativo y presupuestal a la Subdirección General de la UNGRD, en los proyectos de Inversión y los demás proyectos que soporten el cumplimiento de la misión institucional de la UNGRD y los objetivos del FNGRD. </t>
  </si>
  <si>
    <t>7 meses</t>
  </si>
  <si>
    <t xml:space="preserve">Prestar los servicios profesionales para el desarrollo de acciones del subproceso de analisis del riesgo en relacion a lineaminetos , instrumentos, lineas base y apoyo tecnico que se deriven del proceso de conocimiento del Riesgo de Desatres, enmarcadas en el proyecto de fortalecimiento de Politicas que adelanta la Unidad Nacional para la Gestion del Riesgo de Desastres.  </t>
  </si>
  <si>
    <t>Prestar los servicios profesionales a la Unidad Nacional para la Gestión del Riesgo de Desastres en el marco del Proyecto de Asistencia Técnica en Gestión Local del Riesgo a Nivel Municial y Departamental para el acompañamiento de entidades territoriales en construcción de Documentos de Lineamientos de integración de la Gestión del Riesgo en Planes de Ordenamiento Territorial, articulados al plan de inversiones de municipios priorizados, de acuerdo con lo definido en la Ley 1523 de 2012</t>
  </si>
  <si>
    <t>Prestación de servicios profesionales para apoyar la gestión de la Unidad Nacional para la Gestión del Riesgo de Desastres en el marco del Proyecto de Asistencia Técnica en Gestión Local del Riesgo a Nivel Municial y Departamental para el acompañamiento de entidades territoriales en construcción de Documentos de Lineamientos de integración de la Gestión del Riesgo en Planes de Ordenamiento Territorial, articulados al plan de inversiones de municipios priorizados, de acuerdo con lo definido en la Ley 1523 de 2012</t>
  </si>
  <si>
    <t>Prestar los servicios profesionales a la Unidad Nacional para la Gestión del Riesgo de Desastres en el marco del proyecto "Asistencia técnica a las entidades territoriales en la implementación de los componentes del Sistema Nacional De Gestión Del Riesgo De desastres de acuerdo a lo establecido en la ley 1523 de 2012" brindando acompañamiento a los municipios asignados por la Unidad Nacional para la Gestión del Riesgo de Desastres en el apoyo a la Formulación de Proyectos de inversión asociados a la Gestión del Riesgo de Desastres.</t>
  </si>
  <si>
    <t>Evaluacion del proyecto de AT</t>
  </si>
  <si>
    <t>2.5 meses</t>
  </si>
  <si>
    <t>B. ADQUISICIONES PLANEADAS FUNCIONAMIENTO</t>
  </si>
  <si>
    <t>PROYECCIÓN DE GASTOS VIGENCIA 2017</t>
  </si>
  <si>
    <t>DESCRIPCIÓN</t>
  </si>
  <si>
    <t>VALOR</t>
  </si>
  <si>
    <t>Proyección Adquisiciones (PAA 2017)</t>
  </si>
  <si>
    <t>Proyección de pagos por servicios públicos 2017</t>
  </si>
  <si>
    <t>Proyección pagos por caja menor de gastos generales</t>
  </si>
  <si>
    <t>Proyección pagos por caja menor viáticos y gastos de viaje al interior</t>
  </si>
  <si>
    <t>Proyección pagos por caja menor viáticos y gastos de viaje al exterior</t>
  </si>
  <si>
    <t>TOTAL</t>
  </si>
  <si>
    <t>PRESUPUESTO APROBADO GASTOS GENERALES - ADQUISICIÓN DE BIENES Y SERVICIOS (Decreto 2236 del 27 de Diciembre de 2017)</t>
  </si>
  <si>
    <t>Impuesto y Multas</t>
  </si>
  <si>
    <t>La Unidad Nacional para la Gestión del Riesgo de Desastres-UNGRD,  cuenta con 5 ejes en el Plan Estratégico:
(1.) Fortalecimiento de la Gobernabilidad y el desarrollo del Sistema Nacional de Gestión del Riesgo de Desastres.
(2.) Conocimiento del Riesgo 
(3.) Reducción del Riesgo
(4.) Manejo de Desastres y 
(5.) Fortalecimiento institucional de la UNGRD. 
Las compras se centralizan en Bogotá y se espera que el P.A.A. se convierta en una herramienta que le permita a la UNGRD buenos resultados en los procesos de contratación, brindando   mejores condiciones de calidad, precio, cumplimiento, servicio. 
La UNGRD, cuenta con una planta de personal de 102 personas y un presupuesto anual de 100,125,432,618</t>
  </si>
  <si>
    <t>Asistencia tecnica a los Municipios en Formulación de proyectos y POT.</t>
  </si>
  <si>
    <t>Acuerdo marco de Precios</t>
  </si>
  <si>
    <t>Acuerdo marco de precios
(Viaticos-Eventos-Logistica y Tiquetes)</t>
  </si>
  <si>
    <t>Acuerdo marco de precios 
(Viaticos- Tiquetes)</t>
  </si>
  <si>
    <t xml:space="preserve">Mayo/Junio </t>
  </si>
  <si>
    <t xml:space="preserve">Prestación de servicios profesionales </t>
  </si>
  <si>
    <r>
      <rPr>
        <b/>
        <sz val="11"/>
        <color indexed="8"/>
        <rFont val="Arial"/>
        <family val="2"/>
      </rPr>
      <t>Carlos Iván Marquez Perez</t>
    </r>
    <r>
      <rPr>
        <sz val="11"/>
        <color indexed="8"/>
        <rFont val="Arial"/>
        <family val="2"/>
      </rPr>
      <t xml:space="preserve">
Director General UNGRD
Teléfono: 5529696 ext. 201
Correo electrónico: carlos.marquez@gestiondelriesgo.gov.co </t>
    </r>
  </si>
  <si>
    <t xml:space="preserve">Prestación de servicios de apoyo a la gestión </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</si>
</sst>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0_);_(* \(#,##0.0\);_(* &quot;-&quot;??_);_(@_)"/>
    <numFmt numFmtId="166" formatCode="_(* #,##0_);_(* \(#,##0\);_(* &quot;-&quot;??_);_(@_)"/>
    <numFmt numFmtId="167" formatCode="_(&quot;$&quot;\ * #,##0.0_);_(&quot;$&quot;\ * \(#,##0.0\);_(&quot;$&quot;\ * &quot;-&quot;??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9">
    <font>
      <sz val="11"/>
      <color theme="1"/>
      <name val="Calibri"/>
      <family val="2"/>
    </font>
    <font>
      <sz val="11"/>
      <color indexed="8"/>
      <name val="Calibri"/>
      <family val="2"/>
    </font>
    <font>
      <sz val="11"/>
      <name val="Arial"/>
      <family val="2"/>
    </font>
    <font>
      <b/>
      <sz val="11"/>
      <name val="Arial"/>
      <family val="2"/>
    </font>
    <font>
      <sz val="11"/>
      <color indexed="8"/>
      <name val="Arial"/>
      <family val="2"/>
    </font>
    <font>
      <b/>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sz val="11"/>
      <color theme="1"/>
      <name val="Arial"/>
      <family val="2"/>
    </font>
    <font>
      <u val="single"/>
      <sz val="11"/>
      <color theme="10"/>
      <name val="Arial"/>
      <family val="2"/>
    </font>
    <font>
      <b/>
      <sz val="11"/>
      <color rgb="FF00206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medium"/>
      <top style="medium"/>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66">
    <xf numFmtId="0" fontId="0" fillId="0" borderId="0" xfId="0" applyFont="1" applyAlignment="1">
      <alignment/>
    </xf>
    <xf numFmtId="0" fontId="45" fillId="0" borderId="0" xfId="0" applyFont="1" applyAlignment="1">
      <alignment/>
    </xf>
    <xf numFmtId="0" fontId="46" fillId="0" borderId="0" xfId="0" applyFont="1" applyAlignment="1">
      <alignment wrapText="1"/>
    </xf>
    <xf numFmtId="0" fontId="46" fillId="0" borderId="10" xfId="0" applyFont="1" applyBorder="1" applyAlignment="1">
      <alignment wrapText="1"/>
    </xf>
    <xf numFmtId="0" fontId="46" fillId="0" borderId="11" xfId="0" applyFont="1" applyBorder="1" applyAlignment="1">
      <alignment wrapText="1"/>
    </xf>
    <xf numFmtId="0" fontId="46" fillId="0" borderId="12" xfId="0" applyFont="1" applyBorder="1" applyAlignment="1">
      <alignment wrapText="1"/>
    </xf>
    <xf numFmtId="0" fontId="46" fillId="0" borderId="12" xfId="0" applyFont="1" applyBorder="1" applyAlignment="1" quotePrefix="1">
      <alignment horizontal="center" wrapText="1"/>
    </xf>
    <xf numFmtId="0" fontId="46" fillId="0" borderId="11" xfId="0" applyFont="1" applyBorder="1" applyAlignment="1">
      <alignment vertical="center" wrapText="1"/>
    </xf>
    <xf numFmtId="0" fontId="45" fillId="0" borderId="12" xfId="0" applyFont="1" applyBorder="1" applyAlignment="1">
      <alignment horizontal="justify" vertical="center" wrapText="1"/>
    </xf>
    <xf numFmtId="0" fontId="46" fillId="0" borderId="0" xfId="0" applyFont="1" applyFill="1" applyAlignment="1">
      <alignment wrapText="1"/>
    </xf>
    <xf numFmtId="0" fontId="45" fillId="0" borderId="12" xfId="0" applyFont="1" applyBorder="1" applyAlignment="1">
      <alignment wrapText="1"/>
    </xf>
    <xf numFmtId="164" fontId="46" fillId="0" borderId="12" xfId="0" applyNumberFormat="1" applyFont="1" applyBorder="1" applyAlignment="1">
      <alignment wrapText="1"/>
    </xf>
    <xf numFmtId="0" fontId="46"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justify" vertical="center" wrapText="1"/>
    </xf>
    <xf numFmtId="14" fontId="2" fillId="0" borderId="13" xfId="0" applyNumberFormat="1" applyFont="1" applyBorder="1" applyAlignment="1">
      <alignment horizontal="center" vertical="center" wrapText="1"/>
    </xf>
    <xf numFmtId="164" fontId="2" fillId="0" borderId="13" xfId="51" applyNumberFormat="1" applyFont="1" applyBorder="1" applyAlignment="1">
      <alignment vertical="center" wrapText="1"/>
    </xf>
    <xf numFmtId="0" fontId="2" fillId="0" borderId="13" xfId="0" applyFont="1" applyBorder="1" applyAlignment="1">
      <alignment vertical="center" wrapText="1"/>
    </xf>
    <xf numFmtId="0" fontId="47" fillId="0" borderId="12" xfId="45" applyFont="1" applyBorder="1" applyAlignment="1" quotePrefix="1">
      <alignment wrapText="1"/>
    </xf>
    <xf numFmtId="0" fontId="2" fillId="0" borderId="11" xfId="0" applyFont="1" applyBorder="1" applyAlignment="1">
      <alignment horizontal="center" vertical="center" wrapText="1"/>
    </xf>
    <xf numFmtId="0" fontId="2" fillId="33" borderId="12" xfId="56" applyFont="1" applyFill="1" applyBorder="1" applyAlignment="1">
      <alignment horizontal="center" vertical="center" wrapText="1"/>
      <protection/>
    </xf>
    <xf numFmtId="0" fontId="2" fillId="23" borderId="14" xfId="38" applyFont="1" applyBorder="1" applyAlignment="1">
      <alignment horizontal="center" vertical="center" wrapText="1"/>
    </xf>
    <xf numFmtId="0" fontId="46" fillId="0" borderId="15" xfId="0" applyFont="1" applyBorder="1" applyAlignment="1">
      <alignment vertical="center" wrapText="1"/>
    </xf>
    <xf numFmtId="0" fontId="0" fillId="0" borderId="0" xfId="0" applyAlignment="1">
      <alignment vertical="center"/>
    </xf>
    <xf numFmtId="0" fontId="0" fillId="0" borderId="13" xfId="0" applyBorder="1" applyAlignment="1">
      <alignment vertical="center"/>
    </xf>
    <xf numFmtId="44" fontId="0" fillId="0" borderId="13" xfId="51" applyFont="1" applyBorder="1" applyAlignment="1">
      <alignment vertical="center"/>
    </xf>
    <xf numFmtId="44" fontId="0" fillId="0" borderId="13" xfId="51" applyFont="1" applyBorder="1" applyAlignment="1">
      <alignment vertical="center"/>
    </xf>
    <xf numFmtId="0" fontId="44" fillId="0" borderId="13" xfId="0" applyFont="1" applyBorder="1" applyAlignment="1">
      <alignment horizontal="center" vertical="center"/>
    </xf>
    <xf numFmtId="44" fontId="44" fillId="0" borderId="13" xfId="0" applyNumberFormat="1" applyFont="1" applyBorder="1" applyAlignment="1">
      <alignment vertical="center"/>
    </xf>
    <xf numFmtId="0" fontId="30" fillId="34" borderId="0" xfId="0" applyFont="1" applyFill="1" applyAlignment="1">
      <alignment horizontal="justify" vertical="center" wrapText="1"/>
    </xf>
    <xf numFmtId="44" fontId="30" fillId="34" borderId="0" xfId="51" applyFont="1" applyFill="1" applyAlignment="1">
      <alignment vertical="center"/>
    </xf>
    <xf numFmtId="0" fontId="48" fillId="35" borderId="13" xfId="0" applyFont="1" applyFill="1" applyBorder="1" applyAlignment="1">
      <alignment horizontal="center" vertical="center"/>
    </xf>
    <xf numFmtId="0" fontId="2" fillId="0" borderId="13"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8" fillId="35" borderId="13" xfId="0" applyFont="1" applyFill="1" applyBorder="1" applyAlignment="1">
      <alignment horizontal="center" vertical="center"/>
    </xf>
    <xf numFmtId="0" fontId="2" fillId="0" borderId="11" xfId="0"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2" fillId="0" borderId="13" xfId="51"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2" xfId="56" applyFont="1" applyFill="1" applyBorder="1" applyAlignment="1">
      <alignment horizontal="center" vertical="center" wrapText="1"/>
      <protection/>
    </xf>
    <xf numFmtId="0" fontId="46" fillId="0" borderId="13" xfId="0" applyFont="1" applyBorder="1" applyAlignment="1">
      <alignment horizontal="center" vertical="center" wrapText="1"/>
    </xf>
    <xf numFmtId="0" fontId="46" fillId="0" borderId="24" xfId="0" applyFont="1" applyBorder="1" applyAlignment="1">
      <alignment wrapText="1"/>
    </xf>
    <xf numFmtId="14" fontId="46" fillId="0" borderId="25" xfId="0" applyNumberFormat="1" applyFont="1" applyBorder="1" applyAlignment="1">
      <alignment vertical="center" wrapText="1"/>
    </xf>
    <xf numFmtId="0" fontId="46" fillId="0" borderId="26" xfId="0" applyFont="1" applyBorder="1" applyAlignment="1">
      <alignment wrapText="1"/>
    </xf>
    <xf numFmtId="0" fontId="46" fillId="0" borderId="27" xfId="0" applyFont="1" applyBorder="1" applyAlignment="1">
      <alignment wrapText="1"/>
    </xf>
    <xf numFmtId="0" fontId="46" fillId="0" borderId="28" xfId="0" applyFont="1" applyBorder="1" applyAlignment="1">
      <alignment wrapText="1"/>
    </xf>
    <xf numFmtId="0" fontId="3" fillId="0" borderId="29" xfId="0" applyFont="1" applyBorder="1" applyAlignment="1">
      <alignment/>
    </xf>
    <xf numFmtId="0" fontId="2" fillId="0" borderId="0" xfId="0" applyFont="1" applyBorder="1" applyAlignment="1">
      <alignment wrapText="1"/>
    </xf>
    <xf numFmtId="0" fontId="2" fillId="0" borderId="30" xfId="0" applyFont="1" applyBorder="1" applyAlignment="1">
      <alignment wrapText="1"/>
    </xf>
    <xf numFmtId="0" fontId="46"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2" fillId="0" borderId="33" xfId="0" applyFont="1" applyBorder="1" applyAlignment="1">
      <alignment horizontal="center" vertical="center" wrapText="1"/>
    </xf>
    <xf numFmtId="164" fontId="2" fillId="0" borderId="33" xfId="51" applyNumberFormat="1" applyFont="1" applyBorder="1" applyAlignment="1">
      <alignment vertical="center" wrapText="1"/>
    </xf>
    <xf numFmtId="0" fontId="46" fillId="0" borderId="34" xfId="0"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xfId="50"/>
    <cellStyle name="Currency" xfId="51"/>
    <cellStyle name="Currency [0]" xfId="52"/>
    <cellStyle name="Moneda 2" xfId="53"/>
    <cellStyle name="Neutral" xfId="54"/>
    <cellStyle name="Normal 2 2" xfId="55"/>
    <cellStyle name="Normal 3" xfId="56"/>
    <cellStyle name="Normal 6"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gestiondelriesgo.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91"/>
  <sheetViews>
    <sheetView tabSelected="1" zoomScale="80" zoomScaleNormal="80" zoomScalePageLayoutView="80" workbookViewId="0" topLeftCell="A1">
      <selection activeCell="D9" sqref="D9"/>
    </sheetView>
  </sheetViews>
  <sheetFormatPr defaultColWidth="10.8515625" defaultRowHeight="15"/>
  <cols>
    <col min="1" max="1" width="5.00390625" style="2" customWidth="1"/>
    <col min="2" max="2" width="25.7109375" style="2" customWidth="1"/>
    <col min="3" max="3" width="66.421875" style="2" customWidth="1"/>
    <col min="4" max="5" width="15.140625" style="2" customWidth="1"/>
    <col min="6" max="6" width="19.00390625" style="2" customWidth="1"/>
    <col min="7" max="7" width="13.8515625" style="2" customWidth="1"/>
    <col min="8" max="8" width="21.28125" style="2" customWidth="1"/>
    <col min="9" max="9" width="19.7109375" style="2" customWidth="1"/>
    <col min="10" max="10" width="16.140625" style="2" bestFit="1" customWidth="1"/>
    <col min="11" max="11" width="16.7109375" style="2" customWidth="1"/>
    <col min="12" max="12" width="50.57421875" style="2" customWidth="1"/>
    <col min="13" max="13" width="14.00390625" style="2" customWidth="1"/>
    <col min="14" max="14" width="42.421875" style="2" customWidth="1"/>
    <col min="15" max="16384" width="10.8515625" style="2" customWidth="1"/>
  </cols>
  <sheetData>
    <row r="2" ht="15">
      <c r="B2" s="1" t="s">
        <v>19</v>
      </c>
    </row>
    <row r="3" ht="15">
      <c r="B3" s="1"/>
    </row>
    <row r="4" ht="15.75" thickBot="1">
      <c r="B4" s="1" t="s">
        <v>0</v>
      </c>
    </row>
    <row r="5" spans="2:9" ht="28.5">
      <c r="B5" s="3" t="s">
        <v>1</v>
      </c>
      <c r="C5" s="22" t="s">
        <v>26</v>
      </c>
      <c r="F5" s="34" t="s">
        <v>24</v>
      </c>
      <c r="G5" s="35"/>
      <c r="H5" s="35"/>
      <c r="I5" s="36"/>
    </row>
    <row r="6" spans="2:9" ht="14.25">
      <c r="B6" s="4" t="s">
        <v>2</v>
      </c>
      <c r="C6" s="5" t="s">
        <v>27</v>
      </c>
      <c r="F6" s="37"/>
      <c r="G6" s="38"/>
      <c r="H6" s="38"/>
      <c r="I6" s="39"/>
    </row>
    <row r="7" spans="2:9" ht="14.25">
      <c r="B7" s="4" t="s">
        <v>3</v>
      </c>
      <c r="C7" s="6">
        <v>5529696</v>
      </c>
      <c r="F7" s="37"/>
      <c r="G7" s="38"/>
      <c r="H7" s="38"/>
      <c r="I7" s="39"/>
    </row>
    <row r="8" spans="2:9" ht="14.25">
      <c r="B8" s="4" t="s">
        <v>15</v>
      </c>
      <c r="C8" s="18" t="s">
        <v>66</v>
      </c>
      <c r="F8" s="37"/>
      <c r="G8" s="38"/>
      <c r="H8" s="38"/>
      <c r="I8" s="39"/>
    </row>
    <row r="9" spans="2:9" ht="268.5" customHeight="1">
      <c r="B9" s="7" t="s">
        <v>18</v>
      </c>
      <c r="C9" s="8" t="s">
        <v>47</v>
      </c>
      <c r="F9" s="40"/>
      <c r="G9" s="41"/>
      <c r="H9" s="41"/>
      <c r="I9" s="42"/>
    </row>
    <row r="10" spans="2:9" ht="242.25">
      <c r="B10" s="4" t="s">
        <v>4</v>
      </c>
      <c r="C10" s="33" t="s">
        <v>162</v>
      </c>
      <c r="F10" s="9"/>
      <c r="G10" s="9"/>
      <c r="H10" s="9"/>
      <c r="I10" s="9"/>
    </row>
    <row r="11" spans="2:9" ht="15">
      <c r="B11" s="4" t="s">
        <v>5</v>
      </c>
      <c r="C11" s="10" t="s">
        <v>28</v>
      </c>
      <c r="F11" s="34" t="s">
        <v>23</v>
      </c>
      <c r="G11" s="35"/>
      <c r="H11" s="35"/>
      <c r="I11" s="36"/>
    </row>
    <row r="12" spans="2:9" ht="14.25">
      <c r="B12" s="4" t="s">
        <v>20</v>
      </c>
      <c r="C12" s="11">
        <f>SUM(H19:H91)</f>
        <v>4519816914.63</v>
      </c>
      <c r="F12" s="37"/>
      <c r="G12" s="38"/>
      <c r="H12" s="38"/>
      <c r="I12" s="39"/>
    </row>
    <row r="13" spans="2:9" ht="28.5">
      <c r="B13" s="4" t="s">
        <v>21</v>
      </c>
      <c r="C13" s="11"/>
      <c r="F13" s="37"/>
      <c r="G13" s="38"/>
      <c r="H13" s="38"/>
      <c r="I13" s="39"/>
    </row>
    <row r="14" spans="2:9" ht="28.5">
      <c r="B14" s="4" t="s">
        <v>22</v>
      </c>
      <c r="C14" s="11"/>
      <c r="F14" s="37"/>
      <c r="G14" s="38"/>
      <c r="H14" s="38"/>
      <c r="I14" s="39"/>
    </row>
    <row r="15" spans="2:9" ht="29.25" thickBot="1">
      <c r="B15" s="51" t="s">
        <v>17</v>
      </c>
      <c r="C15" s="52" t="s">
        <v>127</v>
      </c>
      <c r="F15" s="37"/>
      <c r="G15" s="38"/>
      <c r="H15" s="38"/>
      <c r="I15" s="39"/>
    </row>
    <row r="16" spans="2:12" ht="14.25">
      <c r="B16" s="53"/>
      <c r="C16" s="54"/>
      <c r="D16" s="54"/>
      <c r="E16" s="54"/>
      <c r="F16" s="54"/>
      <c r="G16" s="54"/>
      <c r="H16" s="54"/>
      <c r="I16" s="54"/>
      <c r="J16" s="54"/>
      <c r="K16" s="54"/>
      <c r="L16" s="55"/>
    </row>
    <row r="17" spans="2:12" ht="15.75" thickBot="1">
      <c r="B17" s="56" t="s">
        <v>150</v>
      </c>
      <c r="C17" s="57"/>
      <c r="D17" s="57"/>
      <c r="E17" s="57"/>
      <c r="F17" s="57"/>
      <c r="G17" s="57"/>
      <c r="H17" s="57"/>
      <c r="I17" s="57"/>
      <c r="J17" s="57"/>
      <c r="K17" s="57"/>
      <c r="L17" s="58"/>
    </row>
    <row r="18" spans="2:12" s="12" customFormat="1" ht="75" customHeight="1" thickBot="1">
      <c r="B18" s="21" t="s">
        <v>25</v>
      </c>
      <c r="C18" s="21" t="s">
        <v>6</v>
      </c>
      <c r="D18" s="21" t="s">
        <v>16</v>
      </c>
      <c r="E18" s="21" t="s">
        <v>7</v>
      </c>
      <c r="F18" s="21" t="s">
        <v>8</v>
      </c>
      <c r="G18" s="21" t="s">
        <v>9</v>
      </c>
      <c r="H18" s="21" t="s">
        <v>10</v>
      </c>
      <c r="I18" s="21" t="s">
        <v>11</v>
      </c>
      <c r="J18" s="21" t="s">
        <v>12</v>
      </c>
      <c r="K18" s="21" t="s">
        <v>13</v>
      </c>
      <c r="L18" s="21" t="s">
        <v>14</v>
      </c>
    </row>
    <row r="19" spans="2:12" ht="128.25">
      <c r="B19" s="19" t="s">
        <v>34</v>
      </c>
      <c r="C19" s="32" t="s">
        <v>35</v>
      </c>
      <c r="D19" s="15" t="s">
        <v>48</v>
      </c>
      <c r="E19" s="13" t="s">
        <v>55</v>
      </c>
      <c r="F19" s="13" t="s">
        <v>164</v>
      </c>
      <c r="G19" s="13" t="s">
        <v>30</v>
      </c>
      <c r="H19" s="16">
        <v>7700000</v>
      </c>
      <c r="I19" s="16">
        <v>7700000</v>
      </c>
      <c r="J19" s="17" t="s">
        <v>31</v>
      </c>
      <c r="K19" s="17" t="s">
        <v>36</v>
      </c>
      <c r="L19" s="20" t="s">
        <v>53</v>
      </c>
    </row>
    <row r="20" spans="2:12" ht="72">
      <c r="B20" s="44" t="s">
        <v>37</v>
      </c>
      <c r="C20" s="32" t="s">
        <v>38</v>
      </c>
      <c r="D20" s="45" t="s">
        <v>33</v>
      </c>
      <c r="E20" s="46" t="s">
        <v>56</v>
      </c>
      <c r="F20" s="46" t="s">
        <v>29</v>
      </c>
      <c r="G20" s="46" t="s">
        <v>30</v>
      </c>
      <c r="H20" s="47">
        <v>91270000</v>
      </c>
      <c r="I20" s="47">
        <v>91270000</v>
      </c>
      <c r="J20" s="48" t="s">
        <v>39</v>
      </c>
      <c r="K20" s="48" t="s">
        <v>36</v>
      </c>
      <c r="L20" s="49" t="s">
        <v>53</v>
      </c>
    </row>
    <row r="21" spans="2:12" ht="72">
      <c r="B21" s="19">
        <v>90121603</v>
      </c>
      <c r="C21" s="32" t="s">
        <v>40</v>
      </c>
      <c r="D21" s="15" t="s">
        <v>49</v>
      </c>
      <c r="E21" s="13" t="s">
        <v>57</v>
      </c>
      <c r="F21" s="13" t="s">
        <v>164</v>
      </c>
      <c r="G21" s="13" t="s">
        <v>30</v>
      </c>
      <c r="H21" s="16">
        <v>162000000</v>
      </c>
      <c r="I21" s="16">
        <v>162000000</v>
      </c>
      <c r="J21" s="17" t="s">
        <v>31</v>
      </c>
      <c r="K21" s="17" t="s">
        <v>36</v>
      </c>
      <c r="L21" s="20" t="s">
        <v>53</v>
      </c>
    </row>
    <row r="22" spans="2:12" ht="72">
      <c r="B22" s="19">
        <v>93141506</v>
      </c>
      <c r="C22" s="32" t="s">
        <v>41</v>
      </c>
      <c r="D22" s="15" t="s">
        <v>48</v>
      </c>
      <c r="E22" s="13" t="s">
        <v>58</v>
      </c>
      <c r="F22" s="13" t="s">
        <v>120</v>
      </c>
      <c r="G22" s="13" t="s">
        <v>30</v>
      </c>
      <c r="H22" s="16">
        <v>235000000</v>
      </c>
      <c r="I22" s="16">
        <v>235000000</v>
      </c>
      <c r="J22" s="17" t="s">
        <v>31</v>
      </c>
      <c r="K22" s="17" t="s">
        <v>36</v>
      </c>
      <c r="L22" s="20" t="s">
        <v>53</v>
      </c>
    </row>
    <row r="23" spans="2:12" ht="72">
      <c r="B23" s="19">
        <v>93141808</v>
      </c>
      <c r="C23" s="32" t="s">
        <v>42</v>
      </c>
      <c r="D23" s="15" t="s">
        <v>49</v>
      </c>
      <c r="E23" s="13" t="s">
        <v>58</v>
      </c>
      <c r="F23" s="13" t="s">
        <v>52</v>
      </c>
      <c r="G23" s="13" t="s">
        <v>30</v>
      </c>
      <c r="H23" s="16">
        <v>20000000</v>
      </c>
      <c r="I23" s="16">
        <v>20000000</v>
      </c>
      <c r="J23" s="17" t="s">
        <v>31</v>
      </c>
      <c r="K23" s="17" t="s">
        <v>36</v>
      </c>
      <c r="L23" s="20" t="s">
        <v>53</v>
      </c>
    </row>
    <row r="24" spans="2:12" ht="72">
      <c r="B24" s="19" t="s">
        <v>43</v>
      </c>
      <c r="C24" s="32" t="s">
        <v>44</v>
      </c>
      <c r="D24" s="15" t="s">
        <v>50</v>
      </c>
      <c r="E24" s="13" t="s">
        <v>59</v>
      </c>
      <c r="F24" s="13" t="s">
        <v>52</v>
      </c>
      <c r="G24" s="13" t="s">
        <v>30</v>
      </c>
      <c r="H24" s="16">
        <v>20000000</v>
      </c>
      <c r="I24" s="16">
        <v>20000000</v>
      </c>
      <c r="J24" s="17" t="s">
        <v>31</v>
      </c>
      <c r="K24" s="17" t="s">
        <v>36</v>
      </c>
      <c r="L24" s="20" t="s">
        <v>53</v>
      </c>
    </row>
    <row r="25" spans="2:12" ht="72">
      <c r="B25" s="19">
        <v>93141808</v>
      </c>
      <c r="C25" s="32" t="s">
        <v>45</v>
      </c>
      <c r="D25" s="15" t="s">
        <v>48</v>
      </c>
      <c r="E25" s="13" t="s">
        <v>58</v>
      </c>
      <c r="F25" s="13" t="s">
        <v>120</v>
      </c>
      <c r="G25" s="13" t="s">
        <v>30</v>
      </c>
      <c r="H25" s="16">
        <v>60000000</v>
      </c>
      <c r="I25" s="16">
        <v>60000000</v>
      </c>
      <c r="J25" s="17" t="s">
        <v>31</v>
      </c>
      <c r="K25" s="17" t="s">
        <v>36</v>
      </c>
      <c r="L25" s="20" t="s">
        <v>53</v>
      </c>
    </row>
    <row r="26" spans="2:12" ht="72">
      <c r="B26" s="19">
        <v>80112501</v>
      </c>
      <c r="C26" s="32" t="s">
        <v>46</v>
      </c>
      <c r="D26" s="15" t="s">
        <v>51</v>
      </c>
      <c r="E26" s="13" t="s">
        <v>54</v>
      </c>
      <c r="F26" s="13" t="s">
        <v>29</v>
      </c>
      <c r="G26" s="13" t="s">
        <v>30</v>
      </c>
      <c r="H26" s="16">
        <v>1075000</v>
      </c>
      <c r="I26" s="16">
        <v>1075000</v>
      </c>
      <c r="J26" s="17" t="s">
        <v>31</v>
      </c>
      <c r="K26" s="17" t="s">
        <v>36</v>
      </c>
      <c r="L26" s="20" t="s">
        <v>53</v>
      </c>
    </row>
    <row r="27" spans="2:12" ht="72">
      <c r="B27" s="19">
        <v>55101531</v>
      </c>
      <c r="C27" s="32" t="s">
        <v>63</v>
      </c>
      <c r="D27" s="15" t="s">
        <v>64</v>
      </c>
      <c r="E27" s="13" t="s">
        <v>56</v>
      </c>
      <c r="F27" s="13" t="s">
        <v>29</v>
      </c>
      <c r="G27" s="13" t="s">
        <v>30</v>
      </c>
      <c r="H27" s="16">
        <v>12000000</v>
      </c>
      <c r="I27" s="16">
        <v>10400000</v>
      </c>
      <c r="J27" s="17" t="s">
        <v>31</v>
      </c>
      <c r="K27" s="17" t="s">
        <v>36</v>
      </c>
      <c r="L27" s="20" t="s">
        <v>65</v>
      </c>
    </row>
    <row r="28" spans="2:12" ht="72">
      <c r="B28" s="19">
        <v>43211507</v>
      </c>
      <c r="C28" s="32" t="s">
        <v>61</v>
      </c>
      <c r="D28" s="15" t="s">
        <v>33</v>
      </c>
      <c r="E28" s="13" t="s">
        <v>60</v>
      </c>
      <c r="F28" s="13" t="s">
        <v>52</v>
      </c>
      <c r="G28" s="13" t="s">
        <v>30</v>
      </c>
      <c r="H28" s="16">
        <v>10000000</v>
      </c>
      <c r="I28" s="16">
        <v>20000000</v>
      </c>
      <c r="J28" s="17" t="s">
        <v>31</v>
      </c>
      <c r="K28" s="17" t="s">
        <v>36</v>
      </c>
      <c r="L28" s="20" t="s">
        <v>62</v>
      </c>
    </row>
    <row r="29" spans="2:12" ht="72">
      <c r="B29" s="44">
        <v>80131502</v>
      </c>
      <c r="C29" s="32" t="s">
        <v>76</v>
      </c>
      <c r="D29" s="45" t="s">
        <v>33</v>
      </c>
      <c r="E29" s="46" t="s">
        <v>54</v>
      </c>
      <c r="F29" s="46" t="s">
        <v>29</v>
      </c>
      <c r="G29" s="46" t="s">
        <v>30</v>
      </c>
      <c r="H29" s="47">
        <f>71768257*6</f>
        <v>430609542</v>
      </c>
      <c r="I29" s="47">
        <f>71768257*6</f>
        <v>430609542</v>
      </c>
      <c r="J29" s="48" t="s">
        <v>31</v>
      </c>
      <c r="K29" s="48" t="s">
        <v>36</v>
      </c>
      <c r="L29" s="49" t="s">
        <v>128</v>
      </c>
    </row>
    <row r="30" spans="2:12" ht="72">
      <c r="B30" s="44">
        <v>78102203</v>
      </c>
      <c r="C30" s="32" t="s">
        <v>77</v>
      </c>
      <c r="D30" s="45" t="s">
        <v>33</v>
      </c>
      <c r="E30" s="46" t="s">
        <v>56</v>
      </c>
      <c r="F30" s="46" t="s">
        <v>29</v>
      </c>
      <c r="G30" s="46" t="s">
        <v>30</v>
      </c>
      <c r="H30" s="47">
        <v>27398000</v>
      </c>
      <c r="I30" s="47">
        <v>27398000</v>
      </c>
      <c r="J30" s="48" t="s">
        <v>31</v>
      </c>
      <c r="K30" s="48" t="s">
        <v>36</v>
      </c>
      <c r="L30" s="49" t="s">
        <v>128</v>
      </c>
    </row>
    <row r="31" spans="2:12" ht="72">
      <c r="B31" s="19" t="s">
        <v>111</v>
      </c>
      <c r="C31" s="32" t="s">
        <v>78</v>
      </c>
      <c r="D31" s="15" t="s">
        <v>117</v>
      </c>
      <c r="E31" s="13" t="s">
        <v>56</v>
      </c>
      <c r="F31" s="13" t="s">
        <v>164</v>
      </c>
      <c r="G31" s="13" t="s">
        <v>30</v>
      </c>
      <c r="H31" s="16">
        <f>18245000*1.045</f>
        <v>19066025</v>
      </c>
      <c r="I31" s="16">
        <f>18245000*1.045</f>
        <v>19066025</v>
      </c>
      <c r="J31" s="17" t="s">
        <v>31</v>
      </c>
      <c r="K31" s="17" t="s">
        <v>36</v>
      </c>
      <c r="L31" s="20" t="s">
        <v>128</v>
      </c>
    </row>
    <row r="32" spans="2:12" ht="72">
      <c r="B32" s="19" t="s">
        <v>111</v>
      </c>
      <c r="C32" s="32" t="s">
        <v>79</v>
      </c>
      <c r="D32" s="15" t="s">
        <v>122</v>
      </c>
      <c r="E32" s="13" t="s">
        <v>118</v>
      </c>
      <c r="F32" s="13" t="s">
        <v>164</v>
      </c>
      <c r="G32" s="13" t="s">
        <v>30</v>
      </c>
      <c r="H32" s="16">
        <f>14920214*1.045</f>
        <v>15591623.629999999</v>
      </c>
      <c r="I32" s="16">
        <f>14920214*1.045</f>
        <v>15591623.629999999</v>
      </c>
      <c r="J32" s="17" t="s">
        <v>31</v>
      </c>
      <c r="K32" s="17" t="s">
        <v>36</v>
      </c>
      <c r="L32" s="20" t="s">
        <v>128</v>
      </c>
    </row>
    <row r="33" spans="2:12" ht="72">
      <c r="B33" s="19" t="s">
        <v>111</v>
      </c>
      <c r="C33" s="32" t="s">
        <v>80</v>
      </c>
      <c r="D33" s="15" t="s">
        <v>119</v>
      </c>
      <c r="E33" s="13" t="s">
        <v>56</v>
      </c>
      <c r="F33" s="13" t="s">
        <v>120</v>
      </c>
      <c r="G33" s="13" t="s">
        <v>30</v>
      </c>
      <c r="H33" s="16">
        <f>82735000*1.045</f>
        <v>86458075</v>
      </c>
      <c r="I33" s="16">
        <f>82735000*1.045</f>
        <v>86458075</v>
      </c>
      <c r="J33" s="17" t="s">
        <v>31</v>
      </c>
      <c r="K33" s="17" t="s">
        <v>36</v>
      </c>
      <c r="L33" s="20" t="s">
        <v>128</v>
      </c>
    </row>
    <row r="34" spans="2:12" ht="72">
      <c r="B34" s="19" t="s">
        <v>112</v>
      </c>
      <c r="C34" s="32" t="s">
        <v>81</v>
      </c>
      <c r="D34" s="15" t="s">
        <v>33</v>
      </c>
      <c r="E34" s="13" t="s">
        <v>60</v>
      </c>
      <c r="F34" s="13" t="s">
        <v>164</v>
      </c>
      <c r="G34" s="13" t="s">
        <v>30</v>
      </c>
      <c r="H34" s="16">
        <v>25000000</v>
      </c>
      <c r="I34" s="16">
        <v>25000000</v>
      </c>
      <c r="J34" s="17" t="s">
        <v>31</v>
      </c>
      <c r="K34" s="17" t="s">
        <v>36</v>
      </c>
      <c r="L34" s="20" t="s">
        <v>128</v>
      </c>
    </row>
    <row r="35" spans="2:12" ht="72">
      <c r="B35" s="19" t="s">
        <v>112</v>
      </c>
      <c r="C35" s="32" t="s">
        <v>82</v>
      </c>
      <c r="D35" s="15" t="s">
        <v>49</v>
      </c>
      <c r="E35" s="13" t="s">
        <v>54</v>
      </c>
      <c r="F35" s="13" t="s">
        <v>120</v>
      </c>
      <c r="G35" s="13" t="s">
        <v>30</v>
      </c>
      <c r="H35" s="16">
        <v>40000000</v>
      </c>
      <c r="I35" s="16">
        <v>40000000</v>
      </c>
      <c r="J35" s="17" t="s">
        <v>31</v>
      </c>
      <c r="K35" s="17" t="s">
        <v>36</v>
      </c>
      <c r="L35" s="20" t="s">
        <v>128</v>
      </c>
    </row>
    <row r="36" spans="2:12" ht="72">
      <c r="B36" s="19" t="s">
        <v>113</v>
      </c>
      <c r="C36" s="32" t="s">
        <v>83</v>
      </c>
      <c r="D36" s="15" t="s">
        <v>51</v>
      </c>
      <c r="E36" s="13" t="s">
        <v>107</v>
      </c>
      <c r="F36" s="13" t="s">
        <v>120</v>
      </c>
      <c r="G36" s="13" t="s">
        <v>30</v>
      </c>
      <c r="H36" s="16">
        <v>150000000</v>
      </c>
      <c r="I36" s="16">
        <v>150000000</v>
      </c>
      <c r="J36" s="17" t="s">
        <v>31</v>
      </c>
      <c r="K36" s="17" t="s">
        <v>36</v>
      </c>
      <c r="L36" s="20" t="s">
        <v>128</v>
      </c>
    </row>
    <row r="37" spans="2:12" ht="72">
      <c r="B37" s="19">
        <v>78181701</v>
      </c>
      <c r="C37" s="32" t="s">
        <v>84</v>
      </c>
      <c r="D37" s="15" t="s">
        <v>33</v>
      </c>
      <c r="E37" s="13" t="s">
        <v>56</v>
      </c>
      <c r="F37" s="13" t="s">
        <v>164</v>
      </c>
      <c r="G37" s="13" t="s">
        <v>30</v>
      </c>
      <c r="H37" s="16">
        <f>50000000*1.045</f>
        <v>52250000</v>
      </c>
      <c r="I37" s="16">
        <f>50000000*1.045</f>
        <v>52250000</v>
      </c>
      <c r="J37" s="17" t="s">
        <v>31</v>
      </c>
      <c r="K37" s="17" t="s">
        <v>36</v>
      </c>
      <c r="L37" s="20" t="s">
        <v>128</v>
      </c>
    </row>
    <row r="38" spans="2:12" ht="72">
      <c r="B38" s="19">
        <v>92121504</v>
      </c>
      <c r="C38" s="32" t="s">
        <v>85</v>
      </c>
      <c r="D38" s="15" t="s">
        <v>49</v>
      </c>
      <c r="E38" s="13" t="s">
        <v>56</v>
      </c>
      <c r="F38" s="13" t="s">
        <v>121</v>
      </c>
      <c r="G38" s="13" t="s">
        <v>30</v>
      </c>
      <c r="H38" s="16">
        <f>180000000*1.045</f>
        <v>188100000</v>
      </c>
      <c r="I38" s="16">
        <f>180000000*1.045</f>
        <v>188100000</v>
      </c>
      <c r="J38" s="17" t="s">
        <v>31</v>
      </c>
      <c r="K38" s="17" t="s">
        <v>36</v>
      </c>
      <c r="L38" s="20" t="s">
        <v>128</v>
      </c>
    </row>
    <row r="39" spans="2:12" ht="72">
      <c r="B39" s="19" t="s">
        <v>116</v>
      </c>
      <c r="C39" s="32" t="s">
        <v>86</v>
      </c>
      <c r="D39" s="15" t="s">
        <v>122</v>
      </c>
      <c r="E39" s="13" t="s">
        <v>56</v>
      </c>
      <c r="F39" s="13" t="s">
        <v>164</v>
      </c>
      <c r="G39" s="13" t="s">
        <v>30</v>
      </c>
      <c r="H39" s="16">
        <f>132000000*1.045</f>
        <v>137940000</v>
      </c>
      <c r="I39" s="16">
        <f>132000000*1.045</f>
        <v>137940000</v>
      </c>
      <c r="J39" s="17" t="s">
        <v>31</v>
      </c>
      <c r="K39" s="17" t="s">
        <v>36</v>
      </c>
      <c r="L39" s="20" t="s">
        <v>128</v>
      </c>
    </row>
    <row r="40" spans="2:12" ht="72">
      <c r="B40" s="19">
        <v>83121703</v>
      </c>
      <c r="C40" s="32" t="s">
        <v>87</v>
      </c>
      <c r="D40" s="15" t="s">
        <v>69</v>
      </c>
      <c r="E40" s="13" t="s">
        <v>56</v>
      </c>
      <c r="F40" s="13" t="s">
        <v>164</v>
      </c>
      <c r="G40" s="13" t="s">
        <v>30</v>
      </c>
      <c r="H40" s="16">
        <v>70000000</v>
      </c>
      <c r="I40" s="16">
        <v>70000000</v>
      </c>
      <c r="J40" s="17" t="s">
        <v>31</v>
      </c>
      <c r="K40" s="17" t="s">
        <v>36</v>
      </c>
      <c r="L40" s="20" t="s">
        <v>128</v>
      </c>
    </row>
    <row r="41" spans="2:12" ht="72">
      <c r="B41" s="19">
        <v>81112309</v>
      </c>
      <c r="C41" s="32" t="s">
        <v>88</v>
      </c>
      <c r="D41" s="15" t="s">
        <v>69</v>
      </c>
      <c r="E41" s="13" t="s">
        <v>56</v>
      </c>
      <c r="F41" s="13" t="s">
        <v>164</v>
      </c>
      <c r="G41" s="13" t="s">
        <v>30</v>
      </c>
      <c r="H41" s="16">
        <v>180000000</v>
      </c>
      <c r="I41" s="16">
        <v>180000000</v>
      </c>
      <c r="J41" s="17" t="s">
        <v>31</v>
      </c>
      <c r="K41" s="17" t="s">
        <v>36</v>
      </c>
      <c r="L41" s="20" t="s">
        <v>128</v>
      </c>
    </row>
    <row r="42" spans="2:12" ht="72">
      <c r="B42" s="19">
        <v>43232701</v>
      </c>
      <c r="C42" s="32" t="s">
        <v>89</v>
      </c>
      <c r="D42" s="15" t="s">
        <v>69</v>
      </c>
      <c r="E42" s="13" t="s">
        <v>56</v>
      </c>
      <c r="F42" s="13" t="s">
        <v>164</v>
      </c>
      <c r="G42" s="13" t="s">
        <v>30</v>
      </c>
      <c r="H42" s="16">
        <v>200000000</v>
      </c>
      <c r="I42" s="16">
        <v>200000000</v>
      </c>
      <c r="J42" s="17" t="s">
        <v>31</v>
      </c>
      <c r="K42" s="17" t="s">
        <v>36</v>
      </c>
      <c r="L42" s="20" t="s">
        <v>128</v>
      </c>
    </row>
    <row r="43" spans="2:12" ht="72">
      <c r="B43" s="19">
        <v>83121703</v>
      </c>
      <c r="C43" s="32" t="s">
        <v>90</v>
      </c>
      <c r="D43" s="15" t="s">
        <v>122</v>
      </c>
      <c r="E43" s="13" t="s">
        <v>56</v>
      </c>
      <c r="F43" s="13" t="s">
        <v>52</v>
      </c>
      <c r="G43" s="13" t="s">
        <v>30</v>
      </c>
      <c r="H43" s="16">
        <v>20000000</v>
      </c>
      <c r="I43" s="16">
        <v>20000000</v>
      </c>
      <c r="J43" s="17" t="s">
        <v>31</v>
      </c>
      <c r="K43" s="17" t="s">
        <v>36</v>
      </c>
      <c r="L43" s="20" t="s">
        <v>128</v>
      </c>
    </row>
    <row r="44" spans="2:12" ht="72">
      <c r="B44" s="19" t="s">
        <v>113</v>
      </c>
      <c r="C44" s="32" t="s">
        <v>91</v>
      </c>
      <c r="D44" s="15" t="s">
        <v>50</v>
      </c>
      <c r="E44" s="13" t="s">
        <v>123</v>
      </c>
      <c r="F44" s="13" t="s">
        <v>120</v>
      </c>
      <c r="G44" s="13" t="s">
        <v>30</v>
      </c>
      <c r="H44" s="16">
        <v>200000000</v>
      </c>
      <c r="I44" s="16">
        <v>200000000</v>
      </c>
      <c r="J44" s="17" t="s">
        <v>31</v>
      </c>
      <c r="K44" s="17" t="s">
        <v>36</v>
      </c>
      <c r="L44" s="20" t="s">
        <v>128</v>
      </c>
    </row>
    <row r="45" spans="2:12" ht="72">
      <c r="B45" s="19">
        <v>81110000</v>
      </c>
      <c r="C45" s="32" t="s">
        <v>92</v>
      </c>
      <c r="D45" s="15" t="s">
        <v>122</v>
      </c>
      <c r="E45" s="13" t="s">
        <v>56</v>
      </c>
      <c r="F45" s="13" t="s">
        <v>120</v>
      </c>
      <c r="G45" s="13" t="s">
        <v>30</v>
      </c>
      <c r="H45" s="16">
        <v>63000000</v>
      </c>
      <c r="I45" s="16">
        <v>63000000</v>
      </c>
      <c r="J45" s="17" t="s">
        <v>31</v>
      </c>
      <c r="K45" s="17" t="s">
        <v>36</v>
      </c>
      <c r="L45" s="20" t="s">
        <v>128</v>
      </c>
    </row>
    <row r="46" spans="2:12" ht="72">
      <c r="B46" s="19">
        <v>43211507</v>
      </c>
      <c r="C46" s="32" t="s">
        <v>93</v>
      </c>
      <c r="D46" s="15" t="s">
        <v>50</v>
      </c>
      <c r="E46" s="13" t="s">
        <v>67</v>
      </c>
      <c r="F46" s="13" t="s">
        <v>120</v>
      </c>
      <c r="G46" s="13" t="s">
        <v>30</v>
      </c>
      <c r="H46" s="16">
        <v>150000000</v>
      </c>
      <c r="I46" s="16">
        <v>150000000</v>
      </c>
      <c r="J46" s="17" t="s">
        <v>31</v>
      </c>
      <c r="K46" s="17" t="s">
        <v>36</v>
      </c>
      <c r="L46" s="20" t="s">
        <v>128</v>
      </c>
    </row>
    <row r="47" spans="2:12" ht="72">
      <c r="B47" s="19">
        <v>81110000</v>
      </c>
      <c r="C47" s="32" t="s">
        <v>94</v>
      </c>
      <c r="D47" s="15" t="s">
        <v>51</v>
      </c>
      <c r="E47" s="13" t="s">
        <v>56</v>
      </c>
      <c r="F47" s="13" t="s">
        <v>120</v>
      </c>
      <c r="G47" s="13" t="s">
        <v>30</v>
      </c>
      <c r="H47" s="16">
        <v>100000000</v>
      </c>
      <c r="I47" s="16">
        <v>100000000</v>
      </c>
      <c r="J47" s="17" t="s">
        <v>31</v>
      </c>
      <c r="K47" s="17" t="s">
        <v>36</v>
      </c>
      <c r="L47" s="20" t="s">
        <v>128</v>
      </c>
    </row>
    <row r="48" spans="2:12" ht="72">
      <c r="B48" s="19" t="s">
        <v>95</v>
      </c>
      <c r="C48" s="32" t="s">
        <v>98</v>
      </c>
      <c r="D48" s="15" t="s">
        <v>49</v>
      </c>
      <c r="E48" s="13" t="s">
        <v>58</v>
      </c>
      <c r="F48" s="13" t="s">
        <v>120</v>
      </c>
      <c r="G48" s="13" t="s">
        <v>30</v>
      </c>
      <c r="H48" s="16">
        <f>80000000+30000000+1835000</f>
        <v>111835000</v>
      </c>
      <c r="I48" s="16">
        <v>80000000</v>
      </c>
      <c r="J48" s="17" t="s">
        <v>31</v>
      </c>
      <c r="K48" s="17" t="s">
        <v>36</v>
      </c>
      <c r="L48" s="20" t="s">
        <v>129</v>
      </c>
    </row>
    <row r="49" spans="2:12" ht="72">
      <c r="B49" s="19" t="s">
        <v>95</v>
      </c>
      <c r="C49" s="32" t="s">
        <v>99</v>
      </c>
      <c r="D49" s="15" t="s">
        <v>49</v>
      </c>
      <c r="E49" s="13" t="s">
        <v>58</v>
      </c>
      <c r="F49" s="13" t="s">
        <v>120</v>
      </c>
      <c r="G49" s="13" t="s">
        <v>30</v>
      </c>
      <c r="H49" s="16">
        <v>88000000</v>
      </c>
      <c r="I49" s="16">
        <v>88000000</v>
      </c>
      <c r="J49" s="17" t="s">
        <v>31</v>
      </c>
      <c r="K49" s="17" t="s">
        <v>36</v>
      </c>
      <c r="L49" s="20" t="s">
        <v>129</v>
      </c>
    </row>
    <row r="50" spans="2:12" ht="72">
      <c r="B50" s="19">
        <v>55101531</v>
      </c>
      <c r="C50" s="32" t="s">
        <v>100</v>
      </c>
      <c r="D50" s="15" t="s">
        <v>69</v>
      </c>
      <c r="E50" s="13" t="s">
        <v>56</v>
      </c>
      <c r="F50" s="13" t="s">
        <v>52</v>
      </c>
      <c r="G50" s="13" t="s">
        <v>30</v>
      </c>
      <c r="H50" s="16">
        <v>3500000</v>
      </c>
      <c r="I50" s="16">
        <v>3500000</v>
      </c>
      <c r="J50" s="17" t="s">
        <v>31</v>
      </c>
      <c r="K50" s="17" t="s">
        <v>36</v>
      </c>
      <c r="L50" s="20" t="s">
        <v>129</v>
      </c>
    </row>
    <row r="51" spans="2:12" ht="72">
      <c r="B51" s="19">
        <v>55101519</v>
      </c>
      <c r="C51" s="32" t="s">
        <v>101</v>
      </c>
      <c r="D51" s="15" t="s">
        <v>48</v>
      </c>
      <c r="E51" s="13" t="s">
        <v>56</v>
      </c>
      <c r="F51" s="13" t="s">
        <v>52</v>
      </c>
      <c r="G51" s="13" t="s">
        <v>30</v>
      </c>
      <c r="H51" s="16">
        <v>500000</v>
      </c>
      <c r="I51" s="16">
        <v>500000</v>
      </c>
      <c r="J51" s="17" t="s">
        <v>31</v>
      </c>
      <c r="K51" s="17" t="s">
        <v>36</v>
      </c>
      <c r="L51" s="20" t="s">
        <v>129</v>
      </c>
    </row>
    <row r="52" spans="2:12" ht="72">
      <c r="B52" s="19" t="s">
        <v>96</v>
      </c>
      <c r="C52" s="32" t="s">
        <v>102</v>
      </c>
      <c r="D52" s="15" t="s">
        <v>106</v>
      </c>
      <c r="E52" s="13" t="s">
        <v>107</v>
      </c>
      <c r="F52" s="13" t="s">
        <v>52</v>
      </c>
      <c r="G52" s="13" t="s">
        <v>30</v>
      </c>
      <c r="H52" s="16">
        <v>16500000</v>
      </c>
      <c r="I52" s="16">
        <v>16500000</v>
      </c>
      <c r="J52" s="17" t="s">
        <v>31</v>
      </c>
      <c r="K52" s="17" t="s">
        <v>36</v>
      </c>
      <c r="L52" s="20" t="s">
        <v>129</v>
      </c>
    </row>
    <row r="53" spans="2:12" ht="72">
      <c r="B53" s="19">
        <v>55101519</v>
      </c>
      <c r="C53" s="32" t="s">
        <v>103</v>
      </c>
      <c r="D53" s="15" t="s">
        <v>106</v>
      </c>
      <c r="E53" s="13" t="s">
        <v>107</v>
      </c>
      <c r="F53" s="13" t="s">
        <v>52</v>
      </c>
      <c r="G53" s="13" t="s">
        <v>30</v>
      </c>
      <c r="H53" s="16">
        <v>500000</v>
      </c>
      <c r="I53" s="16">
        <v>500000</v>
      </c>
      <c r="J53" s="17" t="s">
        <v>31</v>
      </c>
      <c r="K53" s="17" t="s">
        <v>36</v>
      </c>
      <c r="L53" s="20" t="s">
        <v>129</v>
      </c>
    </row>
    <row r="54" spans="2:12" ht="72">
      <c r="B54" s="19" t="s">
        <v>97</v>
      </c>
      <c r="C54" s="32" t="s">
        <v>104</v>
      </c>
      <c r="D54" s="15" t="s">
        <v>50</v>
      </c>
      <c r="E54" s="13" t="s">
        <v>107</v>
      </c>
      <c r="F54" s="13" t="s">
        <v>52</v>
      </c>
      <c r="G54" s="13" t="s">
        <v>30</v>
      </c>
      <c r="H54" s="16">
        <v>2500000</v>
      </c>
      <c r="I54" s="16">
        <v>2500000</v>
      </c>
      <c r="J54" s="17" t="s">
        <v>31</v>
      </c>
      <c r="K54" s="17" t="s">
        <v>36</v>
      </c>
      <c r="L54" s="20" t="s">
        <v>129</v>
      </c>
    </row>
    <row r="55" spans="2:12" ht="72">
      <c r="B55" s="19">
        <v>81112212</v>
      </c>
      <c r="C55" s="32" t="s">
        <v>105</v>
      </c>
      <c r="D55" s="15" t="s">
        <v>49</v>
      </c>
      <c r="E55" s="13" t="s">
        <v>56</v>
      </c>
      <c r="F55" s="13" t="s">
        <v>120</v>
      </c>
      <c r="G55" s="13" t="s">
        <v>30</v>
      </c>
      <c r="H55" s="16">
        <v>23000000</v>
      </c>
      <c r="I55" s="16">
        <v>23000000</v>
      </c>
      <c r="J55" s="17" t="s">
        <v>31</v>
      </c>
      <c r="K55" s="17" t="s">
        <v>36</v>
      </c>
      <c r="L55" s="20" t="s">
        <v>129</v>
      </c>
    </row>
    <row r="56" spans="2:12" ht="72">
      <c r="B56" s="19" t="s">
        <v>114</v>
      </c>
      <c r="C56" s="32" t="s">
        <v>131</v>
      </c>
      <c r="D56" s="15" t="s">
        <v>49</v>
      </c>
      <c r="E56" s="13" t="s">
        <v>57</v>
      </c>
      <c r="F56" s="13" t="s">
        <v>132</v>
      </c>
      <c r="G56" s="13" t="s">
        <v>30</v>
      </c>
      <c r="H56" s="16">
        <v>123000000</v>
      </c>
      <c r="I56" s="16">
        <v>123000000</v>
      </c>
      <c r="J56" s="17" t="s">
        <v>124</v>
      </c>
      <c r="K56" s="17" t="s">
        <v>32</v>
      </c>
      <c r="L56" s="20" t="s">
        <v>130</v>
      </c>
    </row>
    <row r="57" spans="2:12" ht="72">
      <c r="B57" s="19">
        <v>81112103</v>
      </c>
      <c r="C57" s="32" t="s">
        <v>133</v>
      </c>
      <c r="D57" s="15" t="s">
        <v>49</v>
      </c>
      <c r="E57" s="13" t="s">
        <v>54</v>
      </c>
      <c r="F57" s="13" t="s">
        <v>132</v>
      </c>
      <c r="G57" s="13" t="s">
        <v>30</v>
      </c>
      <c r="H57" s="16">
        <v>75000000</v>
      </c>
      <c r="I57" s="16">
        <v>75000000</v>
      </c>
      <c r="J57" s="17" t="s">
        <v>124</v>
      </c>
      <c r="K57" s="17" t="s">
        <v>32</v>
      </c>
      <c r="L57" s="20" t="s">
        <v>130</v>
      </c>
    </row>
    <row r="58" spans="2:12" ht="72">
      <c r="B58" s="19" t="s">
        <v>115</v>
      </c>
      <c r="C58" s="32" t="s">
        <v>108</v>
      </c>
      <c r="D58" s="15" t="s">
        <v>51</v>
      </c>
      <c r="E58" s="13" t="s">
        <v>125</v>
      </c>
      <c r="F58" s="13" t="s">
        <v>164</v>
      </c>
      <c r="G58" s="13" t="s">
        <v>30</v>
      </c>
      <c r="H58" s="16">
        <v>40000000</v>
      </c>
      <c r="I58" s="16">
        <v>40000000</v>
      </c>
      <c r="J58" s="17" t="s">
        <v>124</v>
      </c>
      <c r="K58" s="17" t="s">
        <v>32</v>
      </c>
      <c r="L58" s="20" t="s">
        <v>130</v>
      </c>
    </row>
    <row r="59" spans="2:12" ht="72">
      <c r="B59" s="19">
        <v>82101801</v>
      </c>
      <c r="C59" s="32" t="s">
        <v>109</v>
      </c>
      <c r="D59" s="15" t="s">
        <v>49</v>
      </c>
      <c r="E59" s="13" t="s">
        <v>55</v>
      </c>
      <c r="F59" s="13" t="s">
        <v>52</v>
      </c>
      <c r="G59" s="13" t="s">
        <v>30</v>
      </c>
      <c r="H59" s="16">
        <v>15000000</v>
      </c>
      <c r="I59" s="16">
        <v>15000000</v>
      </c>
      <c r="J59" s="17" t="s">
        <v>31</v>
      </c>
      <c r="K59" s="17" t="s">
        <v>36</v>
      </c>
      <c r="L59" s="20" t="s">
        <v>130</v>
      </c>
    </row>
    <row r="60" spans="2:12" ht="72">
      <c r="B60" s="19">
        <v>80101500</v>
      </c>
      <c r="C60" s="32" t="s">
        <v>110</v>
      </c>
      <c r="D60" s="15" t="s">
        <v>33</v>
      </c>
      <c r="E60" s="13" t="s">
        <v>54</v>
      </c>
      <c r="F60" s="13" t="s">
        <v>52</v>
      </c>
      <c r="G60" s="13" t="s">
        <v>30</v>
      </c>
      <c r="H60" s="16">
        <f>3570000*6</f>
        <v>21420000</v>
      </c>
      <c r="I60" s="16">
        <f>3570000*6</f>
        <v>21420000</v>
      </c>
      <c r="J60" s="17" t="s">
        <v>31</v>
      </c>
      <c r="K60" s="17" t="s">
        <v>36</v>
      </c>
      <c r="L60" s="20" t="s">
        <v>130</v>
      </c>
    </row>
    <row r="61" spans="2:12" ht="99.75">
      <c r="B61" s="19">
        <v>80101500</v>
      </c>
      <c r="C61" s="32" t="s">
        <v>126</v>
      </c>
      <c r="D61" s="15" t="s">
        <v>33</v>
      </c>
      <c r="E61" s="13" t="s">
        <v>118</v>
      </c>
      <c r="F61" s="13" t="s">
        <v>52</v>
      </c>
      <c r="G61" s="13" t="s">
        <v>30</v>
      </c>
      <c r="H61" s="16">
        <v>20000000</v>
      </c>
      <c r="I61" s="16">
        <v>20000000</v>
      </c>
      <c r="J61" s="17" t="s">
        <v>31</v>
      </c>
      <c r="K61" s="17" t="s">
        <v>36</v>
      </c>
      <c r="L61" s="20" t="s">
        <v>130</v>
      </c>
    </row>
    <row r="62" spans="2:12" ht="72">
      <c r="B62" s="19">
        <v>80101500</v>
      </c>
      <c r="C62" s="32" t="s">
        <v>134</v>
      </c>
      <c r="D62" s="15" t="s">
        <v>33</v>
      </c>
      <c r="E62" s="13" t="s">
        <v>118</v>
      </c>
      <c r="F62" s="13" t="s">
        <v>52</v>
      </c>
      <c r="G62" s="13" t="s">
        <v>30</v>
      </c>
      <c r="H62" s="16">
        <v>12000000</v>
      </c>
      <c r="I62" s="16">
        <v>12000000</v>
      </c>
      <c r="J62" s="17" t="s">
        <v>31</v>
      </c>
      <c r="K62" s="17" t="s">
        <v>36</v>
      </c>
      <c r="L62" s="20" t="s">
        <v>135</v>
      </c>
    </row>
    <row r="63" spans="2:12" ht="72">
      <c r="B63" s="44" t="s">
        <v>70</v>
      </c>
      <c r="C63" s="32" t="s">
        <v>71</v>
      </c>
      <c r="D63" s="45" t="s">
        <v>48</v>
      </c>
      <c r="E63" s="46" t="s">
        <v>72</v>
      </c>
      <c r="F63" s="46" t="s">
        <v>165</v>
      </c>
      <c r="G63" s="46" t="s">
        <v>68</v>
      </c>
      <c r="H63" s="47">
        <v>23671000</v>
      </c>
      <c r="I63" s="47">
        <v>23671000</v>
      </c>
      <c r="J63" s="48" t="s">
        <v>31</v>
      </c>
      <c r="K63" s="48" t="s">
        <v>36</v>
      </c>
      <c r="L63" s="49" t="s">
        <v>73</v>
      </c>
    </row>
    <row r="64" spans="2:12" ht="72">
      <c r="B64" s="44" t="s">
        <v>70</v>
      </c>
      <c r="C64" s="32" t="s">
        <v>163</v>
      </c>
      <c r="D64" s="45" t="s">
        <v>33</v>
      </c>
      <c r="E64" s="46" t="s">
        <v>58</v>
      </c>
      <c r="F64" s="46" t="s">
        <v>166</v>
      </c>
      <c r="G64" s="46" t="s">
        <v>74</v>
      </c>
      <c r="H64" s="47">
        <v>47000000</v>
      </c>
      <c r="I64" s="47">
        <v>47000000</v>
      </c>
      <c r="J64" s="48" t="s">
        <v>31</v>
      </c>
      <c r="K64" s="48" t="s">
        <v>36</v>
      </c>
      <c r="L64" s="49" t="s">
        <v>75</v>
      </c>
    </row>
    <row r="65" spans="2:12" ht="72">
      <c r="B65" s="44">
        <v>80111604</v>
      </c>
      <c r="C65" s="32" t="s">
        <v>136</v>
      </c>
      <c r="D65" s="45" t="s">
        <v>33</v>
      </c>
      <c r="E65" s="46" t="s">
        <v>54</v>
      </c>
      <c r="F65" s="46" t="s">
        <v>137</v>
      </c>
      <c r="G65" s="46" t="s">
        <v>68</v>
      </c>
      <c r="H65" s="47">
        <f>7169000*6</f>
        <v>43014000</v>
      </c>
      <c r="I65" s="47">
        <v>43014000</v>
      </c>
      <c r="J65" s="48" t="s">
        <v>31</v>
      </c>
      <c r="K65" s="48" t="s">
        <v>36</v>
      </c>
      <c r="L65" s="49" t="s">
        <v>73</v>
      </c>
    </row>
    <row r="66" spans="2:12" ht="72">
      <c r="B66" s="44">
        <v>80111604</v>
      </c>
      <c r="C66" s="32" t="s">
        <v>136</v>
      </c>
      <c r="D66" s="45" t="s">
        <v>33</v>
      </c>
      <c r="E66" s="46" t="s">
        <v>54</v>
      </c>
      <c r="F66" s="46" t="s">
        <v>137</v>
      </c>
      <c r="G66" s="46" t="s">
        <v>68</v>
      </c>
      <c r="H66" s="47">
        <f>7169000*6</f>
        <v>43014000</v>
      </c>
      <c r="I66" s="47">
        <v>43014000</v>
      </c>
      <c r="J66" s="48" t="s">
        <v>31</v>
      </c>
      <c r="K66" s="48" t="s">
        <v>36</v>
      </c>
      <c r="L66" s="49" t="s">
        <v>73</v>
      </c>
    </row>
    <row r="67" spans="2:12" ht="72">
      <c r="B67" s="19">
        <v>80111604</v>
      </c>
      <c r="C67" s="14" t="s">
        <v>136</v>
      </c>
      <c r="D67" s="15" t="s">
        <v>69</v>
      </c>
      <c r="E67" s="13" t="s">
        <v>138</v>
      </c>
      <c r="F67" s="13" t="s">
        <v>137</v>
      </c>
      <c r="G67" s="13" t="s">
        <v>68</v>
      </c>
      <c r="H67" s="16">
        <f>7671000*5.5</f>
        <v>42190500</v>
      </c>
      <c r="I67" s="16">
        <v>42190500</v>
      </c>
      <c r="J67" s="17" t="s">
        <v>31</v>
      </c>
      <c r="K67" s="17" t="s">
        <v>36</v>
      </c>
      <c r="L67" s="20" t="s">
        <v>73</v>
      </c>
    </row>
    <row r="68" spans="2:12" ht="72">
      <c r="B68" s="19">
        <v>80111604</v>
      </c>
      <c r="C68" s="14" t="s">
        <v>136</v>
      </c>
      <c r="D68" s="15" t="s">
        <v>69</v>
      </c>
      <c r="E68" s="13" t="s">
        <v>139</v>
      </c>
      <c r="F68" s="13" t="s">
        <v>137</v>
      </c>
      <c r="G68" s="13" t="s">
        <v>68</v>
      </c>
      <c r="H68" s="16">
        <v>34172500</v>
      </c>
      <c r="I68" s="16">
        <v>34172500</v>
      </c>
      <c r="J68" s="17" t="s">
        <v>31</v>
      </c>
      <c r="K68" s="17" t="s">
        <v>36</v>
      </c>
      <c r="L68" s="20" t="s">
        <v>73</v>
      </c>
    </row>
    <row r="69" spans="2:12" ht="72">
      <c r="B69" s="44">
        <v>80111604</v>
      </c>
      <c r="C69" s="32" t="s">
        <v>140</v>
      </c>
      <c r="D69" s="45" t="s">
        <v>33</v>
      </c>
      <c r="E69" s="46" t="s">
        <v>72</v>
      </c>
      <c r="F69" s="46" t="s">
        <v>137</v>
      </c>
      <c r="G69" s="46" t="s">
        <v>68</v>
      </c>
      <c r="H69" s="47">
        <f>5350000*3</f>
        <v>16050000</v>
      </c>
      <c r="I69" s="47">
        <v>16050000</v>
      </c>
      <c r="J69" s="48" t="s">
        <v>31</v>
      </c>
      <c r="K69" s="48" t="s">
        <v>36</v>
      </c>
      <c r="L69" s="49" t="s">
        <v>73</v>
      </c>
    </row>
    <row r="70" spans="2:12" ht="85.5">
      <c r="B70" s="44">
        <v>80111604</v>
      </c>
      <c r="C70" s="32" t="s">
        <v>141</v>
      </c>
      <c r="D70" s="45" t="s">
        <v>33</v>
      </c>
      <c r="E70" s="46" t="s">
        <v>54</v>
      </c>
      <c r="F70" s="46" t="s">
        <v>137</v>
      </c>
      <c r="G70" s="46" t="s">
        <v>74</v>
      </c>
      <c r="H70" s="47">
        <f>7169000*6</f>
        <v>43014000</v>
      </c>
      <c r="I70" s="47">
        <v>43014000</v>
      </c>
      <c r="J70" s="48" t="s">
        <v>31</v>
      </c>
      <c r="K70" s="48" t="s">
        <v>36</v>
      </c>
      <c r="L70" s="49" t="s">
        <v>73</v>
      </c>
    </row>
    <row r="71" spans="2:12" ht="85.5">
      <c r="B71" s="19">
        <v>80111604</v>
      </c>
      <c r="C71" s="14" t="s">
        <v>141</v>
      </c>
      <c r="D71" s="15" t="s">
        <v>69</v>
      </c>
      <c r="E71" s="13" t="s">
        <v>54</v>
      </c>
      <c r="F71" s="13" t="s">
        <v>137</v>
      </c>
      <c r="G71" s="13" t="s">
        <v>74</v>
      </c>
      <c r="H71" s="16">
        <f>7671000*6</f>
        <v>46026000</v>
      </c>
      <c r="I71" s="16">
        <v>46026000</v>
      </c>
      <c r="J71" s="17" t="s">
        <v>31</v>
      </c>
      <c r="K71" s="17" t="s">
        <v>36</v>
      </c>
      <c r="L71" s="20" t="s">
        <v>73</v>
      </c>
    </row>
    <row r="72" spans="2:12" ht="72">
      <c r="B72" s="19">
        <v>80111604</v>
      </c>
      <c r="C72" s="14" t="s">
        <v>142</v>
      </c>
      <c r="D72" s="15" t="s">
        <v>51</v>
      </c>
      <c r="E72" s="13" t="s">
        <v>143</v>
      </c>
      <c r="F72" s="13" t="s">
        <v>137</v>
      </c>
      <c r="G72" s="13" t="s">
        <v>74</v>
      </c>
      <c r="H72" s="16">
        <v>25350000</v>
      </c>
      <c r="I72" s="16">
        <v>25350000</v>
      </c>
      <c r="J72" s="17" t="s">
        <v>31</v>
      </c>
      <c r="K72" s="17" t="s">
        <v>36</v>
      </c>
      <c r="L72" s="20" t="s">
        <v>73</v>
      </c>
    </row>
    <row r="73" spans="2:12" ht="85.5">
      <c r="B73" s="44">
        <v>80111604</v>
      </c>
      <c r="C73" s="32" t="s">
        <v>144</v>
      </c>
      <c r="D73" s="45" t="s">
        <v>33</v>
      </c>
      <c r="E73" s="46" t="s">
        <v>67</v>
      </c>
      <c r="F73" s="46" t="s">
        <v>137</v>
      </c>
      <c r="G73" s="46" t="s">
        <v>68</v>
      </c>
      <c r="H73" s="47">
        <f>7169000*4</f>
        <v>28676000</v>
      </c>
      <c r="I73" s="47">
        <v>28676000</v>
      </c>
      <c r="J73" s="48" t="s">
        <v>31</v>
      </c>
      <c r="K73" s="48" t="s">
        <v>36</v>
      </c>
      <c r="L73" s="49" t="s">
        <v>62</v>
      </c>
    </row>
    <row r="74" spans="2:12" ht="114">
      <c r="B74" s="44">
        <v>80111604</v>
      </c>
      <c r="C74" s="32" t="s">
        <v>145</v>
      </c>
      <c r="D74" s="45" t="s">
        <v>33</v>
      </c>
      <c r="E74" s="46" t="s">
        <v>54</v>
      </c>
      <c r="F74" s="46" t="s">
        <v>137</v>
      </c>
      <c r="G74" s="46" t="s">
        <v>74</v>
      </c>
      <c r="H74" s="47">
        <f>7190000*6</f>
        <v>43140000</v>
      </c>
      <c r="I74" s="47">
        <v>43140000</v>
      </c>
      <c r="J74" s="48" t="s">
        <v>31</v>
      </c>
      <c r="K74" s="48" t="s">
        <v>36</v>
      </c>
      <c r="L74" s="49" t="s">
        <v>75</v>
      </c>
    </row>
    <row r="75" spans="2:12" ht="128.25">
      <c r="B75" s="44">
        <v>80111604</v>
      </c>
      <c r="C75" s="32" t="s">
        <v>146</v>
      </c>
      <c r="D75" s="45" t="s">
        <v>33</v>
      </c>
      <c r="E75" s="46" t="s">
        <v>54</v>
      </c>
      <c r="F75" s="46" t="s">
        <v>137</v>
      </c>
      <c r="G75" s="46" t="s">
        <v>74</v>
      </c>
      <c r="H75" s="47">
        <f aca="true" t="shared" si="0" ref="H75:I83">5350000*6</f>
        <v>32100000</v>
      </c>
      <c r="I75" s="47">
        <v>32100000</v>
      </c>
      <c r="J75" s="48" t="s">
        <v>31</v>
      </c>
      <c r="K75" s="48" t="s">
        <v>36</v>
      </c>
      <c r="L75" s="49" t="s">
        <v>75</v>
      </c>
    </row>
    <row r="76" spans="2:12" ht="128.25">
      <c r="B76" s="44">
        <v>80111604</v>
      </c>
      <c r="C76" s="32" t="s">
        <v>146</v>
      </c>
      <c r="D76" s="45" t="s">
        <v>33</v>
      </c>
      <c r="E76" s="46" t="s">
        <v>54</v>
      </c>
      <c r="F76" s="46" t="s">
        <v>137</v>
      </c>
      <c r="G76" s="46" t="s">
        <v>74</v>
      </c>
      <c r="H76" s="47">
        <f t="shared" si="0"/>
        <v>32100000</v>
      </c>
      <c r="I76" s="47">
        <v>32100000</v>
      </c>
      <c r="J76" s="48" t="s">
        <v>31</v>
      </c>
      <c r="K76" s="48" t="s">
        <v>36</v>
      </c>
      <c r="L76" s="49" t="s">
        <v>75</v>
      </c>
    </row>
    <row r="77" spans="2:12" ht="128.25">
      <c r="B77" s="44">
        <v>80111604</v>
      </c>
      <c r="C77" s="32" t="s">
        <v>146</v>
      </c>
      <c r="D77" s="45" t="s">
        <v>33</v>
      </c>
      <c r="E77" s="46" t="s">
        <v>54</v>
      </c>
      <c r="F77" s="46" t="s">
        <v>137</v>
      </c>
      <c r="G77" s="46" t="s">
        <v>74</v>
      </c>
      <c r="H77" s="47">
        <f t="shared" si="0"/>
        <v>32100000</v>
      </c>
      <c r="I77" s="47">
        <v>32100000</v>
      </c>
      <c r="J77" s="48" t="s">
        <v>31</v>
      </c>
      <c r="K77" s="48" t="s">
        <v>36</v>
      </c>
      <c r="L77" s="49" t="s">
        <v>75</v>
      </c>
    </row>
    <row r="78" spans="2:12" ht="128.25">
      <c r="B78" s="44">
        <v>80111604</v>
      </c>
      <c r="C78" s="32" t="s">
        <v>146</v>
      </c>
      <c r="D78" s="45" t="s">
        <v>33</v>
      </c>
      <c r="E78" s="46" t="s">
        <v>54</v>
      </c>
      <c r="F78" s="46" t="s">
        <v>137</v>
      </c>
      <c r="G78" s="46" t="s">
        <v>74</v>
      </c>
      <c r="H78" s="47">
        <f t="shared" si="0"/>
        <v>32100000</v>
      </c>
      <c r="I78" s="47">
        <v>32100000</v>
      </c>
      <c r="J78" s="48" t="s">
        <v>31</v>
      </c>
      <c r="K78" s="48" t="s">
        <v>36</v>
      </c>
      <c r="L78" s="49" t="s">
        <v>75</v>
      </c>
    </row>
    <row r="79" spans="2:12" ht="128.25">
      <c r="B79" s="44">
        <v>80111604</v>
      </c>
      <c r="C79" s="32" t="s">
        <v>147</v>
      </c>
      <c r="D79" s="45" t="s">
        <v>33</v>
      </c>
      <c r="E79" s="46" t="s">
        <v>54</v>
      </c>
      <c r="F79" s="46" t="s">
        <v>137</v>
      </c>
      <c r="G79" s="46" t="s">
        <v>74</v>
      </c>
      <c r="H79" s="47">
        <f t="shared" si="0"/>
        <v>32100000</v>
      </c>
      <c r="I79" s="47">
        <v>32100000</v>
      </c>
      <c r="J79" s="48" t="s">
        <v>31</v>
      </c>
      <c r="K79" s="48" t="s">
        <v>36</v>
      </c>
      <c r="L79" s="49" t="s">
        <v>75</v>
      </c>
    </row>
    <row r="80" spans="2:12" ht="128.25">
      <c r="B80" s="44">
        <v>80111604</v>
      </c>
      <c r="C80" s="32" t="s">
        <v>147</v>
      </c>
      <c r="D80" s="45" t="s">
        <v>33</v>
      </c>
      <c r="E80" s="46" t="s">
        <v>54</v>
      </c>
      <c r="F80" s="46" t="s">
        <v>137</v>
      </c>
      <c r="G80" s="46" t="s">
        <v>74</v>
      </c>
      <c r="H80" s="47">
        <f t="shared" si="0"/>
        <v>32100000</v>
      </c>
      <c r="I80" s="47">
        <v>32100000</v>
      </c>
      <c r="J80" s="48" t="s">
        <v>31</v>
      </c>
      <c r="K80" s="48" t="s">
        <v>36</v>
      </c>
      <c r="L80" s="49" t="s">
        <v>75</v>
      </c>
    </row>
    <row r="81" spans="2:12" ht="128.25">
      <c r="B81" s="44">
        <v>80111604</v>
      </c>
      <c r="C81" s="32" t="s">
        <v>147</v>
      </c>
      <c r="D81" s="45" t="s">
        <v>33</v>
      </c>
      <c r="E81" s="46" t="s">
        <v>54</v>
      </c>
      <c r="F81" s="46" t="s">
        <v>137</v>
      </c>
      <c r="G81" s="46" t="s">
        <v>74</v>
      </c>
      <c r="H81" s="47">
        <f t="shared" si="0"/>
        <v>32100000</v>
      </c>
      <c r="I81" s="47">
        <v>32100000</v>
      </c>
      <c r="J81" s="48" t="s">
        <v>31</v>
      </c>
      <c r="K81" s="48" t="s">
        <v>36</v>
      </c>
      <c r="L81" s="49" t="s">
        <v>75</v>
      </c>
    </row>
    <row r="82" spans="2:12" ht="140.25" customHeight="1">
      <c r="B82" s="44">
        <v>80111604</v>
      </c>
      <c r="C82" s="32" t="s">
        <v>147</v>
      </c>
      <c r="D82" s="45" t="s">
        <v>33</v>
      </c>
      <c r="E82" s="46" t="s">
        <v>54</v>
      </c>
      <c r="F82" s="46" t="s">
        <v>137</v>
      </c>
      <c r="G82" s="46" t="s">
        <v>74</v>
      </c>
      <c r="H82" s="47">
        <f t="shared" si="0"/>
        <v>32100000</v>
      </c>
      <c r="I82" s="47">
        <v>32100000</v>
      </c>
      <c r="J82" s="48" t="s">
        <v>31</v>
      </c>
      <c r="K82" s="48" t="s">
        <v>36</v>
      </c>
      <c r="L82" s="49" t="s">
        <v>75</v>
      </c>
    </row>
    <row r="83" spans="2:12" ht="128.25">
      <c r="B83" s="44">
        <v>80111604</v>
      </c>
      <c r="C83" s="32" t="s">
        <v>147</v>
      </c>
      <c r="D83" s="45" t="s">
        <v>33</v>
      </c>
      <c r="E83" s="46" t="s">
        <v>54</v>
      </c>
      <c r="F83" s="46" t="s">
        <v>137</v>
      </c>
      <c r="G83" s="46" t="s">
        <v>74</v>
      </c>
      <c r="H83" s="47">
        <f t="shared" si="0"/>
        <v>32100000</v>
      </c>
      <c r="I83" s="47">
        <f t="shared" si="0"/>
        <v>32100000</v>
      </c>
      <c r="J83" s="48" t="s">
        <v>31</v>
      </c>
      <c r="K83" s="48" t="s">
        <v>36</v>
      </c>
      <c r="L83" s="49" t="s">
        <v>75</v>
      </c>
    </row>
    <row r="84" spans="2:12" ht="72">
      <c r="B84" s="44">
        <v>80111604</v>
      </c>
      <c r="C84" s="32" t="s">
        <v>148</v>
      </c>
      <c r="D84" s="45" t="s">
        <v>167</v>
      </c>
      <c r="E84" s="46" t="s">
        <v>72</v>
      </c>
      <c r="F84" s="46" t="s">
        <v>137</v>
      </c>
      <c r="G84" s="46" t="s">
        <v>74</v>
      </c>
      <c r="H84" s="47">
        <f>5350000*3</f>
        <v>16050000</v>
      </c>
      <c r="I84" s="47">
        <f>5350000*3</f>
        <v>16050000</v>
      </c>
      <c r="J84" s="48" t="s">
        <v>31</v>
      </c>
      <c r="K84" s="48" t="s">
        <v>36</v>
      </c>
      <c r="L84" s="49" t="s">
        <v>75</v>
      </c>
    </row>
    <row r="85" spans="2:12" ht="114">
      <c r="B85" s="19">
        <v>80111604</v>
      </c>
      <c r="C85" s="14" t="s">
        <v>145</v>
      </c>
      <c r="D85" s="15" t="s">
        <v>69</v>
      </c>
      <c r="E85" s="13" t="s">
        <v>54</v>
      </c>
      <c r="F85" s="13" t="s">
        <v>137</v>
      </c>
      <c r="G85" s="13" t="s">
        <v>74</v>
      </c>
      <c r="H85" s="16">
        <f>7671000*6</f>
        <v>46026000</v>
      </c>
      <c r="I85" s="16">
        <v>46026000</v>
      </c>
      <c r="J85" s="17" t="s">
        <v>31</v>
      </c>
      <c r="K85" s="17" t="s">
        <v>36</v>
      </c>
      <c r="L85" s="20" t="s">
        <v>75</v>
      </c>
    </row>
    <row r="86" spans="2:12" ht="128.25">
      <c r="B86" s="19">
        <v>80111604</v>
      </c>
      <c r="C86" s="14" t="s">
        <v>146</v>
      </c>
      <c r="D86" s="15" t="s">
        <v>69</v>
      </c>
      <c r="E86" s="13" t="s">
        <v>54</v>
      </c>
      <c r="F86" s="13" t="s">
        <v>137</v>
      </c>
      <c r="G86" s="13" t="s">
        <v>74</v>
      </c>
      <c r="H86" s="16">
        <f>5350000*6</f>
        <v>32100000</v>
      </c>
      <c r="I86" s="16">
        <v>32100000</v>
      </c>
      <c r="J86" s="17" t="s">
        <v>31</v>
      </c>
      <c r="K86" s="17" t="s">
        <v>36</v>
      </c>
      <c r="L86" s="20" t="s">
        <v>75</v>
      </c>
    </row>
    <row r="87" spans="2:12" ht="128.25">
      <c r="B87" s="19">
        <v>80111604</v>
      </c>
      <c r="C87" s="14" t="s">
        <v>147</v>
      </c>
      <c r="D87" s="15" t="s">
        <v>69</v>
      </c>
      <c r="E87" s="13" t="s">
        <v>54</v>
      </c>
      <c r="F87" s="13" t="s">
        <v>137</v>
      </c>
      <c r="G87" s="13" t="s">
        <v>74</v>
      </c>
      <c r="H87" s="16">
        <f>5350000*6</f>
        <v>32100000</v>
      </c>
      <c r="I87" s="16">
        <v>32100000</v>
      </c>
      <c r="J87" s="17" t="s">
        <v>31</v>
      </c>
      <c r="K87" s="17" t="s">
        <v>36</v>
      </c>
      <c r="L87" s="20" t="s">
        <v>75</v>
      </c>
    </row>
    <row r="88" spans="2:12" ht="128.25">
      <c r="B88" s="19">
        <v>80111604</v>
      </c>
      <c r="C88" s="14" t="s">
        <v>147</v>
      </c>
      <c r="D88" s="15" t="s">
        <v>69</v>
      </c>
      <c r="E88" s="13" t="s">
        <v>54</v>
      </c>
      <c r="F88" s="13" t="s">
        <v>137</v>
      </c>
      <c r="G88" s="13" t="s">
        <v>74</v>
      </c>
      <c r="H88" s="16">
        <f>5400000*6</f>
        <v>32400000</v>
      </c>
      <c r="I88" s="16">
        <v>32400000</v>
      </c>
      <c r="J88" s="17" t="s">
        <v>31</v>
      </c>
      <c r="K88" s="17" t="s">
        <v>36</v>
      </c>
      <c r="L88" s="20" t="s">
        <v>75</v>
      </c>
    </row>
    <row r="89" spans="2:12" ht="128.25">
      <c r="B89" s="19">
        <v>80111604</v>
      </c>
      <c r="C89" s="14" t="s">
        <v>147</v>
      </c>
      <c r="D89" s="15" t="s">
        <v>69</v>
      </c>
      <c r="E89" s="13" t="s">
        <v>149</v>
      </c>
      <c r="F89" s="13" t="s">
        <v>137</v>
      </c>
      <c r="G89" s="13" t="s">
        <v>74</v>
      </c>
      <c r="H89" s="16">
        <v>13238618</v>
      </c>
      <c r="I89" s="16">
        <v>13238618</v>
      </c>
      <c r="J89" s="17" t="s">
        <v>31</v>
      </c>
      <c r="K89" s="17" t="s">
        <v>36</v>
      </c>
      <c r="L89" s="20" t="s">
        <v>75</v>
      </c>
    </row>
    <row r="90" spans="2:12" ht="72">
      <c r="B90" s="19">
        <v>80111604</v>
      </c>
      <c r="C90" s="50" t="s">
        <v>168</v>
      </c>
      <c r="D90" s="50" t="s">
        <v>33</v>
      </c>
      <c r="E90" s="13" t="s">
        <v>54</v>
      </c>
      <c r="F90" s="13" t="s">
        <v>137</v>
      </c>
      <c r="G90" s="50" t="s">
        <v>30</v>
      </c>
      <c r="H90" s="16">
        <v>264041114</v>
      </c>
      <c r="I90" s="16">
        <v>264041114</v>
      </c>
      <c r="J90" s="13" t="s">
        <v>31</v>
      </c>
      <c r="K90" s="13" t="s">
        <v>36</v>
      </c>
      <c r="L90" s="59" t="s">
        <v>169</v>
      </c>
    </row>
    <row r="91" spans="2:12" ht="72.75" thickBot="1">
      <c r="B91" s="60">
        <v>80111604</v>
      </c>
      <c r="C91" s="61" t="s">
        <v>170</v>
      </c>
      <c r="D91" s="62" t="s">
        <v>33</v>
      </c>
      <c r="E91" s="63" t="s">
        <v>54</v>
      </c>
      <c r="F91" s="63" t="s">
        <v>137</v>
      </c>
      <c r="G91" s="62" t="s">
        <v>30</v>
      </c>
      <c r="H91" s="64">
        <v>32429917</v>
      </c>
      <c r="I91" s="64">
        <v>32429917</v>
      </c>
      <c r="J91" s="63" t="s">
        <v>31</v>
      </c>
      <c r="K91" s="63" t="s">
        <v>36</v>
      </c>
      <c r="L91" s="65" t="s">
        <v>169</v>
      </c>
    </row>
  </sheetData>
  <sheetProtection/>
  <autoFilter ref="A18:N91"/>
  <mergeCells count="2">
    <mergeCell ref="F5:I9"/>
    <mergeCell ref="F11:I15"/>
  </mergeCells>
  <hyperlinks>
    <hyperlink ref="C8" r:id="rId1" display="http://portal.gestiondelriesgo.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5:C15"/>
  <sheetViews>
    <sheetView zoomScalePageLayoutView="0" workbookViewId="0" topLeftCell="A1">
      <selection activeCell="B4" sqref="B4"/>
    </sheetView>
  </sheetViews>
  <sheetFormatPr defaultColWidth="11.421875" defaultRowHeight="15"/>
  <cols>
    <col min="2" max="2" width="63.00390625" style="0" customWidth="1"/>
    <col min="3" max="3" width="28.140625" style="0" customWidth="1"/>
  </cols>
  <sheetData>
    <row r="5" spans="2:3" ht="49.5" customHeight="1">
      <c r="B5" s="29" t="s">
        <v>160</v>
      </c>
      <c r="C5" s="30">
        <v>3716000000</v>
      </c>
    </row>
    <row r="6" spans="2:3" ht="15">
      <c r="B6" s="23"/>
      <c r="C6" s="23"/>
    </row>
    <row r="7" spans="2:3" ht="15">
      <c r="B7" s="43" t="s">
        <v>151</v>
      </c>
      <c r="C7" s="43"/>
    </row>
    <row r="8" spans="2:3" ht="15">
      <c r="B8" s="31" t="s">
        <v>152</v>
      </c>
      <c r="C8" s="31" t="s">
        <v>153</v>
      </c>
    </row>
    <row r="9" spans="2:3" ht="27" customHeight="1">
      <c r="B9" s="24" t="s">
        <v>161</v>
      </c>
      <c r="C9" s="25">
        <v>7000000</v>
      </c>
    </row>
    <row r="10" spans="2:3" ht="27" customHeight="1">
      <c r="B10" s="24" t="s">
        <v>154</v>
      </c>
      <c r="C10" s="25">
        <v>3327213266</v>
      </c>
    </row>
    <row r="11" spans="2:3" ht="27" customHeight="1">
      <c r="B11" s="24" t="s">
        <v>155</v>
      </c>
      <c r="C11" s="25">
        <v>220000000</v>
      </c>
    </row>
    <row r="12" spans="2:3" ht="27" customHeight="1">
      <c r="B12" s="24" t="s">
        <v>156</v>
      </c>
      <c r="C12" s="26">
        <v>41786734</v>
      </c>
    </row>
    <row r="13" spans="2:3" ht="27" customHeight="1">
      <c r="B13" s="24" t="s">
        <v>157</v>
      </c>
      <c r="C13" s="26">
        <v>90000000</v>
      </c>
    </row>
    <row r="14" spans="2:3" ht="27" customHeight="1">
      <c r="B14" s="24" t="s">
        <v>158</v>
      </c>
      <c r="C14" s="26">
        <v>30000000</v>
      </c>
    </row>
    <row r="15" spans="2:3" ht="21.75" customHeight="1">
      <c r="B15" s="27" t="s">
        <v>159</v>
      </c>
      <c r="C15" s="28">
        <f>SUM(C9:C14)</f>
        <v>3716000000</v>
      </c>
    </row>
  </sheetData>
  <sheetProtection/>
  <mergeCells count="1">
    <mergeCell ref="B7:C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Natalia Constanza Cortes</cp:lastModifiedBy>
  <dcterms:created xsi:type="dcterms:W3CDTF">2012-12-10T15:58:41Z</dcterms:created>
  <dcterms:modified xsi:type="dcterms:W3CDTF">2018-01-31T20:58:46Z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