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885" activeTab="0"/>
  </bookViews>
  <sheets>
    <sheet name="1. SDG" sheetId="1" r:id="rId1"/>
    <sheet name="2. SCR" sheetId="2" r:id="rId2"/>
    <sheet name="3. SRR" sheetId="3" r:id="rId3"/>
    <sheet name="4. SMD" sheetId="4" r:id="rId4"/>
    <sheet name="5.PLANEACION" sheetId="5" r:id="rId5"/>
    <sheet name="6.JURIDICA" sheetId="6" r:id="rId6"/>
    <sheet name="7.COMUNICACIONES" sheetId="7" r:id="rId7"/>
    <sheet name="8.CONTROL INTERNO" sheetId="8" r:id="rId8"/>
    <sheet name="9. SECRETARIA GENERAL" sheetId="9" r:id="rId9"/>
    <sheet name="10. C. INTERNACIONAL" sheetId="10" r:id="rId10"/>
    <sheet name="11. FINANCIERA" sheetId="11" r:id="rId11"/>
    <sheet name="12. ADMINISTRATIVA" sheetId="12" r:id="rId12"/>
    <sheet name="13. T HUMANO" sheetId="13" r:id="rId13"/>
    <sheet name="14. CONTRATACION" sheetId="14" r:id="rId14"/>
    <sheet name="15. SAN ANDRES" sheetId="15" r:id="rId15"/>
    <sheet name="16. PAZCIFICO" sheetId="16" r:id="rId16"/>
    <sheet name="Hoja1" sheetId="17" state="hidden" r:id="rId17"/>
    <sheet name="Listas" sheetId="18" state="hidden" r:id="rId18"/>
  </sheets>
  <definedNames>
    <definedName name="_xlnm._FilterDatabase" localSheetId="17" hidden="1">'Listas'!$I$22:$I$48</definedName>
  </definedNames>
  <calcPr fullCalcOnLoad="1"/>
</workbook>
</file>

<file path=xl/comments4.xml><?xml version="1.0" encoding="utf-8"?>
<comments xmlns="http://schemas.openxmlformats.org/spreadsheetml/2006/main">
  <authors>
    <author>Miguel Angel Angulo</author>
  </authors>
  <commentList>
    <comment ref="M15" authorId="0">
      <text>
        <r>
          <rPr>
            <b/>
            <sz val="9"/>
            <rFont val="Tahoma"/>
            <family val="2"/>
          </rPr>
          <t xml:space="preserve">Miguel Ángel Angulo: </t>
        </r>
        <r>
          <rPr>
            <sz val="9"/>
            <rFont val="Tahoma"/>
            <family val="2"/>
          </rPr>
          <t>El plan es para 4 años, este valor también?</t>
        </r>
      </text>
    </comment>
  </commentList>
</comments>
</file>

<file path=xl/comments5.xml><?xml version="1.0" encoding="utf-8"?>
<comments xmlns="http://schemas.openxmlformats.org/spreadsheetml/2006/main">
  <authors>
    <author>Miguel Angel Angulo</author>
  </authors>
  <commentList>
    <comment ref="P9" authorId="0">
      <text>
        <r>
          <rPr>
            <b/>
            <sz val="9"/>
            <rFont val="Tahoma"/>
            <family val="2"/>
          </rPr>
          <t>Miguel Angel Angulo:</t>
        </r>
        <r>
          <rPr>
            <sz val="9"/>
            <rFont val="Tahoma"/>
            <family val="2"/>
          </rPr>
          <t xml:space="preserve">
Junio</t>
        </r>
      </text>
    </comment>
    <comment ref="R9" authorId="0">
      <text>
        <r>
          <rPr>
            <b/>
            <sz val="9"/>
            <rFont val="Tahoma"/>
            <family val="2"/>
          </rPr>
          <t>Miguel Angel Angulo:</t>
        </r>
        <r>
          <rPr>
            <sz val="9"/>
            <rFont val="Tahoma"/>
            <family val="2"/>
          </rPr>
          <t xml:space="preserve">
Septiembre</t>
        </r>
      </text>
    </comment>
    <comment ref="S9" authorId="0">
      <text>
        <r>
          <rPr>
            <b/>
            <sz val="9"/>
            <rFont val="Tahoma"/>
            <family val="2"/>
          </rPr>
          <t>Miguel Angel Angulo:</t>
        </r>
        <r>
          <rPr>
            <sz val="9"/>
            <rFont val="Tahoma"/>
            <family val="2"/>
          </rPr>
          <t xml:space="preserve">
Noviembre</t>
        </r>
      </text>
    </comment>
  </commentList>
</comments>
</file>

<file path=xl/sharedStrings.xml><?xml version="1.0" encoding="utf-8"?>
<sst xmlns="http://schemas.openxmlformats.org/spreadsheetml/2006/main" count="5968" uniqueCount="1102">
  <si>
    <t>Actividades</t>
  </si>
  <si>
    <t>Seguridad y Privacidad de la Información</t>
  </si>
  <si>
    <t>Articulación</t>
  </si>
  <si>
    <t>#</t>
  </si>
  <si>
    <t>Aplica</t>
  </si>
  <si>
    <t xml:space="preserve"> Plan Nacional de Desarrollo</t>
  </si>
  <si>
    <t>Plan Estratégico Sectorial</t>
  </si>
  <si>
    <t xml:space="preserve"> Plan Estratégico Institucional</t>
  </si>
  <si>
    <t>Plan Anticorrupción y de Atención al Ciudadano</t>
  </si>
  <si>
    <t>Plan de Participación</t>
  </si>
  <si>
    <t>Plan Anual de Adquisiciones Anual</t>
  </si>
  <si>
    <t>Plan de Bienestar e Incentivos</t>
  </si>
  <si>
    <t>Plan de Capacitación  Institucional</t>
  </si>
  <si>
    <t>Plan de Previsión de Recursos Humanos</t>
  </si>
  <si>
    <t>Plan Trabajo Anual en Seguridad y Salud en el Trabajo</t>
  </si>
  <si>
    <t>Plan Anual de Vacantes</t>
  </si>
  <si>
    <t>Información Actividades</t>
  </si>
  <si>
    <t>Tratamiento de Riesgos de Seguridad y Privacidad de la Información</t>
  </si>
  <si>
    <t>-</t>
  </si>
  <si>
    <t>Dependencia/Área Responsable</t>
  </si>
  <si>
    <t>Dimensión MIPG</t>
  </si>
  <si>
    <t>Estrategia</t>
  </si>
  <si>
    <t>Plan Nacional de Gestión del Riesgo de Desastres</t>
  </si>
  <si>
    <t>Articulación con otros planes</t>
  </si>
  <si>
    <t>Plan Estratégico de Tecnologías de la Información y las Comunicaciones PETI</t>
  </si>
  <si>
    <t>Plan Institucional de Archivos
PINAR</t>
  </si>
  <si>
    <t>Plan Estratégico Talento Humano</t>
  </si>
  <si>
    <t>ENE- FEB</t>
  </si>
  <si>
    <t>MAR-ABR</t>
  </si>
  <si>
    <t>MAY-JUN</t>
  </si>
  <si>
    <t>JUL-AGO</t>
  </si>
  <si>
    <t>SEP-OCT</t>
  </si>
  <si>
    <t>NOV-DIC</t>
  </si>
  <si>
    <t>META</t>
  </si>
  <si>
    <t>INDICADOR</t>
  </si>
  <si>
    <t>Objetivo Estratégico</t>
  </si>
  <si>
    <t>Dimensiones MIPG</t>
  </si>
  <si>
    <t>Talento Humano</t>
  </si>
  <si>
    <t>Direccionamiento estrategico y planeación</t>
  </si>
  <si>
    <t>Evaluación de resultados</t>
  </si>
  <si>
    <t>Información y comunicación</t>
  </si>
  <si>
    <t>Gestión del conocimiento y la innovación</t>
  </si>
  <si>
    <t>Control interno</t>
  </si>
  <si>
    <t>Objetivos estrategicos</t>
  </si>
  <si>
    <t>1.Promover el fortalecimiento, modernización y el empoderamiento institucional.</t>
  </si>
  <si>
    <t>2.Avanzar en el conocimiento de escenarios de riesgos actuales y futuros para orientar la toma de decisiones en la planeación del desarrollo.</t>
  </si>
  <si>
    <t>3.Asegurar la corresponsabilidad territorial y sectorial en la reducción del riesgo de desastres y la adaptación a la variabilidad y al cambio climático.</t>
  </si>
  <si>
    <t>4.Movilizar el financiamiento e incentivar la  gestión financiera para la resiliencia territorial.</t>
  </si>
  <si>
    <t>5.Garantizar una recuperación adaptada y resiliente ante desastres.</t>
  </si>
  <si>
    <t>Oficina Asesora de Comunicaciones</t>
  </si>
  <si>
    <t>PRESUPUESTO</t>
  </si>
  <si>
    <t>Oficina Asesora Jurídica</t>
  </si>
  <si>
    <t>Defensa y asesoramiento Jurídico efectivo</t>
  </si>
  <si>
    <t>Ejes</t>
  </si>
  <si>
    <t xml:space="preserve">Línea de Acción </t>
  </si>
  <si>
    <t>Gobernanza Institucional</t>
  </si>
  <si>
    <t>Conocimientoi del Riesgo de Desastres</t>
  </si>
  <si>
    <t>Reducción del Riesgo de Desastres</t>
  </si>
  <si>
    <t>Manejo de Desastres</t>
  </si>
  <si>
    <t>Gestión con valores para resultados</t>
  </si>
  <si>
    <t>Líneas de Acción</t>
  </si>
  <si>
    <t xml:space="preserve">Gestión Estratégica del Talento Humano e Integridad </t>
  </si>
  <si>
    <t>Gestión Estratégica y Planeación Institucional</t>
  </si>
  <si>
    <t>Gestión con Valores para Resultados</t>
  </si>
  <si>
    <t>Evaluación de Resultados</t>
  </si>
  <si>
    <t xml:space="preserve">Información y Comunicación </t>
  </si>
  <si>
    <t xml:space="preserve">Gestión de Conocimiento y la Innovación </t>
  </si>
  <si>
    <t xml:space="preserve">Sistema de Control Institucional </t>
  </si>
  <si>
    <t>Fortalecer la gestión del giesgo de Desastres en el territorio nacional</t>
  </si>
  <si>
    <t>Conocimiento del riesgo de desastres por fenómenos de origen natural y tecnológico</t>
  </si>
  <si>
    <t>Comunicación y apropiación social del riesgo de desastres</t>
  </si>
  <si>
    <t>Fortalecer la Gobernanza en la GRD</t>
  </si>
  <si>
    <t>Intervención Prospectiva</t>
  </si>
  <si>
    <t xml:space="preserve">Intervención Correctiva </t>
  </si>
  <si>
    <t>Protección Financiera</t>
  </si>
  <si>
    <t>Preparación  para la  respuesta y para la recuperación</t>
  </si>
  <si>
    <t>Ejecución de la respuesta</t>
  </si>
  <si>
    <t>Ejecución de la recuperación</t>
  </si>
  <si>
    <t>MIPG</t>
  </si>
  <si>
    <t>Misionales</t>
  </si>
  <si>
    <t xml:space="preserve">Estrategias </t>
  </si>
  <si>
    <t xml:space="preserve">Fortalecimiento del SNGRD de manera sistemática en lo sectorial y en lo territorial, a través de mecanismos de Cooperación Internacional, Diplomacia humanitaria y relacionamiento internacional. </t>
  </si>
  <si>
    <t>Promover el fortalecimiento, modernización y el empoderamiento institucional.</t>
  </si>
  <si>
    <t xml:space="preserve">Fortalecimiento del Sistema de Control Interno </t>
  </si>
  <si>
    <t>Fortalecimiento y empoderamiento de la gestión del riesgo a nivel territorial y sectorial articuladamente con los procesos misionales.</t>
  </si>
  <si>
    <t>Gestión de la Información en el conocimiento del riesgo para los procesos de reducción del riesgo y manejo de desastres</t>
  </si>
  <si>
    <t>Sociedad Informada y Consciente en Gestión del Riesgo de Desastres</t>
  </si>
  <si>
    <t>Aprendizaje sobre la Gestión del Riesgo de Desastres</t>
  </si>
  <si>
    <t>Fortalecer El Banco De Proyectos mediante la Articulación de las Áreas Misionales y con los profesionales idóneos para la gestión (evaluación, priorización y seguimiento) de los proyectos en la UNGRD.</t>
  </si>
  <si>
    <t>Desarrollo territorial con criterios de adaptación y reducción del riesgo de desastres.</t>
  </si>
  <si>
    <t>OAPI</t>
  </si>
  <si>
    <t>Subprocesos</t>
  </si>
  <si>
    <t>SUBPROCESOS</t>
  </si>
  <si>
    <t>PROCESOS</t>
  </si>
  <si>
    <t>SIPLAG</t>
  </si>
  <si>
    <t>Optimización de gestión contractual.</t>
  </si>
  <si>
    <t>Establecimiento de convenios de cooperación para la gestión del riesgo de desastres.</t>
  </si>
  <si>
    <t xml:space="preserve">Fortalecimiento de la Comunicación interna y externa </t>
  </si>
  <si>
    <t>Seguridad Digital para la UNGRD</t>
  </si>
  <si>
    <t>Gestión eficiente de Bienes y Servicios</t>
  </si>
  <si>
    <t>GAA</t>
  </si>
  <si>
    <t>SCR</t>
  </si>
  <si>
    <t>SRR</t>
  </si>
  <si>
    <t>GTH</t>
  </si>
  <si>
    <t>SMD</t>
  </si>
  <si>
    <t>Eje</t>
  </si>
  <si>
    <t>Centro de Documentación</t>
  </si>
  <si>
    <t>OAC</t>
  </si>
  <si>
    <t>Comunicación Externa</t>
  </si>
  <si>
    <t>Comunicación Interna</t>
  </si>
  <si>
    <t>OAJ</t>
  </si>
  <si>
    <t>Gestión Financiera</t>
  </si>
  <si>
    <t>GAFC</t>
  </si>
  <si>
    <t>GGC</t>
  </si>
  <si>
    <t>Gestión contractual</t>
  </si>
  <si>
    <t>Oficina Asesora de Control Interno</t>
  </si>
  <si>
    <t>Subdireciones</t>
  </si>
  <si>
    <t>Subdirección General</t>
  </si>
  <si>
    <t>Subdirección para la reducción del riesgo</t>
  </si>
  <si>
    <t>Subdirección para el conocimiento del riesgo</t>
  </si>
  <si>
    <t>Subdirección para el manejo de desastres</t>
  </si>
  <si>
    <t>Oficina Asesora de Planeación e Información</t>
  </si>
  <si>
    <t>Secretaria General</t>
  </si>
  <si>
    <t>Grupo de apoyo administrativo</t>
  </si>
  <si>
    <t>Grupo de apoyo financiero y contable</t>
  </si>
  <si>
    <t>Grupo de cooperación internacional</t>
  </si>
  <si>
    <t>Grupo de talento humano</t>
  </si>
  <si>
    <t>Fondo para el desarrollo del Plan Todos Somos PAZcífico</t>
  </si>
  <si>
    <t>Plan para San Andrés, Providencia y Santa Catalina</t>
  </si>
  <si>
    <t>Empoderar a todos los niveles de la entidad en el liderazgo y responsabilidades existentes en cumplimiento de la política estratégica de talento humano conforme a la normatividad vigente.</t>
  </si>
  <si>
    <t>Fomentar el crecimiento integral de los servidores a través de la cultura organizacional, procesos de formación, calidad de vida y bienestar.</t>
  </si>
  <si>
    <t>Comunicaciones</t>
  </si>
  <si>
    <t>Cooperación Internacional</t>
  </si>
  <si>
    <t>Planeación</t>
  </si>
  <si>
    <t>Subdirección Conocimiento</t>
  </si>
  <si>
    <t>Subdirección Manejo</t>
  </si>
  <si>
    <t>Subdirección Reducción</t>
  </si>
  <si>
    <t>Grupo de gestión contractual</t>
  </si>
  <si>
    <t>OCI</t>
  </si>
  <si>
    <t>GCI</t>
  </si>
  <si>
    <t>Gestión de comunicaciones</t>
  </si>
  <si>
    <t>Gestión para la cooperación internacional</t>
  </si>
  <si>
    <t>Sistemas de Información</t>
  </si>
  <si>
    <t>Servicios Administrativos</t>
  </si>
  <si>
    <t>Bienes Muebles e Inmuebles</t>
  </si>
  <si>
    <t>Gestión Documental</t>
  </si>
  <si>
    <t>Gestión de Servicio al Ciudadano</t>
  </si>
  <si>
    <t>Intervención Correctiva</t>
  </si>
  <si>
    <t xml:space="preserve">Intervención Prospectiva </t>
  </si>
  <si>
    <t xml:space="preserve">Capacitación </t>
  </si>
  <si>
    <t>Bienestar e Incentivos</t>
  </si>
  <si>
    <t>Nómina</t>
  </si>
  <si>
    <t>Viáticos y Comisiones</t>
  </si>
  <si>
    <t>Planeación Estratégica</t>
  </si>
  <si>
    <t>Infraestructura Tecnológica</t>
  </si>
  <si>
    <t>Seguridad y Salud en el Trabajo</t>
  </si>
  <si>
    <t>Caracterización de Escenarios de Riesgo</t>
  </si>
  <si>
    <t xml:space="preserve">Análisis y Evaluación </t>
  </si>
  <si>
    <t>Monitoreo del Rieso</t>
  </si>
  <si>
    <t>Comunicación del Riesgo</t>
  </si>
  <si>
    <t>Gestión Jurídica</t>
  </si>
  <si>
    <t>N/A</t>
  </si>
  <si>
    <t>SG</t>
  </si>
  <si>
    <t>SDG</t>
  </si>
  <si>
    <t>TOTAL</t>
  </si>
  <si>
    <t>Oportuna Gestion Contable  para toma de Decisiones  y rendicion de Cuentas</t>
  </si>
  <si>
    <t xml:space="preserve">Optimización de la gestión presupuestal y eficiencia del gasto público. </t>
  </si>
  <si>
    <t>Articulación de la formulación y seguimiento de planes, programas y proyectos.</t>
  </si>
  <si>
    <t>Promover la planificación institucional para la Participación Ciudadana de la UNGRD</t>
  </si>
  <si>
    <t>Fortalecimiento de las Tecnologías de la Información y Comunicaciones (TIC's) en la UNGRD mediante la apropiación del marco de referencia de arquitectura empresarial, garantizando la  coordinación y articulación en materia de TICs que permita asumir la transformación digital e impulsar el fortalecimiento y modernización institucional.</t>
  </si>
  <si>
    <t>Implementación, fortalecimiento y desarrollo normativo de la Política Nacional de la Gestión del Riesgo de Desastres.</t>
  </si>
  <si>
    <t>Implementar modelo de Gestión de Cambio en la Entidad</t>
  </si>
  <si>
    <t>Fortalecimiento a la operatividad del SIPLAG</t>
  </si>
  <si>
    <t>Implementar el Modelo de Gestión del Conocimiento y la Innovación</t>
  </si>
  <si>
    <t>Coordinación, fortalecimiento y generación de insumos para la integración de la gestión del riesgo en el ordenamiento del territorio.</t>
  </si>
  <si>
    <t xml:space="preserve">Formular e implementar un programa de fortalecimiento y empoderamiento comunitario en gestión del riesgo de desastres, con enfoque diferencial y de género, a través del trabajo con  las Juntas  de Acción Comunal </t>
  </si>
  <si>
    <t>Apoyar y articular  las iniciativas regionales, sectoriales y gremiales en Protección Financiera, así como la promoción y gestión de recursos orientados a la gestión financiera del riesgo de desastres</t>
  </si>
  <si>
    <t>Impulsar y fortalecer los mecanismos y capacidades de respuesta ante situaciones de emergencia y desastre en los ámbitos local-departamental y nacional con enfoque sectorial.</t>
  </si>
  <si>
    <t>Implementación de la Política de Gestión Documental en la UNGRD - FNGRD</t>
  </si>
  <si>
    <t>APLICA</t>
  </si>
  <si>
    <t>NO APLICA</t>
  </si>
  <si>
    <t>FORMATO PLAN DE ACCIÓN</t>
  </si>
  <si>
    <t>PLANEACIÓN ESTRATÉGICA</t>
  </si>
  <si>
    <t>CÓDIGO:
FR-1300-PE-01</t>
  </si>
  <si>
    <t>Versión 5</t>
  </si>
  <si>
    <t>Fortalecimiento técnico de la preparación para la respuesta</t>
  </si>
  <si>
    <t>Establecer mecanismos de participación comunitaria-institucional y empresarial para la atención de emergencias y desastres con el fin de fortalecer los territorios.</t>
  </si>
  <si>
    <t>Fortalecimiento técnico para procesos de recuperación, reconstrucción y desarrollo productivo post.</t>
  </si>
  <si>
    <t>SEGUIMIENTO OFICINA ASESORA DE PLANEACIÓN E INFORMACIÓN</t>
  </si>
  <si>
    <t>META ACUMULADA A FEBRERO</t>
  </si>
  <si>
    <t>% META ACUMULADA BIMESTRE</t>
  </si>
  <si>
    <t>% CUMPLIMIENTO DEL BIMESTRE</t>
  </si>
  <si>
    <t xml:space="preserve">% CUMPLIMIENTO DEL TOTAL DE PA A FEBRERO </t>
  </si>
  <si>
    <t>PRESUPUESTO EJECUTADO</t>
  </si>
  <si>
    <t>% PRESUPUESTO EJECUTADO</t>
  </si>
  <si>
    <t>AVANCES</t>
  </si>
  <si>
    <t>DIFICULTADES O RETRASOS</t>
  </si>
  <si>
    <t>SEGUIMIENTO OFICINA DE CONTROL INTERNO</t>
  </si>
  <si>
    <t>REPORTE CUANTITATIVO</t>
  </si>
  <si>
    <t>Logro 
Jul-Ago</t>
  </si>
  <si>
    <t>Logro 
Ene-Feb</t>
  </si>
  <si>
    <t>Logro 
Mar-Abr</t>
  </si>
  <si>
    <t>Logro 
May-Jun</t>
  </si>
  <si>
    <t>Logro 
Sep-Oct</t>
  </si>
  <si>
    <t>Logro 
Nov-Dic</t>
  </si>
  <si>
    <t>Ejecutar y terminar obras de adecuaciones hidráulicas, control de inundaciones y canalizaciones, Equipamiento comunal e institucional y obras de estabilización de taludes.</t>
  </si>
  <si>
    <t># de obras terminadas</t>
  </si>
  <si>
    <t xml:space="preserve"> </t>
  </si>
  <si>
    <t>Fortalecer la gestión del riesgo de Desastres en el territorio nacional</t>
  </si>
  <si>
    <t>1</t>
  </si>
  <si>
    <t># De documentos actualizados</t>
  </si>
  <si>
    <t>Actualizar e implementar la metodología de seguimiento y evaluación al PNGRD</t>
  </si>
  <si>
    <t>2</t>
  </si>
  <si>
    <t># de documentos elaborados</t>
  </si>
  <si>
    <t>Elaborar la metodología de daños y pérdidas económicas para el reporte de la metodología SENDAI</t>
  </si>
  <si>
    <t>Promoción de la incorporación de la Gestión Integral del Riesgo de Desastres en la educación y la cultura con enfoque diferencial y en la participación comunitaria.</t>
  </si>
  <si>
    <t>Fortalecer las Juntas de Acción comunal en GR</t>
  </si>
  <si>
    <t>350</t>
  </si>
  <si>
    <t># de juntas de acción comunal participantes del proceso.</t>
  </si>
  <si>
    <t>Conocimiento del Riesgo de Desastres</t>
  </si>
  <si>
    <t>Realizar el Encuentro Nacional académico en Gestión del Riesgo</t>
  </si>
  <si>
    <t># de encuentros realizado</t>
  </si>
  <si>
    <t>Identificar preliminarmente los riesgos y capacidades institucionales para la gestión en servicios  de embarcaderos y muelles en el pacifico Colombiano.</t>
  </si>
  <si>
    <t>#de documentos elaborados</t>
  </si>
  <si>
    <t>Elaborar el diagnostico de la situación de la población con discapacidad en gestión del Riesgo y la  guía diferencial por discapacidad</t>
  </si>
  <si>
    <t xml:space="preserve">Elaborar el documento de sistematización de aspectos jurídicos en gestión del Riesgo y estrategia de Divulgación </t>
  </si>
  <si>
    <t>Capacitar a los coordinadores municipales, departamentales y distritales de GRD en GIRD</t>
  </si>
  <si>
    <t>#de capacitaciones realizadas</t>
  </si>
  <si>
    <t xml:space="preserve">8 </t>
  </si>
  <si>
    <t>#de departamentos intervenidos</t>
  </si>
  <si>
    <t xml:space="preserve">Elaborar los lineamientos de incorporación de las  nuevas tecnologías en Gestión del Riesgo de Desastres </t>
  </si>
  <si>
    <t>Fortalecimiento técnico de la preparación para la respuesta,  procesos de recuperación, reconstrucción y desarrollo productivo post.</t>
  </si>
  <si>
    <t>Elaborar el plan de fortalecimiento institucional y hoja de ruta de la recuperación pos desastres</t>
  </si>
  <si>
    <t>Elaborar y validar metodologías de análisis costo-beneficio de la Gestión Integral de Riesgos</t>
  </si>
  <si>
    <t>Elaborar el documento de estimación de daños y perdidas sectorizada de los desastres y su incorporación a sistemas estadísticos</t>
  </si>
  <si>
    <t>Establecer mecanismos de participación comunitaria-institucional y empresarial para la atención de estrategias y desastres con el fin de fortalecer los territorios.</t>
  </si>
  <si>
    <t>Elaborar los lineamientos para la implementación del Decreto 2157 de 2017</t>
  </si>
  <si>
    <t>7</t>
  </si>
  <si>
    <t xml:space="preserve">Elaborar e implementar la metodología para la formulación de proyectos en GIR ante el Fondo Nacional de Regalías y otras fuentes de financiación. </t>
  </si>
  <si>
    <t xml:space="preserve">Elaborar el documento de Sistematización de experiencias demostrativas y sobresalientes en GR por escenarios típicos </t>
  </si>
  <si>
    <t>Elaborar los lineamientos  para  la promoción de la incorporación de GR en las propuestas de gobierno de los candidatos a elecciones locales y departamentales 2019</t>
  </si>
  <si>
    <t xml:space="preserve">Elaborar y publicar documento de experiencias académicas en gestión del riesgo </t>
  </si>
  <si>
    <t>Documento de diagnóstico</t>
  </si>
  <si>
    <t># de documento</t>
  </si>
  <si>
    <t>Plan de Fortalecimiento institucional del SNGRD para el conocimiento del riesgo</t>
  </si>
  <si>
    <t>Construir un Boletín o Revista informativa en temas de Investigación con los integrantes de la Comisión Asesora de Investigación</t>
  </si>
  <si>
    <t>Un boletín digital que contenga artículos investigativos en temas de Gestión de Riesgo de Desastres.</t>
  </si>
  <si>
    <t># de boletines terminados/año</t>
  </si>
  <si>
    <t>Revisión y complemento al documento Orientaciones para la educación en GRD.</t>
  </si>
  <si>
    <t>Estructura del Documento
# de universidades que asisten al encuentro</t>
  </si>
  <si>
    <t>Formular un proyecto para ser financiado por Colciencias u otras fuentes de financiación  para fortalecer la investigación en Gestión del Riesgo de Desastres.</t>
  </si>
  <si>
    <t>Proyecto de investigación  formulado</t>
  </si>
  <si>
    <t>Porcentaje de avance de formulación del proyecto</t>
  </si>
  <si>
    <t>Realizar un evento académico (foro o seminario) con énfasis en conocimiento del riesgo (tsunami, volcanes, tecnológico) con el objetivo de informar cómo aporte al conocimiento y a los instrumentos de planificación.</t>
  </si>
  <si>
    <t>Evento académico Gestión de Riesgo de Desastres</t>
  </si>
  <si>
    <t># eventos realizados</t>
  </si>
  <si>
    <t>Diseñar la estrategia y el mecanismo institucional para el modelamiento de escenarios de riesgo</t>
  </si>
  <si>
    <t>Estrategia para modelamiento de riesgo</t>
  </si>
  <si>
    <t>% Avance en la estructuración de la estrategia</t>
  </si>
  <si>
    <t>Identificación y evaluación de escenarios nacionales de riesgo sísmico como apoyo a la formulación/actualización del protocolo nacional de respuesta frente a sismos</t>
  </si>
  <si>
    <t xml:space="preserve">Metodología para identificación de escenarios, resultados de la identificación y de la evaluación de riesgo para cada uno. </t>
  </si>
  <si>
    <t># Escenarios de daño nacionales</t>
  </si>
  <si>
    <t>Apoyo y Seguimiento al Convenio Marco con IDIGER, para la elaboración e implementación de acciones orientadas a la gestión integral del riesgo sísmico en la ciudad de Bogotá</t>
  </si>
  <si>
    <t>Capacitar a la comunidad de un barrio piloto de Bogotá en acciones orientadas a la apropiación del conocimiento y reducción del riesgo sísmico y en la preparación  para el manejo de desastres</t>
  </si>
  <si>
    <t># de reuniones de coordinación o número de talleres con la comunidad</t>
  </si>
  <si>
    <t>Elaboración de una Guía Metodológica para orientar y estandarizar la creación de modelos de exposición, la definición de tipologías estructurales y la caracterización de la vulnerabilidad  para edificaciones indispensables y de atención a la comunidad con miras a la construcción de un modelo nacional de exposición de edificaciones críticas, para aplicación de los sectores</t>
  </si>
  <si>
    <t>Metodología y aplicativo para la creación de modelos de exposición y caracterización de la vulnerabilidad de edificaciones indispensables y de atención a la comunidad</t>
  </si>
  <si>
    <t>% de avance en la construcción del documento</t>
  </si>
  <si>
    <t>Elaboración de una Guía Metodológica para la priorización de edificaciones indispensables y de atención a la comunidad que deben ser sujetas a estudios de vulnerabilidad estructural (y posterior reforzamiento) para el uso de los sectores con esta infraestructura.</t>
  </si>
  <si>
    <t>Metodología para la priorización de edificaciones indispensables y de atención a la comunidad</t>
  </si>
  <si>
    <t>Realizar lineamientos técnicos para la elaboración de estudios  de riesgo por movimientos en masa</t>
  </si>
  <si>
    <t>Un documento guía sobre lineamientos técnicos para realización de estudios de riesgo por movimientos en masa</t>
  </si>
  <si>
    <t>% Avance en la estructuración y ajuste del documento</t>
  </si>
  <si>
    <t>Elaboración de Cartillas informativas para identificación y análisis de los diferentes tipos de eventos tecnológicos.</t>
  </si>
  <si>
    <t>Dos documentos con generalidades de los eventos relacionados con incendios y explosiones</t>
  </si>
  <si>
    <t># de cartillas informativas</t>
  </si>
  <si>
    <t>Estructuración de un documento que permita la inclusión del tema de riesgo tecnológico en las diferentes instrumentos de capacitación y educación generadas desde la UNGRD</t>
  </si>
  <si>
    <t>Un documento sobre riesgo tecnológico para incluir en las diferentes estrategias de capacitación y educación generadas desde la UNGRD</t>
  </si>
  <si>
    <t xml:space="preserve"># Módulo de riesgo tecnológico </t>
  </si>
  <si>
    <t>Construcción de una guía con las principales metodologías de análisis de riesgo para industrias.</t>
  </si>
  <si>
    <t>Una Guía Metodológica para el análisis de riesgo en Industrias</t>
  </si>
  <si>
    <t>Realizar la identificación de escenarios de riesgo Natech</t>
  </si>
  <si>
    <t>Un documento con el estado del arte en eventos Natech en Colombia</t>
  </si>
  <si>
    <t>Elaborar guía de sistemas de alertas tempranas para el país. 2a Versión.</t>
  </si>
  <si>
    <t>Documento técnico</t>
  </si>
  <si>
    <t xml:space="preserve"># guía de sistemas de alerta temprana versión 2 </t>
  </si>
  <si>
    <t>17% bimestre 
100% año</t>
  </si>
  <si>
    <t>((# de solicitudes de acciones judiciales atendidas oportunamente  / # de solicitudes de acciones judiciales recibidas)*100)/6</t>
  </si>
  <si>
    <t>Realizar las guías: Lo que usted debe saber sobre incendios en cobertura vegetal, inundaciones y movimientos en masa</t>
  </si>
  <si>
    <t>Guías Lo que usted debe saber sobre incendios en cobertura vegetal / Inundaciones / Movimientos</t>
  </si>
  <si>
    <t># guía de incendios en cobertura vegetal</t>
  </si>
  <si>
    <t xml:space="preserve">Caracterización del escenario de riesgo por Incendios de cobertura vegetal </t>
  </si>
  <si>
    <t xml:space="preserve">Documento: Escenario de Incendios en cobertura vegetal </t>
  </si>
  <si>
    <t xml:space="preserve"># documento de caracterización de escenario de riesgo por incendios en cobertura vegetal </t>
  </si>
  <si>
    <t>Formular los lineamientos técnicos para estudios de riesgo por avenida torrencial</t>
  </si>
  <si>
    <t>Documento de lineamientos técnicos</t>
  </si>
  <si>
    <t xml:space="preserve"># documentos de lineamientos técnicos </t>
  </si>
  <si>
    <t>Formular el documento de caracterización de escenario de riesgo por avenidas torrenciales</t>
  </si>
  <si>
    <t>Documento de caracterización</t>
  </si>
  <si>
    <t># documentos de caracterización de escenario de riesgo por avenida torrencial</t>
  </si>
  <si>
    <t>Formular e implementar el Proyecto piloto para testear los lineamientos técnicos para estudios de riesgo por avenida torrencial</t>
  </si>
  <si>
    <t xml:space="preserve">Proyecto  piloto de evaluación de riesgo por avenidas torrenciales </t>
  </si>
  <si>
    <t># proyecto piloto</t>
  </si>
  <si>
    <t>Realizar el documento de evaluación de  impacto por el Fenómeno El Niño</t>
  </si>
  <si>
    <t>Documento impactos por el fenómeno El Niño</t>
  </si>
  <si>
    <t>#  documento de impactos por el fenómeno El Niño</t>
  </si>
  <si>
    <t>Formular el proyecto ENANDES para el escenario de sequía</t>
  </si>
  <si>
    <t>Proyecto formulado</t>
  </si>
  <si>
    <t># documento de formulación de proyecto</t>
  </si>
  <si>
    <t>Realizar publicaciones de conocimiento del riesgo en revistas de ciencia, gestión del riesgo y otros</t>
  </si>
  <si>
    <t>Publicación de artículos</t>
  </si>
  <si>
    <t># publicaciones aceptadas</t>
  </si>
  <si>
    <t>5,000,000</t>
  </si>
  <si>
    <t>Realizar la estrategia nacional de comunicación de riesgo por tsunami</t>
  </si>
  <si>
    <t>Estrategia nacional de comunicación de riesgo por tsunami</t>
  </si>
  <si>
    <t xml:space="preserve">% avance documento de la estrategia </t>
  </si>
  <si>
    <t xml:space="preserve">Implementar y transferir la metodología de  la estrategia nacional de comunicación de riesgo volcánico </t>
  </si>
  <si>
    <t>Seguimiento al 100% de los municipios donde se remitió la estrategia de comunicación de riesgo volcánico</t>
  </si>
  <si>
    <t>% de avance de implementación de la estrategia en los municipios objetivo</t>
  </si>
  <si>
    <t>Fortalecer el Museo del Saber en Gestión del Riesgo de Desastres, incrementar número de visitas al Museo y generar conversatorios sobre temáticas relacionadas a la ciencia y apropiación social del conocimiento</t>
  </si>
  <si>
    <t># de visitantes al año</t>
  </si>
  <si>
    <t>Modulo de volcanes operando</t>
  </si>
  <si>
    <t>% modulo de volcanes instalado</t>
  </si>
  <si>
    <t>Diseñar una estrategia para el fortalecimiento de los comités de conocimiento del riesgo en los departamentos y municipios</t>
  </si>
  <si>
    <t>Continuar el desarrollo de actividades complementarias con MALOKA.</t>
  </si>
  <si>
    <t>Aumentar en un 20% el número de visitas a la sala satélite de Maloka</t>
  </si>
  <si>
    <t>$ 300,000,000.00</t>
  </si>
  <si>
    <t>Piloto de cartografía social por inundación lenta</t>
  </si>
  <si>
    <t># de municipios con cartografía social desarrollada</t>
  </si>
  <si>
    <t>Encuentro de Saberes " Científico - Comunitario" y  encuentro de niños y adolescentes en aplicación de ciencias aplicadas a la gestión del riesgo</t>
  </si>
  <si>
    <t>Encuentros realizados</t>
  </si>
  <si>
    <t># de encuentros realizados</t>
  </si>
  <si>
    <t>Continuar con el apoyo a la AIS en la actualización del reglamento NSR  10</t>
  </si>
  <si>
    <t>Contrato con la AIS</t>
  </si>
  <si>
    <t>Elaborar la estrategia de creación Centro de Investigación en Gestión del Riesgo de Desastres</t>
  </si>
  <si>
    <t>Estrategia  de creación</t>
  </si>
  <si>
    <t># documento</t>
  </si>
  <si>
    <t>Realizar seguimiento al convenio marco interinstitucional 347 de 2017. Implementación del centro regional de pronósticos y alertas del Meta</t>
  </si>
  <si>
    <t>Estructurar un banco de Proyectos para la Reducción del Riesgo de Desastres, que permita realizar la evaluación y viabilización  de proyectos presentados a la Unidad, para su financiación con una adecuada ejecución de intervenciones eficaces con impacto y cobertura nacional.</t>
  </si>
  <si>
    <t xml:space="preserve">1 Banco de proyectos </t>
  </si>
  <si>
    <t>Banco de proyectos estructurado que garantice la evaluación de proyectos presentados a la unidad, para la priorización y financiación de recursos, así como una adecuada ejecución de intervenciones eficaces con impacto y cobertura nacional</t>
  </si>
  <si>
    <t>Diseñar la estrategia para la formulación de proyectos estratégicos de reducción del riesgo de desastres a cargo de la unidad</t>
  </si>
  <si>
    <t>1 Proyecto formulado</t>
  </si>
  <si>
    <t xml:space="preserve"># de proyectos estratégicos formulados de reducción del riesgo de desastres a cargo de la unidad </t>
  </si>
  <si>
    <t>1 Estrategia</t>
  </si>
  <si>
    <t>Asistir técnicamente a entidades territoriales en la gestión para la formulación y/o implementación  de medidas de reducción del riesgo derivados de acciones judiciales</t>
  </si>
  <si>
    <t>1 componente diseñado</t>
  </si>
  <si>
    <t># de componentes diseñados</t>
  </si>
  <si>
    <t>Promover y acompañar  talleres para el desarrollo del autodiagnóstico y la planificación local en el marco de la Estrategia Nacional para la Resiliencia frente a Desastres.</t>
  </si>
  <si>
    <t>8 Departamentos</t>
  </si>
  <si>
    <t># de Departamentos con talleres desarrollados</t>
  </si>
  <si>
    <t># de documentos</t>
  </si>
  <si>
    <t># de Departamentos con asistencia técnica</t>
  </si>
  <si>
    <t>1 Documento</t>
  </si>
  <si>
    <t># de talleres departamentales</t>
  </si>
  <si>
    <t>Apoyar con asistencia técnica al proyecto “Diseño, implementación y puesta en funcionamiento de un sistema de alertas hidroclimatológicas tempranas (SATC) ante eventos climáticos de inundación y sequía, como medida de adaptación al cambio climático, en las cuencas de los ríos Zulia, Pamplonita, Táchira, Chitagá, Algodonal y Tibú.</t>
  </si>
  <si>
    <t>2 informes</t>
  </si>
  <si>
    <t>Apoyar y articular  las iniciativas regionales, sectoriales y gremiales para la implementación y desarrollo de estrategias financieras para la GIR, incluyendo la protección financiera frente a contingencias.</t>
  </si>
  <si>
    <t xml:space="preserve"># de entidades territoriales y sectoriales acompañadas </t>
  </si>
  <si>
    <t xml:space="preserve">Realizar los contenidos para la elaboración del módulo interactivo para la creación de los fondos municipales y departamentales de Gestión del riesgo de Desastres  </t>
  </si>
  <si>
    <t>% de Avance del sistema de información y de comunicaciones</t>
  </si>
  <si>
    <t>Fortalecer los lineamientos establecidos  para la implementación de Sistemas de Alertas Tempranas en zonas de riesgo por eventos naturales.</t>
  </si>
  <si>
    <t>Definir los mecanismos para el fortalecimiento e implementación de la Red Nacional de Telecomunicaciones de Emergencias en articulación  con el  SNTE.</t>
  </si>
  <si>
    <t>Diagnostico del 100% de las capacidades y necesidades de equipos de telecomunicaciones de los CDGRD.</t>
  </si>
  <si>
    <t xml:space="preserve">% de Avance del diagnostico </t>
  </si>
  <si>
    <t>Adelantar la actualización tecnológica para el fortalecimiento de la Sala de Crisis Nacional.</t>
  </si>
  <si>
    <t># de bienes adquiridos/ # de bienes requeridos</t>
  </si>
  <si>
    <t>Definir las necesidades de capacitación en Búsqueda y Rescate a nivel nacional</t>
  </si>
  <si>
    <t>Adelantar acciones tendientes al posicionamiento del Programa Nacional de Búsqueda y Rescate Urbano-PNBRU.</t>
  </si>
  <si>
    <t xml:space="preserve">Elaborar un documento de Estrategia de Respuesta USAR </t>
  </si>
  <si>
    <t>% de Avance de la Estrategia de Respuesta USAR</t>
  </si>
  <si>
    <t>Proyectar los bienes necesarios para promover el fortalecimiento de las capacidades del equipo USAR a nivel nacional e internacional.</t>
  </si>
  <si>
    <t># de bienes adquiridos/ # de bienes solicitados</t>
  </si>
  <si>
    <t>Formular y desarrollar el plan de  capacitación y entrenamiento de los integrantes del USAR COL-1 y equipos nacionales.</t>
  </si>
  <si>
    <t xml:space="preserve">Desarrollar el 100% del plan de capacitaciones formulado </t>
  </si>
  <si>
    <t>% de Avance del plan de capacitaciones</t>
  </si>
  <si>
    <t>Apoyar la formulación del plan de INSARAG para las Américas.</t>
  </si>
  <si>
    <t>% de Avance del plan de INSARAG</t>
  </si>
  <si>
    <t>Realizar un diagnostico sobre las necesidades y capacidades del CNL</t>
  </si>
  <si>
    <t>% de Avance del diagnostico</t>
  </si>
  <si>
    <t>Definir metodológicamente el levantamiento y seguimiento  del inventario de capacidades de los Centros Logísticos Humanitarios -CLH´S para atención de emergencias del SNGRD.</t>
  </si>
  <si>
    <t xml:space="preserve">% de Avance de implementación de la metologia </t>
  </si>
  <si>
    <t>% de avance en el aumento de capacidades</t>
  </si>
  <si>
    <t>Ejecución de la recuperación mediante la rehabilitación y reconstrucción de la infraestructura afectada.</t>
  </si>
  <si>
    <t>Disponer el 100% del recurso humano para la evaluación técnica en procesos de recuperación</t>
  </si>
  <si>
    <t>((# de procesos de recuperación atendidos / # de procesos de recuperación solicitados)*100/6)</t>
  </si>
  <si>
    <t>Realizar seguimiento a los compromisos interinstitucionales para intercambio de información en materia de gestión del riesgo de desastres</t>
  </si>
  <si>
    <t xml:space="preserve">3 seguimientos </t>
  </si>
  <si>
    <t># de seguimientos realizados</t>
  </si>
  <si>
    <t xml:space="preserve">1. Convocar a los integrantes del comité editorial para realizar cronograma semestral de actividades por área de acuerdo a:
* Publicaciones a realizar
* Información para desarrollar boletín interno
*Actividades a realizar que requieren apoyo de la OAC, respecto al desarrollo de boletines de prensa, divulgación en redes sociales, registro fotográfico, diseño gráfico,  actualización de información en página web y corrección de estilo.
</t>
  </si>
  <si>
    <t>2 Reuniones</t>
  </si>
  <si>
    <t># Actualizaciones al cronograma de actividades de comunicación interna externa y editorial.</t>
  </si>
  <si>
    <t>Incentivar el uso de las redes sociales a través de escenarios de socialización.</t>
  </si>
  <si>
    <t>2 Socializaciones</t>
  </si>
  <si>
    <t># de socializaciones</t>
  </si>
  <si>
    <t>Realizar Encuentro Nacional de comunicadores del SNGRD.</t>
  </si>
  <si>
    <t>1 Encuentro realizado</t>
  </si>
  <si>
    <t>Gestionar productos realizados por las entidades del SNGRD para la publicación en medios de la UNGRD. (Boletín externo, piezas audiovisuales, redes sociales).</t>
  </si>
  <si>
    <t>6 productos</t>
  </si>
  <si>
    <t># de productos publicados</t>
  </si>
  <si>
    <t>Establecer lineamientos para la socialización y difusión de campañas y productos emitidos tanto por la UNGRD como por las entidades del SNGRD.</t>
  </si>
  <si>
    <t>1 documento</t>
  </si>
  <si>
    <t>Desarrollar productos gráficos, audiovisuales y periodísticos de la UNGRD y el SNGRD.</t>
  </si>
  <si>
    <t># de productos gráficos, audiovisuales y periodísticos desarrollados</t>
  </si>
  <si>
    <t>Realizar encuesta de percepción de la comunicación externa con el SNGRD e interna.</t>
  </si>
  <si>
    <t>2 encuestas</t>
  </si>
  <si>
    <t># de encuestas realizadas</t>
  </si>
  <si>
    <t>Establecer contacto con medios de comunicación para difusión de información (ruedas de prensa-entrevistas - boletines de prensa).</t>
  </si>
  <si>
    <t>6 contactos</t>
  </si>
  <si>
    <t># de contactos realizados</t>
  </si>
  <si>
    <t>Gestionar con medios de comunicación del SNGRD (emisoras, programas de tv) la promoción y difusión de las campañas institucionales de la UNGRD y el SNGRD.</t>
  </si>
  <si>
    <t xml:space="preserve">3 campañas   </t>
  </si>
  <si>
    <t># de campañas difundida</t>
  </si>
  <si>
    <t>Gestionar asesoría de función pública y DAPRE para la implementación  de la instancia de gestión de TI en la UNGRD</t>
  </si>
  <si>
    <t>Propuestas de estructuración de la instancia de gestión de T.I.</t>
  </si>
  <si>
    <t>Elaborar, Ejecutar y realizar seguimiento al PETI de la UNGRD para la gestión de TI.</t>
  </si>
  <si>
    <t>95% de cumplimiento de los planes</t>
  </si>
  <si>
    <t>% cumplimiento planes</t>
  </si>
  <si>
    <t xml:space="preserve">Realizar seguimiento a la ejecución presupuestal del FNGRD y de la UNGRD. </t>
  </si>
  <si>
    <t>Controlar el cumplimiento de las metas presupuestales</t>
  </si>
  <si>
    <t># de alertas socializadas</t>
  </si>
  <si>
    <t>Informe final de ejecución presupuestal de la vigencia</t>
  </si>
  <si>
    <t># de Informes realizados</t>
  </si>
  <si>
    <t>Realizar seguimiento a las modificaciones presupuestales requeridas por la entidad</t>
  </si>
  <si>
    <t>Matriz de Seguimiento implementada</t>
  </si>
  <si>
    <t># de actualizaciones realizadas</t>
  </si>
  <si>
    <t>1 herramienta de seguimiento implementada</t>
  </si>
  <si>
    <t># de mecanismos implementados</t>
  </si>
  <si>
    <t>Formular o reformular los proyectos de inversión priorizados por la entidad</t>
  </si>
  <si>
    <t>2 Proyectos formulados o reformulados</t>
  </si>
  <si>
    <t># de proyectos de inversión formulados</t>
  </si>
  <si>
    <t>Desarrollar el diagnóstico del modelo de Gestión del Cambio.</t>
  </si>
  <si>
    <t>Documento de diagnóstico elaborado</t>
  </si>
  <si>
    <t>Establecer el esquema de formación y fortalecimiento al Equipo Líder SIPLAG y ECOSIPLAG de la UNGRD</t>
  </si>
  <si>
    <t>70%
Fortalecimiento al Equipo Líder SIPLAG y ECOSIPLAG</t>
  </si>
  <si>
    <t>(# de líderes SIPLAG y ECOSIPLAG fortalecidos) / Total de líderes SIPLAG y ECOSIPLAG)*100</t>
  </si>
  <si>
    <t>Establecer e implementar el esquema de fortalecimiento de la Comunicación Interna del SIPLAG</t>
  </si>
  <si>
    <t>80%</t>
  </si>
  <si>
    <t>(# Actividades implementadas/# Actividades programadas)*100</t>
  </si>
  <si>
    <t>Implementar acciones en la lucha contra la corrupción en la UNGRD.</t>
  </si>
  <si>
    <t>Formulación, ejecución y seguimiento al Plan Anticorrupción y Atención al Ciudadano</t>
  </si>
  <si>
    <t>95%</t>
  </si>
  <si>
    <t>(# de Actividades ejecutadas/ # de actividades programadas) * 100</t>
  </si>
  <si>
    <t>Atender oportunamente las acciones judiciales, extrajudiciales y administrativas, promovidos por la UNGRD o en su contra.</t>
  </si>
  <si>
    <t>17% bimestre
100% año</t>
  </si>
  <si>
    <t>((# Acciones judiciales atendidas oportunamente / Total de acciones judiciales recibidas)*100)/6)</t>
  </si>
  <si>
    <t>Elaborar y realizar seguimiento a la Política de Prevención del Daño Antijurídico.</t>
  </si>
  <si>
    <t># Documentos realizados para la PPDA</t>
  </si>
  <si>
    <t xml:space="preserve">Convocar, participar y ejercer control y seguimiento a las sesiones del Comité de Conciliación.                                                                            </t>
  </si>
  <si>
    <t>24</t>
  </si>
  <si>
    <t># de actas suscritas por la Dirección General</t>
  </si>
  <si>
    <t>Implementar los requisitos  del Modelo Óptimo de Gestión de la Defensa Jurídica.</t>
  </si>
  <si>
    <t>% Cumplimiento de los requisitos del MOG</t>
  </si>
  <si>
    <t>Crear y actualizar los expedientes judiciales en físico, digital y en el Sistema Único de Información Litigiosa del Estado - eKOGUI.</t>
  </si>
  <si>
    <t>(# de expedientes actualizados / # total de expedientes judiciales)*100</t>
  </si>
  <si>
    <t>Implementación, fortalecimiento y desarrollo normativo de la Política Nacional dela Gestión del Riesgo de Desastres.</t>
  </si>
  <si>
    <t xml:space="preserve">Apoyar la elaboración, revisión y expedición de las normas del Sistema Nacional de gestión del Riesgo, lideradas tanto por las áreas misionales como por los sectores. </t>
  </si>
  <si>
    <t xml:space="preserve">No. de decretos reglamentarios expedidos </t>
  </si>
  <si>
    <t>Ejecutar el Programa Anual de Auditoría de Gestión Independiente - PAAGI 2019</t>
  </si>
  <si>
    <t>90%</t>
  </si>
  <si>
    <t>(# de actividades Ejecutadas/# de actividades programadas)*100</t>
  </si>
  <si>
    <t>Promover el fortalecimiento, modernización y el empoderamiento institucional de la UNGRD y del SNGRD</t>
  </si>
  <si>
    <t xml:space="preserve">Realizar seguimiento y control de la asignación de recursos y la programación presupuestal del FNGRD y de la UNGRD. </t>
  </si>
  <si>
    <t>6</t>
  </si>
  <si>
    <t xml:space="preserve"># Seguimientos </t>
  </si>
  <si>
    <t xml:space="preserve">Aprobar la programación y realizar seguimiento del Plan anual de Adquisiciones. </t>
  </si>
  <si>
    <t>Plan Aprobado</t>
  </si>
  <si>
    <t>Direccionar los procedimientos de la cadena presupuestal mediante la ordenación del gasto.</t>
  </si>
  <si>
    <t># Informes Realizados</t>
  </si>
  <si>
    <t xml:space="preserve">Realizar seguimiento a los planes de capacitación, bienestar e incentivos, programas de seguridad y salud en el trabajo y control de la asignación de recursos al plan de contratación. </t>
  </si>
  <si>
    <t>3</t>
  </si>
  <si>
    <t xml:space="preserve">Realizar los procesos disciplinarios a los funcionarios de la UNGRD. </t>
  </si>
  <si>
    <t xml:space="preserve">Actualizar y elaborar Instrumentos archivísticos  del Diagnostico Integral de Archivo y Correspondencia. PINAR - PGD , BANCO TERMINOLOGICO, TABLAS DE ACCESO, MOREQ Y OTROS </t>
  </si>
  <si>
    <t>5</t>
  </si>
  <si>
    <t># de documentos publicados</t>
  </si>
  <si>
    <t xml:space="preserve">Aplicar las Tablas de Retención Documental a los fondos acumulados </t>
  </si>
  <si>
    <t>1 contrato</t>
  </si>
  <si>
    <t>1 contrato elaborado</t>
  </si>
  <si>
    <t xml:space="preserve">Implementación de Sistema de Gestión de Documento Electrónico de Archivo  y digitalización de series de conservación total </t>
  </si>
  <si>
    <t>Impulsar el fortalecimiento de los canales de atención al ciudadano</t>
  </si>
  <si>
    <t xml:space="preserve"># de actividades realizadas </t>
  </si>
  <si>
    <t>Actualizar los Protocolos de Atención de Segundo Nivel</t>
  </si>
  <si>
    <t>100%</t>
  </si>
  <si>
    <t># Protocolos Actualizados / # protocolos que requieren actualización</t>
  </si>
  <si>
    <t>Publicar informes trimestrales de Atención al Ciudadano en la Página Web</t>
  </si>
  <si>
    <t># Informes Publicados</t>
  </si>
  <si>
    <t xml:space="preserve"> Actualización de información para grupos de interés en la pagina web .</t>
  </si>
  <si>
    <t>N° de actualizaciones realizadas</t>
  </si>
  <si>
    <t xml:space="preserve">Realizar la medición del  nivel de satisfacción de usuarios. </t>
  </si>
  <si>
    <t>Formular y Publicar el Plan Anual de Adquisiciones</t>
  </si>
  <si>
    <t>plan de adquisiciones publicado</t>
  </si>
  <si>
    <t>Realizar el seguimiento a la ejecución del Plan Anual de Adquisiciones</t>
  </si>
  <si>
    <t># seguimientos publicados</t>
  </si>
  <si>
    <t>Realizar seguimiento a los AMP para el alquiler de equipos, Cuentas de correo a través Google Apps, Canales de Internet en todas las sedes de la UNGRD.</t>
  </si>
  <si>
    <t>18</t>
  </si>
  <si>
    <t># de Informes de Supervisión de Contrato realizados</t>
  </si>
  <si>
    <t>Disponer de un centro de datos alterno para manejo de contingencia tecnológica</t>
  </si>
  <si>
    <t>1 Proyecto Elaborado</t>
  </si>
  <si>
    <t># de Proyectos Elaborados</t>
  </si>
  <si>
    <t xml:space="preserve">Realizar el mantenimiento correctivo y preventivo a equipos servidores y de comunicaciones </t>
  </si>
  <si>
    <t>Ampliar Infraestructura de Computo para alta disponibilidad  (tres servidores) Soporte por tres años</t>
  </si>
  <si>
    <t>Ampliar el sistema de Almacenamiento Principal (30 TB) y Sistema de Respaldo ( 70 TB)</t>
  </si>
  <si>
    <t>Ampliar el Sistema de Copias de Seguridad (30 TB)</t>
  </si>
  <si>
    <t>Renovar y actualizar Switch para comunicación en red ( swtiches 48 ptos 10 GB - POE) sede principal y Centro de datos Alterno</t>
  </si>
  <si>
    <t>Ampliar el sistema de seguridad perimetral para las sedes</t>
  </si>
  <si>
    <t>Implementar y fortalecer el plan de contingencia tecnológica teniendo en cuenta la directiva Gobierno Digital Mintic</t>
  </si>
  <si>
    <t>Implementar un sistema Telefónico en alta disponibilidad con la planta actual</t>
  </si>
  <si>
    <t>Actualizar licencias Windows Server y SQL</t>
  </si>
  <si>
    <t>Ampliar y Actualizar el BIA</t>
  </si>
  <si>
    <t>Grupo de Apoyo Administrativo</t>
  </si>
  <si>
    <t xml:space="preserve">Realizar depuración de Bienes </t>
  </si>
  <si>
    <t>#  de informes de seguimiento de depuración bienes</t>
  </si>
  <si>
    <t>Sensibilizar a la Entidad a través de capacitaciones  semestrales, para la correcta ejecución de los recursos de UNGRD-FNGRD.</t>
  </si>
  <si>
    <t>2 capacitaciones en el año</t>
  </si>
  <si>
    <t># de capacitaciones realizadas</t>
  </si>
  <si>
    <t>Realizar Campañas visuales de todos los hechos financieros y contables  a través de herramientas visuales cuatrimestral, para la correcta ejecución de los recursos UNGRD-FNGRD.</t>
  </si>
  <si>
    <t>3 campañas en el año</t>
  </si>
  <si>
    <t># de campañas realizadas</t>
  </si>
  <si>
    <t>Presentar informes Financieros de acuerdo con la normatividad</t>
  </si>
  <si>
    <t>3 informes financieros</t>
  </si>
  <si>
    <t># de Informes presentados</t>
  </si>
  <si>
    <t>Realizar actividades que permitan recopilar información y datos para la construcción de la línea base sobre la oferta y demanda de cooperación en Gestión del Riesgo de Desastres</t>
  </si>
  <si>
    <t>Identificación de líneas de oferta y demanda de la cooperación internacional.</t>
  </si>
  <si>
    <t xml:space="preserve"># de Documentos con líneas de oferta y demanda identificadas en el marco de la prioridades del país en Gestión del Riesgo de Desastres. </t>
  </si>
  <si>
    <t>Implementar los acuerdos establecidos de manera global, regional y binacional en el marco de la agenda de política exterior para la Gestión del Riesgo de Desastres</t>
  </si>
  <si>
    <t>10 Acuerdos
Establecimiento del liderazgo de Colombia a nivel global, regional y binacional en Gestión del Riesgo de Desastres</t>
  </si>
  <si>
    <t xml:space="preserve"># Documentos que dan cuenta de la posición política y técnica de manera sistémica asumida por Colombia en el marco del relacionamiento internacional en Gestión del Riesgo de Desastres. </t>
  </si>
  <si>
    <t>Apoyar la articulación de las acciones de la comunidad internacional con respecto a la Atención de la Migración desde Venezuela con los mecanismos de coordinación interinstitucionales y territoriales establecidos en zonas priorizadas.</t>
  </si>
  <si>
    <t xml:space="preserve">2 acciones
Complementariedad de los esfuerzos nacionales con acciones de cooperación internacional para la Atención de la Migración desde Venezuela </t>
  </si>
  <si>
    <t xml:space="preserve"># de acciones de cooperación internacional canalizadas a través del SNGRD para para la Atención de la Migración desde Venezuela </t>
  </si>
  <si>
    <t xml:space="preserve">Generar escenarios de posicionamiento, sensibilización y aplicación de las Directrices IDRL de manera intersectorial y territorial en el país. </t>
  </si>
  <si>
    <t>4 iniciativas para
Institucionalizar la puesta en práctica de las directrices IDRL a nivel sectorial y territorial para agilizar procedimientos de cooperación internacional al momento de ocurrencia de una emergencia nacional o en el exterior</t>
  </si>
  <si>
    <t xml:space="preserve"># de iniciativas orientadas a la implementación de las directrices IDRL en el territorio nacional desde una mirada intersectorial y con enfoque territorial. </t>
  </si>
  <si>
    <t>Fortalecer la estructuración  de procesos de contratación de la UNGRD- FNGRD</t>
  </si>
  <si>
    <t xml:space="preserve">6 Reportes Durante el Año </t>
  </si>
  <si>
    <t xml:space="preserve">
No de contratos tramitados para la firma de las partes/ N° de contratos solicitados 
(Salvedad: Supeditado a la entrega completa de la documentación del área solicitante)
</t>
  </si>
  <si>
    <t>Establecer los lineamientos y directrices  en la gestión contractual de la UNGRD, con el fin de aumentar la eficacia y la eficiencia.</t>
  </si>
  <si>
    <t xml:space="preserve">Implementar un software para el control de la información  del GCC </t>
  </si>
  <si>
    <t>Adquisición del software a 31 de diciembre del 2019</t>
  </si>
  <si>
    <t xml:space="preserve"> Socializar la política estratégica de gestión de talento humano destacando la importancia de cada uno de ellos en la productividad laboral</t>
  </si>
  <si>
    <t># De jornadas de socialización realizadas</t>
  </si>
  <si>
    <t>Promover el liderazgo como herramienta de gestión del talento humano</t>
  </si>
  <si>
    <t># Estrategia de fortalecimiento del liderazgo establecida</t>
  </si>
  <si>
    <t>Generar espacios de interiorización y apropiación de los valores de código de integridad en el quehacer de los servidores públicos</t>
  </si>
  <si>
    <t>Porcentaje de Calificación de encuesta frente a la apropiación del Manual de Integridad y Buen Gobierno</t>
  </si>
  <si>
    <t>Fortalecer el clima y cultura organizacional mediante la acciones de mejoramiento conforme a los resultados de las respectivas mediciones</t>
  </si>
  <si>
    <t>Porcentaje de Calificación del clima laboral</t>
  </si>
  <si>
    <t>Implementar el Sistema de Estímulos en la entidad a través del plan de Bienestar social e incentivos de acuerdo a la normatividad vigente</t>
  </si>
  <si>
    <t>Porcentaje de implementación del plan de bienestar social e incentivos</t>
  </si>
  <si>
    <t>Fortalecer la implementación del Proceso de Evaluación del Desempeño</t>
  </si>
  <si>
    <t>Implementar plan de trabajo anual del Sistema de Gestión de Seguridad y Salud en el trabajo, que propenda por la sostenibilidad y mantenimiento del mismo.</t>
  </si>
  <si>
    <t>Porcentaje de implementación del plan de trabajo anual SG- SST</t>
  </si>
  <si>
    <t>Fortalecer las capacidades institucionales  para la implementación adecuada de programas de aprendizaje</t>
  </si>
  <si>
    <t>#estrategia de fortalecimiento capacidades institucionales para la generación de programas de aprendizaje desarrollada</t>
  </si>
  <si>
    <t>Gestionar el talento humano a través de modelos que permitan la adaptación a las dinámicas externas e internas</t>
  </si>
  <si>
    <t>Establecer la Política de Talento Humano</t>
  </si>
  <si>
    <t>Política de Talento Humano desarrollada</t>
  </si>
  <si>
    <t>Elaborar un instrumento de guía para los trámites que se adelantan en el marco del proceso de Talento Humano</t>
  </si>
  <si>
    <t>Instrumento guía elaborado</t>
  </si>
  <si>
    <t>Gestionar el desarrollo e implementación de herramientas y/o desarrollos tecnológicos para la gestión eficiente de talento humano</t>
  </si>
  <si>
    <t>(# de herramientas y/o desarrollos tecnológicos implementados)/ (# de herramientas y/o desarrollos tecnológicos identificados viables)*100</t>
  </si>
  <si>
    <t>Adelantar procesos de verificación de necesidades de modificación de la planta de personal o de la estructura de la entidad de acuerdo a la normatividad vigente y conforme a su respectiva viabilidad</t>
  </si>
  <si>
    <t>Avanzar en el desarrollo del concurso abierto de méritos de los cargos de la planta global de la entidad</t>
  </si>
  <si>
    <t>Implementar el Plan Institucional de Capacitación</t>
  </si>
  <si>
    <t xml:space="preserve"> Promover la vinculación de personas con discapacidad al servicio público</t>
  </si>
  <si>
    <t>(# de personas con discapacidad vinculadas/ # de funcionarios de planta provisional) * 100</t>
  </si>
  <si>
    <t>Mejorar la capacidad de almacenamiento de agua potable en Buenaventura</t>
  </si>
  <si>
    <t>24000 m3</t>
  </si>
  <si>
    <t>Capacidad de almacenamiento de agua potable</t>
  </si>
  <si>
    <t>Construir redes de alcantarillado e implementar su funcionamiento con vertimiento provisional</t>
  </si>
  <si>
    <t>1455</t>
  </si>
  <si>
    <t># Hogares beneficiados</t>
  </si>
  <si>
    <t xml:space="preserve">Suministrar energía eléctrica a municipios de la zona de influencia del FTSP. </t>
  </si>
  <si>
    <t>Realizar la Dotación de colegios en providencia fase III y IV</t>
  </si>
  <si>
    <t xml:space="preserve">2 Colegios dotados </t>
  </si>
  <si>
    <t># de colegios dotados</t>
  </si>
  <si>
    <t>Realizar la adjudicación de  créditos condonables de educación superior</t>
  </si>
  <si>
    <t>200 créditos condonables adjudicados</t>
  </si>
  <si>
    <t># de créditos condonables adjudicados</t>
  </si>
  <si>
    <t>Construir la casa de la cultura</t>
  </si>
  <si>
    <t>1 casa de la cultura construida</t>
  </si>
  <si>
    <t># de casa de la cultura construidas</t>
  </si>
  <si>
    <t>Entregar viviendas construidas por el Banco Agrario</t>
  </si>
  <si>
    <t>Entrega de 182 viviendas</t>
  </si>
  <si>
    <t># de viviendas entregadas</t>
  </si>
  <si>
    <t>Entregar las viviendas déficit 0 providencia.</t>
  </si>
  <si>
    <t>Entrega de 12 viviendas</t>
  </si>
  <si>
    <t>Beneficiar a la población de providencia mediante la construcción delcantarillado</t>
  </si>
  <si>
    <t>24 mil personas beneficiadas con la entrega del alcantarillado en el distrito 4</t>
  </si>
  <si>
    <t># de personas beneficiadas</t>
  </si>
  <si>
    <t>Adelantar la dotación de instituciones con ventanas anticiclones</t>
  </si>
  <si>
    <t xml:space="preserve">dotar 5 instituciones </t>
  </si>
  <si>
    <t># de instituciones dotadas</t>
  </si>
  <si>
    <t>Entregar radios de comunicación, e Instalación de alertas tempranas.</t>
  </si>
  <si>
    <t>2 SAT entregados</t>
  </si>
  <si>
    <t># de SAT entregados</t>
  </si>
  <si>
    <t>UNIDAD NACIONAL PARA LA GESTIÓN DEL RIESGO DE DESASTRES - UNGRD
PRESIDENCIA DE LA REPÚBLICA
PLAN DE ACCIÓN ANUAL 2019 V1</t>
  </si>
  <si>
    <t>Primer Cuatrimestre (Enero-Abril)</t>
  </si>
  <si>
    <t>Segundo Cuatrimestre
(Mayo-Agosto)</t>
  </si>
  <si>
    <t>Tercer 
Cuatrimestre
(Septiembre-Diciembre)</t>
  </si>
  <si>
    <t># de metodologías</t>
  </si>
  <si>
    <t>Elaborar los lineamientos para la incorporación del Análisis de Riesgos en proyectos de inversión pública</t>
  </si>
  <si>
    <t xml:space="preserve">Realizar un diagnóstico de capacidades institucionales del SNGRD en materia de Conocimiento del Riesgo de Desastres y establecer los desafíos </t>
  </si>
  <si>
    <t>Elaborar el plan de fortalecimiento institucional del SNGRD para el conocimiento del riesgo de desastres</t>
  </si>
  <si>
    <t>Elaborar el documento: Estimación probabilística de daños por escenarios representativos y sectores priorizados. Identificar necesidades sector y priorizar escenarios</t>
  </si>
  <si>
    <t>Documento de priorización para la estimación probabilística de daños por escenarios representativos y sectores priorizados</t>
  </si>
  <si>
    <t>Realizar un encuentro de gestión de riesgo con universidades con el objeto de definir el documento Orientaciones para la educación en GDR.</t>
  </si>
  <si>
    <t>Monitoreo del Riesgo</t>
  </si>
  <si>
    <t>Asistir técnicamente a entes territoriales (departamentales y municipales) y sectoriales en sistemas de alertas tempranas y riesgo climático</t>
  </si>
  <si>
    <t>Línea Base 1.800 año
Aumentar en un 20% el número de visitas y actividades en el Museo</t>
  </si>
  <si>
    <t xml:space="preserve">Implementar la sala satélite de riesgo volcánico del Museo del Saber en Gestión del Riesgo de Desastres, localizado en el Parque Omaira Sánchez. </t>
  </si>
  <si>
    <t xml:space="preserve">
Línea Base 59.645 año
Aumentar en un 20% el número de visitantes EN Maloka al simulador de sismos</t>
  </si>
  <si>
    <t>Realizar cuatro exposiciones temporales:  Sismo Eje Cafetero 25 1, Mujeres en la Ciencia, 20 años del SNGRD, el mes de Reducción del Riesgo y una  convocatoria concurso de fotografía e ilustración en GRD.</t>
  </si>
  <si>
    <t>Cuatro exposiciones temporales y una convocatoria de fotografía e ilustración científica</t>
  </si>
  <si>
    <t>#  de exposiciones temporales realzadas</t>
  </si>
  <si>
    <t>Promoción de la articulación de las políticas de Gestión Integral de Riesgos con políticas de desarrollo, incluyendo las relacionadas con construcción de equidad y reducción de pobreza.</t>
  </si>
  <si>
    <t>3 informes de seguimiento</t>
  </si>
  <si>
    <t>Desarrollo de capacidades territoriales para la adaptación y reducción del riesgo de desastres.</t>
  </si>
  <si>
    <t>Elaborar  el componente de Gestión del Riesgo para ser incorporado en los lineamientos para la Reducción del Riesgo en Zonas de Riesgo no Mitigable</t>
  </si>
  <si>
    <t xml:space="preserve">Elaborar el componente de Gestión del Riesgo para la creación de programas orientados en el ejercicio del control urbanístico </t>
  </si>
  <si>
    <t>Implementar un proceso de fortalecimiento y empoderamiento comunitario en Gestión del Riesgo de Desastres teniendo en cuenta el enfoque diferencial.</t>
  </si>
  <si>
    <t>Fortalecimiento del sistema de información y de comunicaciones</t>
  </si>
  <si>
    <t>Actualización de la guía de implementación de Sistemas de Alertas Tempranas</t>
  </si>
  <si>
    <t>% de Avance de la actualización de la guía de implementación de Sistemas de Alertas Tempranas</t>
  </si>
  <si>
    <t>Adquisición del 50% de la tecnología necesaria</t>
  </si>
  <si>
    <t>Realizar un diagnostico sobre las necesidades de Búsqueda y Rescate a nivel nacional</t>
  </si>
  <si>
    <t>Apoyar el 100% del desarrollo del plan de INSARAG para las Américas</t>
  </si>
  <si>
    <t>Metodología para el levantamiento y seguimiento de inventario</t>
  </si>
  <si>
    <t>Fortalecer en un 20% las capacidades en términos de recursos físicos y técnicos del CNL.</t>
  </si>
  <si>
    <t>Elaborar, Ejecutar y realizar seguimiento a los planes de seguridad y privacidad de la información (Plan de Tratamiento de riesgo de la seguridad de la información y plan de privacidad y seguridad de la información)
establecidos por la UNGRD para la gestión de TI.</t>
  </si>
  <si>
    <t>Elaborar e implementar una herramienta de seguimiento para el cumplimiento de los Planes, programas, proyectos y políticas a cargo de la UNGRD</t>
  </si>
  <si>
    <t>Direccionamiento estratégico y planeación</t>
  </si>
  <si>
    <t xml:space="preserve">% de satisfacción total </t>
  </si>
  <si>
    <t>Gestión Bienes Muebles e Inmuebles</t>
  </si>
  <si>
    <t>Efectividad en la gestión Contable  para toma de Decisiones  y rendición de Cuentas.</t>
  </si>
  <si>
    <t xml:space="preserve">Asesorar la programación, ejecución, y seguimiento presupuestal para la toma de decisiones. </t>
  </si>
  <si>
    <t># De Capacitaciones y/o re inducciones realizadas</t>
  </si>
  <si>
    <t xml:space="preserve">Adquisición del software Informático </t>
  </si>
  <si>
    <t>(# actividades ejecutadas de la estrategia de fortalecimiento del proceso de evaluación de desempeño/ # actividades programadas en la estrategia de fortalecimiento del proceso de evaluación de desempeño)*100</t>
  </si>
  <si>
    <t>Porcentaje de ejecución del plan de trabajo para el desarrollo del concurso abierto de méritos</t>
  </si>
  <si>
    <t>Porcentaje de implementación del plan institucional de capacitación</t>
  </si>
  <si>
    <t>(# Modificaciones efectuadas/# Modificaciones identificadas) *100</t>
  </si>
  <si>
    <t>Apoyar las acciones de respuesta a emergencias Nacional o Internacional-USAR</t>
  </si>
  <si>
    <t>Coordinar la atención del 100 % Emergencias reportadas al SNGRD</t>
  </si>
  <si>
    <t xml:space="preserve"># Eventos Reportados/# Eventos atendidos </t>
  </si>
  <si>
    <t>Asesorar y soportar en operación de respuesta el 100% de los entes territoriales que lo requieran</t>
  </si>
  <si>
    <t># Asesorias y soportes realizados /# Asesorias y soportes requeridos</t>
  </si>
  <si>
    <t>Formular un protocolo de respuesta ante un Evento Crítico</t>
  </si>
  <si>
    <t>Formular el 100% del documento de Protocolo de respuesta ante un Evento Crítico</t>
  </si>
  <si>
    <t>% de Avance en la elbaoración del documento</t>
  </si>
  <si>
    <t>Apoyar  la atención de emergencias en los territorios de acuerdo a los diferentes eventos que ocurran en el país según requerimientos. </t>
  </si>
  <si>
    <t>Adquirir, realizar mantenimiento y optimizar los recursos físicos y técnicos necesarios para la atención de situaciones relacionadas con emergencias de la nación.</t>
  </si>
  <si>
    <t>Por demanda</t>
  </si>
  <si>
    <t>Fortalecer el Sistema de información de comunicaciones y equipos tecnológicos que permitan una adecuada interacción del SNGRD.</t>
  </si>
  <si>
    <t>Elaborar un plan de inversión a cuatro años para el fortalecimiento de las capacidades USAR e iniciar su implementación</t>
  </si>
  <si>
    <t>Elaborar un diagnostico de necesidades y capacidades para el fortalecimiento del  Centro Nacional Logístico de Colombia.</t>
  </si>
  <si>
    <t>Durante el bismestre se terminaron dos obras: 1. CONSTRUCCION DE OBRA DE MITIGACION , ESTABILIZACION Y CONSOLIDACION DEL BARRIO SAN RAFAEL UBICADO EN EL SECTOR NOROCCIDENTAL DE LA MESETA DE BUCARAMANGA. 2. CONSTRUCCION DE LA PRIMERA FASE DE LA REUBICACION PARCIAL DEL MUNICIPIO DE UTICA(ESTABILIZACION DEL TERRENO Y OBRAS PARCIALES DE URBANISMO" EN EL DEPARTAMENTO DE CUNDIMAMARCA</t>
  </si>
  <si>
    <t>Revisión del Manual de SSE del PNGRD y el documento de metodologia CEPAL.
Idnetificación accioens de mejora del manual de SSE en el VII informe de seguimiento del PNGRD 2015-2025, el cual fue publicado en el mes de febrero de 2019, asi mismo, se remitió al Ministerio de Hacienda y DNP.</t>
  </si>
  <si>
    <t>La primera reunión de la Comisión Asesora de Investigación se realizará en la tercera semana del mes de marzo</t>
  </si>
  <si>
    <t>Revisión del Atlas de Riesgo para ver modelos de exposición y revisión del modelo de amenaza sísmica del AIS para identificar escenarios sísmicos de análisis</t>
  </si>
  <si>
    <t>Definición del contenido del documento</t>
  </si>
  <si>
    <t>Revisión de los requisitos de estudios de vulnerabilidad para edificaciones indispensables en el titulo A.10.5 de la NSR-10</t>
  </si>
  <si>
    <t>Revisión del documento Lineamientos_EPR_Inundacion_V7.0  y de bibliografía relevante sobre metodologías de evaluación de amenaza, vulnerabilidad y riesgo por movimientos en masa</t>
  </si>
  <si>
    <t>Se viene realizando un levantamiento de información secundaria que permita la construcción de esta cartilla</t>
  </si>
  <si>
    <t>Se viene realizando un levantamiento de información secundaria que permita la estructuración del documento</t>
  </si>
  <si>
    <t>Además de haber realizado una primera reunión con la Subdirección de Reducción, se ha realizado una presentación sobre conceptualización de los SAT a representantes de las Subdirecciones General, Conocimiento, Reducción y Manejo. De manera inicial, esta presentación está enmarcada en el contexto de lo hidrometeorológico. 
Se plantean hacer más reuniones para ir acotando más el tema e ir abarcando los posibles eventos físico-naturales.
Se ha empezado a generar una posible tabla de contenido desarrollado ya algunos de los apartados que tendría la guía.</t>
  </si>
  <si>
    <t>Se ha iniciado el proceso con representantes de la gobernación de Norte de Santander. Inicialmente con una reunión aquí en Bogotá y posteriomente con una capacitación y asesoría en la ciudad de Cúcuta, sobre lineamientos a tener en cuenta para la implementación de un Sistema de Alertas Tempranas (SAT).</t>
  </si>
  <si>
    <t>Revisión de bibliografía relevante sobre metodologías de evaluación de amenaza, vulnerabilidad y riesgo por MM y propuesta de tabla de contenido sobre el documento guía.
Al momento se adelantado la revisión de literatuta  pertinente, analizando documentos que sirven como insumo para la contrucción de la cartilla de incendios en cobertura vegetal y se ha planteado la tabla de contenido de la cartilla.</t>
  </si>
  <si>
    <t>Se esta realizando la busqueda de informacion de referencia se plantea la tabla de contenido</t>
  </si>
  <si>
    <t>Reuniones con la Comisión de conocimiento para revisar lineamientos</t>
  </si>
  <si>
    <t xml:space="preserve">Se esta realizando la priorización de información necesaria por los sectores como insumo base para hacer la evalucion de impactos por el fenómeno . </t>
  </si>
  <si>
    <t>RTVC ha demostrado gran interés en la divulgación de esta estrategia. La UNGRD remitió el video conforme a los estándares técnicos solicitados por dicha entidad, el día 11 de febrero.
El 5  de febrero se realizó reunión con asesor de MinTIC, donde se estableció una estrategia para divulgar las piezas de la ENCRV en los kioskos de Punto Vive Digital, y se hará la gestión para difundirlo en emisoras regionales comunitarias de los municipios objetivo.</t>
  </si>
  <si>
    <t xml:space="preserve">Durante el primer bimestre del año se tuvo un total de 283 visitas, distribuidas así: Enero: 64 personas
Febrero: 219 personas </t>
  </si>
  <si>
    <t>Para los días 22 y 23 de febrero se tenía programada una visita al Parque Omaira Sánchez, para el lanzamiento del espacio destinado a la UNGRD, no obstante, motivos ajenos a la SCR debido a la cancelación del vehículo impidieron que se cumpliera con esta actividad.</t>
  </si>
  <si>
    <t>El contrato con MALOKA fue perfeccionado hasta el 28 de febrero de 2019.</t>
  </si>
  <si>
    <t>En la semana del 21 al 25 de enero, se realizó la exposición temporal "Eje Cafetero 21 1", en el marco de la conmemoración de los 20 años del terremoto de Armenia. Todas las piezas fueron construidas desde la SCR.</t>
  </si>
  <si>
    <t>Se pasaron las facturas correspondientes a los pagos 3 y 4.</t>
  </si>
  <si>
    <t>Reunión con IDEAM y socialización del proyecto en Tauramena (Casanare)</t>
  </si>
  <si>
    <t>Ninguna</t>
  </si>
  <si>
    <t xml:space="preserve">En el proceso de acreditación nacional, con el personal de planta (2) y contratistas (2), pertenencientes al grupo USAR, se realizaron tres (3) asesorias a entes territoriales, de tres (3) requeridas. </t>
  </si>
  <si>
    <t>Con el apoyo de un (1) contratista delegado, se realizó el levantamiento del inventario de los equipos requeridos para el fortalecimiento del Sistema de información y comunicaciones (equipos de telecomunicaciones y tecnológicos).</t>
  </si>
  <si>
    <t xml:space="preserve">Con el personal de planta (2) y contratistas (2), pertenencientes al grupo USAR, se avanzó en la Metodología y Plan de Trabajo del Diagnóstico para el desarrollo de la estrategia nacional de respuesta para busqueda y rescate,la cual fue socializada y aprobada por el Subdirector de Manejo. </t>
  </si>
  <si>
    <t>Con el personal de planta (2) y contratistas (2), pertenencientes al grupo USAR se elaboró el plan de trabajo para la realización del documento de Estrategia de Respuesta USAR.</t>
  </si>
  <si>
    <t>Ausencia de presupuesto para agendar y desarrollar el taller propuesto</t>
  </si>
  <si>
    <t>Con el personal de planta (2) y contratistas (2), pertenencientes al grupo USAR, se realizó la propuesta de plan de capacitación y entrenamiento de los integrantes del USAR COL-1 y equipos nacionales. Asi mismo se realizó reunión con los integrantes referentes USAR con el fin de definir dieferentes aspectos relaciondos con la capacitación.</t>
  </si>
  <si>
    <t>Con el personal de planta (2) y contratistas (2), pertenencientes al grupo USAR, se participó activamente en las reuniones programadas por INSARAG mediante las cuales se han definido algunos criterios para la elaboración del Plan.</t>
  </si>
  <si>
    <t>Con el apoyo de un (1) contratista delegado, se puso en marcha el levantamiento del inventario físico general, con finalidad de determinar la capacidad actual del CNL.</t>
  </si>
  <si>
    <t xml:space="preserve">Con el apoyo de un (1) contratista delegado, se puso en marcha la conformación de la base de datos para consolidar los inventarios de los  centros logisticos humanitarios. Actualmente se cuenta con la información de Magangue.
</t>
  </si>
  <si>
    <t xml:space="preserve">En el proceso de atender los procesos de recuperación, con el personal de planta (2) y contratistas (2), pertenencientes al grupo  de Asistencia Técnica, se realizaron las actividades establecidas en los procedimientos para fondos de inversión colectiva, ratificaciones y contratos de obras de emergencias, asi como puentes peatonales, agua y saneamiento básico. Durante el periodo, se recibieron 29 solicitudes y se tramitaron unicamente 12, debido a la ausencia de recursos humanos y presupuestales. </t>
  </si>
  <si>
    <t>Recurso de personal insuficiente</t>
  </si>
  <si>
    <t>Durante el periodo, la CITEL recibió el reporte de 999 eventos, sobre los cuales se adelantó y registro el seguimiento en el Visor de Emergencias. En relación al comportamiento del Indicador, se reporta un total de 7 eventos, sobre los cuales los CDGRD requirieron apoyo de la UNGRD, y como resultado se atendieron oportuna y efectivamente los 7 eventos reportados. Es importante resaltar, que continuamente los enlaces operativos asignados a cada Departamento, desarrollan las acciones de monitoreo respectectivas, de manera coordinada con la CITEL.</t>
  </si>
  <si>
    <t xml:space="preserve">El documento que se estableció corresponde al  Informe de Cierre Presupuestal Vigencia anterior, el cual fue realizado oportunamente y publicado en la página Web de la Entidad. A continuación se presenta la URL y se anexa informe en la carpeta del servidor establecida para tal fin: http://portal.gestiondelriesgo.gov.co/Documents/Presupuesto/2018/Informe_de_Cierre_de_Ejecucion_Presupuestal_2018.pdf </t>
  </si>
  <si>
    <t>Conforme la acción establecida, se lleva seguimiento periodico en matriz que se diseñó para el control de modificaciones al presupuesto de la vigencia 2019. Se anexa documento Excel con la matriz de seguimiento con corte al presente reporte.</t>
  </si>
  <si>
    <t>Se atendieron 6 procesos judiciales, 41 conciliaciones extrajudiciales y 93 tutelas para un total de 143 acciones judiciales promovidas en contra de la UNGRD.</t>
  </si>
  <si>
    <t>No aplica.</t>
  </si>
  <si>
    <t>Toda vez que para la elaboración del documento de Política de Prevención del Daño Antijurídico se requiere de la aprobación de la ANDJE, se enviaron desde el 28 de diciembre de 2019 las matrices requeridas para la construcción de la PPDA vigencia 2019 a la ANDJE, pero no se ha recibido respuesta a la fecha. Se adelanto en la construcción del documento final para que una vez aprobada se pueda comunicar a la entidad.</t>
  </si>
  <si>
    <t>Por el cambio de gobierno, se presentaron contingencias en la rotación del personal de la ANDJE lo que ocasionó un retroceso y demora en los procesos que realiza la UNGRD junto con esta entidad. Hasta la fecha no responden nuestros correos y en comunicaciones con ellos solo nos dicen que estan solucionando internamente estas dificultades.</t>
  </si>
  <si>
    <t>Se realizaron tres sesiones del Comité de Conciliación para los meses de Enero y Febrero de 2019.</t>
  </si>
  <si>
    <t xml:space="preserve">En el mes de Febrero hubo transición en el cambio de jefe de la Oficina Asesora Jurídica, lo cual retrasó el estudio de casos de las fichas técnicas del Comité de conciliación y lo que se hizó fue un estudio en conjunto en una sola sesión al momento de la asignación del nuevo jefe en encargo.  </t>
  </si>
  <si>
    <t xml:space="preserve">Las actividades que se encuentran pendientes por culminar de parte de la UNGRD, dependen directamente de la Agencia Nacional de la Defensa Jurídica del Estado, ya que por cambios internos en la ANDJE hubo rotación del personal que estaba apoyando a la UNGRD en la implementación del MOG, y hasta la fecha no han realizado asignación de asesores para continuar con el proceso de certificación. Sin embargo el proceso de certificación tiene un tiempo máximo de 2 años para lograr la certificación, a la fecha la UNGRD lleva un tiempo de 11 meses en los cuales ha logrado un 62% de cumplimiento.
</t>
  </si>
  <si>
    <t xml:space="preserve">De 8.461 expedientes judiciales se han actualizado 447 carpetas hasta la fecha, lo que equivale a un 5.2% del total de expedientes. Esta actualización incluye el físico y el digital. </t>
  </si>
  <si>
    <t>Hasta la fecha no se han elaborado ni revisado normas del Sistema Nacional para la Gestión del Riesgo de Desastres por parte de la Oficina Asesora Jurídica.</t>
  </si>
  <si>
    <t xml:space="preserve">Se está actualizando matriz de oferta y demanda a partir de los talleres realizados en el mes de diciembre con entidades del SNGRD así como cooperantes internacionales. </t>
  </si>
  <si>
    <t>Se generaron dos conceptos de la siguiente manera: 
1. Propuesta de párrafos sobre Gestión del Riesgo de Desastres para la Declaración de la "XVII Cumbre de Jefes de Estado y/o Gobierno del Mecanismo de Diálogo y Concertación de Tuxtla" (Proyecto Mesoamérica) -   San Pedro Sula, abril de 2019
2. Insumos de base para formulación de nuevo Marco de Cooperación con el Sistema de las Naciones Unidas en Colombia - Priorización Gestión del Riesgo de Desastres, Ventajas Comparativas. Identificación de Agencias y Líneas Estratégicas de Demanda.</t>
  </si>
  <si>
    <t xml:space="preserve">Se gestionaron dos iniciativas de cooperación internacional para atender la crisis migratoria Venezolana de la siguiente manera: 
1. Donación en especie en tránsito realizada por Puerto Rico.
2. Donación en especie para venezolanos en Cúcuta realizada por el Gobierno de Panamá. </t>
  </si>
  <si>
    <t xml:space="preserve">Se activó la comisión IDRL para recepción de donaciones en especie orientadas a atender la crisis migratoria venezolana. </t>
  </si>
  <si>
    <t xml:space="preserve">Este indicador es el resultado de la presentación de los informes de ley y demás actividades contemplados en el PAAGI-2019 para el periodo analizado
</t>
  </si>
  <si>
    <t xml:space="preserve">Los contratistas de prestación de servicios asignados a la Oficina de Control Interno iniciaron sus labores a partir del 16 de febero del 2019. </t>
  </si>
  <si>
    <t>Durante el periodo, no se realizó capacitaciones para la correcta ejecución de los recursos de UNGRD- FNGRD, éstas están programadas para el bimestre III ( mayo-junio )</t>
  </si>
  <si>
    <t>Durante el periodo, no se realizó campañas visuales para la correcta ejecución de los recursos de UNGRD- FNGRD, éstas están programadas para el bimestre II ( marzo- abril )</t>
  </si>
  <si>
    <t>Durante el periodo, no se realizó, ni presentó informes financieros de acuerdo con la normatividad, estos están programados para el bimestre II (marzo-abril)</t>
  </si>
  <si>
    <t xml:space="preserve">Para el bimestre en mención se presenta siguiente avances de actividades :
"1. Alquiler Equipos Computo:   Se realizaron todos los mantenimientos preventivos y correctivos solicitados por funcionarios y contratistas, con lo que se garantiza el optimo funcionamiento de los equipos y su disponibilidad al usuario final.
2. Plataforma Correo Electrónico:   A corte de 28 de febrero se tienen activas 505 cuentas y se tienen suspendidas 60 cuentas que corresponden a igual numero de funcionarios que ya no se encuentran laborando en nuestra institución. En este bimestre no se presento ninguna interrupción del servicio. Aunque hubo una indisponibilidad del servidio de correo los dias 29 de enero y 6 de febrero esto no afecto el area de suramerica. ,Se tuvo disponibilidad del 100%
3. Canales Internet sede principal, Sede B, CNL: De acuerdo al informe de prestación del servicio por parte de IFX y del monitoreo propio de la entidad en el bimestre en mención no se presento ningún inconveniente en cuanto a la prestación del servicio. Se tuvo un 100% de disponibilidad. 
4. Canal Internet Atención al ciudadano-museo del saber: De acuerdo al informe de prestación del servicio por parte de ETB y del monitoreo propio de la entidad durante el bimestre en mención no se presento ningún inconveniente en cuanto al acceso a internet de esta oficina. Se tuvo un 100% de disponibilidad.
</t>
  </si>
  <si>
    <t>Se  publicó el plan anual de adquisisionces en la plataforma de Colombia compra eficiente y y la página de la UNGRD http://portal.gestiondelriesgo.gov.co/Paginas/Plananual.aspx</t>
  </si>
  <si>
    <t xml:space="preserve">• Se realizó el acompañamiento a las áreas que los solicitaron, igualmente se realizó la revisión de los documentos previos para la contratación de bienes y servicios de la UNGRD.
• En el bimestre correspondiente a los meses de Enero y Febrero ingresaron 24 (Veinte Cuatro) solicitudes de contracción directa personas natural, (5) Mínima Cuantía persona jurídicas la cual fueron tramitadas  en sus totalidad 
</t>
  </si>
  <si>
    <t xml:space="preserve">Esta actividad está programada para el segundo bimestre del año 2019, por lo tanto no se presenta en primer Bimestre </t>
  </si>
  <si>
    <t xml:space="preserve">No se ha dado inicio a la etapa del Planeación para la adquisición del Software Informático  </t>
  </si>
  <si>
    <t>Se está realizando el proceso de liquidación de las Fases I y II, para continuar con las Fases III y IV</t>
  </si>
  <si>
    <t>Se realizó desembolso de $300.000.000, de conformidad a lo establecido en el Otrosí de adición No- 4al convenio  por parte del FNGRD</t>
  </si>
  <si>
    <t>Pendiente desembolso de los recursos de la Gobernación para aperturar nueva convocatoria para el Primer semestre de 2019.</t>
  </si>
  <si>
    <t>Se presentó por parte de la Subcuenta informe de solicitud de proceso sancionatorio contra el Consorcio Edificación SAI por presunto incumplimiento.</t>
  </si>
  <si>
    <t>Se solicitó al Banco Agrario ejecutar un plan de choque que permita el cumplimiento del objeto contractual dentro del plazo establecido en el contrato</t>
  </si>
  <si>
    <t>La minuta del Convenio se encuentra en trámite.</t>
  </si>
  <si>
    <t>Continúa la construcción de la estación EBAR.</t>
  </si>
  <si>
    <t xml:space="preserve">Continúa el proceso de importación e instalación de bienes. </t>
  </si>
  <si>
    <t>Solicitud de aclaración de ejecución técnica del proyecto.</t>
  </si>
  <si>
    <t>Se evidencia un atraso en la ejecución de la obra.</t>
  </si>
  <si>
    <t>Se evidenció un atraso en la ejecución de la obra.</t>
  </si>
  <si>
    <t>Se convocó y sesionó con el Comité Editorial de Comunicaciones el 19 de febrero en donde representantes de todas las áreas (-2) asistieron.
Temas tratados
_xDBC0__xDC8B_ Presentación del Comité Editorial de Comunicación –Resolución 353 del 2013
_xDBC0__xDC8B_ Socialización encuesta de percepción realizada en 2018
_xDBC0__xDC8B_ Entrega de reporte de actividades por área
_xDBC0__xDC8B_ Proposiciones por parte de las áreas para construcción de estrategias conjuntas,
teniendo en cuenta los resultados de la encuesta de percepción</t>
  </si>
  <si>
    <t>Gestionado ante la DIMAR la socialización de piezas para la realización del Ejercicio Caribe Wave 2019 a realizarse el 14 de marzo. Se entregaron en total 13 piezas con su respectivo cronograma para difundir en redes sociales.</t>
  </si>
  <si>
    <t>12 productos gráficos que recogen campaña de auditoria siplag, camapañas de redes sociales (temporada seca, 20 años del Eje Cafatero, CLH San Andrés, agua y energía la responsabilidad es mía); 6to informe de PNGRD, Vallas de Puente de la Unidad, convenio corpocaldas, San Andrés; actualización de logos en prendas institucionales.
5 videos institucionales, 2 meses en imágenes, 2 rotafolios y 1 homenaje Eje Cafetero.</t>
  </si>
  <si>
    <t>Se realizaron 3 ruedas de prensa y se elaboraron 34 boletines de prensa, estableciendo contactos con más de 300 periodistas nacionales e internacionales.</t>
  </si>
  <si>
    <t xml:space="preserve">Con el aval de Presidencia de la República y a través de ANTV, se logró la tener en parilla de canales nacionales y regionales los comerciales de El Riesgo no se va de vacaciones (mensaje vacaciones) y spot Temporada Seca. </t>
  </si>
  <si>
    <t xml:space="preserve">Se ha realizado semanalmente la verificación de la ejecución presupuestal tanto de la UNGRD como del FNGRD a traves de los reportes SIIF remitidos por el Grupo de Apoyo Financiero. </t>
  </si>
  <si>
    <t xml:space="preserve">No se presentaron dificultades para el desarrollo de la actividad. </t>
  </si>
  <si>
    <t xml:space="preserve">Mediante comité virtual el dia 31 de enero se realizó la socialización y aprobación del Plan Anual de Adquisiciones para la vigencia 2019. Posteriormente se realizó el cargue y publicación en la plataforma Colombia Compra Eficiente </t>
  </si>
  <si>
    <t xml:space="preserve">Se realizaron diferentes procedimientos de ordenación del gasto, mediante los cuales se direccionó la misma. Lo anterior incluye transferencias, solicitudes de CDP, Registros Presupuestales,  Resoluciones e informes de ejecución que componen la cadena presupuestal. </t>
  </si>
  <si>
    <t xml:space="preserve">No se requiere para este bimestre, sin embargo se llevo a cabo el seguimiento mediante reunión de resultados del Sistema ante la Dirección. </t>
  </si>
  <si>
    <t xml:space="preserve">No se planearon actividades para el bimestre. </t>
  </si>
  <si>
    <t xml:space="preserve">Se recibieron quejas anónimas para iniciar investigaciones disciplinarias contra funcionarios de la UNGRD a las cuales se les dio el tramite correspondiente y llegando a segunda instancia, para una de ellas se tomo la decisión de emitir auto inhibitorio. </t>
  </si>
  <si>
    <t>En el mes de febrero se realiza la primera jornada de Inducción Institucional, en donde se abordaron los siguientes temas: Presentación de la UNGRD, plataforma estratégica, código de integridad, plan estratégico de talento humano, trámite de comisiones y desplazamientos, programa servimos y beneficios de comunidad Terranum.
La socialización de la política de talento humano, será socializada una vez se efectúe la construcción de la misma.</t>
  </si>
  <si>
    <t>Se realiza divulgación por correo electronico de piezas alusivas a los valores de Respeto y la Honestidad y cómo los viven y expresan los funcionarios. Se plantea reto alusivo al valor y se comparte la respuesta a todos los servidores.</t>
  </si>
  <si>
    <t>De acuerdo al cronograma de Bienestar la aplicación de la evaluación de clima organizacional se realizará en el segundo semestre del año. No obstante, teniendo en cuenta los resultados de la medición de 2018, se formula el  plan de Bienestar e Incentivos 2019 en enero el cual se adopta mediante la Resolución 0147 de 2019.</t>
  </si>
  <si>
    <t xml:space="preserve">El  plan de Bienestar e Incentivos 2019 se adopta mediante la Resolución 0147 de 2019. Se definió el desarrollo de 50 actividades en las cuales se tiene un 63% de avance del bimestre y un 5% del total anual.
Durante el bimestre se desarrollaron las siguientes actividades:
• Conmemoración día de las profesiones: Se envía tarjeta por correo electrónico a los Comunicadores sociales y periodistas, agradeciendo el  aporte que hacen  a la Entidad a través de su profesión.  
• Implementación del código de Integridad: Se envía correo electrónico haciendo alusión al valor del respeto y la honestidad y se plantean retos. Las respuestas a los mismos, son compartidas con todos los Funcionarios de la Entidad a través de Correo Electrónico. 
• Reconocimiento Individual de cumpleaños: Se envía cronograma general de Cumpleaños por correo electrónico a todos los colaboradores de la Entidad,   el último día hábil del mes anterior. Se envía tarjeta personalizada a los siguientes colaboradores: Luz Amanda Pulido, Carmen Lorena Chavez Gutierrez,, Molano Pinto Adriana   Carolina, Pablo Alejandro Peña Pardo, Maria Fernanda Dorado, Lina Rocío Pérez, Gina Lizeth Vanegas Castellanos, Avila Santiago Karen  Patricia, Dorado  Gonzalez Lina   Marlene, Gabriel Jurado, Edgar Andrade, Mauricio Montoya, Soto Argel Javier  Edgardo, Perdomo  Ochoa Jose   Antonio, Maira Urrutia, Pedro  Felipe Lopez Ortiz, Alvaro Alberto Cardenas, Yoana Micolta, Maríe Joelle Giraud López, Cristobal Omero Torres Torres, Muñoz  Noguera Eduer  Mauricio, Diana Marcela Orbes Chaves, Escobar Castro Guillermo , Henrry Palacios.
• Acompañamiento en situaciones de duelo: Se entrega bono de condolencias en nombre de la UNGRD a servidores que han tenido pérdidas de familiares cercanos. Se comparte a través de correo electrónico tarjeta de solidaridad y apoyo. (David Fernando Vargas, Jennifer Calderon y María Ortiz) 
• Acompañamiento en situaciones de incapacidad prolongada: Se envía tarjeta por correo electrónico deseando una pronta recuperación ( Iván Fajardo Daza, Edna Cortes,  Carolina Giraldo, Carmen Elena Pabón, Julieth Páez, Edgar Andrés Arias, Maricel Sánchez, Yury Jiménez, Javier Soto, Javier Lizcano)
</t>
  </si>
  <si>
    <t xml:space="preserve">1. Druante el mes de febrero se adelantó el acompañamiento en las diferentes áreas, con el fin de brindar de dar a conocer la importancia de la EDL y brindar apoyo frente al uso del instrumento diseñado para tal fin.
2. Teniendo en cuenta la normatividad vigente, se diseña el formato de medición para los funcionarios nombrados en provisionalidad y se adopta bajo Resolución 129 del 11 de febrero del 2019. Se presenta ante la comisión de personal, y solicitan concepto por la OAJ. A la fecha el GTH, se encuentra a la espera de respuesta por parte de ésta oficina. 
</t>
  </si>
  <si>
    <t>De acuerdo a las líneas establecidas en el plan de trabajo de SST, a continuación se describen los avances: 
Gestión Integral SGSST 15%: Elaboración plan de trabajo ARL para UNGRD/FNGRD (pendiente última revisión el 15 marzo); revisión ajustes desempeño 2018 para la Alta Dirección; Prioridades SST; Seguimiento riesgo ARL Servidores; reuniones Copasst Enero y Febrero; Listado curso 50 horas, seguimiento curso antiguo; matriz requisitos legales; seguimiento ICAI enero y Febrero 3 reportes a GAA; parámetros Mesa de Trabajo con GAA.
Gestión de la Salud 7%: Seguimiento Accidente de Trabajo en Cúcuta; Exámenes médicos solicitados con apoyo de GTH.
Gestión Peligros y Riesgos 13%: Actualización y definición del Programa Protección Colectiva e Individual (8%); sensibilización Identificación peligros (preparación para auditoria); Charla reclasificación ARL; seguimiento a ICAI 2019 (4 ICAI enviadas a GAA); Actualización y seguimiento matriz de peligros; inspección CNL; inspección puestos de trabajo; inspección estaciones de emergencia; revisión Trabajo en Alturas con SMD, recomendaciones Riesgo Público en zona Rural.
Gestión de Amenazas 17%: Actualización Plan de Emergencias Conecta (continua en actualización); actualización Plan de Emergencias CNL y divulgación junto con la preparación para auditoría; consolidación Plan de Ayuda Mutua y Cronograma 2019.</t>
  </si>
  <si>
    <t>Pendiente fortalecer trabajo con el Comité de Convivencia Laboral.
El retraso de la asignación de horas para plan de trabajo con la ARL limita el desarrollo de las actividades en lo que tiene que ver con asignación de médico médico; definición de estrategia de comunicación para la divulgación de la información de SST</t>
  </si>
  <si>
    <t>En el mes de enero se formula el Plan Institucional de Capacitación para la viegencia 2019, que de acuerdo al diagnóstico de necesidades se estipularon los programas de aprendizaje para la vigencia, en las siguientes líneas: Trabajo en equipo y adaptación al cambio, Gestión del riesgo,  Gestión organizacional, Gestión procesos y herramientas ofimáticas.</t>
  </si>
  <si>
    <t>Durante el mes de enero se efectuó el desarrollo del plan estratégico de talento humano, en el marco del cual se definieron objetivos y el desarrrollo de actividades en cumplimiento de la dimension de talento humano del MIPG. La construcción de la política se encuentra en desarrollo, el cual se tiene contemplado terminarlo en el segundo bimestre, debido a las dificultades presentadas</t>
  </si>
  <si>
    <t>Duante el mes de enero se concentraron esfuerzos en la construcción de todos los planes de talento humano en cumplimiento del objetivo del proceso y de la normatividad vigente. Durante el mes de febrero los esfuerzos se concentraron en la recepción del proceso auditor del SIPLAG</t>
  </si>
  <si>
    <t xml:space="preserve">Se esta trabajando con la Oficina Asesora de Planeación e Información, en la creación de una plataforma para registro de solicitud de comisiones y tiquetes, Por parte del proveedor BEX Technology S.A se ha avanzado en el manual del aplicativo, el cual se encuentra en revisión. </t>
  </si>
  <si>
    <t xml:space="preserve">Para el primer bimestre en relación con esta actividad se indica por necesidades del servicio se ha tenido 2 distribuciones de planta con sus respectivas módificaciones del Manual de funciones y de competencia laborales. De igual manera se hizo el analisis juridico para la creación de la oficina de la TICS  y en consecuencia se redacto la justificación juridica y tecnica  para el DAFp y el Borrador de la modoficación del  Decreto de creación de la UNGRD. </t>
  </si>
  <si>
    <t xml:space="preserve">Con relación a esta actividad se indica que esta planeado para la tercera semana de marzo de 2019  reunión con la CNSC para determinar lineamientos de concurso, con el fin de gestionar ante el Ministerio de Hacienda la asignación de recursos para tal fin. </t>
  </si>
  <si>
    <t>Durante el primer bimestre de la vigencia, se realiza la primera jornada de Inducción Institucional.
Adicionalmente, se apoyó el proceso de inscripción al Diplomado en gestión del Riesgo con 30 personas inscritas, lo anterior en apoyo a la Subdirección del Conocimiento del Riesgo.</t>
  </si>
  <si>
    <t>Para el primer bimestre en relación con esta actividad se indica que mediante resolución No. 0184 del 26 de febrero de 2019, la UNGRD lanza convocatoria para proveeer cargos vacantes con personal en condición de discapacidad. El personal interesado se incribe al correo electrónico convocatoria001@gestiondelriesgo.gov.co</t>
  </si>
  <si>
    <t>En el primer bimestre se dio inicio a la recopilación bibliogrfica de la información.</t>
  </si>
  <si>
    <t>La UNGRD ha adelantado las gestiones necesarias para la firma del convenio desde su competencia, se cuenta con la trazabilidad en las comunicaciones entre las entidades para la firma del mismo.</t>
  </si>
  <si>
    <t>Docuemnto con la estrategia para el fortalecimiento de  los comités de conocimiento del riesgo en los departamentos y municipios.</t>
  </si>
  <si>
    <t>% de avance de construcción de la estrategia</t>
  </si>
  <si>
    <t>Elaborar piloto de cartografía social para la prevención de riesgo por inundaciones</t>
  </si>
  <si>
    <t xml:space="preserve">Capacitacitar a los entes de Control y Organos Colegiados en  la Ley 1523 de 2012 </t>
  </si>
  <si>
    <t># de Departamentos con diagnostico</t>
  </si>
  <si>
    <t>Desarrollar el mes de la Recucción del Riesgo de Desastres</t>
  </si>
  <si>
    <t xml:space="preserve">1 </t>
  </si>
  <si>
    <t># de Eventos</t>
  </si>
  <si>
    <t xml:space="preserve">Logistica  para desarrollar el Programa de Gestión del Riesgo Volcánico ZAVA – V. Galeras
</t>
  </si>
  <si>
    <t>1 Plan de Acción ejecutado</t>
  </si>
  <si>
    <t xml:space="preserve">Diseñar insumos técnicos para cualificar la participación de los coordinadores o dependiencias de Gestion del Riesgo Departamentales en  asuntos e instancias relacionados con la variabilidad  y la adaptación al cambio climático </t>
  </si>
  <si>
    <t>% de avance</t>
  </si>
  <si>
    <t>Desarrollar la primera fase de fortalecimiento de capacidades para coordinadores o dependiencias de Gestion del Riesgo Departamentales para integrar la variabilidad climática en los Planes territoriales de gestión del riesgo de desastres</t>
  </si>
  <si>
    <t>2 Talleres</t>
  </si>
  <si>
    <t># de informes realizados</t>
  </si>
  <si>
    <t>Diseñar la estrategia de riesgo sísmico en el país con el apoyo técnico de las instituciones de educación superior a los cdgrd en la evaluación del riesgo sísmico
(Edificaciones escenciales)
(Entidades que confirmar el SNGRD)</t>
  </si>
  <si>
    <t>Documento estrategia riesgo sísmico</t>
  </si>
  <si>
    <t>Diseñar el componente de reducción del riesgo a ser incorporado en el Programa Nacional de Asistencia Técnica  en gestión del riesgo de desastres y cambio climático, con criterios de focalización y complementariedad.</t>
  </si>
  <si>
    <r>
      <t xml:space="preserve">
</t>
    </r>
    <r>
      <rPr>
        <sz val="10"/>
        <color indexed="56"/>
        <rFont val="Calibri"/>
        <family val="2"/>
      </rPr>
      <t>Desarrollar  talleres territoriales que permitan fortalecer y empoderar a los CMGRD y CDGRD en PDGRD, EMRE y EDRE</t>
    </r>
  </si>
  <si>
    <t>Documento elaborado</t>
  </si>
  <si>
    <t>Elaborar de una guía integral de trabajo para las Comunidades Unidas en la Gestión del Riesgo de Desastres (COMUNGERD)</t>
  </si>
  <si>
    <t xml:space="preserve">Documento elaborado
</t>
  </si>
  <si>
    <t>Diseñar la estrategia para la regionalización de procesos misionales de Gestión del Riesgo</t>
  </si>
  <si>
    <t>Estrategia elaborada</t>
  </si>
  <si>
    <r>
      <t xml:space="preserve">
</t>
    </r>
    <r>
      <rPr>
        <sz val="10"/>
        <color indexed="56"/>
        <rFont val="Calibri"/>
        <family val="2"/>
      </rPr>
      <t>Plan de Acción</t>
    </r>
  </si>
  <si>
    <r>
      <rPr>
        <sz val="10"/>
        <color indexed="10"/>
        <rFont val="Calibri"/>
        <family val="2"/>
      </rPr>
      <t xml:space="preserve">
</t>
    </r>
    <r>
      <rPr>
        <sz val="10"/>
        <color indexed="56"/>
        <rFont val="Calibri"/>
        <family val="2"/>
      </rPr>
      <t>Promover el cumplimiento del Decreto 2157 de 2017 en el sector privado y público con el acompañamiento de los CDGRD</t>
    </r>
  </si>
  <si>
    <t>Realizar el acompañamiento a pilotos de Gestión Financiera del Riesgo  para su sostenibilidad</t>
  </si>
  <si>
    <t>Módulo interactivo en la página oficial</t>
  </si>
  <si>
    <t>META ACUMULADA A ABRIL</t>
  </si>
  <si>
    <t>% CUMPLIMIENTO DEL TOTAL DE PA A ABRIL</t>
  </si>
  <si>
    <t>|</t>
  </si>
  <si>
    <t>En sesión del día 9 de mayo, revisaremos el tema e iniciaremos fijando compromisos por cada uno de los miembros de la CNAIGRD. Responsables de cada comité, Redacción, edición…</t>
  </si>
  <si>
    <t>Se tiene la estructura del documento para definir las orientaciones para la educación en GRD.</t>
  </si>
  <si>
    <t>Consultas respectivas en la página de Colciencias:  GUIA PARA EL DISEÑO Y LA PRESENTACION DE PROYECTOS DE INVESTIGACION (1).
A la fecha contamos con dos (2) eventos académicos realizados, de las cuales ya se cuenta con documentos borrador sobre Líneas de investigación identificadas.</t>
  </si>
  <si>
    <t>El pasado 28 de marzo, se llevó a cabo el Encuentro Académico sobre Tsunami.</t>
  </si>
  <si>
    <t>Se está estructurando una base de datos de las entidades que pueden tener información base para la ejecución de los modelos de riesgo. Para el levantamiento de esta información se han realizado reuniones con el DANE e Ingeniar. Adicionalmente se ha estado realizando una recopilación bibliográfica.</t>
  </si>
  <si>
    <t>Se solicitó información de resultados del Atlas de Riesgo para la identificación de escenarios sísmicos críticos a nivel nacional.</t>
  </si>
  <si>
    <t>Se firmó el Convenio Interadministrativo 9677-PPAL001-172-2019 entre IDIGER y la UNGRD.</t>
  </si>
  <si>
    <t>Revisión de nueva bibliografía relevante sobre metodologías de evaluación de amenaza, vulnerabilidad y riesgo por MM y propuesta de tabla de contenido sobre lineamientos técnicos para la elaboración de estudios por movimientos en masa</t>
  </si>
  <si>
    <t>Se tiene estructurada la tabla de contenido para las cartillas de identificación y análisis de los diferentes tipos de incendio generados por la pérdida de contención de sustancias químicas, y de explosiones generadas por pérdida de contención de sustancias químicas.</t>
  </si>
  <si>
    <t>Se cuenta con un documento estructurado como guía pedagógica, que permite la incorporación del tema de riesgo tecnológico en los instrumentos de capacitación generados desde la UNGRD.</t>
  </si>
  <si>
    <t>Se está recopilando información cartográfica relacionada con las amenazas naturales en Colombia, para poder hacer el cruce de información con los mapas de ubicación de infraestructura petrolera y de corredores industriales para así poder contar con mapas de exposición a eventos NaTech.</t>
  </si>
  <si>
    <t>Se continúa avanzando con la actualización de la Guía.</t>
  </si>
  <si>
    <t>Se ha dado respuesta a las solicitudes o requerimientos realizados de manera interna y externa a la Unidad.</t>
  </si>
  <si>
    <t>Se han desarrollado los siguientes capítulos de la guía "Lo que usted debe saber sobre movimientos en masa": 
Presentación, Glosario, Marco Conceptual (Clasificación de movimientos en masa, partes de un deslizamiento, principales causas de los movimientos en masa)
Con la cartilla "Lo que usted debe saber de incendios forestales" se ha desarrollado la Presentación, Glosario, Marco Conceptual, incendios forestales en Colombia.</t>
  </si>
  <si>
    <t>Se esta desarrollando el contenido propuesto en el índice</t>
  </si>
  <si>
    <t>Entre el 23 y el 26 de abril se realizó una comisión al municipio de Pijao en Quindio, que tuvo como objetivo el intercambio de información disponible para la ejecución del proyecto, verificación de la interpretación de información realizada previamente desde los puntos de vista de los diferentes profesionales que estuvieron en comisión: Geólogos e hidrólogos.</t>
  </si>
  <si>
    <t>Dentro de las actividades planteadas durante la comisión al municipio de Pijao en Quindio,  estaba el levantamiento de información que permita validar la aplicación de las metodologías de modelación.</t>
  </si>
  <si>
    <t>Seleccionados los dos municipios para realizar el piloto en la comisión  de conocimiento del 15 de marzo de 2019. Contratados profesionales para realizar el piloto.</t>
  </si>
  <si>
    <t>Consulta con los sectores y recopilación de información.</t>
  </si>
  <si>
    <t>Se retroalimentó la formulación del proyecto y se contrató un profesional</t>
  </si>
  <si>
    <t>Elaboración del documento de línea base sobre materiales para la educación, sensibilización y comunicación en Colombia relacionada con tsunami.</t>
  </si>
  <si>
    <t xml:space="preserve">El 5 de marzo, en la mesa técnica enmarcada en la Sentencia T 269 de 2015 y del Plan Integral de Gestión del Riesgo del volcán Galeras, se realizó la presentación de la metodología de la Estrategia Nacional de Comuicación de Riesgo Volcánico.
RTVC remite certificación de emisión del video Volcán, Riesgo y Territorio, como contribución a la campaña de divulgación. Oficio radicado el 26 de marzo de 2019 
El 19 de marzo  de 2019 MinTIC, envía soporte de  estrategia para divulgar las piezas de la Estrategia,  en los quioscos digitales y publicación en grupos cerrados de Facebook
(Volcanes Evidencia Min-Tic) </t>
  </si>
  <si>
    <t>Durante el segundo bimestre del año se tuvieron un total de 896 visitas, distribuidas así: 
Marzo: 492 personas
Abril: 404 personas</t>
  </si>
  <si>
    <t>Se cuenta con una versión inicial del documento de Estrategia de fortalecimiento de los Comités de Conocimiento del Riesgo en los departamentos y municipios.</t>
  </si>
  <si>
    <t>En el periodo comprendido entre el 20 de marzo y el 30 de abril de 2019, la asistencia de visitantes a la sala satélite "Conciencia ante el riesgo" ubicada en Maloka ha sido de 22.230 personas</t>
  </si>
  <si>
    <t>El 8 de marzo fue el lanzamiento de la exposición temporal "Ciencia, conocimiento y Mujer", el cual fue acompañado por un foro realizado con las científicas invitadas.
Esta exposición se complementa con memorias ilustradas de las respuestas de las científicas, coloreables, presentaciones para rotar en las pantallas de la UNGRD y en el wall del museo.</t>
  </si>
  <si>
    <t>Se solicitó a Mercedes Arciniegas la definición de una fecha para socializar el alcance de la actualización de la NSR-10, tal como lo estipula una de las obligaciones del contrato</t>
  </si>
  <si>
    <t>Se consultó en la página de Colciencias guía-técnica-reconocimiento-centrosinvestigación.</t>
  </si>
  <si>
    <t>Se dio inicio al contrato entre Ideam y Consultec Group para realizar los estudios y diseños técnicos para la construcción del centro regional de pronósticos, alertas tempranas y gestión del riesgo del departamento del Meta en la ciudad de Villavicencio.</t>
  </si>
  <si>
    <t xml:space="preserve">Durante el periodo, la CITEL recibió el reporte de 724 eventos, sobre los cuales se adelanto y registro el seguimiento en el Visor de Emergencias. En relación al comportamientpo del Indicador, se reporta un total de 6 eventos, sobre los cuales los CDGRD requirieron apoyo de la UNGRD, y como resultado se atendieron oportuna y efectivamente los 6 eventos reportados. Es importante resaltar, que continuamente los enlaces operativos asignados a cada Departamento, desarrollan las acciones de monitoreo respectectivas, de manera coordinada con la CITEL </t>
  </si>
  <si>
    <t>Con el apoyo de un (1) contratista delegado, se adelanto la construcción del  marco de Actuación Nacional, definiendo y actualizando los niveles de emergencia, la organización para cada nivel con su diagrama de flujo y las características, activación, funciones y organización del COE (Sala de Crisis)</t>
  </si>
  <si>
    <t xml:space="preserve">En el proceso de acreditación nacional, con el personal de planta (2) y contratistas (2), pertenencientes al grupo USAR, se realizaron cuatro (4) asesorias a entes territoriales, de tres (4) requeridas. </t>
  </si>
  <si>
    <t>Con el apoyo de dos  (2) contratistas delegados, se continuó con el levantamiento del inventario de los equipos requeridos para el fortalecimiento del Sistema de información y comunicaciones (equipos de telecomunicaciones y tecnológicos).</t>
  </si>
  <si>
    <t>Con el apoyo de un (1) profesional contratista,  se elaboró propuesta de  formato de análisis técnico para la pertinencia y viabilidad de solicitudes de implementación tecnológica de sistemas de alerta temprana (S.A.T.), que servirá como insumo de la guía de implementación de SAT.</t>
  </si>
  <si>
    <t>Con el apoyo de dos (2) contratistas delegados, se culmino el Plan Operativo y el estudio de mercado preliminar entre el MinTIC y la UNGRD. Los productos se enviaron  de manera oficial al MinTIC.</t>
  </si>
  <si>
    <t xml:space="preserve">Con el personal de planta (2) y contratistas (2), pertenencientes al grupo USAR, se ajustó la ficha de recolección de la información dirigida a la asn entidades operativas del SNGRD para conocer las capacidades en formación en busqueda y rescate de sus miembros. </t>
  </si>
  <si>
    <t>Con el personal de planta (2) y contratistas (2), pertenencientes al grupo USAR se establecieron otros medios de comunicación (llamadas telefónicas) para realizar acercamientoas que cumplen con la parte tecnica del Plan de Trabajo propuesto, el cual esta a la espera de la asignación presupuestal.</t>
  </si>
  <si>
    <t xml:space="preserve">Con el personal de planta (2) y contratistas (2), pertenencientes al grupo USAR, se abordaron los temas realcionados con las necesidades de capacitación COL-1  en términos de rescate técnico y componente médico de los integrantes del USAR COL-1 y equipos nacionales. esta reunión contó con la participación  con los integrantes referentes USAR. </t>
  </si>
  <si>
    <t>Con el personal de planta (2) y contratistas (2), pertenencientes al grupo USAR, se participó activamente en las reuniones y eventos programadas por INSARAG mediante las cuales se han definido algunos criterios para la elaboración del Plan.</t>
  </si>
  <si>
    <t>Con el personal de planta (2) y contratistas (3) delegados, se  continua con el levantamiento del inventario físico general, con finalidad de determinar la capacidad actual del CNL. A la fecha se cuenta con la siguiente información consolidada de bienes: 18,050 elementos de consumo,  7.980 elementos de consumo controlado y 1,765 elementos devolutivos.</t>
  </si>
  <si>
    <t xml:space="preserve">Con el apoyo de un (1) funcionario de planta delegado, se realizó un consolidado de las necesidades de los CLH´S  existentes con el fin de determinar futuros requerimientos para los mismos.
</t>
  </si>
  <si>
    <t xml:space="preserve">En el proceso de atender los procesos de recuperación, con el personal de planta (2) y contratistas (2) y un (1) practicante universitario, pertenencientes al grupo  de Asistencia Técnica, se realizaron las actividades establecidas en los procedimientos para fondos de inversión colectiva, ratificaciones y contratos de obras de emergencias, asi como puentes peatonales, agua y saneamiento básico. Durante el periodo, se recibieron 8 solicitudes, las cuales se tramitaron todas a satisfacción. 
</t>
  </si>
  <si>
    <t>Se atendieron 13 procesos judiciales, 98 conciliaciones extrajudiciales y 140 tutelas para un total de 251 acciones judiciales promovidas en contra de la UNGRD.</t>
  </si>
  <si>
    <t>Se realizó la Política de Prevención del Daño Antijurídico para el año 2019, aprobada en sesión del Comité de Conciliación y por la Agencia Nacional de Defensa Jurídica del Estado.</t>
  </si>
  <si>
    <t>Se realizaron cuatro sesiones del Comité de Conciliación para los meses de Marzo y Abril de 2019.</t>
  </si>
  <si>
    <t>Se realizó el documento de Política de Prevención del Daño Antijurídico vigencia 2019, se sometió a Comité de Conciliación y se aprobó tanto por el Comité como por la Agencial Nacional de Defensa Jurídica del Estado. Se enviaron avances en la actualización del Sistema eKogui y se asistió a una reunión de seguimiento en la ANDJE.</t>
  </si>
  <si>
    <t xml:space="preserve">De 8.461 expedientes judiciales se han actualizado 614 carpetas hasta la fecha, lo que equivale a un 1.97% del total de expedientes. Esta actualización incluye el físico y el digital. </t>
  </si>
  <si>
    <t xml:space="preserve">Se realizaron las cartas para envío a las instituciones que tienen compromisos. Fecha de envío 30 de abril. </t>
  </si>
  <si>
    <t>Se tiene pieza en salvapantallas desde el 30 de abril como estrategia inicial para invitar al público interno de la entidad a seguir las redes sociales y conocerlas.</t>
  </si>
  <si>
    <t>A través de correo electrónico y por el grupo de celular de Comunicadores del Sistema se les envío invitación para participar en el boletín externo. Se recibió respuesta de las comunicadoras de Meta y Cúcuta, quienes enviaron sus publicaciones para difusión dentro de este producto.</t>
  </si>
  <si>
    <r>
      <t xml:space="preserve">En el bimestre se desarrollaron:
</t>
    </r>
    <r>
      <rPr>
        <b/>
        <sz val="10"/>
        <color indexed="8"/>
        <rFont val="Verdana"/>
        <family val="2"/>
      </rPr>
      <t>Audiovisuales</t>
    </r>
    <r>
      <rPr>
        <sz val="10"/>
        <color indexed="8"/>
        <rFont val="Verdana"/>
        <family val="2"/>
      </rPr>
      <t xml:space="preserve">
Marzo
- Video Operación Humanitaria Colombia Venezuela Subtitulado / Video Institucionales
- Actualización Temporada de Lluvias / Video Institucionales
- Animación recomendaciones tempora de lluvias / Video Institucionales
- Mes en Imágenes Febrero  / Mes en Imágenes
- Rotafolio Marzo / Rotafolios
Abril
- Mensaje Director Temporada de Lluvias  / Video Institucionales
- Mensaje Director Marco de Sendai / Video Institucionales
- Video Energización Río Gualajo / Video Institucionales
- Mes en Imágenes Marzo / Mes en Imágenes
- Rotafolio Abril / Rotafolios
</t>
    </r>
    <r>
      <rPr>
        <b/>
        <sz val="10"/>
        <color indexed="8"/>
        <rFont val="Verdana"/>
        <family val="2"/>
      </rPr>
      <t>Gráficos</t>
    </r>
    <r>
      <rPr>
        <sz val="10"/>
        <color indexed="8"/>
        <rFont val="Verdana"/>
        <family val="2"/>
      </rPr>
      <t xml:space="preserve">
Infografías
- Actualizacion Mojana
- Erosion Costera Cartagena
Diseño 
- Informe de Gestion 2018
- Portada Informe Financiera
- Salvapantallas Redes UNGRD
Campañas Redes Sociales
- Temporada de lluvias
- Mocoa 2 AÑOS
- Semana Santa
Mailing
-Código integra//
-Día de la Tierra
-Día del trabajo
-Feria de servicios
-Día de la Mujer
-Día Mundial del Agua
 Logos
-Estrategia ARISE Colombia
-Primer Diálogo Mesoamericano
 Tarjetas
-Aniversario Ponalsar
 Piezas Redes Sociales
-10 piezas gráficas - Mocoa 2 años
Boletín
- Boleín Interno  - Unidad Express
Banner
- Temporadas de lluvias
Tsunami
-Fenómeno Erosión Costera
Salvapantallas
-Aniversario USAR COL 1
</t>
    </r>
    <r>
      <rPr>
        <b/>
        <sz val="10"/>
        <color indexed="8"/>
        <rFont val="Verdana"/>
        <family val="2"/>
      </rPr>
      <t xml:space="preserve">Periodísticos
</t>
    </r>
    <r>
      <rPr>
        <sz val="10"/>
        <color indexed="8"/>
        <rFont val="Verdana"/>
        <family val="2"/>
      </rPr>
      <t>Boletín interno UNGRD.</t>
    </r>
  </si>
  <si>
    <r>
      <rPr>
        <b/>
        <sz val="10"/>
        <color indexed="8"/>
        <rFont val="Verdana"/>
        <family val="2"/>
      </rPr>
      <t>Ruedas de prensa:</t>
    </r>
    <r>
      <rPr>
        <sz val="10"/>
        <color indexed="8"/>
        <rFont val="Verdana"/>
        <family val="2"/>
      </rPr>
      <t xml:space="preserve">
- Convocatoria hecha para el 3 de abril en Cali, por Minga Indigena y activación del PMU.
</t>
    </r>
    <r>
      <rPr>
        <b/>
        <sz val="10"/>
        <color indexed="8"/>
        <rFont val="Verdana"/>
        <family val="2"/>
      </rPr>
      <t xml:space="preserve">
Boletines de prensa</t>
    </r>
    <r>
      <rPr>
        <sz val="10"/>
        <color indexed="8"/>
        <rFont val="Verdana"/>
        <family val="2"/>
      </rPr>
      <t xml:space="preserve">
-  19 boletines de prensa en el mes de marzo
-  20 boletines de prensa emitidos en abril.</t>
    </r>
  </si>
  <si>
    <t>A través del SAMI se logró la aprobación por parte de Presidencia del spot para televisión de Temporada de Lluvias desde el 21 de marzo.
Con ANTV se logró tener la aprobación del spot de temporada de lluvias para emisión en canales nacionales desde el 04 de abril y hasta el 30 de junio.</t>
  </si>
  <si>
    <t>El 22 de enero se realizó mesa técnica con la participación de la OAPI y el GTH, para estudiar la necesidad de reestructuración de la gestión de TI en la entidad de acuerdo a las alternativas planteadas y aprobadas en el Comité de Gestión y Desempeño realizado en diciembre de 2018.
El 5 de febrero se realizó una reunión con los asesores del DAFP quienes recomiendan optar por la alternativa de conformación del grupo interno de trabajo de TI, dado su bajo impacto a nivel presupuestal; e indican el procedimiento a seguir para solicitar la reestructuración respectiva.
A la fecha se cuenta con el documento de memoria justificativa requerido por el DAFP para la solicitud de creación del grupo interno de TI y el respectivo traslado de funciones</t>
  </si>
  <si>
    <t>El documento de memoria justificativa no ha sido presentado al DAFP a la espera de la confirmación de la adición presupuestal solicitada por el Grupo de Talento Humano, para de esta manera poder justificar la disponibilidad de presupuesto para el pago de la prima de coordinación del grupo interno de trabajo de TI.</t>
  </si>
  <si>
    <t>Conforme la acción establecida, se lleva seguimiento periodico en matriz que se diseñó para el control de modificaciones al presupuesto de la vigencia 2019. Para el periodo del presente reporte, se efectuó una modificación en el presupuesto, toda vez que mediante Resolución No. 1117 del 10 de abril de 2019 se asignaron recursos por 20 mil millones de pesos. Se anexa documento Excel con la matriz de seguimiento con corte al presente reporte.</t>
  </si>
  <si>
    <t>Este indicador es el resultado de la presentación de los 7  informes de ley y de los 4 informes de evaluacion y seguimiento, contemplados en el PAAGI-2019 para el periodo analizado</t>
  </si>
  <si>
    <t>Entrega en la informacion por parte se las dependencias a las que se les realizo los seguimientos.</t>
  </si>
  <si>
    <t xml:space="preserve">Se ha realizado semanalmente la verificación de la ejecución presupuestal tanto de la UNGRD como del FNGRD a traves de los reportes SIIF remitidos por el Grupo de Apoyo Financiero.  Adicionalmente, se realizó informe presupuestal con corte 30 de abril.  </t>
  </si>
  <si>
    <t xml:space="preserve">Mediante comité virtual el dia 31 de enero se realizó la socialización y aprobación del Plan Anual de Adquisiciones para la vigencia 2019. Posteriormente se realizó el cargue y publicación en la plataforma Colombia Compra Eficiente. Esta actividad, estaba programada unicamente para el primer bimestre de la vigencia. </t>
  </si>
  <si>
    <t xml:space="preserve">Se realizaron los procedimientos necesarios para la correcta ejecución de la ordenación del gasto. </t>
  </si>
  <si>
    <t xml:space="preserve">Se llevo a cabo el seguimiento a los diferentes planes provistos por el Grupo de Talento Humano. Adicionalmente se llevó a cabo el manejo y la actualización de las diferentes versiones del Plan de Contratación de la Entidad desde la Secretaria General. </t>
  </si>
  <si>
    <t xml:space="preserve">Se llevaron a cabo todos los procedimientos necesarios para cumplir con los procesos disciplinarios de los funcionarios de la UNGRD. Según la demanda, se atendieron las solicitudes. </t>
  </si>
  <si>
    <t>El 29 de abril Se llevó a cabo un taller con organizaciones del sector privado para socializar y evaluar las perspectivas del los privados en la gestión del riesgo. La matriz de oferta y demanda continua en elaboración.</t>
  </si>
  <si>
    <t>Ninguno</t>
  </si>
  <si>
    <t xml:space="preserve">1. Comentarios y propuestas de párrafos UNGRD para la negociación de los resolutivos sectoriales sobre Gestión del Riesgo del Proyecto de Declaración que será suscrito en el marco de la "XVII Cumbre del Mecanismo de Diálogo y Concertación de Tuxtla" (Agosto, San Pedro Sula, Honduras – Proyecto Mesoamérica.
2. Comentarios a la propuesta de Plan de Acción 2019-2021 de la Asociación de Estados del Caribe – AEC , capítulo sobre Reducción del Riesgo de Desastres (dirigidos a la Dirección de Mecanismo de Integración y Concertación Cancillería).
</t>
  </si>
  <si>
    <t>El día 15 de marzo se realizó el acto protocolario de la entrega y recepción de la ayuda humanitaria dada por la Media Luna Roja Emiratí y el Gobierno de Emiratos Arabes, para la población Venezolana en Colombia.</t>
  </si>
  <si>
    <t>Se realizó una reunión de la Comisión IDRL con el fin de fortalecer las capacidades institucionales de la Comisión y elaborar una hoja de ruta, en la cual estuvo presente: Migración Colombia, ICA, Ministerio de Relaciones Exteriores APC, DIAN, INVIMA, Cruz Roja y Defensa Civil</t>
  </si>
  <si>
    <t>Durante el periodo (marzo -abril), se realizó alistamiento de la información de forma verbal verificando el procedimiento  para realizar las campañas con el área de comunicaciones, recopilando la información que se iba a publicar en dichas campañas; por otra parte el catálogo presupuestal se encontraba en actualizacón y definición. Se adelantaron gestiones según correo del 26 de abril de 2019.</t>
  </si>
  <si>
    <t>Se realizó y presentó informe financiero de acuerdo a la normatividad . ( Informe de análisis financiero UNGRD a 31 de marzo de 2019)</t>
  </si>
  <si>
    <r>
      <t xml:space="preserve">En el marco del Plan Anticorrupción - Sub componente fortalecimiento de los Canales de Atención, se desarrollaron actividades de divulgación entre las que se destacan: diferentes publicaciones de actualización de información de interés para el ciudadano en la Página Web - </t>
    </r>
    <r>
      <rPr>
        <b/>
        <sz val="10"/>
        <color indexed="8"/>
        <rFont val="Verdana"/>
        <family val="2"/>
      </rPr>
      <t>Link de Atención al Ciudadano</t>
    </r>
    <r>
      <rPr>
        <sz val="10"/>
        <color indexed="8"/>
        <rFont val="Verdana"/>
        <family val="2"/>
      </rPr>
      <t xml:space="preserve"> (Política de manejo de datos personales, Informe Trimestral de PQRSD, 2 respuestas masivas con información de interés para ciudadanos venezolanos, Plan de Participación Ciudadana 2019, actualización permanente de la sección de noticias en la Página Web y Caracterización de Usuarios en segunda versión).</t>
    </r>
  </si>
  <si>
    <t>Se publicó en Página Web Link Transparencia y Acceso a la Información Pública, el Primer Informe Trimestral de Atención al Ciudadano (Enero - Marzo/2019).</t>
  </si>
  <si>
    <t>Se elaboró el informe de ejecución del primer trimestre del plan anual de Adquisiciones, con el debido seguimiento al inicialmente Publicado.</t>
  </si>
  <si>
    <t xml:space="preserve">Para el II bimestre  se presenta resumen sobre los avances de las actividades:
"1. Alquiler Equipos Computo:   Se realizaron todos los mantenimientos preventivos y correctivos solicitados por funcionarios y contratistas, con lo que se garantiza el optimo funcionamiento de los equipos y su disponibilidad al usuario final.  Se anexa soporte
2. Plataforma Correo Electrónico:   A corte de 30 de abril se tienen activas 541 cuentas de correo y se tienen suspendidas 2 cuentas las cuales estan en proceso de creación de copia para despues eliminarlas.. En este bimestre  no se presento interrupción del servicio y la prestación del mismo fue del 100%.  Se anexa soporte
3. Canales Internet sede principal, Sede B, CNL: De acuerdo al informe de prestación del servicio por parte de IFX y del monitoreo propio de la entidad en el bimestre en mención no se presento ningún inconveniente en cuanto a la prestación del servicio. Se tuvo un 100% de disponibilidad. Se anexa soporte
4. Canal Internet Atención al ciudadano-museo del saber: De acuerdo al informe de prestación del servicio por parte de ETB y del monitoreo propio de la entidad durante el bimestre en mención no se presento ningún inconveniente en cuanto al acceso a internet de esta oficina. Se tuvo un 100% de disponibilidad. se anexa soporte
</t>
  </si>
  <si>
    <t xml:space="preserve">En el centro de datos alterno se tiene instalado 2 servidores, un switch y una unidad de almacenamiento. Se afinan los protocolos para que la sincronización de la información sea efectiva y confiable por lo cual se han estado cambiando algunas configuraciones en las VPN para mejorar la comunicación entre el centro de datos principal y el centro de datos alterno.
</t>
  </si>
  <si>
    <t>Se tiene una ficha tecnica que esta en borrador y en proceso de elaboración definitiva para envio a proveedores y realización de estudio de mercado</t>
  </si>
  <si>
    <t>Esta actividad no presenta avance</t>
  </si>
  <si>
    <t xml:space="preserve">Para el mes de enero se Actualizó la vida útil para portátiles y discos duros y se reclasificó bienes para llevar al comité para dar de baja.    Para el mes de febrero se reportó el estado en que se encuentra los bienes que están en custodia en los Municipios del Valle del Cauca y sus contratos de comodato están en proceso. 
De acuerdo a la mesa de trabajo con el Grupo de Apoyo Financiero para los compromisos propuestos en el plan de mejoramiento de la auditoria se reclasificaron 3 camiones y 7 embarcaciones a la cuenta Equipo de Transporte pendiente de Legalizar.                                                                 Para el mes de Marzo se reclasificó software Polycom para dar de baja en el comité de bienes.                                                                      Para el mes de Abril se reportó actualización de bien por compra de activos                                                                            </t>
  </si>
  <si>
    <t xml:space="preserve">Se organizó comité de bienes para el mes de abril sin embargo en esta fecha se reprogramó para el mes de mayo. </t>
  </si>
  <si>
    <t xml:space="preserve">Se realiza divulgación por correo electrónico de piezas alusivas al valor del compromiso  y la diligencia. Se plantea reto alusivo al valor y se comparte la respuesta a todos los servidores. Se realiza reconocimiento a tres servidores como representantes del Código:
1. Jesús Sergei Durán - Diligencia
2. Italo Prieto - Compromiso
3.Ángela Ramírez - Compromiso
Adicionalmente se realiza encuesta a los líderes de integridad a quienes se les preguntó qué acciones realizar para que la su área fortalezca la apropiación de los valores. </t>
  </si>
  <si>
    <t>La evaluación de clima organizacional en coherencia con  se realizará en el segundo semestre del año. No obstante, teniendo en cuenta los resultados de la medición de 2018, se formula el  plan de Bienestar e Incentivos 2019 en enero y se adopta mediante la Resolución 0147 de 2019.</t>
  </si>
  <si>
    <t>En marzo se conmemora el día de la mujer, el hombre, feria educativa con Universidades, centros de idiomas y entidades de financiación, miércoles de ceniza y acondicionamiento físico. 
En abril se realiza feria de servicios con la presencia de ópticas, fondo de pensiones, EPS COmpensar, se conmemora el día de la secretaria y el acondicionamiento fisico.
Adicionalmente de manera mensual se comparte el calendario de cumpleaños del mes y se envía la tarjeta de felicitaciones de manera individual. En el mismo sentido, se envía tarjeta mejórate pronto por enfermedad prolongada de los funcionarios y se entrega bono de donación conforme al envío de condolencias con ocasión a fallecimiento de los seres queridos de los colaboradores, de acuerdo a la normatividad vigente.</t>
  </si>
  <si>
    <t>En atención a las dudas presentadas frente al proceso de evaluación de desempeño de provisionales, durante el bimestre la OAJ emite concepto sobre la viabilidad jurídica de establecer sistemas de medición al rendimiento de los funcionarios nombrados en provisionalidad, por lo cual desde el Grupo de Talento Humano inicia ajustes del formato de medición de provisionales y al acto administrativo que reglamenta el desarrollo del mismo.</t>
  </si>
  <si>
    <t>Gestión Integral SGSST 32%: Seguimiento al plan de trabajo ARL para UNGRD/FNGRD, médico, psicólogo, plan de formación anual, capacitaciones; seguimiento cambios nivel de riesgo ARL servidores y contratistas en misión; reclasificación niveles de riesgo de Contratistas Circulares 009 y 012; convocatoria, elecciones, posicionamiento y primera capacitación del Copasst 2019-2021; en construcción la capacitación de Inducción a SST (virtual); Listado curso 50 horas (38 inscritos realizando el curso y 13 nuevos pendientes); en proceso la transición de la Resolución 1111 a la Resolución 312 de 2019.
Gestión de la Salud 26%: Investigación Accidente de Trabajo en Cúcuta; revisión de los Programas de Vigilancia Epidemiológica con el médico ARL y actualización Profesiograma; revisión y actualización indicadores de acuerdo a Resolución 312 de 2019; seguimiento a recomendaciones médicas.
Gestión Peligros y Riesgos 33%: Auditoria de recertificación por Cotecna – ninguna no conformidad; seguimiento ICAI´s  Enero hasta Abril con 51 reportes a GAA; reunión Mesa de Trabajo con GAA; Actualización y seguimiento matriz de peligros; seguimiento inspección CNL; inspección puestos de trabajo a 93 servidores; inspección estaciones de emergencia; actualización matrices de peligros; PVE-DME Actividad física, pausas activas; Programa Riesgo Psicosocial revisión con Psicólogo: actualización programa, cronograma actividades y capacitación manejo estrés; revisión proveedores de riesgo público. 
Gestión de Amenazas 16%: Actualización Plan de Emergencias Conecta (continua en actualización – pendiente estandarizar con el Complejo Empresarial); reunión del Plan de Ayuda Mutua (ambulancia), próxima reunión en Mayo.</t>
  </si>
  <si>
    <t>Comienzo tardío con la ARL, Psicologo llega hasta abril; cambio de Profesional SST; Creación de la estrategia de comunicación para la divulgación de la información de SST (se enviaron las actividades sin respuesta al momento; en proceso contrato de examenes médicos.</t>
  </si>
  <si>
    <t>De acuerdo al Plan Institucional de Capacitación, durante éste bimestre, se desarrolló la Línea de Aprendizaje: "Gestión del Riesgo", con apoyo de la SDG, SRR, GTH y SCR.</t>
  </si>
  <si>
    <t>A la fecha se han identificado tres necesidades de ajuste de la planta de personal y/o de la estructura de la entidad:
1. Reubicación de 6 cargos en el mes de enero de acuerdo a necesidades de servicio identificadas al interior de la entidad. Resoluciones 061 y 62 de enero de 2018.Terminada
2.Creación de la oficina de las TIC's: Se avanzó en reunión con la función pública para verificar si es necesario realizar ajuste de decreto de creación de la UNGRD o si sólo es suficiente con resolución interna de la entidad la creación de la misma. En proceso
2. Reubicación de cargo técnico administrativo y auxiliar administrativo por lo cual se modificó el manual de funciones y la distribución de los cargos la planta de personal. Resoluciones 206 y 207 de marzo de 2019.</t>
  </si>
  <si>
    <t>Se realiza reunión con personal de la CNSC, donde el tema fue la Planeación de la Convocatoria UNGRD, para lo cual de acuerdo a los compromisos adquiridos en la reunión se da respuesta de cronograma de actividades para el Concurso Abierto de Meritos.
Adicional se adelantaron las siguientes actividades:
*Se realiza estudio de mercado para el desarrollo de  Analisis de Cargas y ajuste de manual de funciones
*Se envia comunicación interna a la Oficina de Planeación e Información, de solicitud de recursos para dar inicio al Concurso abierto de meritos.</t>
  </si>
  <si>
    <t xml:space="preserve">Durante éste bimestre, se desarrolló: Generalidades en gestión del riesgo, Protección financiera y la incorporación de la gestión del riesgo en el ordenamiento territorial, Protocolos de atención en la sala de crisis, socialización de protocolos y procedimientos, referentes a emergencias, Manejo del estrés en situaciones de desastres y cuidado de la salud personal en campo. </t>
  </si>
  <si>
    <t>Para el segundo bimestre en relación con esta actividad se indica que se realizarón las siguiente actividades: 
1. Se realizó reunión  con Compensar con el fin de establecer el procedimiento para manejar la convocatoria a través de la agencia del empleo público. 
2 Se realiza reunión con el proveedor Reca  en donde se hizo el análisis de perfiles  de aspirantes conforme al manual de la UNGRD y se revisaron las condiciones locativas de la UNGRD para determinar cual discapacidad era la aplicable a las necesidades de la entidad.
3. Se realizó mesa de trabajo con el Departamento Administrativo de la Función Pública, Caja de compensación compensar, Servicio público del empleo  para establcer los lineamientos de la convocatoria. 
4. Se participó en el Encuentro de Discapacidad  organizado por el DAFP y el Ministerio de protección social. 
5. Se elaboró acto administrativo mediante el cual se da reanuda la convocatoria No. 001 de 2019.</t>
  </si>
  <si>
    <t xml:space="preserve">• Se realizó el acompañamiento a las áreas que los solicitaron, igualmente se realizó la revisión de los documentos previos para la contratación de bienes y servicios de la UNGRD.
• En el bimestre correspondiente a los meses de Marzo y Abril ingresaron 1 (Una) solicitud de contracción directa personas natural, 1 (Una) Contratación Directa Persona jurídica y (1) Comodato persona jurídicas la cual fueron tramitadas  en sus totalidad 
</t>
  </si>
  <si>
    <t xml:space="preserve"> No se Presento Ninguna Dificultad</t>
  </si>
  <si>
    <t xml:space="preserve">Se le solicito al Líder del proceso la programación de la capacitación para los supervisores de los diferentes  procesos de acuerdo a la modalidad de selección.
Esta actividad está no se Ejecutó en el segundo  bimestre, se contempló realizarla para el tercer bimestre del año en curso.
</t>
  </si>
  <si>
    <t xml:space="preserve">Adquisición del software Informático
No se ha dado inicio a la etapa del Planeación para la adquisición del Software Informático  
</t>
  </si>
  <si>
    <t>Se requiere contar con una certificación de avance físico del 95% de la obra del Colegio Bomboná de Providencia.</t>
  </si>
  <si>
    <t xml:space="preserve">La UNGRD realizó desembolso al convenio de $300.000.000, de acuerdo a lo establecido en el Otrosí No. 4 
</t>
  </si>
  <si>
    <t>Pendiente desembolso de los recursos de la Gobernación para aperturar la nueva convocatoria para el primer semestre de 2019.</t>
  </si>
  <si>
    <t>Se citó al consultor a la  primera audiencia de presunto incumplimiento.
Se han excavado 90 zapatas en la parte blanda y 24 zapatas en la roca, de aproximadamente 30cm de profundidad, hasta nivel freático.</t>
  </si>
  <si>
    <t>Dificultades con los diseños presentados por el Consultor.</t>
  </si>
  <si>
    <t xml:space="preserve">Se encuentra en proceso de estructuración 17 casas en San Andrés y 1 en Providencia. </t>
  </si>
  <si>
    <t>Dificultades logísticas en la consecución de materiales y consecución de mano de obra.</t>
  </si>
  <si>
    <r>
      <t>Se radicó la solicitud de elaboración del Convenio Interadministrativo entre el FNGRD-Fiduprevisora S.A. y el Municipio de Providencia y Santa Catalina Islas, cuyo objeto es:</t>
    </r>
    <r>
      <rPr>
        <i/>
        <sz val="10"/>
        <color indexed="8"/>
        <rFont val="Verdana"/>
        <family val="2"/>
      </rPr>
      <t xml:space="preserve"> "Aunar recursos humanos, administrativos y técnicos con el fin de que el Municipio y el Fondo concurran para la puesta en marcha del proyecto de vivienda rural dispersa que garantice el déficit cero de vivienda en el Municipio de Providencia y Santa Catalina".</t>
    </r>
  </si>
  <si>
    <t>Continúa la construcción de la EBAR.</t>
  </si>
  <si>
    <t>Definición del cruce de la vía circunvalar para conexión del sistema de emisario submarino.
Se evidencian demoras en el cumplimiento del plazo contractual.</t>
  </si>
  <si>
    <t>Se revisaron las hojas de cálculo de las cantidades que van a ser instaladas en los lugares priorizados.</t>
  </si>
  <si>
    <t>Ajuste en los cortes de las persianas tipo acordeón.</t>
  </si>
  <si>
    <t>Se encuentra en proceso el traslado del componente de Telecomunicaciones para la isla de San Andrés y Providencia.</t>
  </si>
  <si>
    <t>Dificultades en la entrega por parte de la empresa.</t>
  </si>
  <si>
    <t>Se han presentado dificultades en cuanto los diseños  ya que ha tocado revisarlos y el algunos casos reformarlos.</t>
  </si>
  <si>
    <t>En este caso seria revisar el calculo inicial para el año 2019 ya que en el segundo bimestre ya fue superado lo calculado.</t>
  </si>
  <si>
    <t>Se resalta la terminación y entrega en un 100% del proyecto de Gualajo - Nariño. Beneficiados 191 hogares totalmente energizados.</t>
  </si>
  <si>
    <t xml:space="preserve">La minga del Cauca afecto en dos meses los 4 proyectos que se adelantan en ese Dpto. </t>
  </si>
  <si>
    <t>El avance de la obra esta en un 44% , en este monento ya se realizo la cimentación tipo caisson . Se estan armando vigas y placa para empezar a izar el tanque</t>
  </si>
  <si>
    <t xml:space="preserve">Teniendo en cuenta  el ingreso de personal nuevo a la entidad, la socialización del Plan Estrategico de TH,  se adelanto para el 27 de febrero el cual se realizo en la primera jornada de inducción, esta información se aporto en el avance del plan de acción del I bimestre; Adicional y conforme al nombramiento de la Dra. Maria Amalia Fernandez jefe de la Oficina Asesora Juridica se procede a realiza socialización del plan estrategido, en inducción personalizada el 13 de marzo de 2019. </t>
  </si>
  <si>
    <t>Se elabora proyecto del documento de situaciones administrativas, asi como el proyecto de resolución "Por la cual se reglamenta el  procedimiento para las situaciones administrativas  y se dictan otras disposiciones para la administración de personal de la Unidad Nacional para la Gestión del Riesgo de Desastres” el cual se encuentra en revisión y aprobación.</t>
  </si>
  <si>
    <t>Durante el bismestre se termino la obra de construccion de la fase 6 de obras para el control de cauce y mitigacion de amenaza por inundacion del rio Las Ceibas en la zona urbana del Municipio de Neiva - Departamento del Huila</t>
  </si>
  <si>
    <t>Se han realizado reuniones internas SDG , en el marco de la definiicón de marco de la estrategia GR 2019-2022, propuesta por la UNGRD para el SNGRD</t>
  </si>
  <si>
    <t>Se desarrollaron los tableros de control automaticos en tablas de excel, para minimizar el error humano en el reporte y seguimiento de los avances</t>
  </si>
  <si>
    <t>No se cuenta con presupuesto para la realización de esta actividad</t>
  </si>
  <si>
    <t>Se elaboraron los contenidos para el curso Yo Elijo Saber, el cual esta en cabeza de Presidencia de la República, la Escuela Superior de Administración Pública – ESAP, el Departamento Administrativo de la Función Pública – DAFP, El Departamento Nacional de Planeación – DNP, Agencia de Renovación del Territorio, Consejo Nacional Electoral, La Registraduría Nacional del Estado Civil y El Programa de las Naciones Unidas para el Desarrollo – PNUD, dirigido a candidatos a las proximas elecciones</t>
  </si>
  <si>
    <t>Incorporar el componente de Gestión del Riesgo en la educación preescolar, básica y media</t>
  </si>
  <si>
    <t>META ACUMULADA A JUNIO</t>
  </si>
  <si>
    <t>% CUMPLIMIENTO DEL TOTAL DE PA A JUNIO</t>
  </si>
  <si>
    <t>META ACUMULADA 
A JUNIO</t>
  </si>
  <si>
    <t xml:space="preserve">Actualizar el documento del PNGRD 2015-2025 para su posterior aprobación de acuerdo al decreto 308 de 2016 </t>
  </si>
  <si>
    <t xml:space="preserve">El documento de convocatoria del Comité Científico-Técnico, se contruyó con el apoyo de la CNAIGRD. Se tiene previsto publicar la convocatoria a mediados del mes de julio. </t>
  </si>
  <si>
    <t xml:space="preserve">Reunión en Colciencias con el director de fomento de la investigación, Dr. Eduardo Rojas Pineada. Se creará una agenda y se priorizarán líneas de investigación. </t>
  </si>
  <si>
    <t>En el mes de mayo se realizó el encuentro académico sobre erosión costera.</t>
  </si>
  <si>
    <t>Se está construyendo documento con las fuentes de información base para la estimación de los escenarios, así como la metodología que se utilizará.</t>
  </si>
  <si>
    <t>Se adelantaron dos reuniones para definir personal que va a participar de cada entidad y plan de trabajo.</t>
  </si>
  <si>
    <t>Se cuenta con una revisión bibliográfica para soportar la Guía Metodológica</t>
  </si>
  <si>
    <t>Se tiene la estructura del documento y las especificaciones de los estudios de vulnerabilidad requeridos según la NSR10</t>
  </si>
  <si>
    <t>Durante el periodo de reporte se presentó la tabla de contenido propuesta, se realizó una búsqueda de fuentes bibliográficas y se inició la elaboración del documento con un avance del 10%</t>
  </si>
  <si>
    <t>No se encuentra registros fotográficos y/o ilustraciones   de calidad para alimentar el documento de autoria propia de la UNGRD</t>
  </si>
  <si>
    <t>Se cuenta con el documento denominado "ABC de eventos tecnológicos - Incendios industriales"</t>
  </si>
  <si>
    <t>Se realizó una revisión al documento y se incluyó información adicional</t>
  </si>
  <si>
    <t>Se cuenta con la base de datos de los municipios que cuentan con infraestructura petrolera en Colombia. Se tiene el mapa con los principales corredores industriales del país.</t>
  </si>
  <si>
    <t>Se ha venido avanzando en la elaboración del documento teniendo en cuenta la retroalimentación que se ha tenido en las reuniones en Manizales y Cúcuta</t>
  </si>
  <si>
    <t>Se asistió a la gobernación de Caldas y Norte de Santander en temas relacionados con la gestión y sistemas de alerta temprana</t>
  </si>
  <si>
    <t xml:space="preserve">Se tiene el documento "Lo que Usted debe saber sobre incendios en cobertura vegetal" finalizado, el cual fue revisado por entidades técnicas en este tema, con sus respectivos ajustes. Ya se surtió el trámite de revisión por parte de la Subdirección General. 
El documento "Lo que Usted debe saber sobre movimentos en masa" tiene un avance del 90%. Está pendiente de revisión y realizar las correcciones respectivas </t>
  </si>
  <si>
    <t>Para el documento "Lo que Usted debe saber sobre movimentos en masa", no se encuentra registros fotográficos y/o ilustraciones   de calidad para alimentar el documento de autoria propia de la UNGRD</t>
  </si>
  <si>
    <t>Se ha avanzado en el proceso de recopilación de información, para poder estimar las afectaciones de los incendios en cobertura vegetal a través del tiempo. Se cuenta con una base de datos de incendios en cobertura vegetal recopilada a través de Desinventar y de los reportes de emergencias de la UNGRD.</t>
  </si>
  <si>
    <t>En el periodo se han desarrollado las actividades hidrológicas, geomorfológicas y geotécnicas iniciales que permitieron construir el mapa preliminar de amenaza por Avenida Torrencial de la cuenca aferente al Casco Urbano del Municipio de Pijao (Quindío) con el fin de Testear los lineamientos para elaborar estudios de riesgo por avenida torrencial para incorporar en el ordenamiento territorial que servirá de apoyo en la construcción del documento de lineamientos técnicos para estudios de riesgo por avenida torrencial.</t>
  </si>
  <si>
    <t>En el periodo se han desarrollado las actividades hidrológicas, geomorfológicas y geotécnicas iniciales que permitieron construir el mapa preliminar de amenaza por Avenida Torrencial de la cuenca aferente al Casco Urbano del Municipio de Pijao (Quindío) con el fin de Testear los lineamientos para elaborar estudios de riesgo por avenida torrencial para incorporar en el ordenamiento territorial que servirá de apoyo en la construcción del documento de caracterización de escenarios de riesgo por avenidas torrenciales.</t>
  </si>
  <si>
    <t>En el periodo se han desarrollado las actividades hidrológicas, geomorfológicas y geotécnicas iniciales que permitieron construir el mapa preliminar de amenaza por Avenida Torrencial de la cuenca aferente al Casco Urbano del Municipio de Pijao (Quindío) con el fin de Testear los lineamientos para elaborar estudios de riesgo por avenida torrencial para incorporar en el ordenamiento territorial</t>
  </si>
  <si>
    <t>Se cuenta con el marco teórico que soporte el documento de evaluación del impacto por el Fenómeno del Niño.</t>
  </si>
  <si>
    <t>Ha sido difícil la consecución de la información de afectaciones por este evento debido a que los sectores no han enviado aún la información solicitada.</t>
  </si>
  <si>
    <t>Se realizó la revisión de documentación enviada por el IDEAM. El subdirector de Meteorología informó que en reunión que se realizará a finales del mes de julio se definirá hacia donde irá el proyecto.</t>
  </si>
  <si>
    <t>Se tuvo una reunión con las entidades del SNGR (SGC y DIMAR) para la revisión de la propuesta y de la metodología que se aplicará en la estrategia.</t>
  </si>
  <si>
    <t>El 28 y 29 de junio se realizó una visita al Museo Omaira Sánchez, donde se tuvo la oportunidad de recibir retroalimentación por parte del alcalde de Armero-Guayabal sobre los productos enviados a su alcaldía pertenecientes a la estrategia nacional de comunicación de riesgo volcánico</t>
  </si>
  <si>
    <t>El Museo del Saber entre los meses de Mayo y Junio tuvo salidas como parte del Museo viajero al Congreso Nacional del Medio Ambiente de la CAR con 500 personas y una visita en junio al Liceo Católico de la Sabana con 250 visitantes entre niños, docentes y padres de familia.</t>
  </si>
  <si>
    <t>Se han negado salidas del Museo viajero a Bucaramanga y Manizales debido a falta de presupuesto para desplazamientos de los guías y traslado de equipos.</t>
  </si>
  <si>
    <t xml:space="preserve">La propuesta inicial 2017 de la Sala Satélite-Temática del Museo Omaira Sánchez y se presenta a entidades técnicas, a los administradores del Parque y al Alcalde de Armero Guayabal. Posteriormente se hace un rediseño y adaptación museográfica que es presentada a Subdirección General.  Se encuentra en espera de ser socializada al Director General de la UNGRD para su aprobación.  </t>
  </si>
  <si>
    <t>Se propone inicialmente ser entregada la instalación de la Sala Satélite para el mes de Noviembre para lo cual, se requieren avales de los directivos, avales financieros y soporte técnico especializado. Por tiempos de avances y entregas, dependiendo de los avales técnicos de la UNGRD y del presupuesto, puede seguir el proceso.</t>
  </si>
  <si>
    <t xml:space="preserve">Se consolidan los antecedentes, la justificación y los lineamientos para el fortalecimiento de los comités de conocimiento del riesgo en los departamentos y municipios </t>
  </si>
  <si>
    <t>La exhibición en Maloka estuvo en mantenimiento desde el 20 de mayo hasta el 8 de junio. Se entrega la exhibición CCM impresa. Se aprueban informes 1 y 2 de entrega.</t>
  </si>
  <si>
    <t>Los vistos buenos de ambas instituciones generan retrasos en las actividades. Los tiempos de desarrollo son cortos. Se recomienda hacer contratos más largos.</t>
  </si>
  <si>
    <t xml:space="preserve">Se recibe material impreso para la Exposición Ciencia, Conocimiento y Mujer. </t>
  </si>
  <si>
    <t>Debido a los tiempos de investigación y ajustes técnicos se aplaza la exhibición de los 30 años del Sistema.</t>
  </si>
  <si>
    <t>Se planea exhibición para Octubre a Noviembre</t>
  </si>
  <si>
    <t>Se liquidó el convenio anterior.
Pendiente definir el alcance para el siguiente convenio.</t>
  </si>
  <si>
    <t>Reunión con el director de Fomento a la Investigación de Colciencias. Se tiene agendada una reunión con la representante de las universidades públicas (Valle del Cauca), con el fin de presentar el Centro de Investigación con el que cuentan y socializar los lineamientos de conformación</t>
  </si>
  <si>
    <t xml:space="preserve">Durante el periodo, la CITEL recibió el reporte de 962 eventos, sobre los cuales se adelanto y registro el seguimiento en el Visor de Emergencias. En relación al comportamientpo del Indicador, se reporta un total de 5 eventos, sobre los cuales los CDGRD requirieron apoyo de la UNGRD, y como resultado se atendieron oportuna y efectivamente los 5 eventos reportados. Es importante resaltar, que continuamente los enlaces operativos asignados a cada Departamento, desarrollan las acciones de monitoreo respectectivas, de manera coordinada con la CITEL </t>
  </si>
  <si>
    <t>Con el apoyo de un (1) contratista delegado, se realizo ajustes a los niveles de emergencia. Seguidamente se realizara una revisión con el equipo técnico de la SMD para ajustes finales.</t>
  </si>
  <si>
    <t xml:space="preserve">En el proceso de acreditación nacional, con el personal de planta (2) y contratistas (2), pertenencientes al grupo USAR, se realizaron siete (7) asesorias a entes territoriales, de siete (7) requeridas. </t>
  </si>
  <si>
    <t>Con el apoyo de dos  (2) contratistas delegados, y una vez finalizadao los inventarios, se determinó las necesidades y se plantearon las fichas técnicas preliminares.</t>
  </si>
  <si>
    <t>Con el apoyo de un (1) profesional contratista,  en mesa de trabajo con al Subdirección de Conocimiento y Subdirección General, se aordaron aspectos sobre avance de politica de SAT. Se adjunta proyecto de tabla de contenido y terminologia.</t>
  </si>
  <si>
    <t>Con el apoyo de dos (2) contratistas delegados, y acorde a las comunicaciones enviadas en el mes de enero de 2019, y acorde a las necesidades manifestadas durante el semestre, se identificaron las necesidades relacionadas en el cuadro anexo.</t>
  </si>
  <si>
    <t>Con el apoyo de dos (2) contratistas delegados, se solicitaron cotizaciones a diferentes empresas, y en varios casos se visitaron las instalaciones para valorar el estado de la sala y sus proyeccciones de actualización.</t>
  </si>
  <si>
    <t>Con el personal de planta (2) y contratistas (2), pertenencientes al grupo USAR, se consolido parcialmente la ficha de recolección de la información dirigida a la entidades operativas del SNGRD, quedando pendiente DNBC, PONALSAR Y FAC. Se generó la primera versión del manual de estandarización para la capacitación de primera respuesta.</t>
  </si>
  <si>
    <t>Con el personal de planta (2) y contratistas (2), pertenencientes al grupo USAR se consolido la oinformación de las capacidades actuales para la respuesta USAR de 6 equipos nacionales acreditados y 13 que se encuentran en proceso de acreditación.</t>
  </si>
  <si>
    <t>Ausencia de presupuesto para ejecutar las actividades y dificultad en la entrega de la información por parte de las entidades.</t>
  </si>
  <si>
    <t>Con el personal de planta (2) y contratistas (2), se elaboró la matriz de inversión, dejando por cada una de las líneas susfichas técnicas y respectivas cotizaciones para un total de $5220,000,000.</t>
  </si>
  <si>
    <t>Ausencia de presupuesto para ejecutar las actividades.</t>
  </si>
  <si>
    <t>Con el personal de planta (2) y contratistas (2), pertenencientes al grupo USAR, se abordaron los temas realcionados con las necesidades de capacitación COL-1  en términos de rescate técnico y componente médico de los integrantes del USAR COL-1 y equipos nacionales. Se actualizó matriz de capacitación, pendiente de poderse ejecutar por asuencia de presupuesto.</t>
  </si>
  <si>
    <t>Con el personal de planta (2) y contratistas (2), pertenencientes al grupo USAR, se participó activamente en las reuniones, videoconferencias y eventos programadas por INSARAG mediante las cuales se definió el  Plan de Trabajo para la región de las Américas.</t>
  </si>
  <si>
    <t>Con el personal de planta (2) y contratistas (3) delegados, se  continua con el levantamiento del inventario físico general, con finalidad de determinar la capacidad actual del CNL. A la fecha se cuenta con la siguiente información consolidada de bienes: 96.016 elementos de consumo,  7.671 elementos de consumo controlado y 1,886 elementos devolutivos.</t>
  </si>
  <si>
    <t>Durante este periodo no se desarrollo esta actividad por asusencia de recursos.</t>
  </si>
  <si>
    <t xml:space="preserve">En el proceso de atender los procesos de recuperación, con el personal de planta (2) y contratistas (2) y un (1) practicante universitario, pertenencientes al grupo  de Asistencia Técnica, se realizaron las actividades establecidas en los procedimientos para fondos de inversión colectiva, ratificaciones y contratos de obras de emergencias, asi como puentes peatonales, agua y saneamiento básico. Durante el periodo, se recibieron 23 solicitudes, las cuales se tramitaron todas brindado respuesta al peticionario.
</t>
  </si>
  <si>
    <t>Mediante comunicaciones No. 2019IE2014 y 2019IE2015 del 28 de junio de 2019, se proyectó el informe de ejecución presupuestal de los recursos de funcionamiento e inversión, respectivamente. En dichas comunicaciones se generaron las alertas respecto de los recursos con apropiación disponible, CDP´s por comprometer y compromisos por obligar, por cada una de las cuentas.</t>
  </si>
  <si>
    <t>Conforme la acción establecida, se lleva seguimiento periodico en matriz que se diseñó para el control de modificaciones al presupuesto de la vigencia 2019. Para el periodo del presente reporte, se efectuaron modificaciones en el presupuesto, así:
1. Resolución No. 1156 del 22 de mayo de 2019: 70 mil millones de pesos
2. Resolución No. 1969 del 25 de junio de 2019: 516 millones de pesos
3. Resolución No. 2075 del 27 de junio de 2019: 50 mil millones (apropiado y comprometido en el mes de julio)</t>
  </si>
  <si>
    <t>Se reformuló el proyecto Fortalecimiento de la Gestión del Riesgo de desastres en la Zona de Amenaza Volcánica Alta-ZAVA del Volcán Galeras 2019 - 2022 BPIN 2018011001058, teniendo en cuenta  la asignación presupuestal establecida en el Decreto 2467 de 2018. 
Teniendo en cuenta las cuotas de inversión para la vigencia 2020, se realizó la distribución de recursos conforme la comunicación 20194320415141 del DNP.
Se brindó acompañamiento técnico al municipio de Mocoa, en la formulación del proyecto "Construcción de obras de reducción y mitigación del Riesgo en el Marco del Plan de Acción Especifico PAE para la reconstrucción del municipio de Mocoa Putumayo” BPIN 2019860010001.</t>
  </si>
  <si>
    <t>Para el proyecto Mocoa, los estudios y diseños fueron adelantados por Corpoamazonia, entidad que por el volumen de información se ha demorado en la entrega de la información final.</t>
  </si>
  <si>
    <t>Se atendieron 37 procesos judiciales, 8 conciliaciones extrajudiciales y 125 tutelas para un total de 170 acciones judiciales promovidas en contra de la UNGRD.</t>
  </si>
  <si>
    <t>No aplican actividades para este bimestre.</t>
  </si>
  <si>
    <t>Se realizaron cuatro sesiones del Comité de Conciliación para los meses de Mayo y Junio de 2019.</t>
  </si>
  <si>
    <t>Se realizó el documento de justificación del plan de acción del comité de conciliación, el plan de acción del comité de conciliación, los criterios mínimos para la contratación de los abogados externos cuyos perfiles corresponden a las necesidades del litigio de la entidad y se asistió a una reunión para el apoyo en la elaboración de las directrices de conciliación, mesa de estudios jurídicos y avances de ekogui.</t>
  </si>
  <si>
    <t xml:space="preserve">De 8.461 expedientes judiciales se han actualizado 1.014 carpetas hasta la fecha, lo que equivale a un 12% del total de expedientes. Esta actualización incluye el físico y el digital. </t>
  </si>
  <si>
    <t>Con los comunicadores del SNGRD se recibió la información de Riohacha sobre lluvias e inundaciones en esta ciudad (1 de junio); Pereira, por deslizamiento en vía variante (13 de junio); Cundinamarca en repetidas ocasiones por Guayabetal (13 de junio y 15 de junio) y Meta, por deslizamientos y afectaciones en este dpto (15 de junio). Allí se conjuga comunicados de prensa y videos que sirivieron como insumos para boletines de prensa de la UNGRD y piezas para redes sociales.</t>
  </si>
  <si>
    <t>Diseño mayo:
*Comité Convivencia Laboral
* Código de Integridad - Vocación de Servicio
* Día de la Madre
* Feria de vivienda
* Feria Turismo
* PAAC 2019
* Comisiones
*Día Mundial del Reciclaje
* Solicitud PAC
* Orden de pagos Mayo
* Salvapantallas PAAC
* Enfoque diferencial
y de género en la UNGRD
* Aniversario Bomberos
* Certificación Gestión de Calidad
* Mocoa Construye
* Infografia Fases respuesta,
estabilización y
reconstrucción Mocoa
*Banner IX Congreso Nacional de Ingeniería Sísmica
* Protocolo de atención al ciudadano
 * Infografía Atención lluvias atípicas Huila 2017
* Arte frost CEGIRD Oriente
Videos Mayo
* Video Mocoa Renace 2 años después
* Video Mocoa Renace 2 años después (Reducción)
* Actualización video Temporada de Huracanes 2019
* Video Certificación Cotecna
* Mes en Imágenes Abril
* Rotafolio Mayo
Diseños Junio 
* Día del padre
* Día Internacional libre de bolsa plástica
* Día Mundial del Donante
* Día mundial del Medio ambiente
* Higiene postural
*Campaña la Lechuza
* Día Internacional libre de bolsa plástica
* Día mundial Medio Ambiente
* Higiene postural
* Salvapantallas PAAC
* Seguimiento informe de Ley pormenorizado
* Encuentro ciclones tropicales
* Convocatoria buenas prácticas ARISE 2019
* Hackatón Un llamado por Colombia
* Diseño propuesta imagen COMUNGER
* Placas reconocimiento Encuentro de Coordinadores
* Invitación Día del servidor público
* Diploma USAR
Videos institucionales
*Comunidades Unidas en Gestión del Riesgo de Desastres
* Video Día del Servidor Público
* Video Invitación Simulacro de Evacuación - Guayabetal, Cundinamarca
* Mes en Imágenes Mayo
* Rotafolio Junio
Productos periodísticos 
*Boletin externo
*Boletínes de prensa (40)
Campañas de redes sociales
*Preventivas (3).</t>
  </si>
  <si>
    <t xml:space="preserve">Aprobada desde el 28 de junio, pero se encuentra en ejecución desde el 10 de julio, dada la coyuntura de contratación de personal que se dio desde el 30 de junio. </t>
  </si>
  <si>
    <t>Ruedas de prensa
*Rueda de prensa del 14 dejunio por respuesta de contingencia vía al Llano.
Boletines de prensa
*Boletines de prensa realizados en mayo 24, en junio 16.</t>
  </si>
  <si>
    <t>Gestión ante Presidencia de la República para la emisión del spot de Temporada de Huracanes, aprobado con emisión hasta el 5 de agosto en Telecaribe y TeleIslas.</t>
  </si>
  <si>
    <t>El día 26 de junio se dio finalización y entrega de la Matriz de Demanda y Oferta de Cooperación Internacional en materia de GRD.</t>
  </si>
  <si>
    <t>1. Se elaboró un concepto por parte del Grupo de Cooperación Internacional con relación a los trámites aduaneros que tiene las donaciones humanitarias en caso de calamidad pública. Dicho concepto fue remitido a Course of Action Foundation en Estados Unidos, quienes enviaron ayuda humanitaria para los venezolanos en territiorio colombiano.
2. Se elaboró una revisión y modificación a la propuetsa de Memorando de Entendimeinto entre la Comisión Nacional de Emergencias de República Dominicana y la UNGRD de Colombia.
3. Se remitieron los insumos de la UNGRD para el COnsejo Económico y Social de las Naciones Unidas - ECOSOC para el Segmento Humanitario 2019 (24 al 26 de Junio, Ginebra) "“Promover medidas para salvar vidas, llegar a los necesitados y reducir el riesgo, la vulnerabilidad y las necesidades en el ámbito humanitario: perspectivas del 70º aniversario de los Convenios de Ginebra de 12 de agosto de 1949 y de la cumbre sobre el clima convocada por el Secretario General”.
4. Se remitieron los comentarios de la UNGRD a la Cruz Roja Colombiana sobre el Anteproyecto de Rresolución "Normas jurídicas y políticas aplicables en casos de desastre que contemplan factores climáticos, sin dejar a nadie rezagado"</t>
  </si>
  <si>
    <t xml:space="preserve">Se realizarón los prcediminetos de ingreso, recepción y entrega de la donación proveniente de Cascos Blancos de Argentina dirigida a la poblacón venezolana en territorio coolombiano, el día 24 de mayo. </t>
  </si>
  <si>
    <t>Se activaron las entidades DIAN e INVIMA para realizar los procedimientos aduaneros y sanitario de las donaciones provenientes de Argentina para venezolanos en terriotiro colombiano.</t>
  </si>
  <si>
    <t xml:space="preserve">Se realizó capacitación (Taller) el día 13 de junio de 2019, donde se trataron temas referentes a la cadena presupuestal de la UNGRD y el FNGRD. 
Como evidencia se cargó en la ruta establecida lo siguiente:
*Lista de asistencia 
*Material de apoyo
*Registro fotográfico
</t>
  </si>
  <si>
    <t>Aunque para el periodo reportado en el presente informe no se establecieron actividades, debido a la gestión adelantada en el GAFC, se publicaron varias campañas visuales, de las cuales se cargaron evidencias en la ruta establecida para tal fin.</t>
  </si>
  <si>
    <t>Para el periodo reportado en el presente informe, no hay actividades establecidas. Estas deben ser reportadas en el IV bimestre (Julio-Agosto).</t>
  </si>
  <si>
    <t>Para el bimestre evaluado no se presentaron retrasos ni dificultades en el cumplimiento de las actividades.</t>
  </si>
  <si>
    <t>Se obtuvo un avance del 100%  en la realización de las actividades planeadas en el corte del tercer bimestre.</t>
  </si>
  <si>
    <t>A la fecha se han actualizado los siguientes Intrumentos POLITICA DE GESTÓN DOCUMENTAL, Programa de Gestión Documental- PGD y el Plan Institucional de Archivos PINAR 
Actualmente se biene adelantando la actualizacion del Diagnostico Integral de Archivo y Correspondencia</t>
  </si>
  <si>
    <t>Las dificultades presentadas son de carácter económico ya que no se han asignado recursos para llevar el desarrollo total de los programas.</t>
  </si>
  <si>
    <t>En el marco del Plan Anticorrupción se actualizó permanente la página web en temas relacionados con Atención al Ciudadano: Se han realizado diferentes publicaciones entre las que se cuentan la  Política de manejo de datos personales, segundo  Informe Trimestral de PQRSD, 2 respuestas masivas con información de interés para ciudadanos venezolanos,  publicación de la Caracterización de Usuarios en segunda versión y publicación del Protocolo de Atención al Ciudadano en cuarta versión.
Así mismo, en mesas de trabajo por dependencia se socializaron las genealidades, procedimientos, canales de atención, manejo de consultas de segundo nivel de atención ,entre otros aspectos.</t>
  </si>
  <si>
    <t>Se remitió Comunicación Interna a los jefes de área con la programación de mesas de trabajo por área para la actualización de los Protocolos.   Como resultado se actualizaron los siguientes Protocolos para atención de primer nivel: OAPI, Talento Humano, SD de Reducción del Riesgo, Museo del Saber y SD de Conocimiento del Riesgo, los cuales ya se encuentran publicados en Neogestión.</t>
  </si>
  <si>
    <t>Se publicó el Informe de Atención al Ciudadano correspondiente al Segundo Trimestre Abril - Junio/2019.</t>
  </si>
  <si>
    <t>En el marco del Plan Anticorrupción se actualizó permanente la página web en temas relacionados con Atención al Ciudadano: Se han realizado diferentes publicaciones entre las que se cuentan la  Política de manejo de datos personales, Informes Trimestrales de PQRSD, 3 respuestas masivas con información de interés para ciudadanos venezolanos,  publicación de la Caracterización de Usuarios en segunda versión y publicación del Protocolo de Atención al Ciudadano en cuarta versión.
Así mismo se hicieron actualizaciones al Plan de Participación Ciudadana con respecto a las memorias de eventos realizados y fichas técnicas de los mismos.</t>
  </si>
  <si>
    <t>Durante el Semestre se aplicaron las encuestas de satisfacción de usuarios (corte a 30 de Junio /2019) de manera presencial en la Oficina de Atención y de manera telefónica a través del Call Center. 
La publicación del Informe correspondiente al primer semestre se tiene programada para el 9 de Agosto; lo anterior teniendo en cuenta que la tabulación se realiza de manera manual.</t>
  </si>
  <si>
    <t xml:space="preserve">Para el III bimestre  se presenta resumen sobre los avances de las actividades:
"1. Alquiler Equipos Computo:   Se realizaro  el contrato de alquiler de equipos de computo a través de Colombia Compra el cual tiene como fecha de inicio 16 de mayo de 2019 y va por un plazo de hasta 9 meses. En este contrato se tiene el alquiler de equipos de escritorio, equios portatiles, escaner e impresoras y va con el soporte en sitio de todos estos elementos. El contrato es el 9677-PPAL001-363-2019. se anexa soporte
2. Plataforma Correo Electrónico:   A corte de 30 de junio se tienen activas 548 cuentas de correo y se tienen suspendidas 3 cuentas las cuales estan en proceso de creación de copia para despues eliminarlas.. En este bimestre  se presento una pequeña interrupción en el servicio de Calendar y auqnue se presento interrupción en el servicio de correo este no afecto a la UNGRD, se anexa soporte  
3. Canales Internet sede principal, Sede B, CNL: De acuerdo al informe de prestación del servicio por parte de IFX y del monitoreo propio de la entidad en el bimestre en mención no se presento ningún inconveniente en cuanto a la prestación del servicio. Se tuvo un 100% de disponibilidad. se anexa: Informe supervision mayo
4. Canal Internet Atención al ciudadano-museo del saber: De acuerdo al informe de prestación del servicio por parte de ETB y del monitoreo propio de la entidad durante el bimestre en mención no se presento ningún inconveniente en cuanto al acceso a internet de esta oficina. Se tuvo un 100% de disponibilidad. se anexa soporte
</t>
  </si>
  <si>
    <t>En el centro de datos alterno se esta sincronizando la información del centro de datos principal hasta un máximo de 30TB de información, es decir el resto de la información de la sede principal no esta sincronizando con la SAN de replica por falta de espacio fisico.</t>
  </si>
  <si>
    <t>El tamaño de la San de replica es menor que el tamaño de la San principal por lo cual toda la información no se puede sincronizar.</t>
  </si>
  <si>
    <t>Se tiene el CDP 9819 de la UNGRD por valor de $ 60 millones y se esta esperando por recursos a través del FNGRD por valor de $ 199 millones para completar el vaor arrojado en el estudio de mercado,
Se tienen los estudios previos, analisis sector y estudio de mercado para la publicación del proyecto</t>
  </si>
  <si>
    <t>Falta de asignación de presupuesto por parte del FNGRD</t>
  </si>
  <si>
    <t>Se realizo levantamiento de ficha tecnica para elaboración de estudio de mercado y se solicito cotización a diferentes proveedores,</t>
  </si>
  <si>
    <t>Se tiene cotización por parte de movistar para instalar 35 troncales SIP y cambiar 30 troncales de ETB con lo cual se tendria contingencia tecnologica en cuanto a proveedor del servicio de telefonia</t>
  </si>
  <si>
    <t>La actividad está programada para el mes de julio teniendo en cuenta que los contratos de prestación de servicios terminaron el 30 de junio y se espera tener una mayor participación de todos los colaboradores de la entidad</t>
  </si>
  <si>
    <t>Por medio de la realización de talleres en los meses de mayo y junio, dirigido a los funcionarios  de la UNGRD y contratistas de la UNGRD y el FNGRD, en temas como el trabajo en quipo, liderazgo transformacional, creatividad, innovación y gestión del cambio, comunicación asertiva, empoderamiento, productividad y gestión del tiempo, entre otros; se buscó fomentar estrategias que facilitara el fortalecimiento de las capacidades y habilidades individuales y grupales de todos los miembros de la institución, con el proposito de generar sinergias y motivación. Se conto con la participación de 258 colaboradores de todas las áreas de la entidad.</t>
  </si>
  <si>
    <t>Se envia por correo elctrónico mensaje alusivo al valor de justicia y vocación de servicio, con un respctivo reto que se socializa el mes siguiente. En mayo se desarrolla la actividad "Dale tu palabra al servicio público" de la Caja de Herramientas del DAFP. 
En Junio se realiza pausa activa con juego relacionado con la definición de los valores del código de Integridad.   
Adicionalmente se elabora video para presentación el día del servidor público, en el cual se asocian cada uno de los valores.
Para el mes de noviembre se realizará la encuesta, a través del mecanismo definido por la Función Pública.</t>
  </si>
  <si>
    <t>De acuerdo al cronograma de Bienestar la aplicación de la evaluación de clima organizacional se realizará en el segundo semestre del año. No obstante, teniendo en cuenta los resultados de la medición de 2018, se formula el  plan de Bienestar e Incentivos 2019 en enero y se adopta mediante la Resolución 0147 de 2019.
Se tiene programado su ejecución para el último trimestre de la vigencia con apoyo de la Caja de Compensación Compensar</t>
  </si>
  <si>
    <t>En mayo se realiza Feria de Turismo, activación de "Mejor en Bici", taller de planeación financiera y conmemoración del día de la Madre. 
En junio se realiza jornada de donación de sangre, feria de servicios y conmemoración del día del Padre y del Servidor Público. 
A partir del mes de julio se contará con el contrato adjudicado de Bienestar por lo que se podrá dar mayor cobertura y cumplimiento del plan de bienestar</t>
  </si>
  <si>
    <t>Teniendo en cuenta la Resolución 0129 del 2019 y el ajuste realizado durante el mes de mayo al formato "Medición de aporte a la gestión institucional"; en el mes de junio se realiza concertación de compromisos para la vigencia 2019 al personal de planta de la entidad. Es importante resaltar que dentro del proceso de fortalecimiento de evaluación del desempeño, se incluye como un ítem a evaluar: dos acuerdos asociados a un valor institucional.</t>
  </si>
  <si>
    <t>Algunas áreas han tardado en la entrega al  GTH  de las concertaciones de sus equipos de trabajo.</t>
  </si>
  <si>
    <r>
      <rPr>
        <b/>
        <sz val="10"/>
        <color indexed="8"/>
        <rFont val="Verdana"/>
        <family val="2"/>
      </rPr>
      <t>Gestión Integral SGSST</t>
    </r>
    <r>
      <rPr>
        <sz val="10"/>
        <color indexed="8"/>
        <rFont val="Verdana"/>
        <family val="2"/>
      </rPr>
      <t xml:space="preserve"> 51%: Seguimiento al plan de trabajo ARL para UNGRD/FNGRD, médico, psicólogo, plan de formación anual, capacitaciones; seguimiento cambios nivel de riesgo ARL servidores y contratistas en misión; Seguimiento y reclasificación niveles de riesgo de Contratistas por solicitud de obras y contratistas de FTSP; convocatoria, elecciones, posicionamiento y primera capacitación del Comité de Convivencia Laboral 2019-2021; En julio se lanzará la capacitación de Inducción a SST (virtual); Nueva inscripción al Curso de SGSST de 50 horas; en proceso la transición de la Resolución 1111 a la Resolución 312 de 2019. Capacitación a los Líderes Siplag en Seguridad y Salud en el Trabajo. Reunión de Líderes Siplag de 30 Mayo 2019. Capacitación a Supervisores sobre el Manual de Seguridad, Salud en el Trabajo y Ambiente – SSTA – para Contratistas (capacitación en Bogotá – presencial y en Mocoa virtual).
</t>
    </r>
    <r>
      <rPr>
        <b/>
        <sz val="10"/>
        <color indexed="8"/>
        <rFont val="Verdana"/>
        <family val="2"/>
      </rPr>
      <t>Gestión de la Salud</t>
    </r>
    <r>
      <rPr>
        <sz val="10"/>
        <color indexed="8"/>
        <rFont val="Verdana"/>
        <family val="2"/>
      </rPr>
      <t xml:space="preserve"> 47%:  actualización de los Programas de Vigilancia Epidemiológica con  médico y psicólogo de la ARL; actualización Profesiograma de la Entidad y solicitud de requisito de exámenes médicos para contratistas; revisión y actualización indicadores de acuerdo a Resolución 312 de 2019; seguimiento a recomendaciones médicas, revisión de proponentes para contrato de exámenes médicos (Revisión de 3 oferentes al momento). Sesión de relajación, Spa de Manos. Día de la Nutrición (Mandarinas y sus beneficios)
</t>
    </r>
    <r>
      <rPr>
        <b/>
        <sz val="10"/>
        <color indexed="8"/>
        <rFont val="Verdana"/>
        <family val="2"/>
      </rPr>
      <t>Gestión Peligros y Riesgos</t>
    </r>
    <r>
      <rPr>
        <sz val="10"/>
        <color indexed="8"/>
        <rFont val="Verdana"/>
        <family val="2"/>
      </rPr>
      <t xml:space="preserve"> 48%: Recepción recertificaciones por Cotecna; seguimiento ICAI´s  Enero – Junio con 100 reportes de los cuales 55 se encuentran cerrados; reunión Mesa de Trabajo con GAA, para seguimientos tarjetas ICAI y controles de la matriz de Peligros; inspección estaciones de emergencia; actualización matrices de peligros; PVE-DME Actividad física, pausas activas; Programa Riesgo Psicosocial revisión con Psicólogo: actualización programa, cronograma actividades y capacitación manejo estrés; en construcción Protocolo de Riesgo Público. Apoyo en la actualización del documento Plan Estratégico de Seguridad Vial.
</t>
    </r>
    <r>
      <rPr>
        <b/>
        <sz val="10"/>
        <color indexed="8"/>
        <rFont val="Verdana"/>
        <family val="2"/>
      </rPr>
      <t xml:space="preserve">Gestión de Amenazas </t>
    </r>
    <r>
      <rPr>
        <sz val="10"/>
        <color indexed="8"/>
        <rFont val="Verdana"/>
        <family val="2"/>
      </rPr>
      <t>47%: Actualización Plan de Emergencias Conecta (se actualiza – pendiente reunión divulgación); reunión del Plan de Ayuda Mutua, donde nos divulgan la carga ocupacional de los edificios y los puntos de encuentro, dividido por zonas.</t>
    </r>
  </si>
  <si>
    <t>Comienzo tardío con la ARL, Psicologo llega hasta abril, una vez llega se inicia trabajo para nivelar las actividades de acuerdo al cronograma; No se cuenta con la estrategia de comunicación para la divulgación de la información de SST (se enviaron las actividades sin respuesta al momento); en proceso contrato de examenes médicos, se han revisado 3 oferentes sin que se pueda adjudicar por falta de cumplimiento en los requisitos.</t>
  </si>
  <si>
    <t>Se cuenta con documento guía dinámico para la revisión de las situaciones administrativas. Pendiente la inclusión del paso a paso a nivel interno.</t>
  </si>
  <si>
    <t xml:space="preserve">Para el tercer bimeste en relación con esta actividad se informa que  mediante Resolución No. 0433 del 24 de mayo de 2019 se fectua una redistribucion de planta por necidades del servicio a través del cual se  traslada el cargo de PROFESIONAL UNIVERSITARIO Código 2044 Grado 11 - 07, que se encuentraba en la Subdirección para el Manejo de Desastres al Grupo de Apoyo Financiero y Contable – Secretaria General. </t>
  </si>
  <si>
    <t>Se está en proceso de verificación contratación para avanzar en la evaluación de la construcción de análisis de cargas y ajuste de manual de funciones para poder efectuar cargue definitivo en el SIMO</t>
  </si>
  <si>
    <t>Consecución de presupuesto para la contratación</t>
  </si>
  <si>
    <t>De acuerdo al Plan Institucional de Capacitación, durante éste bimestre, se desarrolló: Actualización ISO 9001 y 14001, cadena presupuestal, MIPG, rendición de cuentas con enfoque en derechos humano, Coaching en trabajo en equipo, servicio al cliente y capacitación en TRD.</t>
  </si>
  <si>
    <t>Falta de compromiso de los funcionarios para acceder a los espacios de capacitación</t>
  </si>
  <si>
    <t xml:space="preserve">Para este tercer bimeste en relación con esta actividad se informa que  mediante Resolución no. 0395 del 14 de mayo de 2019 se renuado la convocatoria No. 001 de 2019, con el fin de que se volviera a iniciar la etapa de inscripción,  para tal efecto se  fija un término de reapertura de inscripciones del 6 al 13 de junio de 2019, a través de la agencia pública del empleo de la Caja de Compensación Familiar Compensar. Luego mediante aviso No. 4 del 24 de mayo de 2019 se pública lista de admitidos y se fija fecha para entrega de documentos del 27 al 29 de mayo de 2019. Con posterioridad a ello se publica el aviso No. 5 en donde se informa a la ciudadania interesada que cualquier inquietud, reclamación o información adicional debe realizarse ante la agencia de empleo de la Caja de Compensación Familiar.  Mediante Aviso 6 la UNGRD informa a la ciudadania interesada el resultado de la verificación de documentos y antecedentes, no obstante a ello y en virtud de que en este filtro solo paso una persona, se señala que publicará nuevamente las vacantes con el fin de garantizar la participación de mas postulantes en el proceso, razón por la cual se pública nuevamente en la página de la agencia de empleo de Compensar la convocatoria del 6 al 13 de junio de 2019.  Mediante aviso 7 del 17 de junio se publica el nuevo cronograma de etapas de la convocatoria. El 21 de junio de 2019 se publica el aviso 8 con la lista de admitidos y se abre estapa de entrega de documentos desde el 25 de junio al 5 de julio de 2019, para la fecha en que se cierra este informe esto es 30 de junio de 2019 la convocatoria aun se encuentra en la etapa de inscripción de documentos. </t>
  </si>
  <si>
    <t>Suscripción del Convenio No. 9677-SAPII013-433-2019 celebrado entre el FNGRD-Fiduprevisora y el Municipio de Provicencia y Santa Catalina Islas.
Se espera el aval de las fichas técnicas por parte de la gobernación para continuar con el proceso de estructuración de la Subasta para la adqusición de los elementos y equipos.</t>
  </si>
  <si>
    <t xml:space="preserve">Se recibió CDP de la Gobernación para cumplimiento de Otrosí No. 4
</t>
  </si>
  <si>
    <t xml:space="preserve">Pendiente giro de recursos de la Gobernación para aperturar nueva convocatoria para 2019.
</t>
  </si>
  <si>
    <t>Los contratos de obra e interventoría se suspendieron desde el 21 de junio de 2019 hasta el 9 de Agosto de 2019.</t>
  </si>
  <si>
    <t>Se adelantan procesos de presunto incumplimiento a los contratos de obra , a razón de un avance de ejecución física del 2% , frente a un 86% esperado.
Se radicó en la Oficina de asesoría jurídica de la Dirección, presunto incumplimiento por parte de la interventoría.</t>
  </si>
  <si>
    <t>Mediante Comité virtual se aprobó prórroga del convenio hasta el 15 de septiembre de 2019. Se envió solicitud de elaboración de Otrosí No. 7 a la Fiduprevisora.</t>
  </si>
  <si>
    <t>La Contraloría General de la República acorde a visita realizada al Archipiélago, realizó observaciones al estado de las viviendas, por lo cual se solicitó al Gerente de Vivienda del Banco Agrario de Colombia realizar las acciones pertinentes.</t>
  </si>
  <si>
    <t>Suscripción del Convenio Interadministrativo No. 9677-SAPII013-350-2019 entre el FNGRD y el Municipio de Providencia y Santa Catalina Islas.</t>
  </si>
  <si>
    <t>Se recibió por parte de Findeter copia de la solicitud de prórroga emitida por Ingemas S.A., motivada por diferentes aspectos entre los cuales se encuentra: definición del cruce de la vía circunvalar para la conexión del emisario submarino; dificultades para el acceso a la EBAR, dificultades económicas y presupuestales, entre otros.</t>
  </si>
  <si>
    <t>Se inició proceso de corte y ensamble del Vive Digital Sarie Bay y proceso de corte para el Laboratorio Sarie Bay.</t>
  </si>
  <si>
    <t>Se recibió solicitud de prórroga por parte del Departamento.</t>
  </si>
  <si>
    <t>Se adelanta fase porbatoria de presunto incumplimienot contra el contratista y el supervisor.</t>
  </si>
  <si>
    <t xml:space="preserve">Se ha realizado semanalmente la verificación de la ejecución presupuestal tanto de la UNGRD como del FNGRD a traves de los reportes SIIF remitidos por el Grupo de Apoyo Financiero.  </t>
  </si>
  <si>
    <t xml:space="preserve"> Esta actividad, estaba programada unicamente para el primer bimestre de la vigencia. </t>
  </si>
  <si>
    <t>Se realizaron los procedimientos necesarios para la correcta ejecución de la ordenación del gasto. 
Seguimiento y control a las ordenaciones realizdas.</t>
  </si>
  <si>
    <t>Se llevo a cabo el seguimiento a los diferentes planes provistos por el Grupo de Talento Humano. Adicionalmente se llevó a cabo el manejo y la actualización de las diferentes versiones del Plan de Contratación de la Entidad desde la Secretaria General, actividad que inicio a mediados del mes de junio</t>
  </si>
  <si>
    <t>Se llevaron a cabo todos los procedimientos necesarios para cumplir con los procesos disciplinarios de los funcionarios de la UNGRD. Según la demanda, se atendieron las solicitudes en los meses de mayo y junio.</t>
  </si>
  <si>
    <t>Durante el bismestre se termino la obra de Campoalegre Huila y CLH del Departamento del Meta.</t>
  </si>
  <si>
    <t>Cambios en el Plan de Acción acorde con el Marco Estratégico propuesto por la Subdirección General</t>
  </si>
  <si>
    <t>Esta actividad se desarrollará a partir del segundo semestre de la vigencia 2019</t>
  </si>
  <si>
    <t>LA CONTRATCION DE LOS PROFESIONALES PARA DESARROLLAR LAS ACTIVIDADES Y ASI PODER DAR  CUMPLIMIENTO A LAS METAS</t>
  </si>
  <si>
    <t>Se esta desarrolando los contenidospara la elaboración del modulo interactivo para la creación de los fondos municipales y departamentales en GR</t>
  </si>
  <si>
    <t>Se apoyo la realización del lanzamiento de las estratégias territoriales de gestión financiera del riesgo de desastres de Bogotá, Valle de Aburrá y Cundinamarca en el marco de la misión de seguimiento del programa DRFI, en dicho taller se invitó a los MPIOS y DPTOS participantes a manifestar interés en el acompañamiento que va a realizar el MHCP, la UNGRD y el BM en la elaboración de estratégias de Protección Financiera Territoriales, a la fecha Cesar, Tolima y San Andrés y Putumayo han manifestado interés por lo que se les va a realizar dicho acompañamiento, inicialmente se va a acompañar al Departamentos de Putumayo en un taller de Protección Financiera en el mes de Agosto o Septiembre según disponibilidad de los profesionales del Banco Mundial</t>
  </si>
  <si>
    <t>Se finalizó el documento para el diagnóstico del arte de los territorios en la implemtnación de mecanismos de protección financiera, este borrador se llevará a la primera mesa de protección financiera, de igual forma se apoyó al MHCP proporcionando el listado de los municipios priorizados para la asistencia al lanzamiento de las estratégias territoriales de gestión financiera del riesgo de desastres en el marco de la misión de seguimiento del programa DRFI</t>
  </si>
  <si>
    <t>Se esta trabajando el documento diagnóstico en cuanto el estado del arte de los terriotiros en la implementacion de mecanismos de protección finanicera</t>
  </si>
  <si>
    <t>elaboración de la ficha marco estratégico donde se realizó el planteamiento de las actividades para el cuatrienio.
Se encuentra en elaboración la estrategia público privada.
Se diseñó la herramienta de autoevaluación para empresas públicas y privadas para verificar el cumplimiento del Dec. 2157 de 2017</t>
  </si>
  <si>
    <t>NO SE PRESENTARON DIFICULTADES O RETRASOS</t>
  </si>
  <si>
    <t>SE ACOMPAÑO LA OFICINA DE COOPERACION INTERNACIONAL EN EL EVENTO PUBLICO PREVADO PARA LA RED ARISE</t>
  </si>
  <si>
    <t>Se esta desarrollando la metodologia para realizar la asistencia técnica en la implementación del 2157</t>
  </si>
  <si>
    <t xml:space="preserve">El no cumplimiento de los requisitos establecidos en la resolución 1347 de 2014 de los predios ZAVA. -                              Incoformidad por parte de los usuarios ZAVA de las ofertas presentadas .             </t>
  </si>
  <si>
    <t>* Elaboración de documento “Componente de reasentamiento individual ZAVA
* Verificación en terreno de  11 predios 
*Revisión requisitos establecidos en resolución 1347 de 2014 de 7 predios afectados por el sismo del 12 de junio de 2018</t>
  </si>
  <si>
    <t>SE ENCUENTRA EN ETAPA DE PLANIFICACION EN CADA UNA DE SUS ESTRATEGIAS</t>
  </si>
  <si>
    <t>CONVENIO CON LA UNIVERSIDAD DE NARIÑO PARA DESARROLLAR EL TRABAJO SICOSOCIAL DEL PLAN INTEGRAL DE GESTION DEL RIESGO DEL VOLCAN GALERAS</t>
  </si>
  <si>
    <t>Esta actividad se ejecuta en el mes de octubre, que es el mes de la Reducción del Riesgo</t>
  </si>
  <si>
    <t>NINGUNA</t>
  </si>
  <si>
    <t>ESTA ACTIVIDAD SE EJECUTA EN EL MES DE OCTUBRE, QUE ES EL MES EN EL QUE SE CELEBRA EL MES DE LA REDUCCION</t>
  </si>
  <si>
    <t xml:space="preserve">No se encontraron  contratiempos </t>
  </si>
  <si>
    <t xml:space="preserve">*Se realizó el lanzamiento de la estrategia COMUNGERD dirigida a los coordinadores de gestión del riesgo de  los 32  departamentos del país.
*Se sistematizaron los resultados de las conferencias virtuales con los departamentos del país para conocer sus experiencias en gestión del riesgo comunitario. 
*Se publicó el libro enfoque diferencial y gestión del riesgo de desastres: Etnia, género y discapacidad
</t>
  </si>
  <si>
    <t>NO SE ENCONTRARON CONTRATIEMPO EN LOS MESES DE MARZO Y ABRIL</t>
  </si>
  <si>
    <t>SE CUENTA CON EL DOCUMENTO DISEÑADO QUE ORIENTA LA INCORPORACION DEL ENFOQUE DIFERENCIA (ETNIA, GENERO Y DISCAPACIDAD) EN LA GRD</t>
  </si>
  <si>
    <t>Se esta desarrollando el proceso de fortalecimiento y empoderamiento comunitario en GR</t>
  </si>
  <si>
    <t>No  le asignaron recursos para el seguimiento en  territorio y en tal sentido no  se ha podido viajar a ser reconocimiento en campo de los sitios de intervención directa del proyecto.</t>
  </si>
  <si>
    <t>Se dispone de informes parciales de avances y de un informe preliminar semestral de lo desarrollado en el proyecto.</t>
  </si>
  <si>
    <t>Esta actividad se realizara con la implementacion del programa nacional de Asistencia Técnica</t>
  </si>
  <si>
    <t>No se han asignado recursos, por lo que no se ha podido entregar material , ni  contratar un técnico para las memorias y evaluación de los eventos.  Igualmente, la SG ha negado dos comisiones  para adelantar talleres de capacitación aduciendo el alto costor de los tiquetes aéreos cuando la UNGRD solo esta asumiendo gastos de comisión, en esta, meta del Plan de Acción de la entidad.</t>
  </si>
  <si>
    <t>Se desarrolló un taller de fortalecimiento a 30 CMGRD de Norte de Santander en temas de varaibilidad, cambio climático, y sistemas de alerta temprana en el marco del proyecto piloto SAT Norte de Santander. Al mismo asistieron también  personal de organismo de socorro  y apoyo.  Se público en el portal  de la UNGRD la respectiva nota de prensa sobre la capacitación realizada.</t>
  </si>
  <si>
    <t>No se han asignado recursos, afectando asi un  proceso amplio de retroalimentación tanto sectorial como territorial</t>
  </si>
  <si>
    <t>Se cuenta con un documento base preliminar con los contenidos generales de los temas objeto de las capacitaciones</t>
  </si>
  <si>
    <t>Se estan diseñando los insumos tecnicos para cualificar la participación de los CDGRD en asunto y comites relacioandos con cambio climático</t>
  </si>
  <si>
    <t>Se avanza en la elaboración de los lineamientos sin retraso alguno</t>
  </si>
  <si>
    <t>Se avanza en la elaboración de los lineamientos para el control urbanistico como medida de reducción del riesgo de desastres en los territorios. Se avanzo en la primera versión de la</t>
  </si>
  <si>
    <t>La construccion de los lineamientos depente de las responsabilidades de cada uno de los sectores con base a sus competencias</t>
  </si>
  <si>
    <t>Se avanza en la elaboracion de los  lineamientopara ser incorporados en la planeación territorial en las zones de riesgo no mitigable</t>
  </si>
  <si>
    <t>Se estan desarrollando los lineamientopara ser incorporados en la planeación territorial en el control urbanistico</t>
  </si>
  <si>
    <t>Se avanza en la elaboración de los lineamientos para ser incorporados en la planeación territorial en las zonas de riesgo no mitigable.La elaboración de los lineamientos se realiza a partir de coordinación interinstitucional entre la UNGRD y el Ministerio de Vivienda, ciudad y Territorio</t>
  </si>
  <si>
    <t>Se estan desarrollando los lineamientopara ser incorporados en la planeación territorial en las zones de riesgo no mitigable</t>
  </si>
  <si>
    <t>Se realizó la primera versión de la guía de orientación para la implementación de la estrategia COMUNGERD. De igual manera se elaboró  un video y una presentación que resume el proyecto.</t>
  </si>
  <si>
    <t>SE REALIZO LA ESTRUCTURA GENERAL DE LA GUIA DE ORIENTACION PARA LA IMPLEMENTACION DE LA ESTRATEGIA CCONMUGERD A NIVEL NACIONAL, DEPARTAMENTAL Y MUNICIPAL</t>
  </si>
  <si>
    <t>Se esta desarrollando la metodologia para realizar lo estrategia COMUNGERD en las regiones que determino el PND 2018-2022</t>
  </si>
  <si>
    <t>Esta actividad se encuentra encaminada a partir de la vigencia 2020</t>
  </si>
  <si>
    <t>Actualmente se esta desarrollando la metodologia para realizar el fortalecimiento y empoderamiento de los CDGRD y CMGRD
Se formuló proyecto de Asistencia Técnica enmarcado en Fondos, Oficinas y Planes Territoriales de GRD.
Se realizó la conformación de la mesa técnica de Ordenamiento Territorial, en donde se establecerá el plan de trabajo conjunto para llevar a cabo la formulación del Programa Nacional de Asistencia Técnica 
Los talleres se desarrollarán a partir de la siguiente vigencia.  Actualmente se está ajustando el proyecto de Asistencia Técnica acorde con el marco estratégico que se encuentran definiendo la Sub. General.</t>
  </si>
  <si>
    <t>Se esta desarrollando la metodologia para realizar el fortalecimiento y empoderamiento de los CDGRD y CMGRD</t>
  </si>
  <si>
    <t>Actualmente se esta desarrollando la metodologia para realizar el fortalecimiento y empoderamiento de los CDGRD y CMGRD
Se formuló proyecto de Asistencia Técnica enmarcado en Fondos, Oficinas y Planes Territoriales de GRD.
Los talleres se desarrollarán a partir de la siguiente vigencia.  Actualmente se está ajustando el proyecto de Asistencia Técnica acorde con el marco estratégico que se encuentran definiendo la Sub. General.</t>
  </si>
  <si>
    <t>Actualmente se esta desarrollando la metodologia para realizar el fortalecimiento y empoderamiento de los CDGRD y CMGRD
Los talleres se desarrollarán a partir de la siguiente vigencia.  Actualmente se está ajustando el proyecto de Asistencia Técnica acorde con el marco estratégico que se encuentran definiendo la Sub. General.</t>
  </si>
  <si>
    <t>LA CONTRATCION DE LOS PROFESIONALES PARA DESARROLLAR LAS ACTIVIDADES Y ASI PODER DAR  CUMPLIMIENTO A LAS METAS
LAS ACTIVIDADES SE ESTAN REALIZANDO CON PERSONAL DE PLANTA DE LA UNGRD</t>
  </si>
  <si>
    <t>reevaluacion fecha taller para el IV bimestre por problemas logisticos de la UNDRR</t>
  </si>
  <si>
    <t>convocatoria TOT  taller de fortalecimiento y capacidades para implementacion del marco de accion de sendai a  7 regiones . 18 departamentos 37 delegados departamentales</t>
  </si>
  <si>
    <t>Se esta desarrollando la metodologia para realizar lo estrategia nacional para la resiliencia frene al desastre a traves de talleres en los departamentos</t>
  </si>
  <si>
    <t>Retrasos en las acciones de los entes territoriales 
Desarticulación entre las subdirecciones misionales</t>
  </si>
  <si>
    <t>Seguimiento mesas técnicas y comités de verificación para el conocimiento de acciones implementadas en los municipios de: Ricaurte, Yopal, Puerto Asís, Girón Chinácota, Toledo, Puerto Boyacá, Dorada, Villarrica y Neiva Tello.
En Construcción primeros informes de ejecución dirigido a los tribunales administrativos: Puerto Asís, Pijao, Girón, Dolores, Toledo, Villarrica, Neiva-Tello, 
Revisión de proyectos de intervención correctiva en los municipios que se encuentran con sentencias judiciales: Yopal, Pijao, Puerto Asís y Toledo.</t>
  </si>
  <si>
    <t>Retrasos en las acciones de los entes territoriales 
Desarticulacion con la oficina juridica e la UNGRD</t>
  </si>
  <si>
    <t>Actualización Cuadro de Sentencias Judiciales con la revisión y seguimiento a 24 Sentencias de Acciones populares. Recopilación Información básica documental para cada proyecto judicial. Reuniones de seguimiento a partir de visitas técnicas e instalación de mesas técnicas en los Municipios de Puerto Asís, Pijao, Villarrica, Neiva-Huila, Dolores, Ricaurte, Manizales Manzanares, Chinacota, Tacamocho.</t>
  </si>
  <si>
    <t>LA CONTRATACIÓN DE LOS PROFESIONALES PARA DESARROLLAR LAS ACTIVIDADES Y ASI PODER DAR  CUMPLIMIENTO A LAS METAS</t>
  </si>
  <si>
    <t>se han atendido todas las solicitudes de acciones judiciales presentadas a la unidad en los meses de enero y febrero</t>
  </si>
  <si>
    <t>Participación de los profesionales en la evaluación de proyectos de intervención correctiva.</t>
  </si>
  <si>
    <t>1, Formulación del proyecto "Reducción del Riesgo Sísmico Colombia".
2, Formulación de estrategias para alcanzar los objetivos propuestos.</t>
  </si>
  <si>
    <t>EL APOYO AL PLAN DE DESCONGESTION (PLAN DE CHOQUE) DE EVALUACION DE PROYECTOS</t>
  </si>
  <si>
    <t>DOCUMENTO PRELIMINAR ELABORADO</t>
  </si>
  <si>
    <t>Se ha n desarrollado actividades en la Subdireccion de Reducción para realizar la estrategia de reducción del riesgo sismico</t>
  </si>
  <si>
    <t>Se hizo la plantilla para la formulación de proyectos para gestionar recursos para la Reducción del Riesgo</t>
  </si>
  <si>
    <t xml:space="preserve">Se esta formulando la estrategia para la formulación de proyectos de Reducción del Riesgo a carfo de la UNGRD </t>
  </si>
  <si>
    <t>Se hizo la descongestión de todos los proyectos que estaban pendientes de evaluación.
Se hizo la guía para la presentación de proyectos en la UNGRD. Pendiente la actualización de la Guía de formulación y el procedimiento.</t>
  </si>
  <si>
    <t xml:space="preserve">Se esta realizando el diagnostico de los requisitos técnicos y la estructura del Banco de Proyectos de la Subdirección del Riesgo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</si>
</sst>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dd/mm/yy;@"/>
    <numFmt numFmtId="167" formatCode="[$$-240A]\ #,##0"/>
    <numFmt numFmtId="168" formatCode="&quot;$&quot;\ #,##0"/>
    <numFmt numFmtId="169" formatCode="0.0"/>
  </numFmts>
  <fonts count="90">
    <font>
      <sz val="11"/>
      <color indexed="8"/>
      <name val="Calibri"/>
      <family val="2"/>
    </font>
    <font>
      <sz val="12"/>
      <color indexed="8"/>
      <name val="Calibri"/>
      <family val="2"/>
    </font>
    <font>
      <sz val="11"/>
      <color indexed="10"/>
      <name val="Calibri"/>
      <family val="2"/>
    </font>
    <font>
      <sz val="10"/>
      <color indexed="8"/>
      <name val="Arial"/>
      <family val="2"/>
    </font>
    <font>
      <b/>
      <sz val="10"/>
      <color indexed="63"/>
      <name val="Verdana"/>
      <family val="2"/>
    </font>
    <font>
      <sz val="10"/>
      <color indexed="8"/>
      <name val="Verdana"/>
      <family val="2"/>
    </font>
    <font>
      <sz val="10"/>
      <color indexed="8"/>
      <name val="Calibri"/>
      <family val="2"/>
    </font>
    <font>
      <b/>
      <sz val="11"/>
      <color indexed="8"/>
      <name val="Calibri"/>
      <family val="2"/>
    </font>
    <font>
      <b/>
      <sz val="14"/>
      <color indexed="62"/>
      <name val="Calibri"/>
      <family val="2"/>
    </font>
    <font>
      <b/>
      <sz val="14"/>
      <color indexed="8"/>
      <name val="Calibri"/>
      <family val="2"/>
    </font>
    <font>
      <sz val="12"/>
      <color indexed="8"/>
      <name val="Arial"/>
      <family val="2"/>
    </font>
    <font>
      <sz val="12"/>
      <color indexed="8"/>
      <name val="Verdana"/>
      <family val="2"/>
    </font>
    <font>
      <b/>
      <sz val="12"/>
      <color indexed="9"/>
      <name val="Calibri"/>
      <family val="2"/>
    </font>
    <font>
      <sz val="10"/>
      <name val="Arial"/>
      <family val="2"/>
    </font>
    <font>
      <sz val="10"/>
      <color indexed="56"/>
      <name val="Calibri"/>
      <family val="2"/>
    </font>
    <font>
      <b/>
      <sz val="10"/>
      <color indexed="56"/>
      <name val="Verdana"/>
      <family val="2"/>
    </font>
    <font>
      <sz val="10"/>
      <color indexed="56"/>
      <name val="Verdana"/>
      <family val="2"/>
    </font>
    <font>
      <b/>
      <sz val="10"/>
      <color indexed="56"/>
      <name val="Calibri"/>
      <family val="2"/>
    </font>
    <font>
      <b/>
      <sz val="9"/>
      <name val="Tahoma"/>
      <family val="2"/>
    </font>
    <font>
      <sz val="9"/>
      <name val="Tahoma"/>
      <family val="2"/>
    </font>
    <font>
      <sz val="10"/>
      <color indexed="9"/>
      <name val="Calibri"/>
      <family val="2"/>
    </font>
    <font>
      <b/>
      <sz val="10"/>
      <color indexed="9"/>
      <name val="Verdana"/>
      <family val="2"/>
    </font>
    <font>
      <sz val="10"/>
      <color indexed="9"/>
      <name val="Verdana"/>
      <family val="2"/>
    </font>
    <font>
      <b/>
      <sz val="12"/>
      <color indexed="63"/>
      <name val="Calibri"/>
      <family val="2"/>
    </font>
    <font>
      <b/>
      <sz val="12"/>
      <color indexed="54"/>
      <name val="Calibri"/>
      <family val="2"/>
    </font>
    <font>
      <b/>
      <sz val="12"/>
      <color indexed="8"/>
      <name val="Calibri"/>
      <family val="2"/>
    </font>
    <font>
      <sz val="12"/>
      <color indexed="56"/>
      <name val="Arial"/>
      <family val="2"/>
    </font>
    <font>
      <sz val="12"/>
      <color indexed="56"/>
      <name val="Calibri"/>
      <family val="2"/>
    </font>
    <font>
      <sz val="10"/>
      <color indexed="10"/>
      <name val="Calibri"/>
      <family val="2"/>
    </font>
    <font>
      <sz val="10"/>
      <color indexed="10"/>
      <name val="Verdana"/>
      <family val="2"/>
    </font>
    <font>
      <b/>
      <sz val="10"/>
      <color indexed="10"/>
      <name val="Verdana"/>
      <family val="2"/>
    </font>
    <font>
      <sz val="10"/>
      <name val="Verdana"/>
      <family val="2"/>
    </font>
    <font>
      <b/>
      <sz val="10"/>
      <color indexed="8"/>
      <name val="Verdana"/>
      <family val="2"/>
    </font>
    <font>
      <i/>
      <sz val="10"/>
      <color indexed="8"/>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3F3F76"/>
      <name val="Calibri"/>
      <family val="2"/>
    </font>
    <font>
      <sz val="12"/>
      <color theme="1"/>
      <name val="Verdana"/>
      <family val="2"/>
    </font>
    <font>
      <sz val="12"/>
      <color theme="1"/>
      <name val="Arial"/>
      <family val="2"/>
    </font>
    <font>
      <sz val="10"/>
      <color theme="1"/>
      <name val="Arial"/>
      <family val="2"/>
    </font>
    <font>
      <b/>
      <sz val="12"/>
      <color theme="0"/>
      <name val="Calibri"/>
      <family val="2"/>
    </font>
    <font>
      <b/>
      <sz val="12"/>
      <color theme="3" tint="-0.4999699890613556"/>
      <name val="Calibri"/>
      <family val="2"/>
    </font>
    <font>
      <b/>
      <sz val="10"/>
      <color theme="3" tint="-0.4999699890613556"/>
      <name val="Verdana"/>
      <family val="2"/>
    </font>
    <font>
      <b/>
      <sz val="10"/>
      <color theme="0"/>
      <name val="Verdana"/>
      <family val="2"/>
    </font>
    <font>
      <sz val="10"/>
      <color theme="0"/>
      <name val="Verdana"/>
      <family val="2"/>
    </font>
    <font>
      <sz val="10"/>
      <color theme="1"/>
      <name val="Calibri"/>
      <family val="2"/>
    </font>
    <font>
      <b/>
      <sz val="12"/>
      <color rgb="FF415665"/>
      <name val="Calibri"/>
      <family val="2"/>
    </font>
    <font>
      <sz val="10"/>
      <color rgb="FF002060"/>
      <name val="Calibri"/>
      <family val="2"/>
    </font>
    <font>
      <b/>
      <sz val="10"/>
      <color rgb="FF002060"/>
      <name val="Verdana"/>
      <family val="2"/>
    </font>
    <font>
      <sz val="10"/>
      <color rgb="FF002060"/>
      <name val="Verdana"/>
      <family val="2"/>
    </font>
    <font>
      <b/>
      <sz val="10"/>
      <color rgb="FF002060"/>
      <name val="Calibri"/>
      <family val="2"/>
    </font>
    <font>
      <sz val="10"/>
      <color theme="0"/>
      <name val="Calibri"/>
      <family val="2"/>
    </font>
    <font>
      <sz val="10"/>
      <color rgb="FFFF0000"/>
      <name val="Verdana"/>
      <family val="2"/>
    </font>
    <font>
      <b/>
      <sz val="10"/>
      <color rgb="FFFF0000"/>
      <name val="Verdana"/>
      <family val="2"/>
    </font>
    <font>
      <sz val="10"/>
      <color rgb="FFFF0000"/>
      <name val="Calibri"/>
      <family val="2"/>
    </font>
    <font>
      <b/>
      <sz val="12"/>
      <color theme="1"/>
      <name val="Calibri"/>
      <family val="2"/>
    </font>
    <font>
      <sz val="12"/>
      <color rgb="FF002060"/>
      <name val="Calibri"/>
      <family val="2"/>
    </font>
    <font>
      <sz val="12"/>
      <color rgb="FF00206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rgb="FFD7F7F1"/>
        <bgColor indexed="64"/>
      </patternFill>
    </fill>
    <fill>
      <patternFill patternType="solid">
        <fgColor rgb="FF00206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8" tint="-0.4999699890613556"/>
        <bgColor indexed="64"/>
      </patternFill>
    </fill>
    <fill>
      <patternFill patternType="solid">
        <fgColor theme="7" tint="0.7999799847602844"/>
        <bgColor indexed="64"/>
      </patternFill>
    </fill>
    <fill>
      <patternFill patternType="solid">
        <fgColor theme="8" tint="-0.4999699890613556"/>
        <bgColor indexed="64"/>
      </patternFill>
    </fill>
    <fill>
      <patternFill patternType="solid">
        <fgColor rgb="FFFFFF00"/>
        <bgColor indexed="64"/>
      </patternFill>
    </fill>
    <fill>
      <patternFill patternType="solid">
        <fgColor theme="7"/>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style="thin"/>
      <right style="thin"/>
      <top style="thin"/>
      <bottom style="thin"/>
    </border>
    <border>
      <left style="thin"/>
      <right/>
      <top style="thin"/>
      <bottom style="thin"/>
    </border>
    <border>
      <left style="thick"/>
      <right/>
      <top/>
      <bottom/>
    </border>
    <border>
      <left style="hair"/>
      <right style="hair"/>
      <top style="hair"/>
      <bottom style="hair"/>
    </border>
    <border>
      <left/>
      <right style="hair"/>
      <top style="hair"/>
      <bottom style="hair"/>
    </border>
    <border>
      <left style="hair"/>
      <right/>
      <top style="hair"/>
      <bottom style="hair"/>
    </border>
    <border>
      <left style="hair"/>
      <right style="hair"/>
      <top style="hair"/>
      <bottom/>
    </border>
    <border>
      <left/>
      <right style="hair"/>
      <top style="hair"/>
      <bottom/>
    </border>
    <border>
      <left/>
      <right style="hair"/>
      <top/>
      <bottom style="hair"/>
    </border>
    <border>
      <left style="hair"/>
      <right style="hair"/>
      <top/>
      <bottom style="hair"/>
    </border>
    <border>
      <left style="thick"/>
      <right style="hair"/>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top style="thin"/>
      <bottom style="thin"/>
    </border>
    <border>
      <left/>
      <right style="thin"/>
      <top style="thin"/>
      <bottom style="thin"/>
    </border>
    <border>
      <left style="hair"/>
      <right/>
      <top style="thin"/>
      <bottom style="hair"/>
    </border>
    <border>
      <left/>
      <right/>
      <top style="thin"/>
      <bottom style="hair"/>
    </border>
    <border>
      <left style="medium"/>
      <right style="medium"/>
      <top style="medium"/>
      <bottom/>
    </border>
    <border>
      <left style="medium"/>
      <right style="medium"/>
      <top/>
      <bottom/>
    </border>
    <border>
      <left style="medium"/>
      <right style="medium"/>
      <top/>
      <bottom style="medium"/>
    </border>
    <border>
      <left style="medium"/>
      <right/>
      <top/>
      <bottom/>
    </border>
    <border>
      <left style="medium"/>
      <right/>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41" fontId="59"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55">
    <xf numFmtId="0" fontId="0" fillId="0" borderId="0" xfId="0" applyFont="1" applyAlignment="1">
      <alignment/>
    </xf>
    <xf numFmtId="0" fontId="0" fillId="33" borderId="0" xfId="0" applyFill="1" applyAlignment="1">
      <alignment/>
    </xf>
    <xf numFmtId="0" fontId="62"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Alignment="1">
      <alignment/>
    </xf>
    <xf numFmtId="0" fontId="0" fillId="34" borderId="0" xfId="0" applyFill="1" applyAlignment="1">
      <alignment/>
    </xf>
    <xf numFmtId="0" fontId="0" fillId="0" borderId="0" xfId="0" applyFill="1" applyBorder="1" applyAlignment="1">
      <alignment/>
    </xf>
    <xf numFmtId="0" fontId="0" fillId="0" borderId="10" xfId="0" applyFill="1" applyBorder="1" applyAlignment="1">
      <alignment/>
    </xf>
    <xf numFmtId="0" fontId="0" fillId="0" borderId="13" xfId="0" applyFill="1" applyBorder="1" applyAlignment="1">
      <alignment/>
    </xf>
    <xf numFmtId="0" fontId="67" fillId="32" borderId="5" xfId="61" applyFont="1" applyAlignment="1">
      <alignment/>
    </xf>
    <xf numFmtId="0" fontId="9" fillId="32" borderId="5" xfId="61" applyFont="1" applyAlignment="1">
      <alignment/>
    </xf>
    <xf numFmtId="0" fontId="0" fillId="0" borderId="15" xfId="0" applyFill="1" applyBorder="1" applyAlignment="1">
      <alignment/>
    </xf>
    <xf numFmtId="0" fontId="0" fillId="0" borderId="16" xfId="0" applyBorder="1" applyAlignment="1">
      <alignment/>
    </xf>
    <xf numFmtId="0" fontId="7" fillId="0" borderId="17" xfId="0" applyFont="1" applyBorder="1" applyAlignment="1">
      <alignment horizontal="center" vertical="center"/>
    </xf>
    <xf numFmtId="0" fontId="7" fillId="35" borderId="0" xfId="0" applyFont="1" applyFill="1" applyAlignment="1">
      <alignment/>
    </xf>
    <xf numFmtId="0" fontId="7" fillId="0" borderId="18" xfId="0" applyFont="1" applyBorder="1" applyAlignment="1">
      <alignment horizontal="center" vertical="center"/>
    </xf>
    <xf numFmtId="0" fontId="0" fillId="0" borderId="16" xfId="0" applyBorder="1" applyAlignment="1">
      <alignment horizontal="left"/>
    </xf>
    <xf numFmtId="0" fontId="0" fillId="0" borderId="15" xfId="0" applyFill="1" applyBorder="1" applyAlignment="1">
      <alignment horizontal="lef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9" xfId="0" applyBorder="1" applyAlignment="1">
      <alignment/>
    </xf>
    <xf numFmtId="0" fontId="7" fillId="0" borderId="19" xfId="0" applyFont="1" applyBorder="1" applyAlignment="1">
      <alignment/>
    </xf>
    <xf numFmtId="0" fontId="7" fillId="0" borderId="17" xfId="0" applyFont="1" applyBorder="1" applyAlignment="1">
      <alignment horizontal="center" vertical="center" wrapText="1"/>
    </xf>
    <xf numFmtId="0" fontId="7" fillId="0" borderId="0" xfId="0" applyFont="1" applyBorder="1" applyAlignment="1">
      <alignment/>
    </xf>
    <xf numFmtId="0" fontId="59" fillId="0" borderId="20" xfId="0" applyFont="1" applyBorder="1" applyAlignment="1" applyProtection="1">
      <alignment horizontal="center" vertical="center" wrapText="1"/>
      <protection locked="0"/>
    </xf>
    <xf numFmtId="0" fontId="59" fillId="0" borderId="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14" fontId="68" fillId="0" borderId="20" xfId="48" applyNumberFormat="1" applyFont="1" applyFill="1" applyBorder="1" applyAlignment="1" applyProtection="1">
      <alignment horizontal="center" vertical="center" wrapText="1"/>
      <protection locked="0"/>
    </xf>
    <xf numFmtId="14" fontId="68" fillId="0" borderId="0" xfId="48" applyNumberFormat="1" applyFont="1" applyFill="1" applyBorder="1" applyAlignment="1" applyProtection="1">
      <alignment horizontal="center" vertical="center" wrapText="1"/>
      <protection locked="0"/>
    </xf>
    <xf numFmtId="0" fontId="69" fillId="0" borderId="21" xfId="0" applyFont="1" applyFill="1" applyBorder="1" applyAlignment="1" applyProtection="1">
      <alignment vertical="center" wrapText="1"/>
      <protection locked="0"/>
    </xf>
    <xf numFmtId="0" fontId="69" fillId="0" borderId="0" xfId="0" applyFont="1" applyFill="1" applyBorder="1" applyAlignment="1" applyProtection="1">
      <alignment vertical="center" wrapText="1"/>
      <protection locked="0"/>
    </xf>
    <xf numFmtId="0" fontId="70" fillId="0" borderId="0" xfId="0" applyFont="1" applyBorder="1" applyAlignment="1" applyProtection="1">
      <alignment vertical="center" wrapText="1"/>
      <protection locked="0"/>
    </xf>
    <xf numFmtId="0" fontId="71" fillId="36" borderId="0" xfId="0" applyFont="1" applyFill="1" applyBorder="1" applyAlignment="1" applyProtection="1">
      <alignment horizontal="center" vertical="center" wrapText="1"/>
      <protection locked="0"/>
    </xf>
    <xf numFmtId="0" fontId="71" fillId="36" borderId="21" xfId="0" applyFont="1" applyFill="1" applyBorder="1" applyAlignment="1" applyProtection="1">
      <alignment vertical="center" wrapText="1"/>
      <protection locked="0"/>
    </xf>
    <xf numFmtId="0" fontId="71" fillId="36" borderId="0" xfId="0" applyFont="1" applyFill="1" applyBorder="1" applyAlignment="1" applyProtection="1">
      <alignment vertical="center" wrapText="1"/>
      <protection locked="0"/>
    </xf>
    <xf numFmtId="0" fontId="59" fillId="0" borderId="0" xfId="0" applyFont="1" applyBorder="1" applyAlignment="1" applyProtection="1">
      <alignment vertical="center" wrapText="1"/>
      <protection locked="0"/>
    </xf>
    <xf numFmtId="0" fontId="72" fillId="37" borderId="22" xfId="0" applyFont="1" applyFill="1" applyBorder="1" applyAlignment="1" applyProtection="1">
      <alignment horizontal="center" vertical="center" wrapText="1"/>
      <protection locked="0"/>
    </xf>
    <xf numFmtId="0" fontId="72" fillId="38" borderId="22" xfId="0" applyFont="1" applyFill="1" applyBorder="1" applyAlignment="1" applyProtection="1">
      <alignment horizontal="center" vertical="center" wrapText="1"/>
      <protection locked="0"/>
    </xf>
    <xf numFmtId="0" fontId="25" fillId="39" borderId="23" xfId="0" applyFont="1" applyFill="1" applyBorder="1" applyAlignment="1" applyProtection="1">
      <alignment horizontal="center" vertical="center" wrapText="1"/>
      <protection locked="0"/>
    </xf>
    <xf numFmtId="0" fontId="25" fillId="39" borderId="2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73" fillId="0" borderId="22" xfId="0" applyFont="1" applyFill="1" applyBorder="1" applyAlignment="1" applyProtection="1">
      <alignment horizontal="center" vertical="center" wrapText="1"/>
      <protection locked="0"/>
    </xf>
    <xf numFmtId="0" fontId="5" fillId="40" borderId="22" xfId="0" applyFont="1" applyFill="1" applyBorder="1" applyAlignment="1" applyProtection="1">
      <alignment horizontal="center" vertical="center" wrapText="1"/>
      <protection locked="0"/>
    </xf>
    <xf numFmtId="9" fontId="5" fillId="0" borderId="22" xfId="62" applyFont="1" applyBorder="1" applyAlignment="1" applyProtection="1">
      <alignment horizontal="center" vertical="center" wrapText="1"/>
      <protection locked="0"/>
    </xf>
    <xf numFmtId="9" fontId="5" fillId="40" borderId="22" xfId="62"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3" fillId="0" borderId="22" xfId="57" applyFont="1" applyFill="1" applyBorder="1" applyAlignment="1" applyProtection="1">
      <alignment horizontal="center" vertical="center" wrapText="1"/>
      <protection locked="0"/>
    </xf>
    <xf numFmtId="0" fontId="73" fillId="0" borderId="22" xfId="58" applyFont="1" applyFill="1" applyBorder="1" applyAlignment="1" applyProtection="1">
      <alignment horizontal="center" vertical="center" wrapText="1"/>
      <protection locked="0"/>
    </xf>
    <xf numFmtId="0" fontId="73" fillId="0" borderId="22" xfId="59" applyFont="1" applyFill="1" applyBorder="1" applyAlignment="1" applyProtection="1">
      <alignment horizontal="center" vertical="center" wrapText="1"/>
      <protection locked="0"/>
    </xf>
    <xf numFmtId="0" fontId="74" fillId="41" borderId="22" xfId="0" applyFont="1" applyFill="1" applyBorder="1" applyAlignment="1" applyProtection="1">
      <alignment horizontal="center" vertical="center" wrapText="1"/>
      <protection locked="0"/>
    </xf>
    <xf numFmtId="0" fontId="74" fillId="41" borderId="24" xfId="0" applyFont="1" applyFill="1" applyBorder="1" applyAlignment="1" applyProtection="1">
      <alignment horizontal="center" vertical="center" wrapText="1"/>
      <protection locked="0"/>
    </xf>
    <xf numFmtId="0" fontId="75" fillId="41" borderId="22" xfId="0" applyFont="1" applyFill="1" applyBorder="1" applyAlignment="1" applyProtection="1">
      <alignment horizontal="center" vertical="center" wrapText="1"/>
      <protection locked="0"/>
    </xf>
    <xf numFmtId="9" fontId="75" fillId="41" borderId="22" xfId="62"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166" fontId="6" fillId="0" borderId="0" xfId="0" applyNumberFormat="1"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76" fillId="0" borderId="0" xfId="0" applyFont="1" applyFill="1" applyBorder="1" applyAlignment="1" applyProtection="1">
      <alignment horizontal="center" vertical="center" wrapText="1"/>
      <protection locked="0"/>
    </xf>
    <xf numFmtId="0" fontId="72" fillId="37" borderId="25" xfId="0" applyFont="1" applyFill="1" applyBorder="1" applyAlignment="1" applyProtection="1">
      <alignment horizontal="center" vertical="center" wrapText="1"/>
      <protection/>
    </xf>
    <xf numFmtId="0" fontId="72" fillId="37" borderId="22" xfId="0" applyFont="1" applyFill="1" applyBorder="1" applyAlignment="1" applyProtection="1">
      <alignment horizontal="center" vertical="center" wrapText="1"/>
      <protection/>
    </xf>
    <xf numFmtId="41" fontId="77" fillId="42" borderId="22" xfId="48" applyFont="1" applyFill="1" applyBorder="1" applyAlignment="1" applyProtection="1">
      <alignment horizontal="center" vertical="center" wrapText="1"/>
      <protection/>
    </xf>
    <xf numFmtId="166" fontId="77" fillId="42" borderId="25" xfId="0" applyNumberFormat="1" applyFont="1" applyFill="1" applyBorder="1" applyAlignment="1" applyProtection="1">
      <alignment horizontal="center" vertical="center" wrapText="1"/>
      <protection/>
    </xf>
    <xf numFmtId="166" fontId="77" fillId="42" borderId="22" xfId="48" applyNumberFormat="1" applyFont="1" applyFill="1" applyBorder="1" applyAlignment="1" applyProtection="1">
      <alignment horizontal="center" vertical="center" wrapText="1"/>
      <protection/>
    </xf>
    <xf numFmtId="49" fontId="77" fillId="42" borderId="22" xfId="48" applyNumberFormat="1" applyFont="1" applyFill="1" applyBorder="1" applyAlignment="1" applyProtection="1">
      <alignment horizontal="center" vertical="center" wrapText="1"/>
      <protection/>
    </xf>
    <xf numFmtId="0" fontId="78" fillId="0" borderId="25" xfId="0" applyFont="1" applyBorder="1" applyAlignment="1" applyProtection="1">
      <alignment horizontal="center" vertical="center" wrapText="1"/>
      <protection/>
    </xf>
    <xf numFmtId="0" fontId="78" fillId="0" borderId="22" xfId="0" applyFont="1" applyBorder="1" applyAlignment="1" applyProtection="1">
      <alignment horizontal="center" vertical="center" wrapText="1"/>
      <protection/>
    </xf>
    <xf numFmtId="0" fontId="78" fillId="5" borderId="22" xfId="0" applyFont="1" applyFill="1" applyBorder="1" applyAlignment="1" applyProtection="1">
      <alignment horizontal="center" vertical="center" wrapText="1"/>
      <protection/>
    </xf>
    <xf numFmtId="1" fontId="78" fillId="5" borderId="22" xfId="0" applyNumberFormat="1" applyFont="1" applyFill="1" applyBorder="1" applyAlignment="1" applyProtection="1">
      <alignment horizontal="center" vertical="center" wrapText="1"/>
      <protection/>
    </xf>
    <xf numFmtId="166" fontId="78" fillId="5" borderId="22" xfId="0" applyNumberFormat="1" applyFont="1" applyFill="1" applyBorder="1" applyAlignment="1" applyProtection="1">
      <alignment horizontal="center" vertical="center" wrapText="1"/>
      <protection/>
    </xf>
    <xf numFmtId="164" fontId="78" fillId="5" borderId="22" xfId="52" applyFont="1" applyFill="1" applyBorder="1" applyAlignment="1" applyProtection="1">
      <alignment horizontal="center" vertical="center" wrapText="1"/>
      <protection/>
    </xf>
    <xf numFmtId="0" fontId="78" fillId="5" borderId="22" xfId="0" applyNumberFormat="1" applyFont="1" applyFill="1" applyBorder="1" applyAlignment="1" applyProtection="1">
      <alignment horizontal="center" vertical="center" wrapText="1"/>
      <protection/>
    </xf>
    <xf numFmtId="1" fontId="79" fillId="42" borderId="22" xfId="48" applyNumberFormat="1" applyFont="1" applyFill="1" applyBorder="1" applyAlignment="1" applyProtection="1">
      <alignment horizontal="center" vertical="center" wrapText="1"/>
      <protection/>
    </xf>
    <xf numFmtId="49" fontId="78" fillId="5" borderId="22" xfId="0" applyNumberFormat="1" applyFont="1" applyFill="1" applyBorder="1" applyAlignment="1" applyProtection="1">
      <alignment horizontal="center" vertical="center" wrapText="1"/>
      <protection/>
    </xf>
    <xf numFmtId="0" fontId="78" fillId="5" borderId="24" xfId="0" applyFont="1" applyFill="1" applyBorder="1" applyAlignment="1" applyProtection="1">
      <alignment horizontal="center" vertical="center" wrapText="1"/>
      <protection/>
    </xf>
    <xf numFmtId="49" fontId="80" fillId="42" borderId="22" xfId="50" applyNumberFormat="1" applyFont="1" applyFill="1" applyBorder="1" applyAlignment="1" applyProtection="1">
      <alignment horizontal="center" vertical="center" wrapText="1"/>
      <protection/>
    </xf>
    <xf numFmtId="0" fontId="78" fillId="5" borderId="23" xfId="0" applyFont="1" applyFill="1" applyBorder="1" applyAlignment="1" applyProtection="1">
      <alignment horizontal="center" vertical="center" wrapText="1"/>
      <protection/>
    </xf>
    <xf numFmtId="167" fontId="78" fillId="5" borderId="23" xfId="0" applyNumberFormat="1" applyFont="1" applyFill="1" applyBorder="1" applyAlignment="1" applyProtection="1">
      <alignment horizontal="center" vertical="center" wrapText="1"/>
      <protection/>
    </xf>
    <xf numFmtId="165" fontId="79" fillId="42" borderId="22" xfId="47" applyFont="1" applyFill="1" applyBorder="1" applyAlignment="1" applyProtection="1">
      <alignment horizontal="center" vertical="center" wrapText="1"/>
      <protection/>
    </xf>
    <xf numFmtId="9" fontId="80" fillId="42" borderId="22" xfId="62" applyFont="1" applyFill="1" applyBorder="1" applyAlignment="1" applyProtection="1">
      <alignment horizontal="center" vertical="center" wrapText="1"/>
      <protection/>
    </xf>
    <xf numFmtId="12" fontId="80" fillId="42" borderId="22" xfId="47" applyNumberFormat="1" applyFont="1" applyFill="1" applyBorder="1" applyAlignment="1" applyProtection="1">
      <alignment horizontal="center" vertical="center" wrapText="1"/>
      <protection/>
    </xf>
    <xf numFmtId="2" fontId="80" fillId="42" borderId="22" xfId="50" applyNumberFormat="1" applyFont="1" applyFill="1" applyBorder="1" applyAlignment="1" applyProtection="1">
      <alignment horizontal="center" vertical="center" wrapText="1"/>
      <protection/>
    </xf>
    <xf numFmtId="165" fontId="80" fillId="42" borderId="22" xfId="47" applyFont="1" applyFill="1" applyBorder="1" applyAlignment="1" applyProtection="1">
      <alignment horizontal="center" vertical="center" wrapText="1"/>
      <protection/>
    </xf>
    <xf numFmtId="1" fontId="80" fillId="42" borderId="22" xfId="50" applyNumberFormat="1" applyFont="1" applyFill="1" applyBorder="1" applyAlignment="1" applyProtection="1">
      <alignment horizontal="center" vertical="center" wrapText="1"/>
      <protection/>
    </xf>
    <xf numFmtId="49" fontId="78" fillId="42" borderId="22" xfId="50" applyNumberFormat="1" applyFont="1" applyFill="1" applyBorder="1" applyAlignment="1" applyProtection="1">
      <alignment horizontal="center" vertical="center" wrapText="1"/>
      <protection/>
    </xf>
    <xf numFmtId="9" fontId="80" fillId="42" borderId="22" xfId="63" applyFont="1" applyFill="1" applyBorder="1" applyAlignment="1" applyProtection="1">
      <alignment horizontal="center" vertical="center" wrapText="1"/>
      <protection/>
    </xf>
    <xf numFmtId="9" fontId="79" fillId="42" borderId="22" xfId="63" applyFont="1" applyFill="1" applyBorder="1" applyAlignment="1" applyProtection="1">
      <alignment horizontal="center" vertical="center" wrapText="1"/>
      <protection/>
    </xf>
    <xf numFmtId="1" fontId="79" fillId="42" borderId="22" xfId="50" applyNumberFormat="1" applyFont="1" applyFill="1" applyBorder="1" applyAlignment="1" applyProtection="1">
      <alignment horizontal="center" vertical="center" wrapText="1"/>
      <protection/>
    </xf>
    <xf numFmtId="164" fontId="78" fillId="5" borderId="23" xfId="52" applyFont="1" applyFill="1" applyBorder="1" applyAlignment="1" applyProtection="1">
      <alignment horizontal="center" vertical="center" wrapText="1"/>
      <protection/>
    </xf>
    <xf numFmtId="49" fontId="78" fillId="42" borderId="22" xfId="48" applyNumberFormat="1" applyFont="1" applyFill="1" applyBorder="1" applyAlignment="1" applyProtection="1">
      <alignment horizontal="center" vertical="center" wrapText="1"/>
      <protection/>
    </xf>
    <xf numFmtId="1" fontId="80" fillId="42" borderId="22" xfId="48" applyNumberFormat="1" applyFont="1" applyFill="1" applyBorder="1" applyAlignment="1" applyProtection="1">
      <alignment horizontal="center" vertical="center" wrapText="1"/>
      <protection/>
    </xf>
    <xf numFmtId="9" fontId="79" fillId="42" borderId="22" xfId="62" applyFont="1" applyFill="1" applyBorder="1" applyAlignment="1" applyProtection="1">
      <alignment horizontal="center" vertical="center" wrapText="1"/>
      <protection/>
    </xf>
    <xf numFmtId="0" fontId="78" fillId="5" borderId="26" xfId="0" applyFont="1" applyFill="1" applyBorder="1" applyAlignment="1" applyProtection="1">
      <alignment horizontal="center" vertical="center" wrapText="1"/>
      <protection/>
    </xf>
    <xf numFmtId="0" fontId="80" fillId="42" borderId="22" xfId="48" applyNumberFormat="1" applyFont="1" applyFill="1" applyBorder="1" applyAlignment="1" applyProtection="1">
      <alignment horizontal="center" vertical="center" wrapText="1"/>
      <protection/>
    </xf>
    <xf numFmtId="49" fontId="78" fillId="42" borderId="24" xfId="48" applyNumberFormat="1" applyFont="1" applyFill="1" applyBorder="1" applyAlignment="1" applyProtection="1">
      <alignment horizontal="center" vertical="center" wrapText="1"/>
      <protection/>
    </xf>
    <xf numFmtId="0" fontId="78" fillId="5" borderId="27" xfId="0" applyFont="1" applyFill="1" applyBorder="1" applyAlignment="1" applyProtection="1">
      <alignment horizontal="center" vertical="center" wrapText="1"/>
      <protection/>
    </xf>
    <xf numFmtId="0" fontId="78" fillId="42" borderId="22" xfId="48" applyNumberFormat="1" applyFont="1" applyFill="1" applyBorder="1" applyAlignment="1" applyProtection="1">
      <alignment horizontal="center" vertical="center" wrapText="1"/>
      <protection/>
    </xf>
    <xf numFmtId="9" fontId="78" fillId="42" borderId="22" xfId="62" applyFont="1" applyFill="1" applyBorder="1" applyAlignment="1" applyProtection="1">
      <alignment horizontal="center" vertical="center" wrapText="1"/>
      <protection/>
    </xf>
    <xf numFmtId="0" fontId="78" fillId="5" borderId="28" xfId="0" applyFont="1" applyFill="1" applyBorder="1" applyAlignment="1" applyProtection="1">
      <alignment horizontal="center" vertical="center" wrapText="1"/>
      <protection/>
    </xf>
    <xf numFmtId="49" fontId="81" fillId="5" borderId="22" xfId="0" applyNumberFormat="1" applyFont="1" applyFill="1" applyBorder="1" applyAlignment="1" applyProtection="1">
      <alignment horizontal="center" vertical="center" wrapText="1"/>
      <protection/>
    </xf>
    <xf numFmtId="168" fontId="80" fillId="42" borderId="22" xfId="62" applyNumberFormat="1" applyFont="1" applyFill="1" applyBorder="1" applyAlignment="1" applyProtection="1">
      <alignment horizontal="center" vertical="center" wrapText="1"/>
      <protection/>
    </xf>
    <xf numFmtId="3" fontId="80" fillId="42" borderId="22" xfId="62" applyNumberFormat="1" applyFont="1" applyFill="1" applyBorder="1" applyAlignment="1" applyProtection="1">
      <alignment horizontal="center" vertical="center" wrapText="1"/>
      <protection/>
    </xf>
    <xf numFmtId="3" fontId="79" fillId="42" borderId="22" xfId="62" applyNumberFormat="1" applyFont="1" applyFill="1" applyBorder="1" applyAlignment="1" applyProtection="1">
      <alignment horizontal="center" vertical="center" wrapText="1"/>
      <protection/>
    </xf>
    <xf numFmtId="0" fontId="78" fillId="5" borderId="24" xfId="58" applyFont="1" applyFill="1" applyBorder="1" applyAlignment="1" applyProtection="1">
      <alignment horizontal="center" vertical="center" wrapText="1"/>
      <protection/>
    </xf>
    <xf numFmtId="0" fontId="78" fillId="5" borderId="23" xfId="58" applyFont="1" applyFill="1" applyBorder="1" applyAlignment="1" applyProtection="1">
      <alignment horizontal="center" vertical="center" wrapText="1"/>
      <protection/>
    </xf>
    <xf numFmtId="0" fontId="78" fillId="42" borderId="22" xfId="50" applyNumberFormat="1" applyFont="1" applyFill="1" applyBorder="1" applyAlignment="1" applyProtection="1">
      <alignment horizontal="center" vertical="center" wrapText="1"/>
      <protection/>
    </xf>
    <xf numFmtId="0" fontId="78" fillId="5" borderId="24" xfId="59" applyFont="1" applyFill="1" applyBorder="1" applyAlignment="1" applyProtection="1">
      <alignment horizontal="center" vertical="center" wrapText="1"/>
      <protection/>
    </xf>
    <xf numFmtId="165" fontId="78" fillId="42" borderId="22" xfId="47" applyFont="1" applyFill="1" applyBorder="1" applyAlignment="1" applyProtection="1">
      <alignment horizontal="center" vertical="center" wrapText="1"/>
      <protection/>
    </xf>
    <xf numFmtId="165" fontId="78" fillId="42" borderId="23" xfId="47" applyFont="1" applyFill="1" applyBorder="1" applyAlignment="1" applyProtection="1">
      <alignment horizontal="center" vertical="center" wrapText="1"/>
      <protection/>
    </xf>
    <xf numFmtId="9" fontId="78" fillId="42" borderId="22" xfId="48" applyNumberFormat="1" applyFont="1" applyFill="1" applyBorder="1" applyAlignment="1" applyProtection="1">
      <alignment horizontal="center" vertical="center" wrapText="1"/>
      <protection/>
    </xf>
    <xf numFmtId="9" fontId="78" fillId="42" borderId="22" xfId="50" applyNumberFormat="1" applyFont="1" applyFill="1" applyBorder="1" applyAlignment="1" applyProtection="1">
      <alignment horizontal="center" vertical="center" wrapText="1"/>
      <protection/>
    </xf>
    <xf numFmtId="9" fontId="80" fillId="42" borderId="22" xfId="62" applyNumberFormat="1" applyFont="1" applyFill="1" applyBorder="1" applyAlignment="1" applyProtection="1">
      <alignment horizontal="center" vertical="center" wrapText="1"/>
      <protection/>
    </xf>
    <xf numFmtId="0" fontId="82" fillId="41" borderId="25" xfId="0" applyFont="1" applyFill="1" applyBorder="1" applyAlignment="1" applyProtection="1">
      <alignment horizontal="center" vertical="center" wrapText="1"/>
      <protection/>
    </xf>
    <xf numFmtId="0" fontId="82" fillId="41" borderId="24" xfId="0" applyFont="1" applyFill="1" applyBorder="1" applyAlignment="1" applyProtection="1">
      <alignment horizontal="left" vertical="center" wrapText="1"/>
      <protection/>
    </xf>
    <xf numFmtId="49" fontId="74" fillId="43" borderId="22" xfId="48" applyNumberFormat="1" applyFont="1" applyFill="1" applyBorder="1" applyAlignment="1" applyProtection="1">
      <alignment horizontal="center" vertical="center" wrapText="1"/>
      <protection/>
    </xf>
    <xf numFmtId="0" fontId="82" fillId="41" borderId="23" xfId="0" applyFont="1" applyFill="1" applyBorder="1" applyAlignment="1" applyProtection="1">
      <alignment horizontal="left" vertical="center" wrapText="1"/>
      <protection/>
    </xf>
    <xf numFmtId="164" fontId="82" fillId="41" borderId="23" xfId="52" applyFont="1" applyFill="1" applyBorder="1" applyAlignment="1" applyProtection="1">
      <alignment horizontal="center" vertical="center" wrapText="1"/>
      <protection/>
    </xf>
    <xf numFmtId="1" fontId="74" fillId="43" borderId="22" xfId="48" applyNumberFormat="1" applyFont="1" applyFill="1" applyBorder="1" applyAlignment="1" applyProtection="1">
      <alignment horizontal="center" vertical="center" wrapText="1"/>
      <protection/>
    </xf>
    <xf numFmtId="0" fontId="72" fillId="38" borderId="29" xfId="0" applyFont="1" applyFill="1" applyBorder="1" applyAlignment="1" applyProtection="1">
      <alignment horizontal="center" vertical="center" wrapText="1"/>
      <protection/>
    </xf>
    <xf numFmtId="0" fontId="72" fillId="38" borderId="22" xfId="0" applyFont="1" applyFill="1" applyBorder="1" applyAlignment="1" applyProtection="1">
      <alignment horizontal="center" vertical="center" wrapText="1"/>
      <protection/>
    </xf>
    <xf numFmtId="1" fontId="5" fillId="0" borderId="22" xfId="0" applyNumberFormat="1" applyFont="1" applyBorder="1" applyAlignment="1" applyProtection="1">
      <alignment horizontal="center" vertical="center" wrapText="1"/>
      <protection/>
    </xf>
    <xf numFmtId="9" fontId="5" fillId="0" borderId="22" xfId="62" applyFont="1" applyBorder="1" applyAlignment="1" applyProtection="1">
      <alignment horizontal="center" vertical="center" wrapText="1"/>
      <protection/>
    </xf>
    <xf numFmtId="1" fontId="75" fillId="41" borderId="22" xfId="0" applyNumberFormat="1" applyFont="1" applyFill="1" applyBorder="1" applyAlignment="1" applyProtection="1">
      <alignment horizontal="center" vertical="center" wrapText="1"/>
      <protection/>
    </xf>
    <xf numFmtId="9" fontId="75" fillId="41" borderId="22" xfId="62" applyFont="1" applyFill="1" applyBorder="1" applyAlignment="1" applyProtection="1">
      <alignment horizontal="center" vertical="center" wrapText="1"/>
      <protection/>
    </xf>
    <xf numFmtId="0" fontId="72" fillId="37" borderId="24" xfId="0" applyFont="1" applyFill="1" applyBorder="1" applyAlignment="1" applyProtection="1">
      <alignment horizontal="center" vertical="center" wrapText="1"/>
      <protection locked="0"/>
    </xf>
    <xf numFmtId="41" fontId="77" fillId="42" borderId="30" xfId="48" applyFont="1" applyFill="1" applyBorder="1" applyAlignment="1" applyProtection="1">
      <alignment horizontal="center" vertical="center" wrapText="1"/>
      <protection locked="0"/>
    </xf>
    <xf numFmtId="164" fontId="5" fillId="40" borderId="22" xfId="52" applyFont="1" applyFill="1" applyBorder="1" applyAlignment="1" applyProtection="1">
      <alignment horizontal="center" vertical="center" wrapText="1"/>
      <protection locked="0"/>
    </xf>
    <xf numFmtId="164" fontId="75" fillId="41" borderId="22" xfId="62" applyNumberFormat="1" applyFont="1" applyFill="1" applyBorder="1" applyAlignment="1" applyProtection="1">
      <alignment horizontal="center" vertical="center" wrapText="1"/>
      <protection locked="0"/>
    </xf>
    <xf numFmtId="164" fontId="75" fillId="41" borderId="22" xfId="52" applyFont="1" applyFill="1" applyBorder="1" applyAlignment="1" applyProtection="1">
      <alignment horizontal="center" vertical="center" wrapText="1"/>
      <protection locked="0"/>
    </xf>
    <xf numFmtId="0" fontId="73" fillId="44" borderId="22" xfId="0" applyFont="1" applyFill="1" applyBorder="1" applyAlignment="1" applyProtection="1">
      <alignment horizontal="center" vertical="center" wrapText="1"/>
      <protection locked="0"/>
    </xf>
    <xf numFmtId="1" fontId="5" fillId="40" borderId="22" xfId="0" applyNumberFormat="1" applyFont="1" applyFill="1" applyBorder="1" applyAlignment="1" applyProtection="1">
      <alignment horizontal="center" vertical="center" wrapText="1"/>
      <protection locked="0"/>
    </xf>
    <xf numFmtId="9" fontId="5" fillId="40" borderId="22" xfId="62" applyFont="1" applyFill="1" applyBorder="1" applyAlignment="1" applyProtection="1">
      <alignment horizontal="center" vertical="center" wrapText="1"/>
      <protection/>
    </xf>
    <xf numFmtId="0" fontId="80" fillId="42" borderId="22" xfId="63" applyNumberFormat="1" applyFont="1" applyFill="1" applyBorder="1" applyAlignment="1" applyProtection="1">
      <alignment horizontal="center" vertical="center" wrapText="1"/>
      <protection/>
    </xf>
    <xf numFmtId="0" fontId="79" fillId="42" borderId="22" xfId="48" applyNumberFormat="1" applyFont="1" applyFill="1" applyBorder="1" applyAlignment="1" applyProtection="1">
      <alignment horizontal="center" vertical="center" wrapText="1"/>
      <protection/>
    </xf>
    <xf numFmtId="0" fontId="72" fillId="37" borderId="24" xfId="0" applyFont="1" applyFill="1" applyBorder="1" applyAlignment="1" applyProtection="1">
      <alignment horizontal="center" vertical="center" wrapText="1"/>
      <protection/>
    </xf>
    <xf numFmtId="0" fontId="25" fillId="39" borderId="23" xfId="0" applyFont="1" applyFill="1" applyBorder="1" applyAlignment="1" applyProtection="1">
      <alignment horizontal="center" vertical="center" wrapText="1"/>
      <protection/>
    </xf>
    <xf numFmtId="0" fontId="25" fillId="39" borderId="22" xfId="0" applyFont="1" applyFill="1" applyBorder="1" applyAlignment="1" applyProtection="1">
      <alignment horizontal="center" vertical="center" wrapText="1"/>
      <protection/>
    </xf>
    <xf numFmtId="0" fontId="79" fillId="0" borderId="22" xfId="0" applyFont="1" applyFill="1" applyBorder="1" applyAlignment="1" applyProtection="1">
      <alignment horizontal="center" vertical="center" wrapText="1"/>
      <protection/>
    </xf>
    <xf numFmtId="0" fontId="73" fillId="0" borderId="22" xfId="0" applyFont="1" applyFill="1" applyBorder="1" applyAlignment="1" applyProtection="1">
      <alignment horizontal="center" vertical="center" wrapText="1"/>
      <protection/>
    </xf>
    <xf numFmtId="0" fontId="5" fillId="40" borderId="22" xfId="0" applyFont="1" applyFill="1" applyBorder="1" applyAlignment="1" applyProtection="1">
      <alignment horizontal="center" vertical="center" wrapText="1"/>
      <protection/>
    </xf>
    <xf numFmtId="0" fontId="79" fillId="44" borderId="22" xfId="0" applyFont="1" applyFill="1" applyBorder="1" applyAlignment="1" applyProtection="1">
      <alignment horizontal="center" vertical="center" wrapText="1"/>
      <protection/>
    </xf>
    <xf numFmtId="0" fontId="73" fillId="44" borderId="22" xfId="0" applyFont="1" applyFill="1" applyBorder="1" applyAlignment="1" applyProtection="1">
      <alignment horizontal="center" vertical="center" wrapText="1"/>
      <protection/>
    </xf>
    <xf numFmtId="0" fontId="74" fillId="41" borderId="22" xfId="0" applyFont="1" applyFill="1" applyBorder="1" applyAlignment="1" applyProtection="1">
      <alignment horizontal="center" vertical="center" wrapText="1"/>
      <protection/>
    </xf>
    <xf numFmtId="0" fontId="74" fillId="41" borderId="24" xfId="0" applyFont="1" applyFill="1" applyBorder="1" applyAlignment="1" applyProtection="1">
      <alignment horizontal="center" vertical="center" wrapText="1"/>
      <protection/>
    </xf>
    <xf numFmtId="0" fontId="75" fillId="41" borderId="22" xfId="0" applyFont="1" applyFill="1" applyBorder="1" applyAlignment="1" applyProtection="1">
      <alignment horizontal="center" vertical="center" wrapText="1"/>
      <protection/>
    </xf>
    <xf numFmtId="164" fontId="75" fillId="41" borderId="22" xfId="62" applyNumberFormat="1" applyFont="1" applyFill="1" applyBorder="1" applyAlignment="1" applyProtection="1">
      <alignment horizontal="center" vertical="center" wrapText="1"/>
      <protection/>
    </xf>
    <xf numFmtId="0" fontId="59" fillId="0" borderId="20" xfId="0" applyFont="1" applyBorder="1" applyAlignment="1" applyProtection="1">
      <alignment horizontal="center" vertical="center" wrapText="1"/>
      <protection/>
    </xf>
    <xf numFmtId="0" fontId="59" fillId="0" borderId="0" xfId="0" applyFont="1" applyBorder="1" applyAlignment="1" applyProtection="1">
      <alignment horizontal="center" vertical="center" wrapText="1"/>
      <protection/>
    </xf>
    <xf numFmtId="0" fontId="1" fillId="0" borderId="21"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14" fontId="68" fillId="0" borderId="20" xfId="48" applyNumberFormat="1" applyFont="1" applyFill="1" applyBorder="1" applyAlignment="1" applyProtection="1">
      <alignment horizontal="center" vertical="center" wrapText="1"/>
      <protection/>
    </xf>
    <xf numFmtId="14" fontId="68" fillId="0" borderId="0" xfId="48" applyNumberFormat="1" applyFont="1" applyFill="1" applyBorder="1" applyAlignment="1" applyProtection="1">
      <alignment horizontal="center" vertical="center" wrapText="1"/>
      <protection/>
    </xf>
    <xf numFmtId="0" fontId="69" fillId="0" borderId="21" xfId="0" applyFont="1" applyFill="1" applyBorder="1" applyAlignment="1" applyProtection="1">
      <alignment vertical="center" wrapText="1"/>
      <protection/>
    </xf>
    <xf numFmtId="0" fontId="69" fillId="0" borderId="0" xfId="0" applyFont="1" applyFill="1" applyBorder="1" applyAlignment="1" applyProtection="1">
      <alignment vertical="center" wrapText="1"/>
      <protection/>
    </xf>
    <xf numFmtId="0" fontId="70" fillId="0" borderId="0" xfId="0" applyFont="1" applyBorder="1" applyAlignment="1" applyProtection="1">
      <alignment vertical="center" wrapText="1"/>
      <protection/>
    </xf>
    <xf numFmtId="0" fontId="71" fillId="36" borderId="0" xfId="0" applyFont="1" applyFill="1" applyBorder="1" applyAlignment="1" applyProtection="1">
      <alignment horizontal="center" vertical="center" wrapText="1"/>
      <protection/>
    </xf>
    <xf numFmtId="0" fontId="71" fillId="36" borderId="21" xfId="0" applyFont="1" applyFill="1" applyBorder="1" applyAlignment="1" applyProtection="1">
      <alignment vertical="center" wrapText="1"/>
      <protection/>
    </xf>
    <xf numFmtId="0" fontId="71" fillId="36" borderId="0" xfId="0" applyFont="1" applyFill="1" applyBorder="1" applyAlignment="1" applyProtection="1">
      <alignment vertical="center" wrapText="1"/>
      <protection/>
    </xf>
    <xf numFmtId="0" fontId="72" fillId="37" borderId="24" xfId="0" applyFont="1" applyFill="1" applyBorder="1" applyAlignment="1" applyProtection="1">
      <alignment horizontal="center" vertical="center" wrapText="1"/>
      <protection/>
    </xf>
    <xf numFmtId="41" fontId="77" fillId="42" borderId="30" xfId="48" applyFont="1" applyFill="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166" fontId="6" fillId="0" borderId="0" xfId="0" applyNumberFormat="1" applyFont="1" applyFill="1" applyBorder="1" applyAlignment="1" applyProtection="1">
      <alignment horizontal="center" vertical="center" wrapText="1"/>
      <protection/>
    </xf>
    <xf numFmtId="167" fontId="6"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9" fontId="5" fillId="40" borderId="22" xfId="63" applyFont="1" applyFill="1" applyBorder="1" applyAlignment="1" applyProtection="1">
      <alignment horizontal="center" vertical="center" wrapText="1"/>
      <protection locked="0"/>
    </xf>
    <xf numFmtId="9" fontId="5" fillId="40" borderId="22" xfId="0" applyNumberFormat="1" applyFont="1" applyFill="1" applyBorder="1" applyAlignment="1" applyProtection="1">
      <alignment horizontal="center" vertical="center" wrapText="1"/>
      <protection locked="0"/>
    </xf>
    <xf numFmtId="10" fontId="5" fillId="40" borderId="22" xfId="0" applyNumberFormat="1" applyFont="1" applyFill="1" applyBorder="1" applyAlignment="1" applyProtection="1">
      <alignment horizontal="center" vertical="center" wrapText="1"/>
      <protection locked="0"/>
    </xf>
    <xf numFmtId="0" fontId="5" fillId="40" borderId="22" xfId="60" applyFont="1" applyFill="1" applyBorder="1" applyAlignment="1" applyProtection="1">
      <alignment horizontal="center" vertical="center" wrapText="1"/>
      <protection locked="0"/>
    </xf>
    <xf numFmtId="9" fontId="5" fillId="40" borderId="22" xfId="64" applyFont="1" applyFill="1" applyBorder="1" applyAlignment="1" applyProtection="1">
      <alignment horizontal="center" vertical="center" wrapText="1"/>
      <protection locked="0"/>
    </xf>
    <xf numFmtId="0" fontId="72" fillId="45" borderId="0" xfId="0" applyFont="1" applyFill="1" applyBorder="1" applyAlignment="1" applyProtection="1">
      <alignment horizontal="center" vertical="center" wrapText="1"/>
      <protection/>
    </xf>
    <xf numFmtId="0" fontId="72" fillId="45" borderId="0" xfId="0" applyFont="1" applyFill="1" applyBorder="1" applyAlignment="1" applyProtection="1">
      <alignment horizontal="center" vertical="center" wrapText="1"/>
      <protection locked="0"/>
    </xf>
    <xf numFmtId="164" fontId="75" fillId="41" borderId="22" xfId="52" applyFont="1" applyFill="1" applyBorder="1" applyAlignment="1" applyProtection="1">
      <alignment horizontal="center" vertical="center" wrapText="1"/>
      <protection/>
    </xf>
    <xf numFmtId="9" fontId="31" fillId="40" borderId="22" xfId="63" applyFont="1" applyFill="1" applyBorder="1" applyAlignment="1" applyProtection="1">
      <alignment horizontal="center" vertical="center" wrapText="1"/>
      <protection locked="0"/>
    </xf>
    <xf numFmtId="9" fontId="5" fillId="40" borderId="22" xfId="63" applyFont="1" applyFill="1" applyBorder="1" applyAlignment="1" applyProtection="1">
      <alignment horizontal="left" vertical="center" wrapText="1"/>
      <protection locked="0"/>
    </xf>
    <xf numFmtId="0" fontId="31" fillId="40" borderId="22" xfId="60" applyFont="1" applyFill="1" applyBorder="1" applyAlignment="1" applyProtection="1">
      <alignment horizontal="center" vertical="center" wrapText="1"/>
      <protection locked="0"/>
    </xf>
    <xf numFmtId="9" fontId="31" fillId="40" borderId="22" xfId="64" applyFont="1" applyFill="1" applyBorder="1" applyAlignment="1" applyProtection="1">
      <alignment horizontal="center" vertical="center" wrapText="1"/>
      <protection locked="0"/>
    </xf>
    <xf numFmtId="0" fontId="5" fillId="40" borderId="22" xfId="60" applyFont="1" applyFill="1" applyBorder="1" applyAlignment="1" applyProtection="1">
      <alignment horizontal="left" vertical="center" wrapText="1"/>
      <protection locked="0"/>
    </xf>
    <xf numFmtId="0" fontId="31" fillId="40" borderId="22" xfId="0" applyFont="1" applyFill="1" applyBorder="1" applyAlignment="1" applyProtection="1">
      <alignment horizontal="center" vertical="center" wrapText="1"/>
      <protection locked="0"/>
    </xf>
    <xf numFmtId="2" fontId="5" fillId="40" borderId="22" xfId="63" applyNumberFormat="1" applyFont="1" applyFill="1" applyBorder="1" applyAlignment="1" applyProtection="1">
      <alignment horizontal="center" vertical="center" wrapText="1"/>
      <protection locked="0"/>
    </xf>
    <xf numFmtId="9" fontId="75" fillId="41" borderId="22" xfId="62" applyNumberFormat="1" applyFont="1" applyFill="1" applyBorder="1" applyAlignment="1" applyProtection="1">
      <alignment horizontal="center" vertical="center" wrapText="1"/>
      <protection/>
    </xf>
    <xf numFmtId="0" fontId="72" fillId="45" borderId="0" xfId="0" applyFont="1" applyFill="1" applyBorder="1" applyAlignment="1" applyProtection="1">
      <alignment horizontal="center" vertical="center" wrapText="1"/>
      <protection/>
    </xf>
    <xf numFmtId="0" fontId="72" fillId="45" borderId="0" xfId="0" applyFont="1" applyFill="1" applyBorder="1" applyAlignment="1" applyProtection="1">
      <alignment horizontal="center" vertical="center" wrapText="1"/>
      <protection locked="0"/>
    </xf>
    <xf numFmtId="0" fontId="72" fillId="38" borderId="29" xfId="0" applyFont="1" applyFill="1" applyBorder="1" applyAlignment="1" applyProtection="1">
      <alignment horizontal="center" vertical="center" wrapText="1"/>
      <protection locked="0"/>
    </xf>
    <xf numFmtId="1" fontId="5" fillId="0" borderId="22" xfId="0" applyNumberFormat="1" applyFont="1" applyBorder="1" applyAlignment="1" applyProtection="1">
      <alignment horizontal="center" vertical="center" wrapText="1"/>
      <protection locked="0"/>
    </xf>
    <xf numFmtId="9" fontId="83" fillId="40" borderId="22" xfId="63" applyFont="1" applyFill="1" applyBorder="1" applyAlignment="1" applyProtection="1">
      <alignment horizontal="center" vertical="center" wrapText="1"/>
      <protection locked="0"/>
    </xf>
    <xf numFmtId="10" fontId="5" fillId="40" borderId="22" xfId="63" applyNumberFormat="1" applyFont="1" applyFill="1" applyBorder="1" applyAlignment="1" applyProtection="1">
      <alignment horizontal="center" vertical="center" wrapText="1"/>
      <protection locked="0"/>
    </xf>
    <xf numFmtId="9" fontId="5" fillId="40" borderId="22" xfId="64" applyFont="1" applyFill="1" applyBorder="1" applyAlignment="1" applyProtection="1">
      <alignment horizontal="left" vertical="center" wrapText="1"/>
      <protection locked="0"/>
    </xf>
    <xf numFmtId="1" fontId="79" fillId="42" borderId="22" xfId="63" applyNumberFormat="1" applyFont="1" applyFill="1" applyBorder="1" applyAlignment="1" applyProtection="1">
      <alignment horizontal="center" vertical="center" wrapText="1"/>
      <protection/>
    </xf>
    <xf numFmtId="1" fontId="79" fillId="42" borderId="22" xfId="62" applyNumberFormat="1" applyFont="1" applyFill="1" applyBorder="1" applyAlignment="1" applyProtection="1">
      <alignment horizontal="center" vertical="center" wrapText="1"/>
      <protection/>
    </xf>
    <xf numFmtId="169" fontId="80" fillId="42" borderId="22" xfId="50" applyNumberFormat="1" applyFont="1" applyFill="1" applyBorder="1" applyAlignment="1" applyProtection="1">
      <alignment horizontal="center" vertical="center" wrapText="1"/>
      <protection/>
    </xf>
    <xf numFmtId="9" fontId="80" fillId="46" borderId="22" xfId="63" applyFont="1" applyFill="1" applyBorder="1" applyAlignment="1" applyProtection="1">
      <alignment horizontal="center" vertical="center" wrapText="1"/>
      <protection/>
    </xf>
    <xf numFmtId="0" fontId="78" fillId="33" borderId="23" xfId="0" applyFont="1" applyFill="1" applyBorder="1" applyAlignment="1" applyProtection="1">
      <alignment horizontal="center" vertical="center" wrapText="1"/>
      <protection/>
    </xf>
    <xf numFmtId="0" fontId="6" fillId="0" borderId="0" xfId="57" applyFont="1" applyFill="1" applyBorder="1" applyAlignment="1" applyProtection="1">
      <alignment vertical="center" wrapText="1"/>
      <protection locked="0"/>
    </xf>
    <xf numFmtId="0" fontId="6" fillId="0" borderId="0" xfId="57" applyFont="1" applyFill="1" applyBorder="1" applyAlignment="1" applyProtection="1">
      <alignment horizontal="center" vertical="center" wrapText="1"/>
      <protection locked="0"/>
    </xf>
    <xf numFmtId="0" fontId="76" fillId="0" borderId="0" xfId="57" applyFont="1" applyFill="1" applyBorder="1" applyAlignment="1" applyProtection="1">
      <alignment horizontal="center" vertical="center" wrapText="1"/>
      <protection locked="0"/>
    </xf>
    <xf numFmtId="49" fontId="6" fillId="0" borderId="0" xfId="57" applyNumberFormat="1" applyFont="1" applyFill="1" applyBorder="1" applyAlignment="1" applyProtection="1">
      <alignment horizontal="center" vertical="center" wrapText="1"/>
      <protection locked="0"/>
    </xf>
    <xf numFmtId="167" fontId="6" fillId="0" borderId="0" xfId="57" applyNumberFormat="1" applyFont="1" applyFill="1" applyBorder="1" applyAlignment="1" applyProtection="1">
      <alignment horizontal="center" vertical="center" wrapText="1"/>
      <protection locked="0"/>
    </xf>
    <xf numFmtId="166" fontId="6" fillId="0" borderId="0" xfId="57" applyNumberFormat="1" applyFont="1" applyFill="1" applyBorder="1" applyAlignment="1" applyProtection="1">
      <alignment horizontal="center" vertical="center" wrapText="1"/>
      <protection locked="0"/>
    </xf>
    <xf numFmtId="0" fontId="6" fillId="0" borderId="0" xfId="57" applyFont="1" applyFill="1" applyBorder="1" applyAlignment="1" applyProtection="1">
      <alignment horizontal="left" vertical="center" wrapText="1"/>
      <protection locked="0"/>
    </xf>
    <xf numFmtId="9" fontId="75" fillId="41" borderId="22" xfId="63" applyFont="1" applyFill="1" applyBorder="1" applyAlignment="1" applyProtection="1">
      <alignment horizontal="center" vertical="center" wrapText="1"/>
      <protection locked="0"/>
    </xf>
    <xf numFmtId="9" fontId="75" fillId="41" borderId="22" xfId="63" applyFont="1" applyFill="1" applyBorder="1" applyAlignment="1" applyProtection="1">
      <alignment horizontal="center" vertical="center" wrapText="1"/>
      <protection/>
    </xf>
    <xf numFmtId="164" fontId="75" fillId="41" borderId="22" xfId="63" applyNumberFormat="1" applyFont="1" applyFill="1" applyBorder="1" applyAlignment="1" applyProtection="1">
      <alignment horizontal="center" vertical="center" wrapText="1"/>
      <protection/>
    </xf>
    <xf numFmtId="164" fontId="75" fillId="41" borderId="22" xfId="63" applyNumberFormat="1" applyFont="1" applyFill="1" applyBorder="1" applyAlignment="1" applyProtection="1">
      <alignment horizontal="center" vertical="center" wrapText="1"/>
      <protection locked="0"/>
    </xf>
    <xf numFmtId="1" fontId="75" fillId="41" borderId="22" xfId="57" applyNumberFormat="1" applyFont="1" applyFill="1" applyBorder="1" applyAlignment="1" applyProtection="1">
      <alignment horizontal="center" vertical="center" wrapText="1"/>
      <protection/>
    </xf>
    <xf numFmtId="0" fontId="75" fillId="41" borderId="22" xfId="57" applyFont="1" applyFill="1" applyBorder="1" applyAlignment="1" applyProtection="1">
      <alignment horizontal="center" vertical="center" wrapText="1"/>
      <protection locked="0"/>
    </xf>
    <xf numFmtId="0" fontId="74" fillId="41" borderId="24" xfId="57" applyFont="1" applyFill="1" applyBorder="1" applyAlignment="1" applyProtection="1">
      <alignment horizontal="center" vertical="center" wrapText="1"/>
      <protection locked="0"/>
    </xf>
    <xf numFmtId="0" fontId="74" fillId="41" borderId="22" xfId="57" applyFont="1" applyFill="1" applyBorder="1" applyAlignment="1" applyProtection="1">
      <alignment horizontal="center" vertical="center" wrapText="1"/>
      <protection locked="0"/>
    </xf>
    <xf numFmtId="1" fontId="74" fillId="43" borderId="22" xfId="50" applyNumberFormat="1" applyFont="1" applyFill="1" applyBorder="1" applyAlignment="1" applyProtection="1">
      <alignment horizontal="center" vertical="center" wrapText="1"/>
      <protection/>
    </xf>
    <xf numFmtId="164" fontId="82" fillId="41" borderId="23" xfId="54" applyFont="1" applyFill="1" applyBorder="1" applyAlignment="1" applyProtection="1">
      <alignment horizontal="center" vertical="center" wrapText="1"/>
      <protection/>
    </xf>
    <xf numFmtId="0" fontId="82" fillId="41" borderId="23" xfId="57" applyFont="1" applyFill="1" applyBorder="1" applyAlignment="1" applyProtection="1">
      <alignment horizontal="left" vertical="center" wrapText="1"/>
      <protection/>
    </xf>
    <xf numFmtId="49" fontId="74" fillId="43" borderId="22" xfId="50" applyNumberFormat="1" applyFont="1" applyFill="1" applyBorder="1" applyAlignment="1" applyProtection="1">
      <alignment horizontal="center" vertical="center" wrapText="1"/>
      <protection/>
    </xf>
    <xf numFmtId="0" fontId="82" fillId="41" borderId="24" xfId="57" applyFont="1" applyFill="1" applyBorder="1" applyAlignment="1" applyProtection="1">
      <alignment horizontal="left" vertical="center" wrapText="1"/>
      <protection/>
    </xf>
    <xf numFmtId="0" fontId="82" fillId="41" borderId="25" xfId="57" applyFont="1" applyFill="1" applyBorder="1" applyAlignment="1" applyProtection="1">
      <alignment horizontal="center" vertical="center" wrapText="1"/>
      <protection/>
    </xf>
    <xf numFmtId="9" fontId="5" fillId="0" borderId="22" xfId="63" applyFont="1" applyBorder="1" applyAlignment="1" applyProtection="1">
      <alignment horizontal="center" vertical="center" wrapText="1"/>
      <protection locked="0"/>
    </xf>
    <xf numFmtId="1" fontId="5" fillId="40" borderId="28" xfId="57" applyNumberFormat="1" applyFont="1" applyFill="1" applyBorder="1" applyAlignment="1" applyProtection="1">
      <alignment horizontal="center" vertical="center" wrapText="1"/>
      <protection locked="0"/>
    </xf>
    <xf numFmtId="9" fontId="5" fillId="0" borderId="22" xfId="63" applyFont="1" applyBorder="1" applyAlignment="1" applyProtection="1">
      <alignment horizontal="center" vertical="center" wrapText="1"/>
      <protection/>
    </xf>
    <xf numFmtId="164" fontId="5" fillId="40" borderId="22" xfId="54" applyFont="1" applyFill="1" applyBorder="1" applyAlignment="1" applyProtection="1">
      <alignment horizontal="center" vertical="center" wrapText="1"/>
      <protection locked="0"/>
    </xf>
    <xf numFmtId="1" fontId="5" fillId="0" borderId="22" xfId="57" applyNumberFormat="1" applyFont="1" applyBorder="1" applyAlignment="1" applyProtection="1">
      <alignment horizontal="center" vertical="center" wrapText="1"/>
      <protection/>
    </xf>
    <xf numFmtId="164" fontId="5" fillId="40" borderId="22" xfId="54" applyNumberFormat="1" applyFont="1" applyFill="1" applyBorder="1" applyAlignment="1" applyProtection="1">
      <alignment horizontal="center" vertical="center" wrapText="1"/>
      <protection locked="0"/>
    </xf>
    <xf numFmtId="1" fontId="5" fillId="40" borderId="22" xfId="57" applyNumberFormat="1" applyFont="1" applyFill="1" applyBorder="1" applyAlignment="1" applyProtection="1">
      <alignment horizontal="center" vertical="center" wrapText="1"/>
      <protection locked="0"/>
    </xf>
    <xf numFmtId="1" fontId="5" fillId="40" borderId="22" xfId="57" applyNumberFormat="1" applyFont="1" applyFill="1" applyBorder="1" applyAlignment="1" applyProtection="1">
      <alignment horizontal="center" vertical="center" wrapText="1"/>
      <protection/>
    </xf>
    <xf numFmtId="4" fontId="5" fillId="40" borderId="22" xfId="63" applyNumberFormat="1" applyFont="1" applyFill="1" applyBorder="1" applyAlignment="1" applyProtection="1">
      <alignment horizontal="center" vertical="center" wrapText="1"/>
      <protection locked="0"/>
    </xf>
    <xf numFmtId="4" fontId="31" fillId="40" borderId="22" xfId="63" applyNumberFormat="1" applyFont="1" applyFill="1" applyBorder="1" applyAlignment="1" applyProtection="1">
      <alignment horizontal="center" vertical="center" wrapText="1"/>
      <protection locked="0"/>
    </xf>
    <xf numFmtId="0" fontId="79" fillId="0" borderId="22" xfId="57" applyFont="1" applyFill="1" applyBorder="1" applyAlignment="1" applyProtection="1">
      <alignment horizontal="center" vertical="center" wrapText="1"/>
      <protection locked="0"/>
    </xf>
    <xf numFmtId="164" fontId="78" fillId="5" borderId="23" xfId="54" applyFont="1" applyFill="1" applyBorder="1" applyAlignment="1" applyProtection="1">
      <alignment horizontal="center" vertical="center" wrapText="1"/>
      <protection/>
    </xf>
    <xf numFmtId="0" fontId="78" fillId="5" borderId="23" xfId="57" applyFont="1" applyFill="1" applyBorder="1" applyAlignment="1" applyProtection="1">
      <alignment horizontal="center" vertical="center" wrapText="1"/>
      <protection/>
    </xf>
    <xf numFmtId="0" fontId="78" fillId="5" borderId="24" xfId="57" applyFont="1" applyFill="1" applyBorder="1" applyAlignment="1" applyProtection="1">
      <alignment horizontal="center" vertical="center" wrapText="1"/>
      <protection/>
    </xf>
    <xf numFmtId="0" fontId="78" fillId="0" borderId="25" xfId="57" applyFont="1" applyBorder="1" applyAlignment="1" applyProtection="1">
      <alignment horizontal="center" vertical="center" wrapText="1"/>
      <protection/>
    </xf>
    <xf numFmtId="0" fontId="78" fillId="0" borderId="22" xfId="57" applyFont="1" applyBorder="1" applyAlignment="1" applyProtection="1">
      <alignment horizontal="center" vertical="center" wrapText="1"/>
      <protection/>
    </xf>
    <xf numFmtId="0" fontId="78" fillId="0" borderId="25" xfId="57" applyFont="1" applyFill="1" applyBorder="1" applyAlignment="1" applyProtection="1">
      <alignment horizontal="center" vertical="center" wrapText="1"/>
      <protection/>
    </xf>
    <xf numFmtId="2" fontId="5" fillId="40" borderId="22" xfId="57" applyNumberFormat="1" applyFont="1" applyFill="1" applyBorder="1" applyAlignment="1" applyProtection="1">
      <alignment horizontal="center" vertical="center" wrapText="1"/>
      <protection/>
    </xf>
    <xf numFmtId="0" fontId="84" fillId="0" borderId="22" xfId="57" applyFont="1" applyFill="1" applyBorder="1" applyAlignment="1" applyProtection="1">
      <alignment horizontal="center" vertical="center" wrapText="1"/>
      <protection locked="0"/>
    </xf>
    <xf numFmtId="0" fontId="85" fillId="5" borderId="23" xfId="57" applyFont="1" applyFill="1" applyBorder="1" applyAlignment="1" applyProtection="1">
      <alignment horizontal="center" vertical="center" wrapText="1"/>
      <protection/>
    </xf>
    <xf numFmtId="1" fontId="83" fillId="42" borderId="22" xfId="50" applyNumberFormat="1" applyFont="1" applyFill="1" applyBorder="1" applyAlignment="1" applyProtection="1">
      <alignment horizontal="center" vertical="center" wrapText="1"/>
      <protection/>
    </xf>
    <xf numFmtId="0" fontId="78" fillId="33" borderId="24" xfId="57" applyFont="1" applyFill="1" applyBorder="1" applyAlignment="1" applyProtection="1">
      <alignment horizontal="center" vertical="center" wrapText="1"/>
      <protection/>
    </xf>
    <xf numFmtId="9" fontId="5" fillId="40" borderId="22" xfId="63" applyFont="1" applyFill="1" applyBorder="1" applyAlignment="1" applyProtection="1">
      <alignment horizontal="center" vertical="center" wrapText="1"/>
      <protection/>
    </xf>
    <xf numFmtId="0" fontId="81" fillId="5" borderId="23" xfId="57" applyFont="1" applyFill="1" applyBorder="1" applyAlignment="1" applyProtection="1">
      <alignment horizontal="center" vertical="center" wrapText="1"/>
      <protection/>
    </xf>
    <xf numFmtId="0" fontId="78" fillId="33" borderId="23" xfId="57" applyFont="1" applyFill="1" applyBorder="1" applyAlignment="1" applyProtection="1">
      <alignment horizontal="center" vertical="center" wrapText="1"/>
      <protection/>
    </xf>
    <xf numFmtId="0" fontId="85" fillId="5" borderId="24" xfId="57" applyFont="1" applyFill="1" applyBorder="1" applyAlignment="1" applyProtection="1">
      <alignment horizontal="center" vertical="center" wrapText="1"/>
      <protection/>
    </xf>
    <xf numFmtId="4" fontId="5" fillId="40" borderId="22" xfId="57" applyNumberFormat="1" applyFont="1" applyFill="1" applyBorder="1" applyAlignment="1" applyProtection="1">
      <alignment horizontal="center" vertical="center" wrapText="1"/>
      <protection/>
    </xf>
    <xf numFmtId="4" fontId="5" fillId="40" borderId="22" xfId="57" applyNumberFormat="1" applyFont="1" applyFill="1" applyBorder="1" applyAlignment="1" applyProtection="1">
      <alignment horizontal="center" vertical="center" wrapText="1"/>
      <protection locked="0"/>
    </xf>
    <xf numFmtId="0" fontId="1" fillId="0" borderId="0" xfId="57" applyFont="1" applyFill="1" applyBorder="1" applyAlignment="1" applyProtection="1">
      <alignment horizontal="center" vertical="center" wrapText="1"/>
      <protection locked="0"/>
    </xf>
    <xf numFmtId="0" fontId="25" fillId="39" borderId="22" xfId="57" applyFont="1" applyFill="1" applyBorder="1" applyAlignment="1" applyProtection="1">
      <alignment horizontal="center" vertical="center" wrapText="1"/>
      <protection locked="0"/>
    </xf>
    <xf numFmtId="0" fontId="25" fillId="39" borderId="23" xfId="57" applyFont="1" applyFill="1" applyBorder="1" applyAlignment="1" applyProtection="1">
      <alignment horizontal="center" vertical="center" wrapText="1"/>
      <protection locked="0"/>
    </xf>
    <xf numFmtId="0" fontId="72" fillId="38" borderId="22" xfId="57" applyFont="1" applyFill="1" applyBorder="1" applyAlignment="1" applyProtection="1">
      <alignment horizontal="center" vertical="center" wrapText="1"/>
      <protection locked="0"/>
    </xf>
    <xf numFmtId="0" fontId="72" fillId="38" borderId="29" xfId="57" applyFont="1" applyFill="1" applyBorder="1" applyAlignment="1" applyProtection="1">
      <alignment horizontal="center" vertical="center" wrapText="1"/>
      <protection locked="0"/>
    </xf>
    <xf numFmtId="0" fontId="72" fillId="38" borderId="22" xfId="57" applyFont="1" applyFill="1" applyBorder="1" applyAlignment="1" applyProtection="1">
      <alignment horizontal="center" vertical="center" wrapText="1"/>
      <protection/>
    </xf>
    <xf numFmtId="0" fontId="72" fillId="38" borderId="29" xfId="57" applyFont="1" applyFill="1" applyBorder="1" applyAlignment="1" applyProtection="1">
      <alignment horizontal="center" vertical="center" wrapText="1"/>
      <protection/>
    </xf>
    <xf numFmtId="0" fontId="72" fillId="37" borderId="22" xfId="57" applyFont="1" applyFill="1" applyBorder="1" applyAlignment="1" applyProtection="1">
      <alignment horizontal="center" vertical="center" wrapText="1"/>
      <protection locked="0"/>
    </xf>
    <xf numFmtId="0" fontId="72" fillId="37" borderId="24" xfId="57" applyFont="1" applyFill="1" applyBorder="1" applyAlignment="1" applyProtection="1">
      <alignment horizontal="center" vertical="center" wrapText="1"/>
      <protection locked="0"/>
    </xf>
    <xf numFmtId="49" fontId="77" fillId="42" borderId="22" xfId="50" applyNumberFormat="1" applyFont="1" applyFill="1" applyBorder="1" applyAlignment="1" applyProtection="1">
      <alignment horizontal="center" vertical="center" wrapText="1"/>
      <protection/>
    </xf>
    <xf numFmtId="166" fontId="77" fillId="42" borderId="22" xfId="50" applyNumberFormat="1" applyFont="1" applyFill="1" applyBorder="1" applyAlignment="1" applyProtection="1">
      <alignment horizontal="center" vertical="center" wrapText="1"/>
      <protection/>
    </xf>
    <xf numFmtId="166" fontId="77" fillId="42" borderId="25" xfId="57" applyNumberFormat="1" applyFont="1" applyFill="1" applyBorder="1" applyAlignment="1" applyProtection="1">
      <alignment horizontal="center" vertical="center" wrapText="1"/>
      <protection/>
    </xf>
    <xf numFmtId="41" fontId="77" fillId="42" borderId="22" xfId="50" applyFont="1" applyFill="1" applyBorder="1" applyAlignment="1" applyProtection="1">
      <alignment horizontal="center" vertical="center" wrapText="1"/>
      <protection/>
    </xf>
    <xf numFmtId="0" fontId="72" fillId="37" borderId="22" xfId="57" applyFont="1" applyFill="1" applyBorder="1" applyAlignment="1" applyProtection="1">
      <alignment horizontal="center" vertical="center" wrapText="1"/>
      <protection/>
    </xf>
    <xf numFmtId="0" fontId="72" fillId="37" borderId="25" xfId="57" applyFont="1" applyFill="1" applyBorder="1" applyAlignment="1" applyProtection="1">
      <alignment horizontal="center" vertical="center" wrapText="1"/>
      <protection/>
    </xf>
    <xf numFmtId="0" fontId="59" fillId="0" borderId="0" xfId="57" applyFont="1" applyBorder="1" applyAlignment="1" applyProtection="1">
      <alignment vertical="center" wrapText="1"/>
      <protection locked="0"/>
    </xf>
    <xf numFmtId="0" fontId="72" fillId="45" borderId="0" xfId="57" applyFont="1" applyFill="1" applyBorder="1" applyAlignment="1" applyProtection="1">
      <alignment horizontal="center" vertical="center" wrapText="1"/>
      <protection locked="0"/>
    </xf>
    <xf numFmtId="41" fontId="77" fillId="42" borderId="30" xfId="50" applyFont="1" applyFill="1" applyBorder="1" applyAlignment="1" applyProtection="1">
      <alignment horizontal="center" vertical="center" wrapText="1"/>
      <protection locked="0"/>
    </xf>
    <xf numFmtId="0" fontId="70" fillId="0" borderId="0" xfId="57" applyFont="1" applyBorder="1" applyAlignment="1" applyProtection="1">
      <alignment vertical="center" wrapText="1"/>
      <protection locked="0"/>
    </xf>
    <xf numFmtId="0" fontId="71" fillId="36" borderId="0" xfId="57" applyFont="1" applyFill="1" applyBorder="1" applyAlignment="1" applyProtection="1">
      <alignment vertical="center" wrapText="1"/>
      <protection locked="0"/>
    </xf>
    <xf numFmtId="0" fontId="71" fillId="36" borderId="21" xfId="57" applyFont="1" applyFill="1" applyBorder="1" applyAlignment="1" applyProtection="1">
      <alignment vertical="center" wrapText="1"/>
      <protection locked="0"/>
    </xf>
    <xf numFmtId="0" fontId="71" fillId="36" borderId="0" xfId="57" applyFont="1" applyFill="1" applyBorder="1" applyAlignment="1" applyProtection="1">
      <alignment horizontal="center" vertical="center" wrapText="1"/>
      <protection locked="0"/>
    </xf>
    <xf numFmtId="0" fontId="69" fillId="0" borderId="0" xfId="57" applyFont="1" applyFill="1" applyBorder="1" applyAlignment="1" applyProtection="1">
      <alignment vertical="center" wrapText="1"/>
      <protection locked="0"/>
    </xf>
    <xf numFmtId="0" fontId="69" fillId="0" borderId="21" xfId="57" applyFont="1" applyFill="1" applyBorder="1" applyAlignment="1" applyProtection="1">
      <alignment vertical="center" wrapText="1"/>
      <protection locked="0"/>
    </xf>
    <xf numFmtId="14" fontId="68" fillId="0" borderId="0" xfId="50" applyNumberFormat="1" applyFont="1" applyFill="1" applyBorder="1" applyAlignment="1" applyProtection="1">
      <alignment horizontal="center" vertical="center" wrapText="1"/>
      <protection locked="0"/>
    </xf>
    <xf numFmtId="14" fontId="68" fillId="0" borderId="20" xfId="50" applyNumberFormat="1" applyFont="1" applyFill="1" applyBorder="1" applyAlignment="1" applyProtection="1">
      <alignment horizontal="center" vertical="center" wrapText="1"/>
      <protection locked="0"/>
    </xf>
    <xf numFmtId="0" fontId="6" fillId="0" borderId="0" xfId="57" applyFont="1" applyBorder="1" applyAlignment="1" applyProtection="1">
      <alignment vertical="center" wrapText="1"/>
      <protection locked="0"/>
    </xf>
    <xf numFmtId="0" fontId="1" fillId="0" borderId="0" xfId="57" applyFont="1" applyBorder="1" applyAlignment="1" applyProtection="1">
      <alignment vertical="center" wrapText="1"/>
      <protection locked="0"/>
    </xf>
    <xf numFmtId="0" fontId="1" fillId="0" borderId="21" xfId="57" applyFont="1" applyBorder="1" applyAlignment="1" applyProtection="1">
      <alignment vertical="center" wrapText="1"/>
      <protection locked="0"/>
    </xf>
    <xf numFmtId="0" fontId="59" fillId="0" borderId="0" xfId="57" applyFont="1" applyBorder="1" applyAlignment="1" applyProtection="1">
      <alignment horizontal="center" vertical="center" wrapText="1"/>
      <protection locked="0"/>
    </xf>
    <xf numFmtId="0" fontId="59" fillId="0" borderId="20" xfId="57" applyFont="1" applyBorder="1" applyAlignment="1" applyProtection="1">
      <alignment horizontal="center" vertical="center" wrapText="1"/>
      <protection locked="0"/>
    </xf>
    <xf numFmtId="0" fontId="72" fillId="45" borderId="31" xfId="0" applyFont="1" applyFill="1" applyBorder="1" applyAlignment="1" applyProtection="1">
      <alignment horizontal="center" vertical="center" wrapText="1"/>
      <protection locked="0"/>
    </xf>
    <xf numFmtId="0" fontId="72" fillId="45" borderId="0" xfId="0" applyFont="1" applyFill="1" applyBorder="1" applyAlignment="1" applyProtection="1">
      <alignment horizontal="center" vertical="center" wrapText="1"/>
      <protection locked="0"/>
    </xf>
    <xf numFmtId="0" fontId="72" fillId="45" borderId="32" xfId="0" applyFont="1" applyFill="1" applyBorder="1" applyAlignment="1" applyProtection="1">
      <alignment horizontal="center" vertical="center" wrapText="1"/>
      <protection locked="0"/>
    </xf>
    <xf numFmtId="0" fontId="86" fillId="17" borderId="33" xfId="0" applyFont="1" applyFill="1" applyBorder="1" applyAlignment="1" applyProtection="1">
      <alignment horizontal="center" vertical="center" wrapText="1"/>
      <protection locked="0"/>
    </xf>
    <xf numFmtId="0" fontId="86" fillId="17" borderId="34" xfId="0" applyFont="1" applyFill="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59" fillId="0" borderId="19" xfId="0" applyFont="1" applyBorder="1" applyAlignment="1" applyProtection="1">
      <alignment horizontal="center" vertical="center" wrapText="1"/>
      <protection locked="0"/>
    </xf>
    <xf numFmtId="0" fontId="69" fillId="0" borderId="20" xfId="0" applyFont="1" applyFill="1" applyBorder="1" applyAlignment="1" applyProtection="1">
      <alignment horizontal="center" vertical="center" wrapText="1"/>
      <protection locked="0"/>
    </xf>
    <xf numFmtId="0" fontId="69" fillId="0" borderId="35" xfId="0" applyFont="1" applyFill="1" applyBorder="1" applyAlignment="1" applyProtection="1">
      <alignment horizontal="center" vertical="center" wrapText="1"/>
      <protection locked="0"/>
    </xf>
    <xf numFmtId="0" fontId="69" fillId="0" borderId="36" xfId="0" applyFont="1" applyFill="1" applyBorder="1" applyAlignment="1" applyProtection="1">
      <alignment horizontal="center" vertical="center" wrapText="1"/>
      <protection locked="0"/>
    </xf>
    <xf numFmtId="0" fontId="71" fillId="36" borderId="37" xfId="0" applyFont="1" applyFill="1" applyBorder="1" applyAlignment="1" applyProtection="1">
      <alignment horizontal="center" vertical="center" wrapText="1"/>
      <protection locked="0"/>
    </xf>
    <xf numFmtId="0" fontId="71" fillId="36" borderId="38" xfId="0" applyFont="1" applyFill="1" applyBorder="1" applyAlignment="1" applyProtection="1">
      <alignment horizontal="center" vertical="center" wrapText="1"/>
      <protection locked="0"/>
    </xf>
    <xf numFmtId="0" fontId="72" fillId="37" borderId="24" xfId="0" applyFont="1" applyFill="1" applyBorder="1" applyAlignment="1" applyProtection="1">
      <alignment horizontal="center" vertical="center" wrapText="1"/>
      <protection locked="0"/>
    </xf>
    <xf numFmtId="0" fontId="72" fillId="37" borderId="30" xfId="0" applyFont="1" applyFill="1" applyBorder="1" applyAlignment="1" applyProtection="1">
      <alignment horizontal="center" vertical="center" wrapText="1"/>
      <protection locked="0"/>
    </xf>
    <xf numFmtId="41" fontId="77" fillId="42" borderId="24" xfId="48" applyFont="1" applyFill="1" applyBorder="1" applyAlignment="1" applyProtection="1">
      <alignment horizontal="center" vertical="center" wrapText="1"/>
      <protection locked="0"/>
    </xf>
    <xf numFmtId="41" fontId="77" fillId="42" borderId="30" xfId="48" applyFont="1" applyFill="1" applyBorder="1" applyAlignment="1" applyProtection="1">
      <alignment horizontal="center" vertical="center" wrapText="1"/>
      <protection locked="0"/>
    </xf>
    <xf numFmtId="41" fontId="77" fillId="42" borderId="23" xfId="48" applyFont="1" applyFill="1" applyBorder="1" applyAlignment="1" applyProtection="1">
      <alignment horizontal="center" vertical="center" wrapText="1"/>
      <protection locked="0"/>
    </xf>
    <xf numFmtId="0" fontId="72" fillId="37" borderId="23" xfId="0" applyFont="1" applyFill="1" applyBorder="1" applyAlignment="1" applyProtection="1">
      <alignment horizontal="center" vertical="center" wrapText="1"/>
      <protection locked="0"/>
    </xf>
    <xf numFmtId="0" fontId="72" fillId="45" borderId="31" xfId="57" applyFont="1" applyFill="1" applyBorder="1" applyAlignment="1" applyProtection="1">
      <alignment horizontal="center" vertical="center" wrapText="1"/>
      <protection locked="0"/>
    </xf>
    <xf numFmtId="0" fontId="72" fillId="45" borderId="0" xfId="57" applyFont="1" applyFill="1" applyBorder="1" applyAlignment="1" applyProtection="1">
      <alignment horizontal="center" vertical="center" wrapText="1"/>
      <protection locked="0"/>
    </xf>
    <xf numFmtId="0" fontId="72" fillId="45" borderId="32" xfId="57" applyFont="1" applyFill="1" applyBorder="1" applyAlignment="1" applyProtection="1">
      <alignment horizontal="center" vertical="center" wrapText="1"/>
      <protection locked="0"/>
    </xf>
    <xf numFmtId="0" fontId="86" fillId="17" borderId="33" xfId="57" applyFont="1" applyFill="1" applyBorder="1" applyAlignment="1" applyProtection="1">
      <alignment horizontal="center" vertical="center" wrapText="1"/>
      <protection locked="0"/>
    </xf>
    <xf numFmtId="0" fontId="86" fillId="17" borderId="34" xfId="57" applyFont="1" applyFill="1" applyBorder="1" applyAlignment="1" applyProtection="1">
      <alignment horizontal="center" vertical="center" wrapText="1"/>
      <protection locked="0"/>
    </xf>
    <xf numFmtId="0" fontId="72" fillId="37" borderId="24" xfId="57" applyFont="1" applyFill="1" applyBorder="1" applyAlignment="1" applyProtection="1">
      <alignment horizontal="center" vertical="center" wrapText="1"/>
      <protection locked="0"/>
    </xf>
    <xf numFmtId="0" fontId="72" fillId="37" borderId="30" xfId="57" applyFont="1" applyFill="1" applyBorder="1" applyAlignment="1" applyProtection="1">
      <alignment horizontal="center" vertical="center" wrapText="1"/>
      <protection locked="0"/>
    </xf>
    <xf numFmtId="0" fontId="1" fillId="0" borderId="19" xfId="57" applyFont="1" applyBorder="1" applyAlignment="1" applyProtection="1">
      <alignment horizontal="center" vertical="center" wrapText="1"/>
      <protection locked="0"/>
    </xf>
    <xf numFmtId="0" fontId="1" fillId="0" borderId="20" xfId="57" applyFont="1" applyBorder="1" applyAlignment="1" applyProtection="1">
      <alignment horizontal="center" vertical="center" wrapText="1"/>
      <protection locked="0"/>
    </xf>
    <xf numFmtId="0" fontId="1" fillId="0" borderId="35" xfId="57" applyFont="1" applyBorder="1" applyAlignment="1" applyProtection="1">
      <alignment horizontal="center" vertical="center" wrapText="1"/>
      <protection locked="0"/>
    </xf>
    <xf numFmtId="0" fontId="1" fillId="0" borderId="36" xfId="57" applyFont="1" applyBorder="1" applyAlignment="1" applyProtection="1">
      <alignment horizontal="center" vertical="center" wrapText="1"/>
      <protection locked="0"/>
    </xf>
    <xf numFmtId="0" fontId="59" fillId="0" borderId="19" xfId="57" applyFont="1" applyBorder="1" applyAlignment="1" applyProtection="1">
      <alignment horizontal="center" vertical="center" wrapText="1"/>
      <protection locked="0"/>
    </xf>
    <xf numFmtId="0" fontId="69" fillId="0" borderId="20" xfId="57" applyFont="1" applyFill="1" applyBorder="1" applyAlignment="1" applyProtection="1">
      <alignment horizontal="center" vertical="center" wrapText="1"/>
      <protection locked="0"/>
    </xf>
    <xf numFmtId="0" fontId="69" fillId="0" borderId="35" xfId="57" applyFont="1" applyFill="1" applyBorder="1" applyAlignment="1" applyProtection="1">
      <alignment horizontal="center" vertical="center" wrapText="1"/>
      <protection locked="0"/>
    </xf>
    <xf numFmtId="0" fontId="69" fillId="0" borderId="36" xfId="57" applyFont="1" applyFill="1" applyBorder="1" applyAlignment="1" applyProtection="1">
      <alignment horizontal="center" vertical="center" wrapText="1"/>
      <protection locked="0"/>
    </xf>
    <xf numFmtId="0" fontId="71" fillId="36" borderId="37" xfId="57" applyFont="1" applyFill="1" applyBorder="1" applyAlignment="1" applyProtection="1">
      <alignment horizontal="center" vertical="center" wrapText="1"/>
      <protection locked="0"/>
    </xf>
    <xf numFmtId="0" fontId="71" fillId="36" borderId="38" xfId="57" applyFont="1" applyFill="1" applyBorder="1" applyAlignment="1" applyProtection="1">
      <alignment horizontal="center" vertical="center" wrapText="1"/>
      <protection locked="0"/>
    </xf>
    <xf numFmtId="41" fontId="77" fillId="42" borderId="24" xfId="50" applyFont="1" applyFill="1" applyBorder="1" applyAlignment="1" applyProtection="1">
      <alignment horizontal="center" vertical="center" wrapText="1"/>
      <protection locked="0"/>
    </xf>
    <xf numFmtId="41" fontId="77" fillId="42" borderId="30" xfId="50" applyFont="1" applyFill="1" applyBorder="1" applyAlignment="1" applyProtection="1">
      <alignment horizontal="center" vertical="center" wrapText="1"/>
      <protection locked="0"/>
    </xf>
    <xf numFmtId="41" fontId="77" fillId="42" borderId="23" xfId="50" applyFont="1" applyFill="1" applyBorder="1" applyAlignment="1" applyProtection="1">
      <alignment horizontal="center" vertical="center" wrapText="1"/>
      <protection locked="0"/>
    </xf>
    <xf numFmtId="0" fontId="72" fillId="37" borderId="23" xfId="57" applyFont="1" applyFill="1" applyBorder="1" applyAlignment="1" applyProtection="1">
      <alignment horizontal="center" vertical="center" wrapText="1"/>
      <protection locked="0"/>
    </xf>
    <xf numFmtId="0" fontId="72" fillId="45" borderId="31" xfId="0" applyFont="1" applyFill="1" applyBorder="1" applyAlignment="1" applyProtection="1">
      <alignment horizontal="center" vertical="center" wrapText="1"/>
      <protection/>
    </xf>
    <xf numFmtId="0" fontId="72" fillId="45" borderId="0" xfId="0" applyFont="1" applyFill="1" applyBorder="1" applyAlignment="1" applyProtection="1">
      <alignment horizontal="center" vertical="center" wrapText="1"/>
      <protection/>
    </xf>
    <xf numFmtId="0" fontId="72" fillId="45" borderId="32" xfId="0" applyFont="1" applyFill="1" applyBorder="1" applyAlignment="1" applyProtection="1">
      <alignment horizontal="center" vertical="center" wrapText="1"/>
      <protection/>
    </xf>
    <xf numFmtId="0" fontId="86" fillId="17" borderId="33" xfId="0" applyFont="1" applyFill="1" applyBorder="1" applyAlignment="1" applyProtection="1">
      <alignment horizontal="center" vertical="center" wrapText="1"/>
      <protection/>
    </xf>
    <xf numFmtId="0" fontId="86" fillId="17" borderId="34" xfId="0" applyFont="1" applyFill="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87" fillId="0" borderId="20" xfId="0" applyFont="1" applyBorder="1" applyAlignment="1" applyProtection="1">
      <alignment horizontal="center" vertical="center" wrapText="1"/>
      <protection/>
    </xf>
    <xf numFmtId="0" fontId="87" fillId="0" borderId="35" xfId="0" applyFont="1" applyBorder="1" applyAlignment="1" applyProtection="1">
      <alignment horizontal="center" vertical="center" wrapText="1"/>
      <protection/>
    </xf>
    <xf numFmtId="0" fontId="87" fillId="0" borderId="36" xfId="0" applyFont="1" applyBorder="1" applyAlignment="1" applyProtection="1">
      <alignment horizontal="center" vertical="center" wrapText="1"/>
      <protection/>
    </xf>
    <xf numFmtId="0" fontId="59" fillId="0" borderId="19" xfId="0" applyFont="1" applyBorder="1" applyAlignment="1" applyProtection="1">
      <alignment horizontal="center" vertical="center" wrapText="1"/>
      <protection/>
    </xf>
    <xf numFmtId="0" fontId="88" fillId="0" borderId="20" xfId="0" applyFont="1" applyFill="1" applyBorder="1" applyAlignment="1" applyProtection="1">
      <alignment horizontal="center" vertical="center" wrapText="1"/>
      <protection/>
    </xf>
    <xf numFmtId="0" fontId="88" fillId="0" borderId="35" xfId="0" applyFont="1" applyFill="1" applyBorder="1" applyAlignment="1" applyProtection="1">
      <alignment horizontal="center" vertical="center" wrapText="1"/>
      <protection/>
    </xf>
    <xf numFmtId="0" fontId="88" fillId="0" borderId="36" xfId="0" applyFont="1" applyFill="1" applyBorder="1" applyAlignment="1" applyProtection="1">
      <alignment horizontal="center" vertical="center" wrapText="1"/>
      <protection/>
    </xf>
    <xf numFmtId="0" fontId="71" fillId="36" borderId="37" xfId="0" applyFont="1" applyFill="1" applyBorder="1" applyAlignment="1" applyProtection="1">
      <alignment horizontal="center" vertical="center" wrapText="1"/>
      <protection/>
    </xf>
    <xf numFmtId="0" fontId="71" fillId="36" borderId="38" xfId="0" applyFont="1" applyFill="1" applyBorder="1" applyAlignment="1" applyProtection="1">
      <alignment horizontal="center" vertical="center" wrapText="1"/>
      <protection/>
    </xf>
    <xf numFmtId="0" fontId="72" fillId="37" borderId="24" xfId="0" applyFont="1" applyFill="1" applyBorder="1" applyAlignment="1" applyProtection="1">
      <alignment horizontal="center" vertical="center" wrapText="1"/>
      <protection/>
    </xf>
    <xf numFmtId="0" fontId="72" fillId="37" borderId="30" xfId="0" applyFont="1" applyFill="1" applyBorder="1" applyAlignment="1" applyProtection="1">
      <alignment horizontal="center" vertical="center" wrapText="1"/>
      <protection/>
    </xf>
    <xf numFmtId="41" fontId="77" fillId="42" borderId="24" xfId="48" applyFont="1" applyFill="1" applyBorder="1" applyAlignment="1" applyProtection="1">
      <alignment horizontal="center" vertical="center" wrapText="1"/>
      <protection/>
    </xf>
    <xf numFmtId="41" fontId="77" fillId="42" borderId="30" xfId="48" applyFont="1" applyFill="1" applyBorder="1" applyAlignment="1" applyProtection="1">
      <alignment horizontal="center" vertical="center" wrapText="1"/>
      <protection/>
    </xf>
    <xf numFmtId="41" fontId="77" fillId="42" borderId="23" xfId="48" applyFont="1" applyFill="1" applyBorder="1" applyAlignment="1" applyProtection="1">
      <alignment horizontal="center" vertical="center" wrapText="1"/>
      <protection/>
    </xf>
    <xf numFmtId="0" fontId="72" fillId="37" borderId="23"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0] 3" xfId="50"/>
    <cellStyle name="Millares 4" xfId="51"/>
    <cellStyle name="Currency" xfId="52"/>
    <cellStyle name="Currency [0]" xfId="53"/>
    <cellStyle name="Moneda 2" xfId="54"/>
    <cellStyle name="Neutral" xfId="55"/>
    <cellStyle name="Normal 2" xfId="56"/>
    <cellStyle name="Normal 3" xfId="57"/>
    <cellStyle name="Normal 4" xfId="58"/>
    <cellStyle name="Normal 5" xfId="59"/>
    <cellStyle name="Normal 6" xfId="60"/>
    <cellStyle name="Notas" xfId="61"/>
    <cellStyle name="Percent" xfId="62"/>
    <cellStyle name="Porcentaje 2" xfId="63"/>
    <cellStyle name="Porcentaje 3" xfId="64"/>
    <cellStyle name="Porcentaje 4"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1647825</xdr:colOff>
      <xdr:row>1</xdr:row>
      <xdr:rowOff>304800</xdr:rowOff>
    </xdr:to>
    <xdr:pic>
      <xdr:nvPicPr>
        <xdr:cNvPr id="1" name="1 Imagen"/>
        <xdr:cNvPicPr preferRelativeResize="1">
          <a:picLocks noChangeAspect="1"/>
        </xdr:cNvPicPr>
      </xdr:nvPicPr>
      <xdr:blipFill>
        <a:blip r:embed="rId1"/>
        <a:srcRect t="14457" b="10363"/>
        <a:stretch>
          <a:fillRect/>
        </a:stretch>
      </xdr:blipFill>
      <xdr:spPr>
        <a:xfrm>
          <a:off x="0" y="200025"/>
          <a:ext cx="19716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200025</xdr:rowOff>
    </xdr:from>
    <xdr:to>
      <xdr:col>8</xdr:col>
      <xdr:colOff>1638300</xdr:colOff>
      <xdr:row>1</xdr:row>
      <xdr:rowOff>314325</xdr:rowOff>
    </xdr:to>
    <xdr:pic>
      <xdr:nvPicPr>
        <xdr:cNvPr id="1" name="1 Imagen"/>
        <xdr:cNvPicPr preferRelativeResize="1">
          <a:picLocks noChangeAspect="1"/>
        </xdr:cNvPicPr>
      </xdr:nvPicPr>
      <xdr:blipFill>
        <a:blip r:embed="rId1"/>
        <a:srcRect t="14457" b="10363"/>
        <a:stretch>
          <a:fillRect/>
        </a:stretch>
      </xdr:blipFill>
      <xdr:spPr>
        <a:xfrm>
          <a:off x="0" y="200025"/>
          <a:ext cx="19621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BS27"/>
  <sheetViews>
    <sheetView showGridLines="0" tabSelected="1" zoomScale="55" zoomScaleNormal="55" zoomScalePageLayoutView="0" workbookViewId="0" topLeftCell="B1">
      <pane xSplit="9" ySplit="5" topLeftCell="M6" activePane="bottomRight" state="frozen"/>
      <selection pane="topLeft" activeCell="B1" sqref="B1"/>
      <selection pane="topRight" activeCell="K1" sqref="K1"/>
      <selection pane="bottomLeft" activeCell="B6" sqref="B6"/>
      <selection pane="bottomRight" activeCell="B13" sqref="B13"/>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34.42187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5.140625" style="64" customWidth="1"/>
    <col min="14" max="19" width="11.00390625" style="65" customWidth="1"/>
    <col min="20" max="20" width="11.42187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9.28125" style="66" customWidth="1"/>
    <col min="44" max="44" width="10.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39.8515625" style="66" hidden="1" customWidth="1"/>
    <col min="52" max="52" width="36.00390625" style="66" hidden="1" customWidth="1"/>
    <col min="53" max="58" width="23.57421875" style="66" hidden="1" customWidth="1"/>
    <col min="59" max="60" width="30.28125" style="66" hidden="1" customWidth="1"/>
    <col min="61" max="61" width="19.57421875" style="66" customWidth="1"/>
    <col min="62" max="62" width="23.421875" style="66" customWidth="1"/>
    <col min="63" max="63" width="19.7109375" style="66" customWidth="1"/>
    <col min="64" max="64" width="25.57421875" style="66" customWidth="1"/>
    <col min="65" max="65" width="29.421875" style="66" customWidth="1"/>
    <col min="66" max="68" width="30.281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26" t="s">
        <v>908</v>
      </c>
      <c r="BJ5" s="127" t="s">
        <v>190</v>
      </c>
      <c r="BK5" s="127" t="s">
        <v>191</v>
      </c>
      <c r="BL5" s="127" t="s">
        <v>909</v>
      </c>
      <c r="BM5" s="44" t="s">
        <v>193</v>
      </c>
      <c r="BN5" s="127" t="s">
        <v>194</v>
      </c>
      <c r="BO5" s="44" t="s">
        <v>195</v>
      </c>
      <c r="BP5" s="44" t="s">
        <v>196</v>
      </c>
      <c r="BQ5" s="45" t="s">
        <v>597</v>
      </c>
      <c r="BR5" s="46" t="s">
        <v>598</v>
      </c>
      <c r="BS5" s="46" t="s">
        <v>599</v>
      </c>
    </row>
    <row r="6" spans="1:71" s="52" customFormat="1" ht="165.75">
      <c r="A6" s="73">
        <v>1</v>
      </c>
      <c r="B6" s="73">
        <v>1</v>
      </c>
      <c r="C6" s="73" t="s">
        <v>117</v>
      </c>
      <c r="D6" s="73" t="s">
        <v>147</v>
      </c>
      <c r="E6" s="74" t="s">
        <v>39</v>
      </c>
      <c r="F6" s="74" t="s">
        <v>48</v>
      </c>
      <c r="G6" s="73" t="s">
        <v>57</v>
      </c>
      <c r="H6" s="74" t="s">
        <v>73</v>
      </c>
      <c r="I6" s="74" t="s">
        <v>89</v>
      </c>
      <c r="J6" s="75" t="s">
        <v>205</v>
      </c>
      <c r="K6" s="76">
        <v>10</v>
      </c>
      <c r="L6" s="77" t="s">
        <v>206</v>
      </c>
      <c r="M6" s="78"/>
      <c r="N6" s="76"/>
      <c r="O6" s="76">
        <v>2</v>
      </c>
      <c r="P6" s="76">
        <f>1+2</f>
        <v>3</v>
      </c>
      <c r="Q6" s="79">
        <v>1</v>
      </c>
      <c r="R6" s="76">
        <v>3</v>
      </c>
      <c r="S6" s="76">
        <v>1</v>
      </c>
      <c r="T6" s="80">
        <f>SUM(N6:S6)</f>
        <v>10</v>
      </c>
      <c r="U6" s="48" t="s">
        <v>179</v>
      </c>
      <c r="V6" s="48" t="s">
        <v>179</v>
      </c>
      <c r="W6" s="48" t="s">
        <v>179</v>
      </c>
      <c r="X6" s="48" t="s">
        <v>179</v>
      </c>
      <c r="Y6" s="48" t="s">
        <v>207</v>
      </c>
      <c r="Z6" s="48" t="s">
        <v>207</v>
      </c>
      <c r="AA6" s="48" t="s">
        <v>207</v>
      </c>
      <c r="AB6" s="48" t="s">
        <v>207</v>
      </c>
      <c r="AC6" s="48" t="s">
        <v>207</v>
      </c>
      <c r="AD6" s="48" t="s">
        <v>207</v>
      </c>
      <c r="AE6" s="48" t="s">
        <v>207</v>
      </c>
      <c r="AF6" s="48" t="s">
        <v>207</v>
      </c>
      <c r="AG6" s="48" t="s">
        <v>207</v>
      </c>
      <c r="AH6" s="48" t="s">
        <v>207</v>
      </c>
      <c r="AI6" s="48" t="s">
        <v>207</v>
      </c>
      <c r="AJ6" s="48" t="s">
        <v>207</v>
      </c>
      <c r="AK6" s="48" t="s">
        <v>207</v>
      </c>
      <c r="AL6" s="138">
        <v>2</v>
      </c>
      <c r="AM6" s="138">
        <v>1</v>
      </c>
      <c r="AN6" s="138">
        <v>2</v>
      </c>
      <c r="AO6" s="138"/>
      <c r="AP6" s="138"/>
      <c r="AQ6" s="138"/>
      <c r="AR6" s="49">
        <f>SUM(AL6:AQ6)</f>
        <v>5</v>
      </c>
      <c r="AS6" s="128">
        <f>SUM(N6)</f>
        <v>0</v>
      </c>
      <c r="AT6" s="129">
        <f>IF(ISERR(+N6/T6),"",IF((+N6/T6)&gt;100%,100%,(+N6/T6)))</f>
        <v>0</v>
      </c>
      <c r="AU6" s="129">
        <f>IF(ISERR(+AL6/AS6),"",IF((+AL6/AS6)&gt;100%,100%,(+AL6/AS6)))</f>
      </c>
      <c r="AV6" s="129">
        <f>AR6/T6</f>
        <v>0.5</v>
      </c>
      <c r="AW6" s="134"/>
      <c r="AX6" s="129">
        <f>IF(ISERR(+AW6/M6),"",IF((+AW6/M6),(AW6/M6),(AW6/M6)))</f>
      </c>
      <c r="AY6" s="178" t="s">
        <v>656</v>
      </c>
      <c r="AZ6" s="178"/>
      <c r="BA6" s="128">
        <f>SUM(O6)</f>
        <v>2</v>
      </c>
      <c r="BB6" s="129">
        <f>IF(ISERR(+O6/T6),"",IF((+O6/T6)&gt;100%,100%,(+O6/T6)))</f>
        <v>0.2</v>
      </c>
      <c r="BC6" s="129">
        <f aca="true" t="shared" si="0" ref="BC6:BC26">IF(ISERR(+AM6/BA6),"",IF((+AM6/BA6)&gt;100%,100%,(+AM6/BA6)))</f>
        <v>0.5</v>
      </c>
      <c r="BD6" s="129">
        <f>AR6/T6</f>
        <v>0.5</v>
      </c>
      <c r="BE6" s="134">
        <v>0</v>
      </c>
      <c r="BF6" s="129">
        <f>IF(ISERR(+BE6/M6),"",IF((+BE6/M6),(BE6/M6),(BE6/M6)))</f>
      </c>
      <c r="BG6" s="178" t="s">
        <v>902</v>
      </c>
      <c r="BH6" s="178"/>
      <c r="BI6" s="128">
        <f>SUM(P6)</f>
        <v>3</v>
      </c>
      <c r="BJ6" s="129">
        <f>IF(ISERR(+P6/T6),"",IF((+P6/T6)&gt;100%,100%,(+P6/T6)))</f>
        <v>0.3</v>
      </c>
      <c r="BK6" s="129">
        <f>IF(ISERR(+AN6/BI6),"",IF((+AN6/BI6)&gt;100%,100%,(+AN6/BI6)))+33%</f>
        <v>0.9966666666666666</v>
      </c>
      <c r="BL6" s="129">
        <f>AR6/T6</f>
        <v>0.5</v>
      </c>
      <c r="BM6" s="134">
        <v>0</v>
      </c>
      <c r="BN6" s="129">
        <f aca="true" t="shared" si="1" ref="BN6:BN26">IF(ISERR(+BM6/U6),"",IF((+BM6/U6),(BM6/U6),(BM6/U6)))</f>
      </c>
      <c r="BO6" s="178" t="s">
        <v>1036</v>
      </c>
      <c r="BP6" s="178"/>
      <c r="BQ6" s="50"/>
      <c r="BR6" s="50"/>
      <c r="BS6" s="50"/>
    </row>
    <row r="7" spans="1:71" s="52" customFormat="1" ht="76.5">
      <c r="A7" s="73">
        <v>2</v>
      </c>
      <c r="B7" s="73">
        <v>2</v>
      </c>
      <c r="C7" s="73" t="s">
        <v>117</v>
      </c>
      <c r="D7" s="73" t="s">
        <v>157</v>
      </c>
      <c r="E7" s="74" t="s">
        <v>39</v>
      </c>
      <c r="F7" s="74" t="s">
        <v>46</v>
      </c>
      <c r="G7" s="73" t="s">
        <v>55</v>
      </c>
      <c r="H7" s="74" t="s">
        <v>208</v>
      </c>
      <c r="I7" s="74" t="s">
        <v>84</v>
      </c>
      <c r="J7" s="75" t="s">
        <v>911</v>
      </c>
      <c r="K7" s="77" t="s">
        <v>209</v>
      </c>
      <c r="L7" s="77" t="s">
        <v>210</v>
      </c>
      <c r="M7" s="78">
        <v>100000000</v>
      </c>
      <c r="N7" s="81"/>
      <c r="O7" s="81"/>
      <c r="P7" s="81"/>
      <c r="Q7" s="81"/>
      <c r="R7" s="81"/>
      <c r="S7" s="79">
        <v>1</v>
      </c>
      <c r="T7" s="80">
        <f>SUM(N7:S7)</f>
        <v>1</v>
      </c>
      <c r="U7" s="48" t="s">
        <v>179</v>
      </c>
      <c r="V7" s="48" t="s">
        <v>179</v>
      </c>
      <c r="W7" s="48" t="s">
        <v>179</v>
      </c>
      <c r="X7" s="48" t="s">
        <v>179</v>
      </c>
      <c r="Y7" s="48" t="s">
        <v>207</v>
      </c>
      <c r="Z7" s="48" t="s">
        <v>207</v>
      </c>
      <c r="AA7" s="48" t="s">
        <v>207</v>
      </c>
      <c r="AB7" s="48" t="s">
        <v>207</v>
      </c>
      <c r="AC7" s="48" t="s">
        <v>207</v>
      </c>
      <c r="AD7" s="48" t="s">
        <v>207</v>
      </c>
      <c r="AE7" s="48" t="s">
        <v>207</v>
      </c>
      <c r="AF7" s="48" t="s">
        <v>207</v>
      </c>
      <c r="AG7" s="48" t="s">
        <v>207</v>
      </c>
      <c r="AH7" s="48" t="s">
        <v>207</v>
      </c>
      <c r="AI7" s="48" t="s">
        <v>207</v>
      </c>
      <c r="AJ7" s="48" t="s">
        <v>207</v>
      </c>
      <c r="AK7" s="48" t="s">
        <v>207</v>
      </c>
      <c r="AL7" s="138"/>
      <c r="AM7" s="138"/>
      <c r="AN7" s="138"/>
      <c r="AO7" s="138"/>
      <c r="AP7" s="138"/>
      <c r="AQ7" s="138"/>
      <c r="AR7" s="49">
        <f aca="true" t="shared" si="2" ref="AR7:AR26">SUM(AL7:AQ7)</f>
        <v>0</v>
      </c>
      <c r="AS7" s="128">
        <f>SUM(N7)</f>
        <v>0</v>
      </c>
      <c r="AT7" s="129">
        <f>IF(ISERR(+N7/T7),"",IF((+N7/T7)&gt;100%,100%,(+N7/T7)))</f>
        <v>0</v>
      </c>
      <c r="AU7" s="129">
        <f>IF(ISERR(+AL7/AS7),"",IF((+AL7/AS7)&gt;100%,100%,(+AL7/AS7)))</f>
      </c>
      <c r="AV7" s="129">
        <f>AR7/T7</f>
        <v>0</v>
      </c>
      <c r="AW7" s="134"/>
      <c r="AX7" s="129">
        <f>IF(ISERR(+AW7/M7),"",IF((+AW7/M7),(AW7/M7),(AW7/M7)))</f>
        <v>0</v>
      </c>
      <c r="AY7" s="178"/>
      <c r="AZ7" s="178"/>
      <c r="BA7" s="128">
        <f aca="true" t="shared" si="3" ref="BA7:BA26">SUM(O7)</f>
        <v>0</v>
      </c>
      <c r="BB7" s="129">
        <f aca="true" t="shared" si="4" ref="BB7:BB26">IF(ISERR(+O7/T7),"",IF((+O7/T7)&gt;100%,100%,(+O7/T7)))</f>
        <v>0</v>
      </c>
      <c r="BC7" s="129">
        <f t="shared" si="0"/>
      </c>
      <c r="BD7" s="129">
        <f aca="true" t="shared" si="5" ref="BD7:BD26">AR7/T7</f>
        <v>0</v>
      </c>
      <c r="BE7" s="134">
        <v>0</v>
      </c>
      <c r="BF7" s="129">
        <f aca="true" t="shared" si="6" ref="BF7:BF26">IF(ISERR(+BE7/M7),"",IF((+BE7/M7),(BE7/M7),(BE7/M7)))</f>
        <v>0</v>
      </c>
      <c r="BG7" s="178" t="s">
        <v>903</v>
      </c>
      <c r="BH7" s="178"/>
      <c r="BI7" s="128">
        <f aca="true" t="shared" si="7" ref="BI7:BI26">SUM(P7)</f>
        <v>0</v>
      </c>
      <c r="BJ7" s="129">
        <f aca="true" t="shared" si="8" ref="BJ7:BJ26">IF(ISERR(+P7/T7),"",IF((+P7/T7)&gt;100%,100%,(+P7/T7)))</f>
        <v>0</v>
      </c>
      <c r="BK7" s="129">
        <f aca="true" t="shared" si="9" ref="BK7:BK26">IF(ISERR(+AN7/BI7),"",IF((+AN7/BI7)&gt;100%,100%,(+AN7/BI7)))</f>
      </c>
      <c r="BL7" s="129">
        <f aca="true" t="shared" si="10" ref="BL7:BL26">AR7/T7</f>
        <v>0</v>
      </c>
      <c r="BM7" s="134">
        <v>0</v>
      </c>
      <c r="BN7" s="129">
        <f t="shared" si="1"/>
      </c>
      <c r="BO7" s="178"/>
      <c r="BP7" s="178"/>
      <c r="BQ7" s="50"/>
      <c r="BR7" s="50"/>
      <c r="BS7" s="50"/>
    </row>
    <row r="8" spans="1:71" s="52" customFormat="1" ht="102">
      <c r="A8" s="73">
        <v>3</v>
      </c>
      <c r="B8" s="73">
        <v>3</v>
      </c>
      <c r="C8" s="73" t="s">
        <v>117</v>
      </c>
      <c r="D8" s="73" t="s">
        <v>157</v>
      </c>
      <c r="E8" s="74" t="s">
        <v>39</v>
      </c>
      <c r="F8" s="74" t="s">
        <v>46</v>
      </c>
      <c r="G8" s="73" t="s">
        <v>55</v>
      </c>
      <c r="H8" s="74" t="s">
        <v>208</v>
      </c>
      <c r="I8" s="74" t="s">
        <v>84</v>
      </c>
      <c r="J8" s="75" t="s">
        <v>211</v>
      </c>
      <c r="K8" s="77" t="s">
        <v>212</v>
      </c>
      <c r="L8" s="77" t="s">
        <v>213</v>
      </c>
      <c r="M8" s="78">
        <v>100000000</v>
      </c>
      <c r="N8" s="81">
        <v>1</v>
      </c>
      <c r="O8" s="81"/>
      <c r="P8" s="81"/>
      <c r="Q8" s="81">
        <v>1</v>
      </c>
      <c r="R8" s="81"/>
      <c r="S8" s="81"/>
      <c r="T8" s="80">
        <f aca="true" t="shared" si="11" ref="T8:T26">SUM(N8:S8)</f>
        <v>2</v>
      </c>
      <c r="U8" s="48" t="s">
        <v>179</v>
      </c>
      <c r="V8" s="48" t="s">
        <v>179</v>
      </c>
      <c r="W8" s="48" t="s">
        <v>179</v>
      </c>
      <c r="X8" s="48" t="s">
        <v>179</v>
      </c>
      <c r="Y8" s="48" t="s">
        <v>207</v>
      </c>
      <c r="Z8" s="48" t="s">
        <v>207</v>
      </c>
      <c r="AA8" s="48" t="s">
        <v>207</v>
      </c>
      <c r="AB8" s="48" t="s">
        <v>207</v>
      </c>
      <c r="AC8" s="48" t="s">
        <v>207</v>
      </c>
      <c r="AD8" s="48" t="s">
        <v>207</v>
      </c>
      <c r="AE8" s="48" t="s">
        <v>207</v>
      </c>
      <c r="AF8" s="48" t="s">
        <v>207</v>
      </c>
      <c r="AG8" s="48" t="s">
        <v>207</v>
      </c>
      <c r="AH8" s="48" t="s">
        <v>207</v>
      </c>
      <c r="AI8" s="48" t="s">
        <v>207</v>
      </c>
      <c r="AJ8" s="48" t="s">
        <v>207</v>
      </c>
      <c r="AK8" s="48" t="s">
        <v>207</v>
      </c>
      <c r="AL8" s="138">
        <v>1</v>
      </c>
      <c r="AM8" s="138"/>
      <c r="AN8" s="138"/>
      <c r="AO8" s="138"/>
      <c r="AP8" s="138"/>
      <c r="AQ8" s="138"/>
      <c r="AR8" s="49">
        <f t="shared" si="2"/>
        <v>1</v>
      </c>
      <c r="AS8" s="128">
        <f aca="true" t="shared" si="12" ref="AS8:AS26">SUM(N8)</f>
        <v>1</v>
      </c>
      <c r="AT8" s="129">
        <f aca="true" t="shared" si="13" ref="AT8:AT26">IF(ISERR(+N8/T8),"",IF((+N8/T8)&gt;100%,100%,(+N8/T8)))</f>
        <v>0.5</v>
      </c>
      <c r="AU8" s="129">
        <f aca="true" t="shared" si="14" ref="AU8:AU26">IF(ISERR(+AL8/AS8),"",IF((+AL8/AS8)&gt;100%,100%,(+AL8/AS8)))</f>
        <v>1</v>
      </c>
      <c r="AV8" s="129">
        <f aca="true" t="shared" si="15" ref="AV8:AV26">AR8/T8</f>
        <v>0.5</v>
      </c>
      <c r="AW8" s="134"/>
      <c r="AX8" s="129">
        <f aca="true" t="shared" si="16" ref="AX8:AX26">IF(ISERR(+AW8/M8),"",IF((+AW8/M8),(AW8/M8),(AW8/M8)))</f>
        <v>0</v>
      </c>
      <c r="AY8" s="178" t="s">
        <v>657</v>
      </c>
      <c r="AZ8" s="178"/>
      <c r="BA8" s="128">
        <f t="shared" si="3"/>
        <v>0</v>
      </c>
      <c r="BB8" s="129">
        <f t="shared" si="4"/>
        <v>0</v>
      </c>
      <c r="BC8" s="129">
        <f t="shared" si="0"/>
      </c>
      <c r="BD8" s="129">
        <f t="shared" si="5"/>
        <v>0.5</v>
      </c>
      <c r="BE8" s="134">
        <v>0</v>
      </c>
      <c r="BF8" s="129">
        <f t="shared" si="6"/>
        <v>0</v>
      </c>
      <c r="BG8" s="178" t="s">
        <v>904</v>
      </c>
      <c r="BH8" s="178"/>
      <c r="BI8" s="128">
        <f t="shared" si="7"/>
        <v>0</v>
      </c>
      <c r="BJ8" s="129">
        <f t="shared" si="8"/>
        <v>0</v>
      </c>
      <c r="BK8" s="129">
        <f t="shared" si="9"/>
      </c>
      <c r="BL8" s="129">
        <f t="shared" si="10"/>
        <v>0.5</v>
      </c>
      <c r="BM8" s="134">
        <v>0</v>
      </c>
      <c r="BN8" s="129">
        <f t="shared" si="1"/>
      </c>
      <c r="BO8" s="178"/>
      <c r="BP8" s="178"/>
      <c r="BQ8" s="50"/>
      <c r="BR8" s="50"/>
      <c r="BS8" s="50"/>
    </row>
    <row r="9" spans="1:71" s="52" customFormat="1" ht="63.75">
      <c r="A9" s="73">
        <v>4</v>
      </c>
      <c r="B9" s="73">
        <v>4</v>
      </c>
      <c r="C9" s="73" t="s">
        <v>117</v>
      </c>
      <c r="D9" s="73" t="s">
        <v>157</v>
      </c>
      <c r="E9" s="74" t="s">
        <v>39</v>
      </c>
      <c r="F9" s="74" t="s">
        <v>46</v>
      </c>
      <c r="G9" s="73" t="s">
        <v>55</v>
      </c>
      <c r="H9" s="74" t="s">
        <v>208</v>
      </c>
      <c r="I9" s="74" t="s">
        <v>84</v>
      </c>
      <c r="J9" s="75" t="s">
        <v>214</v>
      </c>
      <c r="K9" s="79">
        <v>1</v>
      </c>
      <c r="L9" s="77" t="s">
        <v>600</v>
      </c>
      <c r="M9" s="78">
        <v>60000000</v>
      </c>
      <c r="N9" s="81"/>
      <c r="O9" s="81"/>
      <c r="P9" s="81"/>
      <c r="Q9" s="81"/>
      <c r="R9" s="81"/>
      <c r="S9" s="81">
        <v>1</v>
      </c>
      <c r="T9" s="80">
        <f t="shared" si="11"/>
        <v>1</v>
      </c>
      <c r="U9" s="48" t="s">
        <v>179</v>
      </c>
      <c r="V9" s="48" t="s">
        <v>179</v>
      </c>
      <c r="W9" s="48" t="s">
        <v>179</v>
      </c>
      <c r="X9" s="48" t="s">
        <v>179</v>
      </c>
      <c r="Y9" s="48" t="s">
        <v>207</v>
      </c>
      <c r="Z9" s="48" t="s">
        <v>207</v>
      </c>
      <c r="AA9" s="48" t="s">
        <v>207</v>
      </c>
      <c r="AB9" s="48" t="s">
        <v>207</v>
      </c>
      <c r="AC9" s="48" t="s">
        <v>207</v>
      </c>
      <c r="AD9" s="48" t="s">
        <v>207</v>
      </c>
      <c r="AE9" s="48" t="s">
        <v>207</v>
      </c>
      <c r="AF9" s="48" t="s">
        <v>207</v>
      </c>
      <c r="AG9" s="48" t="s">
        <v>207</v>
      </c>
      <c r="AH9" s="48" t="s">
        <v>207</v>
      </c>
      <c r="AI9" s="48" t="s">
        <v>207</v>
      </c>
      <c r="AJ9" s="48" t="s">
        <v>207</v>
      </c>
      <c r="AK9" s="48" t="s">
        <v>207</v>
      </c>
      <c r="AL9" s="138"/>
      <c r="AM9" s="138"/>
      <c r="AN9" s="138"/>
      <c r="AO9" s="138"/>
      <c r="AP9" s="138"/>
      <c r="AQ9" s="138"/>
      <c r="AR9" s="49">
        <f t="shared" si="2"/>
        <v>0</v>
      </c>
      <c r="AS9" s="128">
        <f t="shared" si="12"/>
        <v>0</v>
      </c>
      <c r="AT9" s="129">
        <f t="shared" si="13"/>
        <v>0</v>
      </c>
      <c r="AU9" s="129">
        <f t="shared" si="14"/>
      </c>
      <c r="AV9" s="129">
        <f t="shared" si="15"/>
        <v>0</v>
      </c>
      <c r="AW9" s="134"/>
      <c r="AX9" s="129">
        <f t="shared" si="16"/>
        <v>0</v>
      </c>
      <c r="AY9" s="178"/>
      <c r="AZ9" s="178"/>
      <c r="BA9" s="128">
        <f t="shared" si="3"/>
        <v>0</v>
      </c>
      <c r="BB9" s="129">
        <f t="shared" si="4"/>
        <v>0</v>
      </c>
      <c r="BC9" s="129">
        <f t="shared" si="0"/>
      </c>
      <c r="BD9" s="129">
        <f t="shared" si="5"/>
        <v>0</v>
      </c>
      <c r="BE9" s="134">
        <v>0</v>
      </c>
      <c r="BF9" s="129">
        <f t="shared" si="6"/>
        <v>0</v>
      </c>
      <c r="BG9" s="178"/>
      <c r="BH9" s="178"/>
      <c r="BI9" s="128">
        <f t="shared" si="7"/>
        <v>0</v>
      </c>
      <c r="BJ9" s="129">
        <f t="shared" si="8"/>
        <v>0</v>
      </c>
      <c r="BK9" s="129">
        <f t="shared" si="9"/>
      </c>
      <c r="BL9" s="129">
        <f t="shared" si="10"/>
        <v>0</v>
      </c>
      <c r="BM9" s="134">
        <v>0</v>
      </c>
      <c r="BN9" s="129">
        <f t="shared" si="1"/>
      </c>
      <c r="BO9" s="178"/>
      <c r="BP9" s="178"/>
      <c r="BQ9" s="50"/>
      <c r="BR9" s="50"/>
      <c r="BS9" s="50"/>
    </row>
    <row r="10" spans="1:71" s="52" customFormat="1" ht="76.5">
      <c r="A10" s="73">
        <v>5</v>
      </c>
      <c r="B10" s="73">
        <v>5</v>
      </c>
      <c r="C10" s="73" t="s">
        <v>117</v>
      </c>
      <c r="D10" s="73" t="s">
        <v>148</v>
      </c>
      <c r="E10" s="74" t="s">
        <v>39</v>
      </c>
      <c r="F10" s="74" t="s">
        <v>46</v>
      </c>
      <c r="G10" s="73" t="s">
        <v>57</v>
      </c>
      <c r="H10" s="74" t="s">
        <v>208</v>
      </c>
      <c r="I10" s="74" t="s">
        <v>215</v>
      </c>
      <c r="J10" s="75" t="s">
        <v>216</v>
      </c>
      <c r="K10" s="77" t="s">
        <v>217</v>
      </c>
      <c r="L10" s="77" t="s">
        <v>218</v>
      </c>
      <c r="M10" s="78">
        <v>700000000</v>
      </c>
      <c r="N10" s="81"/>
      <c r="O10" s="81"/>
      <c r="P10" s="81"/>
      <c r="Q10" s="81"/>
      <c r="R10" s="81"/>
      <c r="S10" s="79">
        <v>350</v>
      </c>
      <c r="T10" s="80">
        <f t="shared" si="11"/>
        <v>350</v>
      </c>
      <c r="U10" s="48" t="s">
        <v>179</v>
      </c>
      <c r="V10" s="48" t="s">
        <v>179</v>
      </c>
      <c r="W10" s="48" t="s">
        <v>179</v>
      </c>
      <c r="X10" s="48" t="s">
        <v>179</v>
      </c>
      <c r="Y10" s="48" t="s">
        <v>207</v>
      </c>
      <c r="Z10" s="48" t="s">
        <v>207</v>
      </c>
      <c r="AA10" s="48" t="s">
        <v>207</v>
      </c>
      <c r="AB10" s="48" t="s">
        <v>207</v>
      </c>
      <c r="AC10" s="48" t="s">
        <v>207</v>
      </c>
      <c r="AD10" s="48" t="s">
        <v>207</v>
      </c>
      <c r="AE10" s="48" t="s">
        <v>207</v>
      </c>
      <c r="AF10" s="48" t="s">
        <v>207</v>
      </c>
      <c r="AG10" s="48" t="s">
        <v>207</v>
      </c>
      <c r="AH10" s="48" t="s">
        <v>207</v>
      </c>
      <c r="AI10" s="48" t="s">
        <v>207</v>
      </c>
      <c r="AJ10" s="48" t="s">
        <v>207</v>
      </c>
      <c r="AK10" s="48" t="s">
        <v>207</v>
      </c>
      <c r="AL10" s="138"/>
      <c r="AM10" s="138">
        <v>0</v>
      </c>
      <c r="AN10" s="138"/>
      <c r="AO10" s="138"/>
      <c r="AP10" s="138"/>
      <c r="AQ10" s="138"/>
      <c r="AR10" s="49">
        <f t="shared" si="2"/>
        <v>0</v>
      </c>
      <c r="AS10" s="128">
        <f t="shared" si="12"/>
        <v>0</v>
      </c>
      <c r="AT10" s="129">
        <f t="shared" si="13"/>
        <v>0</v>
      </c>
      <c r="AU10" s="129">
        <f t="shared" si="14"/>
      </c>
      <c r="AV10" s="129">
        <f t="shared" si="15"/>
        <v>0</v>
      </c>
      <c r="AW10" s="134"/>
      <c r="AX10" s="129">
        <f t="shared" si="16"/>
        <v>0</v>
      </c>
      <c r="AY10" s="178"/>
      <c r="AZ10" s="178"/>
      <c r="BA10" s="128">
        <f t="shared" si="3"/>
        <v>0</v>
      </c>
      <c r="BB10" s="129">
        <f t="shared" si="4"/>
        <v>0</v>
      </c>
      <c r="BC10" s="129">
        <f t="shared" si="0"/>
      </c>
      <c r="BD10" s="129">
        <f t="shared" si="5"/>
        <v>0</v>
      </c>
      <c r="BE10" s="134">
        <v>0</v>
      </c>
      <c r="BF10" s="129">
        <f t="shared" si="6"/>
        <v>0</v>
      </c>
      <c r="BG10" s="178"/>
      <c r="BH10" s="178" t="s">
        <v>905</v>
      </c>
      <c r="BI10" s="128">
        <f t="shared" si="7"/>
        <v>0</v>
      </c>
      <c r="BJ10" s="129">
        <f t="shared" si="8"/>
        <v>0</v>
      </c>
      <c r="BK10" s="129">
        <f t="shared" si="9"/>
      </c>
      <c r="BL10" s="129">
        <f t="shared" si="10"/>
        <v>0</v>
      </c>
      <c r="BM10" s="134">
        <v>0</v>
      </c>
      <c r="BN10" s="129">
        <f t="shared" si="1"/>
      </c>
      <c r="BO10" s="178"/>
      <c r="BP10" s="178"/>
      <c r="BQ10" s="50"/>
      <c r="BR10" s="50"/>
      <c r="BS10" s="50"/>
    </row>
    <row r="11" spans="1:71" s="52" customFormat="1" ht="76.5">
      <c r="A11" s="73">
        <v>6</v>
      </c>
      <c r="B11" s="73">
        <v>6</v>
      </c>
      <c r="C11" s="73" t="s">
        <v>117</v>
      </c>
      <c r="D11" s="73" t="s">
        <v>148</v>
      </c>
      <c r="E11" s="74" t="s">
        <v>39</v>
      </c>
      <c r="F11" s="74" t="s">
        <v>46</v>
      </c>
      <c r="G11" s="73" t="s">
        <v>219</v>
      </c>
      <c r="H11" s="74" t="s">
        <v>208</v>
      </c>
      <c r="I11" s="74" t="s">
        <v>215</v>
      </c>
      <c r="J11" s="75" t="s">
        <v>220</v>
      </c>
      <c r="K11" s="77" t="s">
        <v>209</v>
      </c>
      <c r="L11" s="77" t="s">
        <v>221</v>
      </c>
      <c r="M11" s="78">
        <v>100000000</v>
      </c>
      <c r="N11" s="81"/>
      <c r="O11" s="81"/>
      <c r="P11" s="81"/>
      <c r="Q11" s="81"/>
      <c r="R11" s="79">
        <v>1</v>
      </c>
      <c r="S11" s="81"/>
      <c r="T11" s="80">
        <f t="shared" si="11"/>
        <v>1</v>
      </c>
      <c r="U11" s="48" t="s">
        <v>179</v>
      </c>
      <c r="V11" s="48" t="s">
        <v>179</v>
      </c>
      <c r="W11" s="48" t="s">
        <v>179</v>
      </c>
      <c r="X11" s="48" t="s">
        <v>179</v>
      </c>
      <c r="Y11" s="48" t="s">
        <v>207</v>
      </c>
      <c r="Z11" s="48" t="s">
        <v>207</v>
      </c>
      <c r="AA11" s="48" t="s">
        <v>207</v>
      </c>
      <c r="AB11" s="48" t="s">
        <v>207</v>
      </c>
      <c r="AC11" s="48" t="s">
        <v>207</v>
      </c>
      <c r="AD11" s="48" t="s">
        <v>207</v>
      </c>
      <c r="AE11" s="48" t="s">
        <v>207</v>
      </c>
      <c r="AF11" s="48" t="s">
        <v>207</v>
      </c>
      <c r="AG11" s="48" t="s">
        <v>207</v>
      </c>
      <c r="AH11" s="48" t="s">
        <v>207</v>
      </c>
      <c r="AI11" s="48" t="s">
        <v>207</v>
      </c>
      <c r="AJ11" s="48" t="s">
        <v>207</v>
      </c>
      <c r="AK11" s="48" t="s">
        <v>207</v>
      </c>
      <c r="AL11" s="138"/>
      <c r="AM11" s="138"/>
      <c r="AN11" s="138"/>
      <c r="AO11" s="138"/>
      <c r="AP11" s="138"/>
      <c r="AQ11" s="138"/>
      <c r="AR11" s="49">
        <f t="shared" si="2"/>
        <v>0</v>
      </c>
      <c r="AS11" s="128">
        <f t="shared" si="12"/>
        <v>0</v>
      </c>
      <c r="AT11" s="129">
        <f t="shared" si="13"/>
        <v>0</v>
      </c>
      <c r="AU11" s="129">
        <f t="shared" si="14"/>
      </c>
      <c r="AV11" s="129">
        <f t="shared" si="15"/>
        <v>0</v>
      </c>
      <c r="AW11" s="134"/>
      <c r="AX11" s="129">
        <f t="shared" si="16"/>
        <v>0</v>
      </c>
      <c r="AY11" s="178"/>
      <c r="AZ11" s="178"/>
      <c r="BA11" s="128">
        <f t="shared" si="3"/>
        <v>0</v>
      </c>
      <c r="BB11" s="129">
        <f t="shared" si="4"/>
        <v>0</v>
      </c>
      <c r="BC11" s="129">
        <f t="shared" si="0"/>
      </c>
      <c r="BD11" s="129">
        <f t="shared" si="5"/>
        <v>0</v>
      </c>
      <c r="BE11" s="134">
        <v>0</v>
      </c>
      <c r="BF11" s="129">
        <f t="shared" si="6"/>
        <v>0</v>
      </c>
      <c r="BG11" s="178"/>
      <c r="BH11" s="178"/>
      <c r="BI11" s="128">
        <f t="shared" si="7"/>
        <v>0</v>
      </c>
      <c r="BJ11" s="129">
        <f t="shared" si="8"/>
        <v>0</v>
      </c>
      <c r="BK11" s="129">
        <f t="shared" si="9"/>
      </c>
      <c r="BL11" s="129">
        <f t="shared" si="10"/>
        <v>0</v>
      </c>
      <c r="BM11" s="134">
        <v>0</v>
      </c>
      <c r="BN11" s="129">
        <f t="shared" si="1"/>
      </c>
      <c r="BO11" s="178"/>
      <c r="BP11" s="178"/>
      <c r="BQ11" s="50"/>
      <c r="BR11" s="50"/>
      <c r="BS11" s="50"/>
    </row>
    <row r="12" spans="1:71" ht="102">
      <c r="A12" s="73">
        <v>7</v>
      </c>
      <c r="B12" s="73">
        <v>7</v>
      </c>
      <c r="C12" s="73" t="s">
        <v>117</v>
      </c>
      <c r="D12" s="73" t="s">
        <v>148</v>
      </c>
      <c r="E12" s="74" t="s">
        <v>39</v>
      </c>
      <c r="F12" s="74" t="s">
        <v>46</v>
      </c>
      <c r="G12" s="73" t="s">
        <v>219</v>
      </c>
      <c r="H12" s="74" t="s">
        <v>208</v>
      </c>
      <c r="I12" s="74" t="s">
        <v>84</v>
      </c>
      <c r="J12" s="75" t="s">
        <v>222</v>
      </c>
      <c r="K12" s="77" t="s">
        <v>209</v>
      </c>
      <c r="L12" s="77" t="s">
        <v>223</v>
      </c>
      <c r="M12" s="78">
        <v>100000000</v>
      </c>
      <c r="N12" s="81"/>
      <c r="O12" s="81"/>
      <c r="P12" s="81"/>
      <c r="Q12" s="81">
        <v>1</v>
      </c>
      <c r="R12" s="81"/>
      <c r="S12" s="81"/>
      <c r="T12" s="80">
        <f t="shared" si="11"/>
        <v>1</v>
      </c>
      <c r="U12" s="48" t="s">
        <v>179</v>
      </c>
      <c r="V12" s="48" t="s">
        <v>179</v>
      </c>
      <c r="W12" s="48" t="s">
        <v>179</v>
      </c>
      <c r="X12" s="48" t="s">
        <v>179</v>
      </c>
      <c r="Y12" s="48" t="s">
        <v>207</v>
      </c>
      <c r="Z12" s="48" t="s">
        <v>207</v>
      </c>
      <c r="AA12" s="48" t="s">
        <v>207</v>
      </c>
      <c r="AB12" s="48" t="s">
        <v>207</v>
      </c>
      <c r="AC12" s="48" t="s">
        <v>207</v>
      </c>
      <c r="AD12" s="48" t="s">
        <v>207</v>
      </c>
      <c r="AE12" s="48" t="s">
        <v>207</v>
      </c>
      <c r="AF12" s="48" t="s">
        <v>207</v>
      </c>
      <c r="AG12" s="48" t="s">
        <v>207</v>
      </c>
      <c r="AH12" s="48" t="s">
        <v>207</v>
      </c>
      <c r="AI12" s="48" t="s">
        <v>207</v>
      </c>
      <c r="AJ12" s="48" t="s">
        <v>207</v>
      </c>
      <c r="AK12" s="48" t="s">
        <v>207</v>
      </c>
      <c r="AL12" s="138"/>
      <c r="AM12" s="138"/>
      <c r="AN12" s="138"/>
      <c r="AO12" s="138"/>
      <c r="AP12" s="138"/>
      <c r="AQ12" s="138"/>
      <c r="AR12" s="49">
        <f t="shared" si="2"/>
        <v>0</v>
      </c>
      <c r="AS12" s="128">
        <f t="shared" si="12"/>
        <v>0</v>
      </c>
      <c r="AT12" s="129">
        <f t="shared" si="13"/>
        <v>0</v>
      </c>
      <c r="AU12" s="129">
        <f t="shared" si="14"/>
      </c>
      <c r="AV12" s="129">
        <f t="shared" si="15"/>
        <v>0</v>
      </c>
      <c r="AW12" s="134"/>
      <c r="AX12" s="129">
        <f t="shared" si="16"/>
        <v>0</v>
      </c>
      <c r="AY12" s="178"/>
      <c r="AZ12" s="178"/>
      <c r="BA12" s="128">
        <f t="shared" si="3"/>
        <v>0</v>
      </c>
      <c r="BB12" s="129">
        <f t="shared" si="4"/>
        <v>0</v>
      </c>
      <c r="BC12" s="129">
        <f t="shared" si="0"/>
      </c>
      <c r="BD12" s="129">
        <f t="shared" si="5"/>
        <v>0</v>
      </c>
      <c r="BE12" s="134">
        <v>0</v>
      </c>
      <c r="BF12" s="129">
        <f t="shared" si="6"/>
        <v>0</v>
      </c>
      <c r="BG12" s="178"/>
      <c r="BH12" s="178"/>
      <c r="BI12" s="128">
        <f t="shared" si="7"/>
        <v>0</v>
      </c>
      <c r="BJ12" s="129">
        <f t="shared" si="8"/>
        <v>0</v>
      </c>
      <c r="BK12" s="129">
        <f t="shared" si="9"/>
      </c>
      <c r="BL12" s="129">
        <f t="shared" si="10"/>
        <v>0</v>
      </c>
      <c r="BM12" s="134">
        <v>0</v>
      </c>
      <c r="BN12" s="129">
        <f t="shared" si="1"/>
      </c>
      <c r="BO12" s="178"/>
      <c r="BP12" s="178"/>
      <c r="BQ12" s="50"/>
      <c r="BR12" s="50"/>
      <c r="BS12" s="50"/>
    </row>
    <row r="13" spans="1:71" ht="89.25">
      <c r="A13" s="73">
        <v>8</v>
      </c>
      <c r="B13" s="73">
        <v>8</v>
      </c>
      <c r="C13" s="73" t="s">
        <v>117</v>
      </c>
      <c r="D13" s="73" t="s">
        <v>148</v>
      </c>
      <c r="E13" s="74" t="s">
        <v>39</v>
      </c>
      <c r="F13" s="74" t="s">
        <v>46</v>
      </c>
      <c r="G13" s="73" t="s">
        <v>57</v>
      </c>
      <c r="H13" s="74" t="s">
        <v>208</v>
      </c>
      <c r="I13" s="74" t="s">
        <v>215</v>
      </c>
      <c r="J13" s="75" t="s">
        <v>224</v>
      </c>
      <c r="K13" s="79">
        <v>1</v>
      </c>
      <c r="L13" s="77" t="s">
        <v>223</v>
      </c>
      <c r="M13" s="78">
        <v>300000000</v>
      </c>
      <c r="N13" s="81"/>
      <c r="O13" s="81"/>
      <c r="P13" s="81"/>
      <c r="Q13" s="81"/>
      <c r="R13" s="81">
        <v>1</v>
      </c>
      <c r="S13" s="81"/>
      <c r="T13" s="80">
        <f t="shared" si="11"/>
        <v>1</v>
      </c>
      <c r="U13" s="48" t="s">
        <v>179</v>
      </c>
      <c r="V13" s="48" t="s">
        <v>179</v>
      </c>
      <c r="W13" s="48" t="s">
        <v>179</v>
      </c>
      <c r="X13" s="48" t="s">
        <v>179</v>
      </c>
      <c r="Y13" s="48" t="s">
        <v>207</v>
      </c>
      <c r="Z13" s="48" t="s">
        <v>207</v>
      </c>
      <c r="AA13" s="48" t="s">
        <v>207</v>
      </c>
      <c r="AB13" s="48" t="s">
        <v>207</v>
      </c>
      <c r="AC13" s="48" t="s">
        <v>207</v>
      </c>
      <c r="AD13" s="48" t="s">
        <v>207</v>
      </c>
      <c r="AE13" s="48" t="s">
        <v>207</v>
      </c>
      <c r="AF13" s="48" t="s">
        <v>207</v>
      </c>
      <c r="AG13" s="48" t="s">
        <v>207</v>
      </c>
      <c r="AH13" s="48" t="s">
        <v>207</v>
      </c>
      <c r="AI13" s="48" t="s">
        <v>207</v>
      </c>
      <c r="AJ13" s="48" t="s">
        <v>207</v>
      </c>
      <c r="AK13" s="48" t="s">
        <v>207</v>
      </c>
      <c r="AL13" s="138"/>
      <c r="AM13" s="138"/>
      <c r="AN13" s="138"/>
      <c r="AO13" s="138"/>
      <c r="AP13" s="138"/>
      <c r="AQ13" s="138"/>
      <c r="AR13" s="49">
        <f t="shared" si="2"/>
        <v>0</v>
      </c>
      <c r="AS13" s="128">
        <f t="shared" si="12"/>
        <v>0</v>
      </c>
      <c r="AT13" s="129">
        <f t="shared" si="13"/>
        <v>0</v>
      </c>
      <c r="AU13" s="129">
        <f t="shared" si="14"/>
      </c>
      <c r="AV13" s="129">
        <f t="shared" si="15"/>
        <v>0</v>
      </c>
      <c r="AW13" s="134"/>
      <c r="AX13" s="129">
        <f t="shared" si="16"/>
        <v>0</v>
      </c>
      <c r="AY13" s="178"/>
      <c r="AZ13" s="178"/>
      <c r="BA13" s="128">
        <f t="shared" si="3"/>
        <v>0</v>
      </c>
      <c r="BB13" s="129">
        <f t="shared" si="4"/>
        <v>0</v>
      </c>
      <c r="BC13" s="129">
        <f t="shared" si="0"/>
      </c>
      <c r="BD13" s="129">
        <f t="shared" si="5"/>
        <v>0</v>
      </c>
      <c r="BE13" s="134">
        <v>0</v>
      </c>
      <c r="BF13" s="129">
        <f t="shared" si="6"/>
        <v>0</v>
      </c>
      <c r="BG13" s="178"/>
      <c r="BH13" s="178"/>
      <c r="BI13" s="128">
        <f t="shared" si="7"/>
        <v>0</v>
      </c>
      <c r="BJ13" s="129">
        <f t="shared" si="8"/>
        <v>0</v>
      </c>
      <c r="BK13" s="129">
        <f t="shared" si="9"/>
      </c>
      <c r="BL13" s="129">
        <f t="shared" si="10"/>
        <v>0</v>
      </c>
      <c r="BM13" s="134">
        <v>0</v>
      </c>
      <c r="BN13" s="129">
        <f t="shared" si="1"/>
      </c>
      <c r="BO13" s="178"/>
      <c r="BP13" s="178"/>
      <c r="BQ13" s="50"/>
      <c r="BR13" s="50"/>
      <c r="BS13" s="50"/>
    </row>
    <row r="14" spans="1:71" ht="76.5">
      <c r="A14" s="73">
        <v>9</v>
      </c>
      <c r="B14" s="73">
        <v>9</v>
      </c>
      <c r="C14" s="73" t="s">
        <v>117</v>
      </c>
      <c r="D14" s="73" t="s">
        <v>148</v>
      </c>
      <c r="E14" s="74" t="s">
        <v>39</v>
      </c>
      <c r="F14" s="74" t="s">
        <v>46</v>
      </c>
      <c r="G14" s="73" t="s">
        <v>57</v>
      </c>
      <c r="H14" s="74" t="s">
        <v>208</v>
      </c>
      <c r="I14" s="74" t="s">
        <v>215</v>
      </c>
      <c r="J14" s="75" t="s">
        <v>225</v>
      </c>
      <c r="K14" s="77" t="s">
        <v>209</v>
      </c>
      <c r="L14" s="77" t="s">
        <v>223</v>
      </c>
      <c r="M14" s="78">
        <v>300000000</v>
      </c>
      <c r="N14" s="81"/>
      <c r="O14" s="81"/>
      <c r="P14" s="81"/>
      <c r="Q14" s="81">
        <v>1</v>
      </c>
      <c r="R14" s="81"/>
      <c r="S14" s="81"/>
      <c r="T14" s="80">
        <f t="shared" si="11"/>
        <v>1</v>
      </c>
      <c r="U14" s="48" t="s">
        <v>179</v>
      </c>
      <c r="V14" s="48" t="s">
        <v>179</v>
      </c>
      <c r="W14" s="48" t="s">
        <v>179</v>
      </c>
      <c r="X14" s="48" t="s">
        <v>179</v>
      </c>
      <c r="Y14" s="48" t="s">
        <v>207</v>
      </c>
      <c r="Z14" s="48" t="s">
        <v>207</v>
      </c>
      <c r="AA14" s="48" t="s">
        <v>207</v>
      </c>
      <c r="AB14" s="48" t="s">
        <v>207</v>
      </c>
      <c r="AC14" s="48" t="s">
        <v>207</v>
      </c>
      <c r="AD14" s="48" t="s">
        <v>207</v>
      </c>
      <c r="AE14" s="48" t="s">
        <v>207</v>
      </c>
      <c r="AF14" s="48" t="s">
        <v>207</v>
      </c>
      <c r="AG14" s="48" t="s">
        <v>207</v>
      </c>
      <c r="AH14" s="48" t="s">
        <v>207</v>
      </c>
      <c r="AI14" s="48" t="s">
        <v>207</v>
      </c>
      <c r="AJ14" s="48" t="s">
        <v>207</v>
      </c>
      <c r="AK14" s="48" t="s">
        <v>207</v>
      </c>
      <c r="AL14" s="138"/>
      <c r="AM14" s="138"/>
      <c r="AN14" s="138"/>
      <c r="AO14" s="138"/>
      <c r="AP14" s="138"/>
      <c r="AQ14" s="138"/>
      <c r="AR14" s="49">
        <f t="shared" si="2"/>
        <v>0</v>
      </c>
      <c r="AS14" s="128">
        <f t="shared" si="12"/>
        <v>0</v>
      </c>
      <c r="AT14" s="129">
        <f t="shared" si="13"/>
        <v>0</v>
      </c>
      <c r="AU14" s="129">
        <f t="shared" si="14"/>
      </c>
      <c r="AV14" s="129">
        <f t="shared" si="15"/>
        <v>0</v>
      </c>
      <c r="AW14" s="134"/>
      <c r="AX14" s="129">
        <f t="shared" si="16"/>
        <v>0</v>
      </c>
      <c r="AY14" s="178"/>
      <c r="AZ14" s="178"/>
      <c r="BA14" s="128">
        <f t="shared" si="3"/>
        <v>0</v>
      </c>
      <c r="BB14" s="129">
        <f t="shared" si="4"/>
        <v>0</v>
      </c>
      <c r="BC14" s="129">
        <f t="shared" si="0"/>
      </c>
      <c r="BD14" s="129">
        <f t="shared" si="5"/>
        <v>0</v>
      </c>
      <c r="BE14" s="134">
        <v>0</v>
      </c>
      <c r="BF14" s="129">
        <f t="shared" si="6"/>
        <v>0</v>
      </c>
      <c r="BG14" s="178"/>
      <c r="BH14" s="178"/>
      <c r="BI14" s="128">
        <f t="shared" si="7"/>
        <v>0</v>
      </c>
      <c r="BJ14" s="129">
        <f t="shared" si="8"/>
        <v>0</v>
      </c>
      <c r="BK14" s="129">
        <f t="shared" si="9"/>
      </c>
      <c r="BL14" s="129">
        <f t="shared" si="10"/>
        <v>0</v>
      </c>
      <c r="BM14" s="134">
        <v>0</v>
      </c>
      <c r="BN14" s="129">
        <f t="shared" si="1"/>
      </c>
      <c r="BO14" s="178"/>
      <c r="BP14" s="178"/>
      <c r="BQ14" s="50"/>
      <c r="BR14" s="50"/>
      <c r="BS14" s="50"/>
    </row>
    <row r="15" spans="1:71" ht="76.5">
      <c r="A15" s="73">
        <v>10</v>
      </c>
      <c r="B15" s="73">
        <v>10</v>
      </c>
      <c r="C15" s="73" t="s">
        <v>117</v>
      </c>
      <c r="D15" s="73" t="s">
        <v>148</v>
      </c>
      <c r="E15" s="74" t="s">
        <v>39</v>
      </c>
      <c r="F15" s="74" t="s">
        <v>46</v>
      </c>
      <c r="G15" s="73" t="s">
        <v>219</v>
      </c>
      <c r="H15" s="74" t="s">
        <v>208</v>
      </c>
      <c r="I15" s="74" t="s">
        <v>215</v>
      </c>
      <c r="J15" s="75" t="s">
        <v>226</v>
      </c>
      <c r="K15" s="77" t="s">
        <v>212</v>
      </c>
      <c r="L15" s="77" t="s">
        <v>227</v>
      </c>
      <c r="M15" s="78">
        <v>150000000</v>
      </c>
      <c r="N15" s="81"/>
      <c r="O15" s="81"/>
      <c r="P15" s="81"/>
      <c r="Q15" s="81"/>
      <c r="R15" s="81">
        <v>1</v>
      </c>
      <c r="S15" s="81">
        <v>1</v>
      </c>
      <c r="T15" s="80">
        <f t="shared" si="11"/>
        <v>2</v>
      </c>
      <c r="U15" s="48" t="s">
        <v>179</v>
      </c>
      <c r="V15" s="48" t="s">
        <v>179</v>
      </c>
      <c r="W15" s="48" t="s">
        <v>179</v>
      </c>
      <c r="X15" s="48" t="s">
        <v>179</v>
      </c>
      <c r="Y15" s="48" t="s">
        <v>207</v>
      </c>
      <c r="Z15" s="48" t="s">
        <v>207</v>
      </c>
      <c r="AA15" s="48" t="s">
        <v>207</v>
      </c>
      <c r="AB15" s="48" t="s">
        <v>207</v>
      </c>
      <c r="AC15" s="48" t="s">
        <v>207</v>
      </c>
      <c r="AD15" s="48" t="s">
        <v>207</v>
      </c>
      <c r="AE15" s="48" t="s">
        <v>207</v>
      </c>
      <c r="AF15" s="48" t="s">
        <v>207</v>
      </c>
      <c r="AG15" s="48" t="s">
        <v>207</v>
      </c>
      <c r="AH15" s="48" t="s">
        <v>207</v>
      </c>
      <c r="AI15" s="48" t="s">
        <v>207</v>
      </c>
      <c r="AJ15" s="48" t="s">
        <v>207</v>
      </c>
      <c r="AK15" s="48" t="s">
        <v>207</v>
      </c>
      <c r="AL15" s="138"/>
      <c r="AM15" s="138"/>
      <c r="AN15" s="138"/>
      <c r="AO15" s="138"/>
      <c r="AP15" s="138"/>
      <c r="AQ15" s="138"/>
      <c r="AR15" s="49">
        <f t="shared" si="2"/>
        <v>0</v>
      </c>
      <c r="AS15" s="128">
        <f t="shared" si="12"/>
        <v>0</v>
      </c>
      <c r="AT15" s="129">
        <f t="shared" si="13"/>
        <v>0</v>
      </c>
      <c r="AU15" s="129">
        <f t="shared" si="14"/>
      </c>
      <c r="AV15" s="129">
        <f t="shared" si="15"/>
        <v>0</v>
      </c>
      <c r="AW15" s="134"/>
      <c r="AX15" s="129">
        <f t="shared" si="16"/>
        <v>0</v>
      </c>
      <c r="AY15" s="178"/>
      <c r="AZ15" s="178"/>
      <c r="BA15" s="128">
        <f t="shared" si="3"/>
        <v>0</v>
      </c>
      <c r="BB15" s="129">
        <f t="shared" si="4"/>
        <v>0</v>
      </c>
      <c r="BC15" s="129">
        <f t="shared" si="0"/>
      </c>
      <c r="BD15" s="129">
        <f t="shared" si="5"/>
        <v>0</v>
      </c>
      <c r="BE15" s="134">
        <v>0</v>
      </c>
      <c r="BF15" s="129">
        <f t="shared" si="6"/>
        <v>0</v>
      </c>
      <c r="BG15" s="178"/>
      <c r="BH15" s="178"/>
      <c r="BI15" s="128">
        <f t="shared" si="7"/>
        <v>0</v>
      </c>
      <c r="BJ15" s="129">
        <f t="shared" si="8"/>
        <v>0</v>
      </c>
      <c r="BK15" s="129">
        <f t="shared" si="9"/>
      </c>
      <c r="BL15" s="129">
        <f t="shared" si="10"/>
        <v>0</v>
      </c>
      <c r="BM15" s="134">
        <v>0</v>
      </c>
      <c r="BN15" s="129">
        <f t="shared" si="1"/>
      </c>
      <c r="BO15" s="178"/>
      <c r="BP15" s="178"/>
      <c r="BQ15" s="50"/>
      <c r="BR15" s="50"/>
      <c r="BS15" s="50"/>
    </row>
    <row r="16" spans="1:71" ht="76.5">
      <c r="A16" s="73">
        <v>11</v>
      </c>
      <c r="B16" s="73">
        <v>11</v>
      </c>
      <c r="C16" s="73" t="s">
        <v>117</v>
      </c>
      <c r="D16" s="73" t="s">
        <v>148</v>
      </c>
      <c r="E16" s="74" t="s">
        <v>39</v>
      </c>
      <c r="F16" s="74" t="s">
        <v>46</v>
      </c>
      <c r="G16" s="73" t="s">
        <v>57</v>
      </c>
      <c r="H16" s="74" t="s">
        <v>208</v>
      </c>
      <c r="I16" s="74" t="s">
        <v>215</v>
      </c>
      <c r="J16" s="75" t="s">
        <v>907</v>
      </c>
      <c r="K16" s="77" t="s">
        <v>228</v>
      </c>
      <c r="L16" s="77" t="s">
        <v>229</v>
      </c>
      <c r="M16" s="78">
        <v>350000000</v>
      </c>
      <c r="N16" s="81"/>
      <c r="O16" s="81"/>
      <c r="P16" s="81"/>
      <c r="Q16" s="81"/>
      <c r="R16" s="81"/>
      <c r="S16" s="79">
        <v>8</v>
      </c>
      <c r="T16" s="80">
        <f t="shared" si="11"/>
        <v>8</v>
      </c>
      <c r="U16" s="48" t="s">
        <v>179</v>
      </c>
      <c r="V16" s="48" t="s">
        <v>179</v>
      </c>
      <c r="W16" s="48" t="s">
        <v>179</v>
      </c>
      <c r="X16" s="48" t="s">
        <v>179</v>
      </c>
      <c r="Y16" s="48" t="s">
        <v>207</v>
      </c>
      <c r="Z16" s="48" t="s">
        <v>207</v>
      </c>
      <c r="AA16" s="48" t="s">
        <v>207</v>
      </c>
      <c r="AB16" s="48" t="s">
        <v>207</v>
      </c>
      <c r="AC16" s="48" t="s">
        <v>207</v>
      </c>
      <c r="AD16" s="48" t="s">
        <v>207</v>
      </c>
      <c r="AE16" s="48" t="s">
        <v>207</v>
      </c>
      <c r="AF16" s="48" t="s">
        <v>207</v>
      </c>
      <c r="AG16" s="48" t="s">
        <v>207</v>
      </c>
      <c r="AH16" s="48" t="s">
        <v>207</v>
      </c>
      <c r="AI16" s="48" t="s">
        <v>207</v>
      </c>
      <c r="AJ16" s="48" t="s">
        <v>207</v>
      </c>
      <c r="AK16" s="48" t="s">
        <v>207</v>
      </c>
      <c r="AL16" s="138"/>
      <c r="AM16" s="138">
        <v>0</v>
      </c>
      <c r="AN16" s="138"/>
      <c r="AO16" s="138"/>
      <c r="AP16" s="138"/>
      <c r="AQ16" s="138"/>
      <c r="AR16" s="49">
        <f t="shared" si="2"/>
        <v>0</v>
      </c>
      <c r="AS16" s="128">
        <f t="shared" si="12"/>
        <v>0</v>
      </c>
      <c r="AT16" s="129">
        <f t="shared" si="13"/>
        <v>0</v>
      </c>
      <c r="AU16" s="129">
        <f t="shared" si="14"/>
      </c>
      <c r="AV16" s="129">
        <f t="shared" si="15"/>
        <v>0</v>
      </c>
      <c r="AW16" s="134"/>
      <c r="AX16" s="129">
        <f t="shared" si="16"/>
        <v>0</v>
      </c>
      <c r="AY16" s="178"/>
      <c r="AZ16" s="178"/>
      <c r="BA16" s="128">
        <f t="shared" si="3"/>
        <v>0</v>
      </c>
      <c r="BB16" s="129">
        <f t="shared" si="4"/>
        <v>0</v>
      </c>
      <c r="BC16" s="129">
        <f t="shared" si="0"/>
      </c>
      <c r="BD16" s="129">
        <f t="shared" si="5"/>
        <v>0</v>
      </c>
      <c r="BE16" s="134">
        <v>0</v>
      </c>
      <c r="BF16" s="129">
        <f t="shared" si="6"/>
        <v>0</v>
      </c>
      <c r="BG16" s="178"/>
      <c r="BH16" s="178" t="s">
        <v>905</v>
      </c>
      <c r="BI16" s="128">
        <f t="shared" si="7"/>
        <v>0</v>
      </c>
      <c r="BJ16" s="129">
        <f t="shared" si="8"/>
        <v>0</v>
      </c>
      <c r="BK16" s="129">
        <f t="shared" si="9"/>
      </c>
      <c r="BL16" s="129">
        <f t="shared" si="10"/>
        <v>0</v>
      </c>
      <c r="BM16" s="134">
        <v>0</v>
      </c>
      <c r="BN16" s="129">
        <f t="shared" si="1"/>
      </c>
      <c r="BO16" s="178"/>
      <c r="BP16" s="178"/>
      <c r="BQ16" s="50"/>
      <c r="BR16" s="50"/>
      <c r="BS16" s="50"/>
    </row>
    <row r="17" spans="1:71" ht="76.5">
      <c r="A17" s="73">
        <v>12</v>
      </c>
      <c r="B17" s="73">
        <v>12</v>
      </c>
      <c r="C17" s="73" t="s">
        <v>117</v>
      </c>
      <c r="D17" s="73" t="s">
        <v>142</v>
      </c>
      <c r="E17" s="74" t="s">
        <v>39</v>
      </c>
      <c r="F17" s="74" t="s">
        <v>44</v>
      </c>
      <c r="G17" s="73" t="s">
        <v>55</v>
      </c>
      <c r="H17" s="74" t="s">
        <v>65</v>
      </c>
      <c r="I17" s="74" t="s">
        <v>85</v>
      </c>
      <c r="J17" s="75" t="s">
        <v>230</v>
      </c>
      <c r="K17" s="79">
        <v>1</v>
      </c>
      <c r="L17" s="77" t="s">
        <v>223</v>
      </c>
      <c r="M17" s="78">
        <v>100000000</v>
      </c>
      <c r="N17" s="81"/>
      <c r="O17" s="81"/>
      <c r="P17" s="81"/>
      <c r="Q17" s="81"/>
      <c r="R17" s="81"/>
      <c r="S17" s="81">
        <v>1</v>
      </c>
      <c r="T17" s="80">
        <f>SUM(N17:S17)</f>
        <v>1</v>
      </c>
      <c r="U17" s="48" t="s">
        <v>179</v>
      </c>
      <c r="V17" s="48" t="s">
        <v>179</v>
      </c>
      <c r="W17" s="48" t="s">
        <v>179</v>
      </c>
      <c r="X17" s="48" t="s">
        <v>179</v>
      </c>
      <c r="Y17" s="48" t="s">
        <v>207</v>
      </c>
      <c r="Z17" s="48" t="s">
        <v>207</v>
      </c>
      <c r="AA17" s="48" t="s">
        <v>207</v>
      </c>
      <c r="AB17" s="48" t="s">
        <v>207</v>
      </c>
      <c r="AC17" s="48" t="s">
        <v>207</v>
      </c>
      <c r="AD17" s="48" t="s">
        <v>207</v>
      </c>
      <c r="AE17" s="48" t="s">
        <v>207</v>
      </c>
      <c r="AF17" s="48" t="s">
        <v>207</v>
      </c>
      <c r="AG17" s="48" t="s">
        <v>207</v>
      </c>
      <c r="AH17" s="48" t="s">
        <v>207</v>
      </c>
      <c r="AI17" s="48" t="s">
        <v>207</v>
      </c>
      <c r="AJ17" s="48" t="s">
        <v>207</v>
      </c>
      <c r="AK17" s="48" t="s">
        <v>207</v>
      </c>
      <c r="AL17" s="138"/>
      <c r="AM17" s="138"/>
      <c r="AN17" s="138"/>
      <c r="AO17" s="138"/>
      <c r="AP17" s="138"/>
      <c r="AQ17" s="138"/>
      <c r="AR17" s="49">
        <f>SUM(AL17:AQ17)</f>
        <v>0</v>
      </c>
      <c r="AS17" s="128">
        <f t="shared" si="12"/>
        <v>0</v>
      </c>
      <c r="AT17" s="129">
        <f t="shared" si="13"/>
        <v>0</v>
      </c>
      <c r="AU17" s="129">
        <f t="shared" si="14"/>
      </c>
      <c r="AV17" s="129">
        <f t="shared" si="15"/>
        <v>0</v>
      </c>
      <c r="AW17" s="134"/>
      <c r="AX17" s="129">
        <f t="shared" si="16"/>
        <v>0</v>
      </c>
      <c r="AY17" s="178"/>
      <c r="AZ17" s="178"/>
      <c r="BA17" s="128">
        <f t="shared" si="3"/>
        <v>0</v>
      </c>
      <c r="BB17" s="129">
        <f t="shared" si="4"/>
        <v>0</v>
      </c>
      <c r="BC17" s="129">
        <f t="shared" si="0"/>
      </c>
      <c r="BD17" s="129">
        <f t="shared" si="5"/>
        <v>0</v>
      </c>
      <c r="BE17" s="134">
        <v>0</v>
      </c>
      <c r="BF17" s="129">
        <f t="shared" si="6"/>
        <v>0</v>
      </c>
      <c r="BG17" s="178"/>
      <c r="BH17" s="178"/>
      <c r="BI17" s="128">
        <f t="shared" si="7"/>
        <v>0</v>
      </c>
      <c r="BJ17" s="129">
        <f t="shared" si="8"/>
        <v>0</v>
      </c>
      <c r="BK17" s="129">
        <f t="shared" si="9"/>
      </c>
      <c r="BL17" s="129">
        <f t="shared" si="10"/>
        <v>0</v>
      </c>
      <c r="BM17" s="134">
        <v>0</v>
      </c>
      <c r="BN17" s="129">
        <f t="shared" si="1"/>
      </c>
      <c r="BO17" s="178"/>
      <c r="BP17" s="178"/>
      <c r="BQ17" s="50"/>
      <c r="BR17" s="50"/>
      <c r="BS17" s="50"/>
    </row>
    <row r="18" spans="1:71" ht="63.75">
      <c r="A18" s="73">
        <v>13</v>
      </c>
      <c r="B18" s="73">
        <v>13</v>
      </c>
      <c r="C18" s="73" t="s">
        <v>117</v>
      </c>
      <c r="D18" s="73" t="s">
        <v>75</v>
      </c>
      <c r="E18" s="74" t="s">
        <v>39</v>
      </c>
      <c r="F18" s="74" t="s">
        <v>48</v>
      </c>
      <c r="G18" s="73" t="s">
        <v>58</v>
      </c>
      <c r="H18" s="74" t="s">
        <v>75</v>
      </c>
      <c r="I18" s="74" t="s">
        <v>231</v>
      </c>
      <c r="J18" s="75" t="s">
        <v>232</v>
      </c>
      <c r="K18" s="77" t="s">
        <v>209</v>
      </c>
      <c r="L18" s="77" t="s">
        <v>223</v>
      </c>
      <c r="M18" s="78">
        <v>100000000</v>
      </c>
      <c r="N18" s="81"/>
      <c r="O18" s="81"/>
      <c r="P18" s="81"/>
      <c r="Q18" s="81"/>
      <c r="R18" s="81"/>
      <c r="S18" s="81">
        <v>1</v>
      </c>
      <c r="T18" s="80">
        <f t="shared" si="11"/>
        <v>1</v>
      </c>
      <c r="U18" s="48" t="s">
        <v>179</v>
      </c>
      <c r="V18" s="48" t="s">
        <v>179</v>
      </c>
      <c r="W18" s="48" t="s">
        <v>179</v>
      </c>
      <c r="X18" s="48" t="s">
        <v>179</v>
      </c>
      <c r="Y18" s="48" t="s">
        <v>207</v>
      </c>
      <c r="Z18" s="48" t="s">
        <v>207</v>
      </c>
      <c r="AA18" s="48" t="s">
        <v>207</v>
      </c>
      <c r="AB18" s="48" t="s">
        <v>207</v>
      </c>
      <c r="AC18" s="48" t="s">
        <v>207</v>
      </c>
      <c r="AD18" s="48" t="s">
        <v>207</v>
      </c>
      <c r="AE18" s="48" t="s">
        <v>207</v>
      </c>
      <c r="AF18" s="48" t="s">
        <v>207</v>
      </c>
      <c r="AG18" s="48" t="s">
        <v>207</v>
      </c>
      <c r="AH18" s="48" t="s">
        <v>207</v>
      </c>
      <c r="AI18" s="48" t="s">
        <v>207</v>
      </c>
      <c r="AJ18" s="48" t="s">
        <v>207</v>
      </c>
      <c r="AK18" s="48" t="s">
        <v>207</v>
      </c>
      <c r="AL18" s="138"/>
      <c r="AM18" s="138"/>
      <c r="AN18" s="138"/>
      <c r="AO18" s="138"/>
      <c r="AP18" s="138"/>
      <c r="AQ18" s="138"/>
      <c r="AR18" s="49">
        <f t="shared" si="2"/>
        <v>0</v>
      </c>
      <c r="AS18" s="128">
        <f t="shared" si="12"/>
        <v>0</v>
      </c>
      <c r="AT18" s="129">
        <f t="shared" si="13"/>
        <v>0</v>
      </c>
      <c r="AU18" s="129">
        <f t="shared" si="14"/>
      </c>
      <c r="AV18" s="129">
        <f t="shared" si="15"/>
        <v>0</v>
      </c>
      <c r="AW18" s="134"/>
      <c r="AX18" s="129">
        <f t="shared" si="16"/>
        <v>0</v>
      </c>
      <c r="AY18" s="178"/>
      <c r="AZ18" s="178"/>
      <c r="BA18" s="128">
        <f t="shared" si="3"/>
        <v>0</v>
      </c>
      <c r="BB18" s="129">
        <f t="shared" si="4"/>
        <v>0</v>
      </c>
      <c r="BC18" s="129">
        <f t="shared" si="0"/>
      </c>
      <c r="BD18" s="129">
        <f t="shared" si="5"/>
        <v>0</v>
      </c>
      <c r="BE18" s="134">
        <v>0</v>
      </c>
      <c r="BF18" s="129">
        <f t="shared" si="6"/>
        <v>0</v>
      </c>
      <c r="BG18" s="178"/>
      <c r="BH18" s="178"/>
      <c r="BI18" s="128">
        <f t="shared" si="7"/>
        <v>0</v>
      </c>
      <c r="BJ18" s="129">
        <f t="shared" si="8"/>
        <v>0</v>
      </c>
      <c r="BK18" s="129">
        <f t="shared" si="9"/>
      </c>
      <c r="BL18" s="129">
        <f t="shared" si="10"/>
        <v>0</v>
      </c>
      <c r="BM18" s="134">
        <v>0</v>
      </c>
      <c r="BN18" s="129">
        <f t="shared" si="1"/>
      </c>
      <c r="BO18" s="178"/>
      <c r="BP18" s="178"/>
      <c r="BQ18" s="50"/>
      <c r="BR18" s="50"/>
      <c r="BS18" s="50"/>
    </row>
    <row r="19" spans="1:71" ht="63.75">
      <c r="A19" s="73">
        <v>14</v>
      </c>
      <c r="B19" s="73">
        <v>14</v>
      </c>
      <c r="C19" s="73" t="s">
        <v>117</v>
      </c>
      <c r="D19" s="73" t="s">
        <v>148</v>
      </c>
      <c r="E19" s="74" t="s">
        <v>39</v>
      </c>
      <c r="F19" s="74" t="s">
        <v>45</v>
      </c>
      <c r="G19" s="73" t="s">
        <v>219</v>
      </c>
      <c r="H19" s="74" t="s">
        <v>66</v>
      </c>
      <c r="I19" s="74" t="s">
        <v>84</v>
      </c>
      <c r="J19" s="75" t="s">
        <v>233</v>
      </c>
      <c r="K19" s="77" t="s">
        <v>209</v>
      </c>
      <c r="L19" s="77" t="s">
        <v>223</v>
      </c>
      <c r="M19" s="78">
        <v>100000000</v>
      </c>
      <c r="N19" s="81"/>
      <c r="O19" s="81"/>
      <c r="P19" s="81"/>
      <c r="Q19" s="81"/>
      <c r="R19" s="81">
        <v>1</v>
      </c>
      <c r="S19" s="81"/>
      <c r="T19" s="80">
        <f t="shared" si="11"/>
        <v>1</v>
      </c>
      <c r="U19" s="48" t="s">
        <v>179</v>
      </c>
      <c r="V19" s="48" t="s">
        <v>179</v>
      </c>
      <c r="W19" s="48" t="s">
        <v>179</v>
      </c>
      <c r="X19" s="48" t="s">
        <v>179</v>
      </c>
      <c r="Y19" s="48" t="s">
        <v>207</v>
      </c>
      <c r="Z19" s="48" t="s">
        <v>207</v>
      </c>
      <c r="AA19" s="48" t="s">
        <v>207</v>
      </c>
      <c r="AB19" s="48" t="s">
        <v>207</v>
      </c>
      <c r="AC19" s="48" t="s">
        <v>207</v>
      </c>
      <c r="AD19" s="48" t="s">
        <v>207</v>
      </c>
      <c r="AE19" s="48" t="s">
        <v>207</v>
      </c>
      <c r="AF19" s="48" t="s">
        <v>207</v>
      </c>
      <c r="AG19" s="48" t="s">
        <v>207</v>
      </c>
      <c r="AH19" s="48" t="s">
        <v>207</v>
      </c>
      <c r="AI19" s="48" t="s">
        <v>207</v>
      </c>
      <c r="AJ19" s="48" t="s">
        <v>207</v>
      </c>
      <c r="AK19" s="48" t="s">
        <v>207</v>
      </c>
      <c r="AL19" s="138"/>
      <c r="AM19" s="138"/>
      <c r="AN19" s="138"/>
      <c r="AO19" s="138"/>
      <c r="AP19" s="138"/>
      <c r="AQ19" s="138"/>
      <c r="AR19" s="49">
        <f t="shared" si="2"/>
        <v>0</v>
      </c>
      <c r="AS19" s="128">
        <f t="shared" si="12"/>
        <v>0</v>
      </c>
      <c r="AT19" s="129">
        <f t="shared" si="13"/>
        <v>0</v>
      </c>
      <c r="AU19" s="129">
        <f t="shared" si="14"/>
      </c>
      <c r="AV19" s="129">
        <f t="shared" si="15"/>
        <v>0</v>
      </c>
      <c r="AW19" s="134"/>
      <c r="AX19" s="129">
        <f t="shared" si="16"/>
        <v>0</v>
      </c>
      <c r="AY19" s="178"/>
      <c r="AZ19" s="178"/>
      <c r="BA19" s="128">
        <f t="shared" si="3"/>
        <v>0</v>
      </c>
      <c r="BB19" s="129">
        <f t="shared" si="4"/>
        <v>0</v>
      </c>
      <c r="BC19" s="129">
        <f t="shared" si="0"/>
      </c>
      <c r="BD19" s="129">
        <f t="shared" si="5"/>
        <v>0</v>
      </c>
      <c r="BE19" s="134">
        <v>0</v>
      </c>
      <c r="BF19" s="129">
        <f t="shared" si="6"/>
        <v>0</v>
      </c>
      <c r="BG19" s="178"/>
      <c r="BH19" s="178"/>
      <c r="BI19" s="128">
        <f t="shared" si="7"/>
        <v>0</v>
      </c>
      <c r="BJ19" s="129">
        <f t="shared" si="8"/>
        <v>0</v>
      </c>
      <c r="BK19" s="129">
        <f t="shared" si="9"/>
      </c>
      <c r="BL19" s="129">
        <f t="shared" si="10"/>
        <v>0</v>
      </c>
      <c r="BM19" s="134">
        <v>0</v>
      </c>
      <c r="BN19" s="129">
        <f t="shared" si="1"/>
      </c>
      <c r="BO19" s="178"/>
      <c r="BP19" s="178"/>
      <c r="BQ19" s="50"/>
      <c r="BR19" s="50"/>
      <c r="BS19" s="50"/>
    </row>
    <row r="20" spans="1:71" ht="76.5">
      <c r="A20" s="73">
        <v>15</v>
      </c>
      <c r="B20" s="73">
        <v>15</v>
      </c>
      <c r="C20" s="73" t="s">
        <v>117</v>
      </c>
      <c r="D20" s="73" t="s">
        <v>148</v>
      </c>
      <c r="E20" s="74" t="s">
        <v>39</v>
      </c>
      <c r="F20" s="74" t="s">
        <v>45</v>
      </c>
      <c r="G20" s="73" t="s">
        <v>219</v>
      </c>
      <c r="H20" s="74" t="s">
        <v>66</v>
      </c>
      <c r="I20" s="74" t="s">
        <v>84</v>
      </c>
      <c r="J20" s="75" t="s">
        <v>234</v>
      </c>
      <c r="K20" s="77" t="s">
        <v>209</v>
      </c>
      <c r="L20" s="77" t="s">
        <v>223</v>
      </c>
      <c r="M20" s="78">
        <v>250000000</v>
      </c>
      <c r="N20" s="76"/>
      <c r="O20" s="76"/>
      <c r="P20" s="76"/>
      <c r="Q20" s="76"/>
      <c r="R20" s="76"/>
      <c r="S20" s="76">
        <v>1</v>
      </c>
      <c r="T20" s="80">
        <f t="shared" si="11"/>
        <v>1</v>
      </c>
      <c r="U20" s="48" t="s">
        <v>179</v>
      </c>
      <c r="V20" s="48" t="s">
        <v>179</v>
      </c>
      <c r="W20" s="48" t="s">
        <v>179</v>
      </c>
      <c r="X20" s="48" t="s">
        <v>179</v>
      </c>
      <c r="Y20" s="48" t="s">
        <v>207</v>
      </c>
      <c r="Z20" s="48" t="s">
        <v>207</v>
      </c>
      <c r="AA20" s="48" t="s">
        <v>207</v>
      </c>
      <c r="AB20" s="48" t="s">
        <v>207</v>
      </c>
      <c r="AC20" s="48" t="s">
        <v>207</v>
      </c>
      <c r="AD20" s="48" t="s">
        <v>207</v>
      </c>
      <c r="AE20" s="48" t="s">
        <v>207</v>
      </c>
      <c r="AF20" s="48" t="s">
        <v>207</v>
      </c>
      <c r="AG20" s="48" t="s">
        <v>207</v>
      </c>
      <c r="AH20" s="48" t="s">
        <v>207</v>
      </c>
      <c r="AI20" s="48" t="s">
        <v>207</v>
      </c>
      <c r="AJ20" s="48" t="s">
        <v>207</v>
      </c>
      <c r="AK20" s="48" t="s">
        <v>207</v>
      </c>
      <c r="AL20" s="138"/>
      <c r="AM20" s="138"/>
      <c r="AN20" s="138"/>
      <c r="AO20" s="138"/>
      <c r="AP20" s="138"/>
      <c r="AQ20" s="138"/>
      <c r="AR20" s="49">
        <f t="shared" si="2"/>
        <v>0</v>
      </c>
      <c r="AS20" s="128">
        <f t="shared" si="12"/>
        <v>0</v>
      </c>
      <c r="AT20" s="129">
        <f t="shared" si="13"/>
        <v>0</v>
      </c>
      <c r="AU20" s="129">
        <f t="shared" si="14"/>
      </c>
      <c r="AV20" s="129">
        <f t="shared" si="15"/>
        <v>0</v>
      </c>
      <c r="AW20" s="134"/>
      <c r="AX20" s="129">
        <f t="shared" si="16"/>
        <v>0</v>
      </c>
      <c r="AY20" s="178"/>
      <c r="AZ20" s="178"/>
      <c r="BA20" s="128">
        <f t="shared" si="3"/>
        <v>0</v>
      </c>
      <c r="BB20" s="129">
        <f t="shared" si="4"/>
        <v>0</v>
      </c>
      <c r="BC20" s="129">
        <f t="shared" si="0"/>
      </c>
      <c r="BD20" s="129">
        <f t="shared" si="5"/>
        <v>0</v>
      </c>
      <c r="BE20" s="134">
        <v>0</v>
      </c>
      <c r="BF20" s="129">
        <f t="shared" si="6"/>
        <v>0</v>
      </c>
      <c r="BG20" s="178"/>
      <c r="BH20" s="178"/>
      <c r="BI20" s="128">
        <f t="shared" si="7"/>
        <v>0</v>
      </c>
      <c r="BJ20" s="129">
        <f t="shared" si="8"/>
        <v>0</v>
      </c>
      <c r="BK20" s="129">
        <f t="shared" si="9"/>
      </c>
      <c r="BL20" s="129">
        <f t="shared" si="10"/>
        <v>0</v>
      </c>
      <c r="BM20" s="134">
        <v>0</v>
      </c>
      <c r="BN20" s="129">
        <f t="shared" si="1"/>
      </c>
      <c r="BO20" s="178"/>
      <c r="BP20" s="178"/>
      <c r="BQ20" s="50"/>
      <c r="BR20" s="50"/>
      <c r="BS20" s="50"/>
    </row>
    <row r="21" spans="1:71" ht="102">
      <c r="A21" s="73">
        <v>16</v>
      </c>
      <c r="B21" s="73">
        <v>16</v>
      </c>
      <c r="C21" s="73" t="s">
        <v>117</v>
      </c>
      <c r="D21" s="73" t="s">
        <v>148</v>
      </c>
      <c r="E21" s="74" t="s">
        <v>39</v>
      </c>
      <c r="F21" s="74" t="s">
        <v>46</v>
      </c>
      <c r="G21" s="73" t="s">
        <v>57</v>
      </c>
      <c r="H21" s="74" t="s">
        <v>72</v>
      </c>
      <c r="I21" s="74" t="s">
        <v>176</v>
      </c>
      <c r="J21" s="75" t="s">
        <v>601</v>
      </c>
      <c r="K21" s="77" t="s">
        <v>209</v>
      </c>
      <c r="L21" s="77" t="s">
        <v>223</v>
      </c>
      <c r="M21" s="78">
        <v>120000000</v>
      </c>
      <c r="N21" s="81"/>
      <c r="O21" s="81"/>
      <c r="P21" s="81"/>
      <c r="Q21" s="81">
        <v>1</v>
      </c>
      <c r="R21" s="81"/>
      <c r="S21" s="81"/>
      <c r="T21" s="80">
        <f t="shared" si="11"/>
        <v>1</v>
      </c>
      <c r="U21" s="48" t="s">
        <v>179</v>
      </c>
      <c r="V21" s="48" t="s">
        <v>179</v>
      </c>
      <c r="W21" s="48" t="s">
        <v>179</v>
      </c>
      <c r="X21" s="48" t="s">
        <v>179</v>
      </c>
      <c r="Y21" s="48" t="s">
        <v>207</v>
      </c>
      <c r="Z21" s="48" t="s">
        <v>207</v>
      </c>
      <c r="AA21" s="48" t="s">
        <v>207</v>
      </c>
      <c r="AB21" s="48" t="s">
        <v>207</v>
      </c>
      <c r="AC21" s="48" t="s">
        <v>207</v>
      </c>
      <c r="AD21" s="48" t="s">
        <v>207</v>
      </c>
      <c r="AE21" s="48" t="s">
        <v>207</v>
      </c>
      <c r="AF21" s="48" t="s">
        <v>207</v>
      </c>
      <c r="AG21" s="48" t="s">
        <v>207</v>
      </c>
      <c r="AH21" s="48" t="s">
        <v>207</v>
      </c>
      <c r="AI21" s="48" t="s">
        <v>207</v>
      </c>
      <c r="AJ21" s="48" t="s">
        <v>207</v>
      </c>
      <c r="AK21" s="48" t="s">
        <v>207</v>
      </c>
      <c r="AL21" s="138"/>
      <c r="AM21" s="138"/>
      <c r="AN21" s="138"/>
      <c r="AO21" s="138"/>
      <c r="AP21" s="138"/>
      <c r="AQ21" s="138"/>
      <c r="AR21" s="49">
        <f t="shared" si="2"/>
        <v>0</v>
      </c>
      <c r="AS21" s="128">
        <f t="shared" si="12"/>
        <v>0</v>
      </c>
      <c r="AT21" s="129">
        <f t="shared" si="13"/>
        <v>0</v>
      </c>
      <c r="AU21" s="129">
        <f t="shared" si="14"/>
      </c>
      <c r="AV21" s="129">
        <f t="shared" si="15"/>
        <v>0</v>
      </c>
      <c r="AW21" s="134"/>
      <c r="AX21" s="129">
        <f t="shared" si="16"/>
        <v>0</v>
      </c>
      <c r="AY21" s="178"/>
      <c r="AZ21" s="178"/>
      <c r="BA21" s="128">
        <f t="shared" si="3"/>
        <v>0</v>
      </c>
      <c r="BB21" s="129">
        <f t="shared" si="4"/>
        <v>0</v>
      </c>
      <c r="BC21" s="129">
        <f t="shared" si="0"/>
      </c>
      <c r="BD21" s="129">
        <f t="shared" si="5"/>
        <v>0</v>
      </c>
      <c r="BE21" s="134">
        <v>0</v>
      </c>
      <c r="BF21" s="129">
        <f t="shared" si="6"/>
        <v>0</v>
      </c>
      <c r="BG21" s="178"/>
      <c r="BH21" s="178"/>
      <c r="BI21" s="128">
        <f t="shared" si="7"/>
        <v>0</v>
      </c>
      <c r="BJ21" s="129">
        <f t="shared" si="8"/>
        <v>0</v>
      </c>
      <c r="BK21" s="129">
        <f t="shared" si="9"/>
      </c>
      <c r="BL21" s="129">
        <f t="shared" si="10"/>
        <v>0</v>
      </c>
      <c r="BM21" s="134">
        <v>0</v>
      </c>
      <c r="BN21" s="129">
        <f t="shared" si="1"/>
      </c>
      <c r="BO21" s="178"/>
      <c r="BP21" s="178"/>
      <c r="BQ21" s="50"/>
      <c r="BR21" s="50"/>
      <c r="BS21" s="50"/>
    </row>
    <row r="22" spans="1:71" ht="76.5">
      <c r="A22" s="73">
        <v>17</v>
      </c>
      <c r="B22" s="73">
        <v>17</v>
      </c>
      <c r="C22" s="73" t="s">
        <v>117</v>
      </c>
      <c r="D22" s="73" t="s">
        <v>148</v>
      </c>
      <c r="E22" s="74" t="s">
        <v>39</v>
      </c>
      <c r="F22" s="74" t="s">
        <v>46</v>
      </c>
      <c r="G22" s="73" t="s">
        <v>57</v>
      </c>
      <c r="H22" s="74" t="s">
        <v>72</v>
      </c>
      <c r="I22" s="74" t="s">
        <v>235</v>
      </c>
      <c r="J22" s="75" t="s">
        <v>236</v>
      </c>
      <c r="K22" s="77" t="s">
        <v>237</v>
      </c>
      <c r="L22" s="77" t="s">
        <v>223</v>
      </c>
      <c r="M22" s="78">
        <v>120000000</v>
      </c>
      <c r="N22" s="81"/>
      <c r="O22" s="81"/>
      <c r="P22" s="81">
        <v>2</v>
      </c>
      <c r="Q22" s="81">
        <v>2</v>
      </c>
      <c r="R22" s="81">
        <v>3</v>
      </c>
      <c r="S22" s="81"/>
      <c r="T22" s="80">
        <f t="shared" si="11"/>
        <v>7</v>
      </c>
      <c r="U22" s="48" t="s">
        <v>179</v>
      </c>
      <c r="V22" s="48" t="s">
        <v>179</v>
      </c>
      <c r="W22" s="48" t="s">
        <v>179</v>
      </c>
      <c r="X22" s="48" t="s">
        <v>179</v>
      </c>
      <c r="Y22" s="48" t="s">
        <v>207</v>
      </c>
      <c r="Z22" s="48" t="s">
        <v>207</v>
      </c>
      <c r="AA22" s="48" t="s">
        <v>207</v>
      </c>
      <c r="AB22" s="48" t="s">
        <v>207</v>
      </c>
      <c r="AC22" s="48" t="s">
        <v>207</v>
      </c>
      <c r="AD22" s="48" t="s">
        <v>207</v>
      </c>
      <c r="AE22" s="48" t="s">
        <v>207</v>
      </c>
      <c r="AF22" s="48" t="s">
        <v>207</v>
      </c>
      <c r="AG22" s="48" t="s">
        <v>207</v>
      </c>
      <c r="AH22" s="48" t="s">
        <v>207</v>
      </c>
      <c r="AI22" s="48" t="s">
        <v>207</v>
      </c>
      <c r="AJ22" s="48" t="s">
        <v>207</v>
      </c>
      <c r="AK22" s="48" t="s">
        <v>207</v>
      </c>
      <c r="AL22" s="138"/>
      <c r="AM22" s="138"/>
      <c r="AN22" s="138"/>
      <c r="AO22" s="138"/>
      <c r="AP22" s="138"/>
      <c r="AQ22" s="138"/>
      <c r="AR22" s="49">
        <f t="shared" si="2"/>
        <v>0</v>
      </c>
      <c r="AS22" s="128">
        <f t="shared" si="12"/>
        <v>0</v>
      </c>
      <c r="AT22" s="129">
        <f t="shared" si="13"/>
        <v>0</v>
      </c>
      <c r="AU22" s="129">
        <f t="shared" si="14"/>
      </c>
      <c r="AV22" s="129">
        <f t="shared" si="15"/>
        <v>0</v>
      </c>
      <c r="AW22" s="134"/>
      <c r="AX22" s="129">
        <f t="shared" si="16"/>
        <v>0</v>
      </c>
      <c r="AY22" s="178"/>
      <c r="AZ22" s="178"/>
      <c r="BA22" s="128">
        <f t="shared" si="3"/>
        <v>0</v>
      </c>
      <c r="BB22" s="129">
        <f t="shared" si="4"/>
        <v>0</v>
      </c>
      <c r="BC22" s="129">
        <f t="shared" si="0"/>
      </c>
      <c r="BD22" s="129">
        <f t="shared" si="5"/>
        <v>0</v>
      </c>
      <c r="BE22" s="134">
        <v>0</v>
      </c>
      <c r="BF22" s="129">
        <f t="shared" si="6"/>
        <v>0</v>
      </c>
      <c r="BG22" s="178"/>
      <c r="BH22" s="178"/>
      <c r="BI22" s="128">
        <f t="shared" si="7"/>
        <v>2</v>
      </c>
      <c r="BJ22" s="129">
        <f t="shared" si="8"/>
        <v>0.2857142857142857</v>
      </c>
      <c r="BK22" s="129">
        <f t="shared" si="9"/>
        <v>0</v>
      </c>
      <c r="BL22" s="129">
        <f t="shared" si="10"/>
        <v>0</v>
      </c>
      <c r="BM22" s="134">
        <v>0</v>
      </c>
      <c r="BN22" s="129">
        <f t="shared" si="1"/>
      </c>
      <c r="BO22" s="178"/>
      <c r="BP22" s="178"/>
      <c r="BQ22" s="50"/>
      <c r="BR22" s="50"/>
      <c r="BS22" s="50"/>
    </row>
    <row r="23" spans="1:71" ht="102">
      <c r="A23" s="73">
        <v>18</v>
      </c>
      <c r="B23" s="73">
        <v>18</v>
      </c>
      <c r="C23" s="73" t="s">
        <v>117</v>
      </c>
      <c r="D23" s="73" t="s">
        <v>148</v>
      </c>
      <c r="E23" s="74" t="s">
        <v>39</v>
      </c>
      <c r="F23" s="74" t="s">
        <v>46</v>
      </c>
      <c r="G23" s="73" t="s">
        <v>57</v>
      </c>
      <c r="H23" s="74" t="s">
        <v>72</v>
      </c>
      <c r="I23" s="74" t="s">
        <v>176</v>
      </c>
      <c r="J23" s="75" t="s">
        <v>238</v>
      </c>
      <c r="K23" s="77" t="s">
        <v>209</v>
      </c>
      <c r="L23" s="77" t="s">
        <v>213</v>
      </c>
      <c r="M23" s="78">
        <v>80000000</v>
      </c>
      <c r="N23" s="81"/>
      <c r="O23" s="81"/>
      <c r="P23" s="81"/>
      <c r="Q23" s="81"/>
      <c r="R23" s="81"/>
      <c r="S23" s="81">
        <v>1</v>
      </c>
      <c r="T23" s="80">
        <f t="shared" si="11"/>
        <v>1</v>
      </c>
      <c r="U23" s="48" t="s">
        <v>179</v>
      </c>
      <c r="V23" s="48" t="s">
        <v>179</v>
      </c>
      <c r="W23" s="48" t="s">
        <v>179</v>
      </c>
      <c r="X23" s="48" t="s">
        <v>179</v>
      </c>
      <c r="Y23" s="48" t="s">
        <v>207</v>
      </c>
      <c r="Z23" s="48" t="s">
        <v>207</v>
      </c>
      <c r="AA23" s="48" t="s">
        <v>207</v>
      </c>
      <c r="AB23" s="48" t="s">
        <v>207</v>
      </c>
      <c r="AC23" s="48" t="s">
        <v>207</v>
      </c>
      <c r="AD23" s="48" t="s">
        <v>207</v>
      </c>
      <c r="AE23" s="48" t="s">
        <v>207</v>
      </c>
      <c r="AF23" s="48" t="s">
        <v>207</v>
      </c>
      <c r="AG23" s="48" t="s">
        <v>207</v>
      </c>
      <c r="AH23" s="48" t="s">
        <v>207</v>
      </c>
      <c r="AI23" s="48" t="s">
        <v>207</v>
      </c>
      <c r="AJ23" s="48" t="s">
        <v>207</v>
      </c>
      <c r="AK23" s="48" t="s">
        <v>207</v>
      </c>
      <c r="AL23" s="138"/>
      <c r="AM23" s="138"/>
      <c r="AN23" s="138"/>
      <c r="AO23" s="138"/>
      <c r="AP23" s="138"/>
      <c r="AQ23" s="138"/>
      <c r="AR23" s="49">
        <f t="shared" si="2"/>
        <v>0</v>
      </c>
      <c r="AS23" s="128">
        <f t="shared" si="12"/>
        <v>0</v>
      </c>
      <c r="AT23" s="129">
        <f t="shared" si="13"/>
        <v>0</v>
      </c>
      <c r="AU23" s="129">
        <f t="shared" si="14"/>
      </c>
      <c r="AV23" s="129">
        <f t="shared" si="15"/>
        <v>0</v>
      </c>
      <c r="AW23" s="134"/>
      <c r="AX23" s="129">
        <f t="shared" si="16"/>
        <v>0</v>
      </c>
      <c r="AY23" s="178"/>
      <c r="AZ23" s="178"/>
      <c r="BA23" s="128">
        <f t="shared" si="3"/>
        <v>0</v>
      </c>
      <c r="BB23" s="129">
        <f t="shared" si="4"/>
        <v>0</v>
      </c>
      <c r="BC23" s="129">
        <f t="shared" si="0"/>
      </c>
      <c r="BD23" s="129">
        <f t="shared" si="5"/>
        <v>0</v>
      </c>
      <c r="BE23" s="134">
        <v>0</v>
      </c>
      <c r="BF23" s="129">
        <f t="shared" si="6"/>
        <v>0</v>
      </c>
      <c r="BG23" s="178"/>
      <c r="BH23" s="178"/>
      <c r="BI23" s="128">
        <f t="shared" si="7"/>
        <v>0</v>
      </c>
      <c r="BJ23" s="129">
        <f t="shared" si="8"/>
        <v>0</v>
      </c>
      <c r="BK23" s="129">
        <f t="shared" si="9"/>
      </c>
      <c r="BL23" s="129">
        <f t="shared" si="10"/>
        <v>0</v>
      </c>
      <c r="BM23" s="134">
        <v>0</v>
      </c>
      <c r="BN23" s="129">
        <f t="shared" si="1"/>
      </c>
      <c r="BO23" s="178"/>
      <c r="BP23" s="178"/>
      <c r="BQ23" s="50"/>
      <c r="BR23" s="50"/>
      <c r="BS23" s="50"/>
    </row>
    <row r="24" spans="1:71" ht="76.5">
      <c r="A24" s="73">
        <v>19</v>
      </c>
      <c r="B24" s="73">
        <v>19</v>
      </c>
      <c r="C24" s="73" t="s">
        <v>117</v>
      </c>
      <c r="D24" s="73" t="s">
        <v>148</v>
      </c>
      <c r="E24" s="74" t="s">
        <v>39</v>
      </c>
      <c r="F24" s="74" t="s">
        <v>46</v>
      </c>
      <c r="G24" s="73" t="s">
        <v>57</v>
      </c>
      <c r="H24" s="74" t="s">
        <v>208</v>
      </c>
      <c r="I24" s="74" t="s">
        <v>215</v>
      </c>
      <c r="J24" s="75" t="s">
        <v>239</v>
      </c>
      <c r="K24" s="77" t="s">
        <v>209</v>
      </c>
      <c r="L24" s="77" t="s">
        <v>223</v>
      </c>
      <c r="M24" s="78">
        <v>190000000</v>
      </c>
      <c r="N24" s="81"/>
      <c r="O24" s="81"/>
      <c r="P24" s="81"/>
      <c r="Q24" s="81"/>
      <c r="R24" s="81"/>
      <c r="S24" s="81">
        <v>1</v>
      </c>
      <c r="T24" s="80">
        <f t="shared" si="11"/>
        <v>1</v>
      </c>
      <c r="U24" s="48" t="s">
        <v>179</v>
      </c>
      <c r="V24" s="48" t="s">
        <v>179</v>
      </c>
      <c r="W24" s="48" t="s">
        <v>179</v>
      </c>
      <c r="X24" s="48" t="s">
        <v>179</v>
      </c>
      <c r="Y24" s="48" t="s">
        <v>207</v>
      </c>
      <c r="Z24" s="48" t="s">
        <v>207</v>
      </c>
      <c r="AA24" s="48" t="s">
        <v>207</v>
      </c>
      <c r="AB24" s="48" t="s">
        <v>207</v>
      </c>
      <c r="AC24" s="48" t="s">
        <v>207</v>
      </c>
      <c r="AD24" s="48" t="s">
        <v>207</v>
      </c>
      <c r="AE24" s="48" t="s">
        <v>207</v>
      </c>
      <c r="AF24" s="48" t="s">
        <v>207</v>
      </c>
      <c r="AG24" s="48" t="s">
        <v>207</v>
      </c>
      <c r="AH24" s="48" t="s">
        <v>207</v>
      </c>
      <c r="AI24" s="48" t="s">
        <v>207</v>
      </c>
      <c r="AJ24" s="48" t="s">
        <v>207</v>
      </c>
      <c r="AK24" s="48" t="s">
        <v>207</v>
      </c>
      <c r="AL24" s="138"/>
      <c r="AM24" s="138"/>
      <c r="AN24" s="138"/>
      <c r="AO24" s="138"/>
      <c r="AP24" s="138"/>
      <c r="AQ24" s="138"/>
      <c r="AR24" s="49">
        <f t="shared" si="2"/>
        <v>0</v>
      </c>
      <c r="AS24" s="128">
        <f t="shared" si="12"/>
        <v>0</v>
      </c>
      <c r="AT24" s="129">
        <f t="shared" si="13"/>
        <v>0</v>
      </c>
      <c r="AU24" s="129">
        <f t="shared" si="14"/>
      </c>
      <c r="AV24" s="129">
        <f t="shared" si="15"/>
        <v>0</v>
      </c>
      <c r="AW24" s="134"/>
      <c r="AX24" s="129">
        <f t="shared" si="16"/>
        <v>0</v>
      </c>
      <c r="AY24" s="178"/>
      <c r="AZ24" s="178"/>
      <c r="BA24" s="128">
        <f t="shared" si="3"/>
        <v>0</v>
      </c>
      <c r="BB24" s="129">
        <f t="shared" si="4"/>
        <v>0</v>
      </c>
      <c r="BC24" s="129">
        <f t="shared" si="0"/>
      </c>
      <c r="BD24" s="129">
        <f t="shared" si="5"/>
        <v>0</v>
      </c>
      <c r="BE24" s="134">
        <v>0</v>
      </c>
      <c r="BF24" s="129">
        <f t="shared" si="6"/>
        <v>0</v>
      </c>
      <c r="BG24" s="178"/>
      <c r="BH24" s="178"/>
      <c r="BI24" s="128">
        <f t="shared" si="7"/>
        <v>0</v>
      </c>
      <c r="BJ24" s="129">
        <f t="shared" si="8"/>
        <v>0</v>
      </c>
      <c r="BK24" s="129">
        <f t="shared" si="9"/>
      </c>
      <c r="BL24" s="129">
        <f t="shared" si="10"/>
        <v>0</v>
      </c>
      <c r="BM24" s="134">
        <v>0</v>
      </c>
      <c r="BN24" s="129">
        <f t="shared" si="1"/>
      </c>
      <c r="BO24" s="178"/>
      <c r="BP24" s="178"/>
      <c r="BQ24" s="50"/>
      <c r="BR24" s="50"/>
      <c r="BS24" s="50"/>
    </row>
    <row r="25" spans="1:71" ht="242.25">
      <c r="A25" s="73">
        <v>20</v>
      </c>
      <c r="B25" s="73">
        <v>20</v>
      </c>
      <c r="C25" s="73" t="s">
        <v>117</v>
      </c>
      <c r="D25" s="73" t="s">
        <v>148</v>
      </c>
      <c r="E25" s="74" t="s">
        <v>39</v>
      </c>
      <c r="F25" s="74" t="s">
        <v>46</v>
      </c>
      <c r="G25" s="73" t="s">
        <v>219</v>
      </c>
      <c r="H25" s="74" t="s">
        <v>208</v>
      </c>
      <c r="I25" s="74" t="s">
        <v>84</v>
      </c>
      <c r="J25" s="75" t="s">
        <v>240</v>
      </c>
      <c r="K25" s="79">
        <v>1</v>
      </c>
      <c r="L25" s="77" t="s">
        <v>223</v>
      </c>
      <c r="M25" s="78">
        <v>100000000</v>
      </c>
      <c r="N25" s="81"/>
      <c r="O25" s="79">
        <v>1</v>
      </c>
      <c r="P25" s="81"/>
      <c r="Q25" s="81"/>
      <c r="R25" s="81"/>
      <c r="S25" s="81"/>
      <c r="T25" s="80">
        <f t="shared" si="11"/>
        <v>1</v>
      </c>
      <c r="U25" s="48" t="s">
        <v>179</v>
      </c>
      <c r="V25" s="48" t="s">
        <v>179</v>
      </c>
      <c r="W25" s="48" t="s">
        <v>179</v>
      </c>
      <c r="X25" s="48" t="s">
        <v>179</v>
      </c>
      <c r="Y25" s="48" t="s">
        <v>207</v>
      </c>
      <c r="Z25" s="48" t="s">
        <v>207</v>
      </c>
      <c r="AA25" s="48" t="s">
        <v>207</v>
      </c>
      <c r="AB25" s="48" t="s">
        <v>207</v>
      </c>
      <c r="AC25" s="48" t="s">
        <v>207</v>
      </c>
      <c r="AD25" s="48" t="s">
        <v>207</v>
      </c>
      <c r="AE25" s="48" t="s">
        <v>207</v>
      </c>
      <c r="AF25" s="48" t="s">
        <v>207</v>
      </c>
      <c r="AG25" s="48" t="s">
        <v>207</v>
      </c>
      <c r="AH25" s="48" t="s">
        <v>207</v>
      </c>
      <c r="AI25" s="48" t="s">
        <v>207</v>
      </c>
      <c r="AJ25" s="48" t="s">
        <v>207</v>
      </c>
      <c r="AK25" s="48" t="s">
        <v>207</v>
      </c>
      <c r="AL25" s="138"/>
      <c r="AM25" s="138">
        <v>1</v>
      </c>
      <c r="AN25" s="138"/>
      <c r="AO25" s="138"/>
      <c r="AP25" s="138"/>
      <c r="AQ25" s="138"/>
      <c r="AR25" s="49">
        <f t="shared" si="2"/>
        <v>1</v>
      </c>
      <c r="AS25" s="128">
        <f t="shared" si="12"/>
        <v>0</v>
      </c>
      <c r="AT25" s="129">
        <f t="shared" si="13"/>
        <v>0</v>
      </c>
      <c r="AU25" s="129">
        <f t="shared" si="14"/>
      </c>
      <c r="AV25" s="129">
        <f t="shared" si="15"/>
        <v>1</v>
      </c>
      <c r="AW25" s="134"/>
      <c r="AX25" s="129">
        <f t="shared" si="16"/>
        <v>0</v>
      </c>
      <c r="AY25" s="178"/>
      <c r="AZ25" s="178"/>
      <c r="BA25" s="128">
        <f t="shared" si="3"/>
        <v>1</v>
      </c>
      <c r="BB25" s="129">
        <f t="shared" si="4"/>
        <v>1</v>
      </c>
      <c r="BC25" s="129">
        <f t="shared" si="0"/>
        <v>1</v>
      </c>
      <c r="BD25" s="129">
        <f t="shared" si="5"/>
        <v>1</v>
      </c>
      <c r="BE25" s="134">
        <v>0</v>
      </c>
      <c r="BF25" s="129">
        <f t="shared" si="6"/>
        <v>0</v>
      </c>
      <c r="BG25" s="178" t="s">
        <v>906</v>
      </c>
      <c r="BH25" s="178"/>
      <c r="BI25" s="128">
        <f t="shared" si="7"/>
        <v>0</v>
      </c>
      <c r="BJ25" s="129">
        <f t="shared" si="8"/>
        <v>0</v>
      </c>
      <c r="BK25" s="129">
        <f t="shared" si="9"/>
      </c>
      <c r="BL25" s="129">
        <f t="shared" si="10"/>
        <v>1</v>
      </c>
      <c r="BM25" s="134">
        <v>0</v>
      </c>
      <c r="BN25" s="129">
        <f t="shared" si="1"/>
      </c>
      <c r="BO25" s="178"/>
      <c r="BP25" s="178"/>
      <c r="BQ25" s="50"/>
      <c r="BR25" s="50"/>
      <c r="BS25" s="50"/>
    </row>
    <row r="26" spans="1:71" ht="63.75">
      <c r="A26" s="73">
        <v>21</v>
      </c>
      <c r="B26" s="73">
        <v>21</v>
      </c>
      <c r="C26" s="73" t="s">
        <v>117</v>
      </c>
      <c r="D26" s="73" t="s">
        <v>148</v>
      </c>
      <c r="E26" s="74" t="s">
        <v>39</v>
      </c>
      <c r="F26" s="74" t="s">
        <v>46</v>
      </c>
      <c r="G26" s="73" t="s">
        <v>219</v>
      </c>
      <c r="H26" s="74" t="s">
        <v>208</v>
      </c>
      <c r="I26" s="74" t="s">
        <v>84</v>
      </c>
      <c r="J26" s="75" t="s">
        <v>241</v>
      </c>
      <c r="K26" s="77" t="s">
        <v>209</v>
      </c>
      <c r="L26" s="77" t="s">
        <v>223</v>
      </c>
      <c r="M26" s="78">
        <v>50000000</v>
      </c>
      <c r="N26" s="81"/>
      <c r="O26" s="81"/>
      <c r="P26" s="81"/>
      <c r="Q26" s="81">
        <v>1</v>
      </c>
      <c r="R26" s="81"/>
      <c r="S26" s="81"/>
      <c r="T26" s="80">
        <f t="shared" si="11"/>
        <v>1</v>
      </c>
      <c r="U26" s="48" t="s">
        <v>179</v>
      </c>
      <c r="V26" s="48" t="s">
        <v>179</v>
      </c>
      <c r="W26" s="48" t="s">
        <v>179</v>
      </c>
      <c r="X26" s="48" t="s">
        <v>179</v>
      </c>
      <c r="Y26" s="48" t="s">
        <v>207</v>
      </c>
      <c r="Z26" s="48" t="s">
        <v>207</v>
      </c>
      <c r="AA26" s="48" t="s">
        <v>207</v>
      </c>
      <c r="AB26" s="48" t="s">
        <v>207</v>
      </c>
      <c r="AC26" s="48" t="s">
        <v>207</v>
      </c>
      <c r="AD26" s="48" t="s">
        <v>207</v>
      </c>
      <c r="AE26" s="48" t="s">
        <v>207</v>
      </c>
      <c r="AF26" s="48" t="s">
        <v>207</v>
      </c>
      <c r="AG26" s="48" t="s">
        <v>207</v>
      </c>
      <c r="AH26" s="48" t="s">
        <v>207</v>
      </c>
      <c r="AI26" s="48" t="s">
        <v>207</v>
      </c>
      <c r="AJ26" s="48" t="s">
        <v>207</v>
      </c>
      <c r="AK26" s="48" t="s">
        <v>207</v>
      </c>
      <c r="AL26" s="138"/>
      <c r="AM26" s="138"/>
      <c r="AN26" s="138"/>
      <c r="AO26" s="138"/>
      <c r="AP26" s="138"/>
      <c r="AQ26" s="138"/>
      <c r="AR26" s="49">
        <f t="shared" si="2"/>
        <v>0</v>
      </c>
      <c r="AS26" s="128">
        <f t="shared" si="12"/>
        <v>0</v>
      </c>
      <c r="AT26" s="129">
        <f t="shared" si="13"/>
        <v>0</v>
      </c>
      <c r="AU26" s="129">
        <f t="shared" si="14"/>
      </c>
      <c r="AV26" s="129">
        <f t="shared" si="15"/>
        <v>0</v>
      </c>
      <c r="AW26" s="134"/>
      <c r="AX26" s="129">
        <f t="shared" si="16"/>
        <v>0</v>
      </c>
      <c r="AY26" s="178"/>
      <c r="AZ26" s="178"/>
      <c r="BA26" s="128">
        <f t="shared" si="3"/>
        <v>0</v>
      </c>
      <c r="BB26" s="129">
        <f t="shared" si="4"/>
        <v>0</v>
      </c>
      <c r="BC26" s="129">
        <f t="shared" si="0"/>
      </c>
      <c r="BD26" s="129">
        <f t="shared" si="5"/>
        <v>0</v>
      </c>
      <c r="BE26" s="134">
        <v>0</v>
      </c>
      <c r="BF26" s="129">
        <f t="shared" si="6"/>
        <v>0</v>
      </c>
      <c r="BG26" s="178"/>
      <c r="BH26" s="178"/>
      <c r="BI26" s="128">
        <f t="shared" si="7"/>
        <v>0</v>
      </c>
      <c r="BJ26" s="129">
        <f t="shared" si="8"/>
        <v>0</v>
      </c>
      <c r="BK26" s="129">
        <f t="shared" si="9"/>
      </c>
      <c r="BL26" s="129">
        <f t="shared" si="10"/>
        <v>0</v>
      </c>
      <c r="BM26" s="134">
        <v>0</v>
      </c>
      <c r="BN26" s="129">
        <f t="shared" si="1"/>
      </c>
      <c r="BO26" s="178"/>
      <c r="BP26" s="178"/>
      <c r="BQ26" s="50"/>
      <c r="BR26" s="50"/>
      <c r="BS26" s="50"/>
    </row>
    <row r="27" spans="1:71" ht="18" customHeight="1">
      <c r="A27" s="120"/>
      <c r="B27" s="120"/>
      <c r="C27" s="120"/>
      <c r="D27" s="120"/>
      <c r="E27" s="120"/>
      <c r="F27" s="120"/>
      <c r="G27" s="120"/>
      <c r="H27" s="120"/>
      <c r="I27" s="120"/>
      <c r="J27" s="121"/>
      <c r="K27" s="122"/>
      <c r="L27" s="123"/>
      <c r="M27" s="124">
        <f>SUM(M6:M26)</f>
        <v>3470000000</v>
      </c>
      <c r="N27" s="125"/>
      <c r="O27" s="125"/>
      <c r="P27" s="125"/>
      <c r="Q27" s="125"/>
      <c r="R27" s="125"/>
      <c r="S27" s="125"/>
      <c r="T27" s="125"/>
      <c r="U27" s="57"/>
      <c r="V27" s="57"/>
      <c r="W27" s="57"/>
      <c r="X27" s="57"/>
      <c r="Y27" s="57"/>
      <c r="Z27" s="57"/>
      <c r="AA27" s="57"/>
      <c r="AB27" s="57"/>
      <c r="AC27" s="57"/>
      <c r="AD27" s="57"/>
      <c r="AE27" s="57"/>
      <c r="AF27" s="57"/>
      <c r="AG27" s="57"/>
      <c r="AH27" s="57"/>
      <c r="AI27" s="57"/>
      <c r="AJ27" s="57"/>
      <c r="AK27" s="58"/>
      <c r="AL27" s="59"/>
      <c r="AM27" s="59"/>
      <c r="AN27" s="59"/>
      <c r="AO27" s="59"/>
      <c r="AP27" s="59"/>
      <c r="AQ27" s="59"/>
      <c r="AR27" s="59"/>
      <c r="AS27" s="130"/>
      <c r="AT27" s="131"/>
      <c r="AU27" s="131">
        <f>AVERAGE(AU6:AU26)</f>
        <v>1</v>
      </c>
      <c r="AV27" s="131">
        <f>AVERAGE(AV6:AV26)</f>
        <v>0.09523809523809523</v>
      </c>
      <c r="AW27" s="135">
        <f>SUM(AW6:AW26)</f>
        <v>0</v>
      </c>
      <c r="AX27" s="131">
        <f>AVERAGE(AX6:AX26)</f>
        <v>0</v>
      </c>
      <c r="AY27" s="60"/>
      <c r="AZ27" s="60"/>
      <c r="BA27" s="131"/>
      <c r="BB27" s="131"/>
      <c r="BC27" s="131">
        <f>AVERAGE(BC6:BC26)</f>
        <v>0.75</v>
      </c>
      <c r="BD27" s="131">
        <f>AVERAGE(BD6:BD26)</f>
        <v>0.09523809523809523</v>
      </c>
      <c r="BE27" s="153">
        <f>SUM(BE6:BE26)</f>
        <v>0</v>
      </c>
      <c r="BF27" s="131">
        <f>AVERAGE(BF6:BF26)</f>
        <v>0</v>
      </c>
      <c r="BG27" s="131"/>
      <c r="BH27" s="131"/>
      <c r="BI27" s="131"/>
      <c r="BJ27" s="131"/>
      <c r="BK27" s="131">
        <f>AVERAGE(BK6:BK26)</f>
        <v>0.4983333333333333</v>
      </c>
      <c r="BL27" s="131">
        <f>AVERAGE(BL6:BL26)</f>
        <v>0.09523809523809523</v>
      </c>
      <c r="BM27" s="153">
        <f>SUM(BM6:BM26)</f>
        <v>0</v>
      </c>
      <c r="BN27" s="131" t="e">
        <f>AVERAGE(BN6:BN26)</f>
        <v>#DIV/0!</v>
      </c>
      <c r="BO27" s="131"/>
      <c r="BP27" s="131"/>
      <c r="BQ27" s="60"/>
      <c r="BR27" s="60"/>
      <c r="BS27" s="60"/>
    </row>
  </sheetData>
  <sheetProtection password="E189" sheet="1" formatCells="0" formatColumns="0" formatRows="0" insertColumns="0" insertRows="0" deleteColumns="0" deleteRows="0" pivotTable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tint="-0.24997000396251678"/>
  </sheetPr>
  <dimension ref="A1:BS10"/>
  <sheetViews>
    <sheetView showGridLines="0" zoomScale="70" zoomScaleNormal="70" zoomScalePageLayoutView="0" workbookViewId="0" topLeftCell="B1">
      <pane xSplit="9" ySplit="5" topLeftCell="L9" activePane="bottomRight" state="frozen"/>
      <selection pane="topLeft" activeCell="B1" sqref="B1"/>
      <selection pane="topRight" activeCell="K1" sqref="K1"/>
      <selection pane="bottomLeft" activeCell="B6" sqref="B6"/>
      <selection pane="bottomRight" activeCell="BK8" sqref="BK8"/>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3.8515625" style="62" customWidth="1"/>
    <col min="11" max="11" width="22.57421875" style="63" customWidth="1"/>
    <col min="12" max="12" width="35.140625" style="63" customWidth="1"/>
    <col min="13" max="13" width="25.00390625" style="64" customWidth="1"/>
    <col min="14" max="19" width="8.421875" style="65" customWidth="1"/>
    <col min="20" max="20" width="12.42187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5.140625" style="66" hidden="1" customWidth="1"/>
    <col min="52" max="52" width="23.57421875" style="66" hidden="1" customWidth="1"/>
    <col min="53" max="53" width="20.421875" style="66" hidden="1" customWidth="1"/>
    <col min="54" max="58" width="23.57421875" style="66" hidden="1" customWidth="1"/>
    <col min="59" max="60" width="44.140625" style="66" hidden="1" customWidth="1"/>
    <col min="61" max="61" width="22.7109375" style="66" customWidth="1"/>
    <col min="62" max="62" width="23.421875" style="66" customWidth="1"/>
    <col min="63" max="63" width="27.00390625" style="66" customWidth="1"/>
    <col min="64" max="64" width="27.421875" style="66" customWidth="1"/>
    <col min="65" max="65" width="29.140625" style="66" customWidth="1"/>
    <col min="66" max="66" width="30.421875" style="66" customWidth="1"/>
    <col min="67" max="68" width="44.140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910</v>
      </c>
      <c r="BJ5" s="44" t="s">
        <v>190</v>
      </c>
      <c r="BK5" s="44" t="s">
        <v>191</v>
      </c>
      <c r="BL5" s="44" t="s">
        <v>909</v>
      </c>
      <c r="BM5" s="44" t="s">
        <v>193</v>
      </c>
      <c r="BN5" s="44" t="s">
        <v>194</v>
      </c>
      <c r="BO5" s="44" t="s">
        <v>195</v>
      </c>
      <c r="BP5" s="44" t="s">
        <v>196</v>
      </c>
      <c r="BQ5" s="45" t="s">
        <v>597</v>
      </c>
      <c r="BR5" s="46" t="s">
        <v>598</v>
      </c>
      <c r="BS5" s="46" t="s">
        <v>599</v>
      </c>
    </row>
    <row r="6" spans="1:71" ht="121.5" customHeight="1">
      <c r="A6" s="73">
        <v>152</v>
      </c>
      <c r="B6" s="73">
        <v>1</v>
      </c>
      <c r="C6" s="73" t="s">
        <v>125</v>
      </c>
      <c r="D6" s="73" t="s">
        <v>161</v>
      </c>
      <c r="E6" s="73" t="s">
        <v>59</v>
      </c>
      <c r="F6" s="73" t="s">
        <v>44</v>
      </c>
      <c r="G6" s="73" t="s">
        <v>55</v>
      </c>
      <c r="H6" s="73" t="s">
        <v>63</v>
      </c>
      <c r="I6" s="73" t="s">
        <v>81</v>
      </c>
      <c r="J6" s="82" t="s">
        <v>521</v>
      </c>
      <c r="K6" s="97" t="s">
        <v>522</v>
      </c>
      <c r="L6" s="84" t="s">
        <v>523</v>
      </c>
      <c r="M6" s="96"/>
      <c r="N6" s="98"/>
      <c r="O6" s="98"/>
      <c r="P6" s="98"/>
      <c r="Q6" s="98">
        <v>1</v>
      </c>
      <c r="R6" s="98"/>
      <c r="S6" s="98"/>
      <c r="T6" s="80">
        <f>SUM(N6:S6)</f>
        <v>1</v>
      </c>
      <c r="U6" s="48" t="s">
        <v>179</v>
      </c>
      <c r="V6" s="48" t="s">
        <v>207</v>
      </c>
      <c r="W6" s="48" t="s">
        <v>179</v>
      </c>
      <c r="X6" s="48" t="s">
        <v>179</v>
      </c>
      <c r="Y6" s="48"/>
      <c r="Z6" s="48"/>
      <c r="AA6" s="48"/>
      <c r="AB6" s="48"/>
      <c r="AC6" s="48"/>
      <c r="AD6" s="48"/>
      <c r="AE6" s="48"/>
      <c r="AF6" s="48"/>
      <c r="AG6" s="48"/>
      <c r="AH6" s="48"/>
      <c r="AI6" s="48"/>
      <c r="AJ6" s="48"/>
      <c r="AK6" s="48"/>
      <c r="AL6" s="49">
        <v>0</v>
      </c>
      <c r="AM6" s="49">
        <v>0</v>
      </c>
      <c r="AN6" s="49">
        <v>1</v>
      </c>
      <c r="AO6" s="49"/>
      <c r="AP6" s="49"/>
      <c r="AQ6" s="49"/>
      <c r="AR6" s="49">
        <f>SUM(AL6:AQ6)</f>
        <v>1</v>
      </c>
      <c r="AS6" s="128">
        <f>SUM(N6)</f>
        <v>0</v>
      </c>
      <c r="AT6" s="129">
        <f>IF(ISERR(+N6/T6),"",IF((+N6/T6)&gt;100%,100%,(+N6/T6)))</f>
        <v>0</v>
      </c>
      <c r="AU6" s="129">
        <f>IF(ISERR(+AL6/AS6),"",IF((+AL6/AS6)&gt;100%,100%,(+AL6/AS6)))</f>
      </c>
      <c r="AV6" s="129">
        <f>AR6/T6</f>
        <v>1</v>
      </c>
      <c r="AW6" s="134"/>
      <c r="AX6" s="129">
        <f>IF(ISERR(+AW6/M6),"",IF((+AW6/M6),(AW6/M6),(AW6/M6)))</f>
      </c>
      <c r="AY6" s="178" t="s">
        <v>702</v>
      </c>
      <c r="AZ6" s="178" t="s">
        <v>678</v>
      </c>
      <c r="BA6" s="128">
        <f>SUM(O6)</f>
        <v>0</v>
      </c>
      <c r="BB6" s="129">
        <f>IF(ISERR(+O6/T6),"",IF((+O6/T6)&gt;100%,100%,(+O6/T6)))</f>
        <v>0</v>
      </c>
      <c r="BC6" s="129">
        <f>IF(ISERR(+AM6/BA6),"",IF((+AM6/BA6)&gt;100%,100%,(+AM6/BA6)))</f>
      </c>
      <c r="BD6" s="129">
        <f>AR6/T6</f>
        <v>1</v>
      </c>
      <c r="BE6" s="134">
        <v>0</v>
      </c>
      <c r="BF6" s="129">
        <f>IF(ISERR(+BE6/M6),"",IF((+BE6/M6),(BE6/M6),(BE6/M6)))</f>
      </c>
      <c r="BG6" s="178" t="s">
        <v>850</v>
      </c>
      <c r="BH6" s="178" t="s">
        <v>851</v>
      </c>
      <c r="BI6" s="197">
        <f>SUM(P6)</f>
        <v>0</v>
      </c>
      <c r="BJ6" s="50">
        <f>IF(ISERR(+P6/T6),"",IF((+P6/T6)&gt;100%,100%,(+P6/T6)))</f>
        <v>0</v>
      </c>
      <c r="BK6" s="50">
        <f>IF(ISERR(+AN6/BI6),"",IF((+AN6/BI6)&gt;100%,100%,(+AN6/BI6)))</f>
      </c>
      <c r="BL6" s="50">
        <f>AR6/T6</f>
        <v>1</v>
      </c>
      <c r="BM6" s="134">
        <v>0</v>
      </c>
      <c r="BN6" s="50">
        <f>IF(ISERR(+BM6/U6),"",IF((+BM6/U6),(BM6/U6),(BM6/U6)))</f>
      </c>
      <c r="BO6" s="178" t="s">
        <v>980</v>
      </c>
      <c r="BP6" s="178"/>
      <c r="BQ6" s="50"/>
      <c r="BR6" s="50"/>
      <c r="BS6" s="50"/>
    </row>
    <row r="7" spans="1:71" ht="162.75" customHeight="1">
      <c r="A7" s="73">
        <v>153</v>
      </c>
      <c r="B7" s="73">
        <v>2</v>
      </c>
      <c r="C7" s="73" t="s">
        <v>125</v>
      </c>
      <c r="D7" s="73" t="s">
        <v>161</v>
      </c>
      <c r="E7" s="73" t="s">
        <v>59</v>
      </c>
      <c r="F7" s="73" t="s">
        <v>44</v>
      </c>
      <c r="G7" s="73" t="s">
        <v>55</v>
      </c>
      <c r="H7" s="73" t="s">
        <v>63</v>
      </c>
      <c r="I7" s="73" t="s">
        <v>81</v>
      </c>
      <c r="J7" s="82" t="s">
        <v>524</v>
      </c>
      <c r="K7" s="97" t="s">
        <v>525</v>
      </c>
      <c r="L7" s="84" t="s">
        <v>526</v>
      </c>
      <c r="M7" s="96"/>
      <c r="N7" s="98"/>
      <c r="O7" s="98"/>
      <c r="P7" s="98">
        <v>4</v>
      </c>
      <c r="Q7" s="98"/>
      <c r="R7" s="98"/>
      <c r="S7" s="98">
        <v>6</v>
      </c>
      <c r="T7" s="80">
        <f>SUM(N7:S7)</f>
        <v>10</v>
      </c>
      <c r="U7" s="48" t="s">
        <v>179</v>
      </c>
      <c r="V7" s="48" t="s">
        <v>207</v>
      </c>
      <c r="W7" s="48" t="s">
        <v>179</v>
      </c>
      <c r="X7" s="48" t="s">
        <v>179</v>
      </c>
      <c r="Y7" s="48"/>
      <c r="Z7" s="48"/>
      <c r="AA7" s="48"/>
      <c r="AB7" s="48"/>
      <c r="AC7" s="48"/>
      <c r="AD7" s="48"/>
      <c r="AE7" s="48"/>
      <c r="AF7" s="48"/>
      <c r="AG7" s="48"/>
      <c r="AH7" s="48"/>
      <c r="AI7" s="48"/>
      <c r="AJ7" s="48"/>
      <c r="AK7" s="48"/>
      <c r="AL7" s="49">
        <v>2</v>
      </c>
      <c r="AM7" s="49">
        <v>2</v>
      </c>
      <c r="AN7" s="49">
        <v>4</v>
      </c>
      <c r="AO7" s="49"/>
      <c r="AP7" s="49"/>
      <c r="AQ7" s="49"/>
      <c r="AR7" s="49">
        <f>SUM(AL7:AQ7)</f>
        <v>8</v>
      </c>
      <c r="AS7" s="128">
        <f>SUM(N7)</f>
        <v>0</v>
      </c>
      <c r="AT7" s="129">
        <f>IF(ISERR(+N7/T7),"",IF((+N7/T7)&gt;100%,100%,(+N7/T7)))</f>
        <v>0</v>
      </c>
      <c r="AU7" s="129">
        <f>IF(ISERR(+AL7/AS7),"",IF((+AL7/AS7)&gt;100%,100%,(+AL7/AS7)))</f>
      </c>
      <c r="AV7" s="129">
        <f>AR7/T7</f>
        <v>0.8</v>
      </c>
      <c r="AW7" s="134"/>
      <c r="AX7" s="129">
        <f>IF(ISERR(+AW7/M7),"",IF((+AW7/M7),(AW7/M7),(AW7/M7)))</f>
      </c>
      <c r="AY7" s="178" t="s">
        <v>703</v>
      </c>
      <c r="AZ7" s="178" t="s">
        <v>678</v>
      </c>
      <c r="BA7" s="128">
        <f>SUM(O7)</f>
        <v>0</v>
      </c>
      <c r="BB7" s="129">
        <f>IF(ISERR(+O7/T7),"",IF((+O7/T7)&gt;100%,100%,(+O7/T7)))</f>
        <v>0</v>
      </c>
      <c r="BC7" s="129">
        <f>IF(ISERR(+AM7/BA7),"",IF((+AM7/BA7)&gt;100%,100%,(+AM7/BA7)))</f>
      </c>
      <c r="BD7" s="129">
        <f>AR7/T7</f>
        <v>0.8</v>
      </c>
      <c r="BE7" s="134"/>
      <c r="BF7" s="129">
        <f>IF(ISERR(+BE7/M7),"",IF((+BE7/M7),(BE7/M7),(BE7/M7)))</f>
      </c>
      <c r="BG7" s="178" t="s">
        <v>852</v>
      </c>
      <c r="BH7" s="178" t="s">
        <v>851</v>
      </c>
      <c r="BI7" s="197">
        <f>SUM(P7)</f>
        <v>4</v>
      </c>
      <c r="BJ7" s="50">
        <f>IF(ISERR(+P7/T7),"",IF((+P7/T7)&gt;100%,100%,(+P7/T7)))</f>
        <v>0.4</v>
      </c>
      <c r="BK7" s="50">
        <f>IF(ISERR(+AN7/BI7),"",IF((+AN7/BI7)&gt;100%,100%,(+AN7/BI7)))</f>
        <v>1</v>
      </c>
      <c r="BL7" s="50">
        <f>AR7/T7</f>
        <v>0.8</v>
      </c>
      <c r="BM7" s="134">
        <v>0</v>
      </c>
      <c r="BN7" s="50">
        <f>IF(ISERR(+BM7/U7),"",IF((+BM7/U7),(BM7/U7),(BM7/U7)))</f>
      </c>
      <c r="BO7" s="178" t="s">
        <v>981</v>
      </c>
      <c r="BP7" s="178"/>
      <c r="BQ7" s="50"/>
      <c r="BR7" s="50"/>
      <c r="BS7" s="50"/>
    </row>
    <row r="8" spans="1:71" ht="174.75" customHeight="1">
      <c r="A8" s="73">
        <v>154</v>
      </c>
      <c r="B8" s="73">
        <v>3</v>
      </c>
      <c r="C8" s="73" t="s">
        <v>125</v>
      </c>
      <c r="D8" s="73" t="s">
        <v>161</v>
      </c>
      <c r="E8" s="73" t="s">
        <v>59</v>
      </c>
      <c r="F8" s="73" t="s">
        <v>44</v>
      </c>
      <c r="G8" s="73" t="s">
        <v>55</v>
      </c>
      <c r="H8" s="73" t="s">
        <v>63</v>
      </c>
      <c r="I8" s="73" t="s">
        <v>81</v>
      </c>
      <c r="J8" s="82" t="s">
        <v>527</v>
      </c>
      <c r="K8" s="97" t="s">
        <v>528</v>
      </c>
      <c r="L8" s="84" t="s">
        <v>529</v>
      </c>
      <c r="M8" s="96"/>
      <c r="N8" s="98"/>
      <c r="O8" s="98"/>
      <c r="P8" s="98">
        <v>2</v>
      </c>
      <c r="Q8" s="98"/>
      <c r="R8" s="98"/>
      <c r="S8" s="98">
        <v>1</v>
      </c>
      <c r="T8" s="80">
        <f>SUM(N8:S8)</f>
        <v>3</v>
      </c>
      <c r="U8" s="48" t="s">
        <v>179</v>
      </c>
      <c r="V8" s="48" t="s">
        <v>207</v>
      </c>
      <c r="W8" s="48" t="s">
        <v>179</v>
      </c>
      <c r="X8" s="48" t="s">
        <v>179</v>
      </c>
      <c r="Y8" s="48"/>
      <c r="Z8" s="48"/>
      <c r="AA8" s="48"/>
      <c r="AB8" s="48"/>
      <c r="AC8" s="48"/>
      <c r="AD8" s="48"/>
      <c r="AE8" s="48"/>
      <c r="AF8" s="48"/>
      <c r="AG8" s="48"/>
      <c r="AH8" s="48"/>
      <c r="AI8" s="48"/>
      <c r="AJ8" s="48"/>
      <c r="AK8" s="48"/>
      <c r="AL8" s="49">
        <v>2</v>
      </c>
      <c r="AM8" s="49">
        <v>1</v>
      </c>
      <c r="AN8" s="49">
        <v>1</v>
      </c>
      <c r="AO8" s="49"/>
      <c r="AP8" s="49"/>
      <c r="AQ8" s="49"/>
      <c r="AR8" s="49">
        <f>SUM(AL8:AQ8)</f>
        <v>4</v>
      </c>
      <c r="AS8" s="128">
        <f>SUM(N8)</f>
        <v>0</v>
      </c>
      <c r="AT8" s="129">
        <f>IF(ISERR(+N8/T8),"",IF((+N8/T8)&gt;100%,100%,(+N8/T8)))</f>
        <v>0</v>
      </c>
      <c r="AU8" s="129">
        <f>IF(ISERR(+AL8/AS8),"",IF((+AL8/AS8)&gt;100%,100%,(+AL8/AS8)))</f>
      </c>
      <c r="AV8" s="129">
        <f>AR8/T8</f>
        <v>1.3333333333333333</v>
      </c>
      <c r="AW8" s="134"/>
      <c r="AX8" s="129">
        <f>IF(ISERR(+AW8/M8),"",IF((+AW8/M8),(AW8/M8),(AW8/M8)))</f>
      </c>
      <c r="AY8" s="178" t="s">
        <v>704</v>
      </c>
      <c r="AZ8" s="178" t="s">
        <v>678</v>
      </c>
      <c r="BA8" s="128">
        <f>SUM(O8)</f>
        <v>0</v>
      </c>
      <c r="BB8" s="129">
        <f>IF(ISERR(+O8/T8),"",IF((+O8/T8)&gt;100%,100%,(+O8/T8)))</f>
        <v>0</v>
      </c>
      <c r="BC8" s="129">
        <f>IF(ISERR(+AM8/BA8),"",IF((+AM8/BA8)&gt;100%,100%,(+AM8/BA8)))</f>
      </c>
      <c r="BD8" s="129">
        <f>AR8/T8</f>
        <v>1.3333333333333333</v>
      </c>
      <c r="BE8" s="134">
        <v>0</v>
      </c>
      <c r="BF8" s="129">
        <f>IF(ISERR(+BE8/M8),"",IF((+BE8/M8),(BE8/M8),(BE8/M8)))</f>
      </c>
      <c r="BG8" s="178" t="s">
        <v>853</v>
      </c>
      <c r="BH8" s="178" t="s">
        <v>851</v>
      </c>
      <c r="BI8" s="197">
        <f>SUM(P8)</f>
        <v>2</v>
      </c>
      <c r="BJ8" s="50">
        <f>IF(ISERR(+P8/T8),"",IF((+P8/T8)&gt;100%,100%,(+P8/T8)))</f>
        <v>0.6666666666666666</v>
      </c>
      <c r="BK8" s="50">
        <f>IF(ISERR(+AN8/BI8),"",IF((+AN8/BI8)&gt;100%,100%,(+AN8/BI8)))+50%</f>
        <v>1</v>
      </c>
      <c r="BL8" s="50">
        <f>AR8/T8-33%</f>
        <v>1.0033333333333332</v>
      </c>
      <c r="BM8" s="134">
        <v>0</v>
      </c>
      <c r="BN8" s="50">
        <f>IF(ISERR(+BM8/U8),"",IF((+BM8/U8),(BM8/U8),(BM8/U8)))</f>
      </c>
      <c r="BO8" s="178" t="s">
        <v>982</v>
      </c>
      <c r="BP8" s="178"/>
      <c r="BQ8" s="50"/>
      <c r="BR8" s="50"/>
      <c r="BS8" s="50"/>
    </row>
    <row r="9" spans="1:71" ht="210.75" customHeight="1">
      <c r="A9" s="73">
        <v>155</v>
      </c>
      <c r="B9" s="73">
        <v>4</v>
      </c>
      <c r="C9" s="73" t="s">
        <v>125</v>
      </c>
      <c r="D9" s="73" t="s">
        <v>161</v>
      </c>
      <c r="E9" s="73" t="s">
        <v>59</v>
      </c>
      <c r="F9" s="73" t="s">
        <v>44</v>
      </c>
      <c r="G9" s="73" t="s">
        <v>55</v>
      </c>
      <c r="H9" s="73" t="s">
        <v>63</v>
      </c>
      <c r="I9" s="73" t="s">
        <v>81</v>
      </c>
      <c r="J9" s="82" t="s">
        <v>530</v>
      </c>
      <c r="K9" s="97" t="s">
        <v>531</v>
      </c>
      <c r="L9" s="84" t="s">
        <v>532</v>
      </c>
      <c r="M9" s="96"/>
      <c r="N9" s="98"/>
      <c r="O9" s="98"/>
      <c r="P9" s="98">
        <v>2</v>
      </c>
      <c r="Q9" s="98"/>
      <c r="R9" s="98"/>
      <c r="S9" s="98">
        <v>2</v>
      </c>
      <c r="T9" s="80">
        <f>SUM(N9:S9)</f>
        <v>4</v>
      </c>
      <c r="U9" s="48" t="s">
        <v>179</v>
      </c>
      <c r="V9" s="48" t="s">
        <v>207</v>
      </c>
      <c r="W9" s="48" t="s">
        <v>179</v>
      </c>
      <c r="X9" s="48" t="s">
        <v>179</v>
      </c>
      <c r="Y9" s="48"/>
      <c r="Z9" s="48"/>
      <c r="AA9" s="48"/>
      <c r="AB9" s="48"/>
      <c r="AC9" s="48"/>
      <c r="AD9" s="48"/>
      <c r="AE9" s="48"/>
      <c r="AF9" s="48"/>
      <c r="AG9" s="48"/>
      <c r="AH9" s="48"/>
      <c r="AI9" s="48"/>
      <c r="AJ9" s="48"/>
      <c r="AK9" s="48"/>
      <c r="AL9" s="49">
        <v>1</v>
      </c>
      <c r="AM9" s="49">
        <v>1</v>
      </c>
      <c r="AN9" s="49">
        <v>1</v>
      </c>
      <c r="AO9" s="49"/>
      <c r="AP9" s="49"/>
      <c r="AQ9" s="49"/>
      <c r="AR9" s="49">
        <f>SUM(AL9:AQ9)</f>
        <v>3</v>
      </c>
      <c r="AS9" s="128">
        <f>SUM(N9)</f>
        <v>0</v>
      </c>
      <c r="AT9" s="129">
        <f>IF(ISERR(+N9/T9),"",IF((+N9/T9)&gt;100%,100%,(+N9/T9)))</f>
        <v>0</v>
      </c>
      <c r="AU9" s="129">
        <f>IF(ISERR(+AL9/AS9),"",IF((+AL9/AS9)&gt;100%,100%,(+AL9/AS9)))</f>
      </c>
      <c r="AV9" s="129">
        <f>AR9/T9</f>
        <v>0.75</v>
      </c>
      <c r="AW9" s="134"/>
      <c r="AX9" s="129">
        <f>IF(ISERR(+AW9/M9),"",IF((+AW9/M9),(AW9/M9),(AW9/M9)))</f>
      </c>
      <c r="AY9" s="178" t="s">
        <v>705</v>
      </c>
      <c r="AZ9" s="178" t="s">
        <v>678</v>
      </c>
      <c r="BA9" s="128">
        <f>SUM(O9)</f>
        <v>0</v>
      </c>
      <c r="BB9" s="129">
        <f>IF(ISERR(+O9/T9),"",IF((+O9/T9)&gt;100%,100%,(+O9/T9)))</f>
        <v>0</v>
      </c>
      <c r="BC9" s="129">
        <f>IF(ISERR(+AM9/BA9),"",IF((+AM9/BA9)&gt;100%,100%,(+AM9/BA9)))</f>
      </c>
      <c r="BD9" s="129">
        <f>AR9/T9</f>
        <v>0.75</v>
      </c>
      <c r="BE9" s="134">
        <v>0</v>
      </c>
      <c r="BF9" s="129">
        <f>IF(ISERR(+BE9/M9),"",IF((+BE9/M9),(BE9/M9),(BE9/M9)))</f>
      </c>
      <c r="BG9" s="178" t="s">
        <v>854</v>
      </c>
      <c r="BH9" s="178" t="s">
        <v>851</v>
      </c>
      <c r="BI9" s="197">
        <f>SUM(P9)</f>
        <v>2</v>
      </c>
      <c r="BJ9" s="50">
        <f>IF(ISERR(+P9/T9),"",IF((+P9/T9)&gt;100%,100%,(+P9/T9)))</f>
        <v>0.5</v>
      </c>
      <c r="BK9" s="50">
        <f>IF(ISERR(+AN9/BI9),"",IF((+AN9/BI9)&gt;100%,100%,(+AN9/BI9)))+50%</f>
        <v>1</v>
      </c>
      <c r="BL9" s="50">
        <f>AR9/T9</f>
        <v>0.75</v>
      </c>
      <c r="BM9" s="134">
        <v>0</v>
      </c>
      <c r="BN9" s="50">
        <f>IF(ISERR(+BM9/U9),"",IF((+BM9/U9),(BM9/U9),(BM9/U9)))</f>
      </c>
      <c r="BO9" s="178" t="s">
        <v>983</v>
      </c>
      <c r="BP9" s="178"/>
      <c r="BQ9" s="50"/>
      <c r="BR9" s="50"/>
      <c r="BS9" s="50"/>
    </row>
    <row r="10" spans="1:71" ht="12.75">
      <c r="A10" s="120"/>
      <c r="B10" s="120"/>
      <c r="C10" s="120"/>
      <c r="D10" s="120"/>
      <c r="E10" s="120"/>
      <c r="F10" s="120"/>
      <c r="G10" s="120"/>
      <c r="H10" s="120"/>
      <c r="I10" s="120"/>
      <c r="J10" s="121"/>
      <c r="K10" s="122"/>
      <c r="L10" s="123"/>
      <c r="M10" s="124">
        <f>SUM(M6:M9)</f>
        <v>0</v>
      </c>
      <c r="N10" s="125"/>
      <c r="O10" s="125"/>
      <c r="P10" s="125"/>
      <c r="Q10" s="125"/>
      <c r="R10" s="125"/>
      <c r="S10" s="125"/>
      <c r="T10" s="125"/>
      <c r="U10" s="57"/>
      <c r="V10" s="57"/>
      <c r="W10" s="57"/>
      <c r="X10" s="57"/>
      <c r="Y10" s="57"/>
      <c r="Z10" s="57"/>
      <c r="AA10" s="57"/>
      <c r="AB10" s="57"/>
      <c r="AC10" s="57"/>
      <c r="AD10" s="57"/>
      <c r="AE10" s="57"/>
      <c r="AF10" s="57"/>
      <c r="AG10" s="57"/>
      <c r="AH10" s="57"/>
      <c r="AI10" s="57"/>
      <c r="AJ10" s="57"/>
      <c r="AK10" s="58"/>
      <c r="AL10" s="59"/>
      <c r="AM10" s="59"/>
      <c r="AN10" s="59"/>
      <c r="AO10" s="59"/>
      <c r="AP10" s="59"/>
      <c r="AQ10" s="59"/>
      <c r="AR10" s="59"/>
      <c r="AS10" s="130"/>
      <c r="AT10" s="131"/>
      <c r="AU10" s="131" t="e">
        <f>AVERAGE(AU6:AU9)</f>
        <v>#DIV/0!</v>
      </c>
      <c r="AV10" s="131">
        <f>AVERAGE(AV6:AV9)</f>
        <v>0.9708333333333333</v>
      </c>
      <c r="AW10" s="135">
        <f>SUM(AW6:AW9)</f>
        <v>0</v>
      </c>
      <c r="AX10" s="131" t="e">
        <f>AVERAGE(AX6:AX9)</f>
        <v>#DIV/0!</v>
      </c>
      <c r="AY10" s="60"/>
      <c r="AZ10" s="60"/>
      <c r="BA10" s="131"/>
      <c r="BB10" s="131"/>
      <c r="BC10" s="131" t="e">
        <f>AVERAGE(BC6:BC9)</f>
        <v>#DIV/0!</v>
      </c>
      <c r="BD10" s="131">
        <f>AVERAGE(BD6:BD9)</f>
        <v>0.9708333333333333</v>
      </c>
      <c r="BE10" s="153">
        <f>SUM(BE6:BE9)</f>
        <v>0</v>
      </c>
      <c r="BF10" s="131" t="e">
        <f>AVERAGE(BF6:BF9)</f>
        <v>#DIV/0!</v>
      </c>
      <c r="BG10" s="131"/>
      <c r="BH10" s="131"/>
      <c r="BI10" s="131"/>
      <c r="BJ10" s="131"/>
      <c r="BK10" s="131">
        <f>AVERAGE(BK6:BK9)</f>
        <v>1</v>
      </c>
      <c r="BL10" s="131">
        <f>AVERAGE(BL6:BL9)</f>
        <v>0.8883333333333333</v>
      </c>
      <c r="BM10" s="153">
        <f>SUM(BM6:BM9)</f>
        <v>0</v>
      </c>
      <c r="BN10" s="131" t="e">
        <f>AVERAGE(BN6:BN9)</f>
        <v>#DIV/0!</v>
      </c>
      <c r="BO10" s="131"/>
      <c r="BP10" s="131"/>
      <c r="BQ10" s="60"/>
      <c r="BR10" s="60"/>
      <c r="BS10"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rgb="FF002060"/>
  </sheetPr>
  <dimension ref="A1:BS9"/>
  <sheetViews>
    <sheetView showGridLines="0" zoomScale="70" zoomScaleNormal="70" zoomScalePageLayoutView="0" workbookViewId="0" topLeftCell="B1">
      <pane xSplit="9" ySplit="5" topLeftCell="K6" activePane="bottomRight" state="frozen"/>
      <selection pane="topLeft" activeCell="B1" sqref="B1"/>
      <selection pane="topRight" activeCell="K1" sqref="K1"/>
      <selection pane="bottomLeft" activeCell="B6" sqref="B6"/>
      <selection pane="bottomRight" activeCell="B8" sqref="B8"/>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17.7109375" style="64" customWidth="1"/>
    <col min="14" max="19" width="7.57421875" style="65" customWidth="1"/>
    <col min="20" max="20" width="11.42187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0.7109375" style="66" hidden="1" customWidth="1"/>
    <col min="46" max="46" width="23.421875" style="66" hidden="1" customWidth="1"/>
    <col min="47" max="47" width="18.8515625" style="66" hidden="1" customWidth="1"/>
    <col min="48" max="48" width="23.8515625" style="66" hidden="1" customWidth="1"/>
    <col min="49" max="49" width="24.140625" style="66" hidden="1" customWidth="1"/>
    <col min="50" max="50" width="23.57421875" style="66" hidden="1" customWidth="1"/>
    <col min="51" max="51" width="24.00390625" style="66" hidden="1" customWidth="1"/>
    <col min="52" max="52" width="23.57421875" style="66" hidden="1" customWidth="1"/>
    <col min="53" max="53" width="20.140625" style="66" hidden="1" customWidth="1"/>
    <col min="54" max="54" width="23.57421875" style="66" hidden="1" customWidth="1"/>
    <col min="55" max="55" width="19.140625" style="66" hidden="1" customWidth="1"/>
    <col min="56" max="58" width="23.57421875" style="66" hidden="1" customWidth="1"/>
    <col min="59" max="60" width="35.140625" style="66" hidden="1" customWidth="1"/>
    <col min="61" max="61" width="20.421875" style="66" customWidth="1"/>
    <col min="62" max="62" width="23.7109375" style="66" customWidth="1"/>
    <col min="63" max="63" width="23.8515625" style="66" customWidth="1"/>
    <col min="64" max="64" width="28.421875" style="66" customWidth="1"/>
    <col min="65" max="65" width="31.00390625" style="66" customWidth="1"/>
    <col min="66" max="66" width="30.421875" style="66" customWidth="1"/>
    <col min="67" max="68" width="35.140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40.25">
      <c r="A6" s="73">
        <v>149</v>
      </c>
      <c r="B6" s="73">
        <v>1</v>
      </c>
      <c r="C6" s="73" t="s">
        <v>124</v>
      </c>
      <c r="D6" s="73"/>
      <c r="E6" s="73" t="s">
        <v>631</v>
      </c>
      <c r="F6" s="73" t="s">
        <v>44</v>
      </c>
      <c r="G6" s="73" t="s">
        <v>55</v>
      </c>
      <c r="H6" s="73" t="s">
        <v>64</v>
      </c>
      <c r="I6" s="73" t="s">
        <v>634</v>
      </c>
      <c r="J6" s="82" t="s">
        <v>512</v>
      </c>
      <c r="K6" s="97" t="s">
        <v>513</v>
      </c>
      <c r="L6" s="84" t="s">
        <v>514</v>
      </c>
      <c r="M6" s="96"/>
      <c r="N6" s="98"/>
      <c r="O6" s="98"/>
      <c r="P6" s="98">
        <v>1</v>
      </c>
      <c r="Q6" s="98"/>
      <c r="R6" s="98"/>
      <c r="S6" s="98">
        <v>1</v>
      </c>
      <c r="T6" s="80">
        <f>SUM(N6:S6)</f>
        <v>2</v>
      </c>
      <c r="U6" s="48" t="s">
        <v>4</v>
      </c>
      <c r="V6" s="48" t="s">
        <v>4</v>
      </c>
      <c r="W6" s="48" t="s">
        <v>179</v>
      </c>
      <c r="X6" s="48"/>
      <c r="Y6" s="48"/>
      <c r="Z6" s="48"/>
      <c r="AA6" s="48"/>
      <c r="AB6" s="48"/>
      <c r="AC6" s="48" t="s">
        <v>179</v>
      </c>
      <c r="AD6" s="48"/>
      <c r="AE6" s="48" t="s">
        <v>179</v>
      </c>
      <c r="AF6" s="48"/>
      <c r="AG6" s="48"/>
      <c r="AH6" s="48"/>
      <c r="AI6" s="48"/>
      <c r="AJ6" s="48"/>
      <c r="AK6" s="48"/>
      <c r="AL6" s="49"/>
      <c r="AM6" s="49">
        <v>0</v>
      </c>
      <c r="AN6" s="49">
        <v>1</v>
      </c>
      <c r="AO6" s="49"/>
      <c r="AP6" s="49"/>
      <c r="AQ6" s="49"/>
      <c r="AR6" s="49">
        <f>SUM(AL6:AQ6)</f>
        <v>1</v>
      </c>
      <c r="AS6" s="128">
        <f>SUM(N6)</f>
        <v>0</v>
      </c>
      <c r="AT6" s="129">
        <f>IF(ISERR(+N6/T6),"",IF((+N6/T6)&gt;100%,100%,(+N6/T6)))</f>
        <v>0</v>
      </c>
      <c r="AU6" s="129">
        <f>IF(ISERR(+AL6/AS6),"",IF((+AL6/AS6)&gt;100%,100%,(+AL6/AS6)))</f>
      </c>
      <c r="AV6" s="129">
        <f>AR6/T6</f>
        <v>0.5</v>
      </c>
      <c r="AW6" s="134"/>
      <c r="AX6" s="129">
        <f>IF(ISERR(+AW6/M6),"",IF((+AW6/M6),(AW6/M6),(AW6/M6)))</f>
      </c>
      <c r="AY6" s="178" t="s">
        <v>708</v>
      </c>
      <c r="AZ6" s="51"/>
      <c r="BA6" s="128">
        <f>SUM(O6)</f>
        <v>0</v>
      </c>
      <c r="BB6" s="129">
        <f>IF(ISERR(+O6/T6),"",IF((+O6/T6)&gt;100%,100%,(+O6/T6)))</f>
        <v>0</v>
      </c>
      <c r="BC6" s="129">
        <f>IF(ISERR(+AM6/BA6),"",IF((+AM6/BA6)&gt;100%,100%,(+AM6/BA6)))</f>
      </c>
      <c r="BD6" s="129">
        <f>AR6/T6</f>
        <v>0.5</v>
      </c>
      <c r="BE6" s="134">
        <v>0</v>
      </c>
      <c r="BF6" s="129">
        <f>IF(ISERR(+BE6/M6),"",IF((+BE6/M6),(BE6/M6),(BE6/M6)))</f>
      </c>
      <c r="BG6" s="178" t="s">
        <v>708</v>
      </c>
      <c r="BH6" s="178"/>
      <c r="BI6" s="197">
        <f>SUM(P6)</f>
        <v>1</v>
      </c>
      <c r="BJ6" s="50">
        <f>IF(ISERR(+P6/T6),"",IF((+P6/T6)&gt;100%,100%,(+P6/T6)))</f>
        <v>0.5</v>
      </c>
      <c r="BK6" s="50">
        <f>IF(ISERR(+AN6/BI6),"",IF((+AN6/BI6)&gt;100%,100%,(+AN6/BI6)))</f>
        <v>1</v>
      </c>
      <c r="BL6" s="50">
        <f>AR6/T6</f>
        <v>0.5</v>
      </c>
      <c r="BM6" s="134">
        <v>0</v>
      </c>
      <c r="BN6" s="50">
        <f>IF(ISERR(+BM6/U6),"",IF((+BM6/U6),(BM6/U6),(BM6/U6)))</f>
      </c>
      <c r="BO6" s="178" t="s">
        <v>984</v>
      </c>
      <c r="BP6" s="178"/>
      <c r="BQ6" s="50"/>
      <c r="BR6" s="50"/>
      <c r="BS6" s="50"/>
    </row>
    <row r="7" spans="1:71" ht="165.75">
      <c r="A7" s="73">
        <v>150</v>
      </c>
      <c r="B7" s="73">
        <v>2</v>
      </c>
      <c r="C7" s="73" t="s">
        <v>124</v>
      </c>
      <c r="D7" s="73"/>
      <c r="E7" s="73" t="s">
        <v>631</v>
      </c>
      <c r="F7" s="73" t="s">
        <v>44</v>
      </c>
      <c r="G7" s="73" t="s">
        <v>55</v>
      </c>
      <c r="H7" s="73" t="s">
        <v>64</v>
      </c>
      <c r="I7" s="73" t="s">
        <v>634</v>
      </c>
      <c r="J7" s="82" t="s">
        <v>515</v>
      </c>
      <c r="K7" s="97" t="s">
        <v>516</v>
      </c>
      <c r="L7" s="84" t="s">
        <v>517</v>
      </c>
      <c r="M7" s="96"/>
      <c r="N7" s="98"/>
      <c r="O7" s="98">
        <v>1</v>
      </c>
      <c r="P7" s="98"/>
      <c r="Q7" s="98">
        <v>1</v>
      </c>
      <c r="R7" s="98"/>
      <c r="S7" s="98">
        <v>1</v>
      </c>
      <c r="T7" s="80">
        <f>SUM(N7:S7)</f>
        <v>3</v>
      </c>
      <c r="U7" s="48" t="s">
        <v>4</v>
      </c>
      <c r="V7" s="48" t="s">
        <v>4</v>
      </c>
      <c r="W7" s="48" t="s">
        <v>179</v>
      </c>
      <c r="X7" s="48" t="s">
        <v>18</v>
      </c>
      <c r="Y7" s="48"/>
      <c r="Z7" s="48"/>
      <c r="AA7" s="48"/>
      <c r="AB7" s="48"/>
      <c r="AC7" s="48" t="s">
        <v>179</v>
      </c>
      <c r="AD7" s="48"/>
      <c r="AE7" s="48" t="s">
        <v>179</v>
      </c>
      <c r="AF7" s="48"/>
      <c r="AG7" s="48"/>
      <c r="AH7" s="48"/>
      <c r="AI7" s="48"/>
      <c r="AJ7" s="48"/>
      <c r="AK7" s="48"/>
      <c r="AL7" s="49"/>
      <c r="AM7" s="49">
        <v>0.3</v>
      </c>
      <c r="AN7" s="49">
        <v>1</v>
      </c>
      <c r="AO7" s="49"/>
      <c r="AP7" s="49"/>
      <c r="AQ7" s="49"/>
      <c r="AR7" s="49">
        <f>SUM(AL7:AQ7)</f>
        <v>1.3</v>
      </c>
      <c r="AS7" s="128">
        <f>SUM(N7)</f>
        <v>0</v>
      </c>
      <c r="AT7" s="129">
        <f>IF(ISERR(+N7/T7),"",IF((+N7/T7)&gt;100%,100%,(+N7/T7)))</f>
        <v>0</v>
      </c>
      <c r="AU7" s="129">
        <f>IF(ISERR(+AL7/AS7),"",IF((+AL7/AS7)&gt;100%,100%,(+AL7/AS7)))</f>
      </c>
      <c r="AV7" s="129">
        <f>AR7/T7</f>
        <v>0.43333333333333335</v>
      </c>
      <c r="AW7" s="134"/>
      <c r="AX7" s="129">
        <f>IF(ISERR(+AW7/M7),"",IF((+AW7/M7),(AW7/M7),(AW7/M7)))</f>
      </c>
      <c r="AY7" s="178" t="s">
        <v>709</v>
      </c>
      <c r="AZ7" s="51"/>
      <c r="BA7" s="128">
        <f>SUM(O7)</f>
        <v>1</v>
      </c>
      <c r="BB7" s="129">
        <f>IF(ISERR(+O7/T7),"",IF((+O7/T7)&gt;100%,100%,(+O7/T7)))</f>
        <v>0.3333333333333333</v>
      </c>
      <c r="BC7" s="129">
        <f>IF(ISERR(+AM7/BA7),"",IF((+AM7/BA7)&gt;100%,100%,(+AM7/BA7)))</f>
        <v>0.3</v>
      </c>
      <c r="BD7" s="129">
        <f>AR7/T7</f>
        <v>0.43333333333333335</v>
      </c>
      <c r="BE7" s="134"/>
      <c r="BF7" s="129">
        <f>IF(ISERR(+BE7/M7),"",IF((+BE7/M7),(BE7/M7),(BE7/M7)))</f>
      </c>
      <c r="BG7" s="178" t="s">
        <v>855</v>
      </c>
      <c r="BH7" s="178"/>
      <c r="BI7" s="197">
        <f>SUM(P7)</f>
        <v>0</v>
      </c>
      <c r="BJ7" s="50">
        <f>IF(ISERR(+P7/T7),"",IF((+P7/T7)&gt;100%,100%,(+P7/T7)))</f>
        <v>0</v>
      </c>
      <c r="BK7" s="50">
        <f>IF(ISERR(+AN7/BI7),"",IF((+AN7/BI7)&gt;100%,100%,(+AN7/BI7)))</f>
      </c>
      <c r="BL7" s="50">
        <f>AR7/T7</f>
        <v>0.43333333333333335</v>
      </c>
      <c r="BM7" s="134">
        <v>0</v>
      </c>
      <c r="BN7" s="50">
        <f>IF(ISERR(+BM7/U7),"",IF((+BM7/U7),(BM7/U7),(BM7/U7)))</f>
      </c>
      <c r="BO7" s="178" t="s">
        <v>985</v>
      </c>
      <c r="BP7" s="178"/>
      <c r="BQ7" s="50"/>
      <c r="BR7" s="50"/>
      <c r="BS7" s="50"/>
    </row>
    <row r="8" spans="1:71" ht="102">
      <c r="A8" s="73">
        <v>151</v>
      </c>
      <c r="B8" s="73">
        <v>3</v>
      </c>
      <c r="C8" s="73" t="s">
        <v>124</v>
      </c>
      <c r="D8" s="73"/>
      <c r="E8" s="73" t="s">
        <v>631</v>
      </c>
      <c r="F8" s="73" t="s">
        <v>44</v>
      </c>
      <c r="G8" s="73" t="s">
        <v>55</v>
      </c>
      <c r="H8" s="73" t="s">
        <v>64</v>
      </c>
      <c r="I8" s="73" t="s">
        <v>635</v>
      </c>
      <c r="J8" s="82" t="s">
        <v>518</v>
      </c>
      <c r="K8" s="97" t="s">
        <v>519</v>
      </c>
      <c r="L8" s="84" t="s">
        <v>520</v>
      </c>
      <c r="M8" s="96"/>
      <c r="N8" s="98"/>
      <c r="O8" s="98">
        <v>1</v>
      </c>
      <c r="P8" s="98"/>
      <c r="Q8" s="98">
        <v>1</v>
      </c>
      <c r="R8" s="98"/>
      <c r="S8" s="98">
        <v>1</v>
      </c>
      <c r="T8" s="80">
        <f>SUM(N8:S8)</f>
        <v>3</v>
      </c>
      <c r="U8" s="48" t="s">
        <v>4</v>
      </c>
      <c r="V8" s="48" t="s">
        <v>4</v>
      </c>
      <c r="W8" s="48" t="s">
        <v>179</v>
      </c>
      <c r="X8" s="48"/>
      <c r="Y8" s="48"/>
      <c r="Z8" s="48"/>
      <c r="AA8" s="48"/>
      <c r="AB8" s="48"/>
      <c r="AC8" s="48" t="s">
        <v>179</v>
      </c>
      <c r="AD8" s="48"/>
      <c r="AE8" s="48" t="s">
        <v>179</v>
      </c>
      <c r="AF8" s="48"/>
      <c r="AG8" s="48"/>
      <c r="AH8" s="48"/>
      <c r="AI8" s="48"/>
      <c r="AJ8" s="48"/>
      <c r="AK8" s="48"/>
      <c r="AL8" s="49"/>
      <c r="AM8" s="49">
        <v>1</v>
      </c>
      <c r="AN8" s="49">
        <v>0</v>
      </c>
      <c r="AO8" s="49"/>
      <c r="AP8" s="49"/>
      <c r="AQ8" s="49"/>
      <c r="AR8" s="49">
        <f>SUM(AL8:AQ8)</f>
        <v>1</v>
      </c>
      <c r="AS8" s="128">
        <f>SUM(N8)</f>
        <v>0</v>
      </c>
      <c r="AT8" s="129">
        <f>IF(ISERR(+N8/T8),"",IF((+N8/T8)&gt;100%,100%,(+N8/T8)))</f>
        <v>0</v>
      </c>
      <c r="AU8" s="129">
        <f>IF(ISERR(+AL8/AS8),"",IF((+AL8/AS8)&gt;100%,100%,(+AL8/AS8)))</f>
      </c>
      <c r="AV8" s="129">
        <f>AR8/T8</f>
        <v>0.3333333333333333</v>
      </c>
      <c r="AW8" s="134"/>
      <c r="AX8" s="129">
        <f>IF(ISERR(+AW8/M8),"",IF((+AW8/M8),(AW8/M8),(AW8/M8)))</f>
      </c>
      <c r="AY8" s="178" t="s">
        <v>710</v>
      </c>
      <c r="AZ8" s="51"/>
      <c r="BA8" s="128">
        <f>SUM(O8)</f>
        <v>1</v>
      </c>
      <c r="BB8" s="129">
        <f>IF(ISERR(+O8/T8),"",IF((+O8/T8)&gt;100%,100%,(+O8/T8)))</f>
        <v>0.3333333333333333</v>
      </c>
      <c r="BC8" s="129">
        <f>IF(ISERR(+AM8/BA8),"",IF((+AM8/BA8)&gt;100%,100%,(+AM8/BA8)))</f>
        <v>1</v>
      </c>
      <c r="BD8" s="129">
        <f>AR8/T8</f>
        <v>0.3333333333333333</v>
      </c>
      <c r="BE8" s="134">
        <v>0</v>
      </c>
      <c r="BF8" s="129">
        <f>IF(ISERR(+BE8/M8),"",IF((+BE8/M8),(BE8/M8),(BE8/M8)))</f>
      </c>
      <c r="BG8" s="178" t="s">
        <v>856</v>
      </c>
      <c r="BH8" s="178"/>
      <c r="BI8" s="197">
        <f>SUM(P8)</f>
        <v>0</v>
      </c>
      <c r="BJ8" s="50">
        <f>IF(ISERR(+P8/T8),"",IF((+P8/T8)&gt;100%,100%,(+P8/T8)))</f>
        <v>0</v>
      </c>
      <c r="BK8" s="50">
        <f>IF(ISERR(+AN8/BI8),"",IF((+AN8/BI8)&gt;100%,100%,(+AN8/BI8)))</f>
      </c>
      <c r="BL8" s="50">
        <f>AR8/T8</f>
        <v>0.3333333333333333</v>
      </c>
      <c r="BM8" s="134">
        <v>0</v>
      </c>
      <c r="BN8" s="50">
        <f>IF(ISERR(+BM8/U8),"",IF((+BM8/U8),(BM8/U8),(BM8/U8)))</f>
      </c>
      <c r="BO8" s="178" t="s">
        <v>986</v>
      </c>
      <c r="BP8" s="178"/>
      <c r="BQ8" s="50"/>
      <c r="BR8" s="50"/>
      <c r="BS8" s="50"/>
    </row>
    <row r="9" spans="1:71" ht="12.75">
      <c r="A9" s="120"/>
      <c r="B9" s="120"/>
      <c r="C9" s="120"/>
      <c r="D9" s="120"/>
      <c r="E9" s="120"/>
      <c r="F9" s="120"/>
      <c r="G9" s="120"/>
      <c r="H9" s="120"/>
      <c r="I9" s="120"/>
      <c r="J9" s="121"/>
      <c r="K9" s="122"/>
      <c r="L9" s="123"/>
      <c r="M9" s="124">
        <f>SUM(M6:M8)</f>
        <v>0</v>
      </c>
      <c r="N9" s="125"/>
      <c r="O9" s="125"/>
      <c r="P9" s="125"/>
      <c r="Q9" s="125"/>
      <c r="R9" s="125"/>
      <c r="S9" s="125"/>
      <c r="T9" s="125"/>
      <c r="U9" s="57"/>
      <c r="V9" s="57"/>
      <c r="W9" s="57"/>
      <c r="X9" s="57"/>
      <c r="Y9" s="57"/>
      <c r="Z9" s="57"/>
      <c r="AA9" s="57"/>
      <c r="AB9" s="57"/>
      <c r="AC9" s="57"/>
      <c r="AD9" s="57"/>
      <c r="AE9" s="57"/>
      <c r="AF9" s="57"/>
      <c r="AG9" s="57"/>
      <c r="AH9" s="57"/>
      <c r="AI9" s="57"/>
      <c r="AJ9" s="57"/>
      <c r="AK9" s="58"/>
      <c r="AL9" s="59"/>
      <c r="AM9" s="59"/>
      <c r="AN9" s="59"/>
      <c r="AO9" s="59"/>
      <c r="AP9" s="59"/>
      <c r="AQ9" s="59"/>
      <c r="AR9" s="59"/>
      <c r="AS9" s="130"/>
      <c r="AT9" s="131"/>
      <c r="AU9" s="131" t="e">
        <f>AVERAGE(AU6:AU8)</f>
        <v>#DIV/0!</v>
      </c>
      <c r="AV9" s="131">
        <f>AVERAGE(AV6:AV8)</f>
        <v>0.4222222222222222</v>
      </c>
      <c r="AW9" s="135">
        <f>SUM(AW6:AW8)</f>
        <v>0</v>
      </c>
      <c r="AX9" s="131"/>
      <c r="AY9" s="60"/>
      <c r="AZ9" s="60"/>
      <c r="BA9" s="131"/>
      <c r="BB9" s="131"/>
      <c r="BC9" s="131">
        <f>AVERAGE(BC6:BC8)</f>
        <v>0.65</v>
      </c>
      <c r="BD9" s="131">
        <f>AVERAGE(BD6:BD8)</f>
        <v>0.4222222222222222</v>
      </c>
      <c r="BE9" s="185">
        <f>SUM(BE6:BE8)</f>
        <v>0</v>
      </c>
      <c r="BF9" s="131" t="e">
        <f>AVERAGE(BF6:BF8)</f>
        <v>#DIV/0!</v>
      </c>
      <c r="BG9" s="131"/>
      <c r="BH9" s="131"/>
      <c r="BI9" s="131"/>
      <c r="BJ9" s="131"/>
      <c r="BK9" s="131">
        <f>AVERAGE(BK6:BK8)</f>
        <v>1</v>
      </c>
      <c r="BL9" s="131">
        <f>AVERAGE(BL6:BL8)</f>
        <v>0.4222222222222222</v>
      </c>
      <c r="BM9" s="185">
        <f>SUM(BM6:BM8)</f>
        <v>0</v>
      </c>
      <c r="BN9" s="131" t="e">
        <f>AVERAGE(BN6:BN8)</f>
        <v>#DIV/0!</v>
      </c>
      <c r="BO9" s="131"/>
      <c r="BP9" s="131"/>
      <c r="BQ9" s="60"/>
      <c r="BR9" s="60"/>
      <c r="BS9"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tint="-0.24997000396251678"/>
  </sheetPr>
  <dimension ref="A1:BS29"/>
  <sheetViews>
    <sheetView showGridLines="0" zoomScale="70" zoomScaleNormal="70" zoomScalePageLayoutView="0" workbookViewId="0" topLeftCell="B1">
      <pane xSplit="9" ySplit="5" topLeftCell="K27" activePane="bottomRight" state="frozen"/>
      <selection pane="topLeft" activeCell="B1" sqref="B1"/>
      <selection pane="topRight" activeCell="K1" sqref="K1"/>
      <selection pane="bottomLeft" activeCell="B6" sqref="B6"/>
      <selection pane="bottomRight" activeCell="K35" sqref="K35"/>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6.00390625" style="64" customWidth="1"/>
    <col min="14" max="19" width="7.28125" style="65" customWidth="1"/>
    <col min="20" max="20" width="9.710937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38" width="9.421875" style="66" customWidth="1"/>
    <col min="39" max="39" width="9.8515625" style="66" customWidth="1"/>
    <col min="40" max="40" width="10.140625" style="66" customWidth="1"/>
    <col min="41" max="42" width="9.7109375" style="66" customWidth="1"/>
    <col min="43" max="43" width="10.28125" style="66" customWidth="1"/>
    <col min="44" max="44" width="12.710937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1.28125" style="66" hidden="1" customWidth="1"/>
    <col min="50" max="50" width="19.8515625" style="66" hidden="1" customWidth="1"/>
    <col min="51" max="52" width="31.421875" style="66" hidden="1" customWidth="1"/>
    <col min="53" max="53" width="21.28125" style="66" hidden="1" customWidth="1"/>
    <col min="54" max="54" width="23.00390625" style="66" hidden="1" customWidth="1"/>
    <col min="55" max="55" width="20.57421875" style="66" hidden="1" customWidth="1"/>
    <col min="56" max="56" width="23.57421875" style="66" hidden="1" customWidth="1"/>
    <col min="57" max="57" width="22.28125" style="66" hidden="1" customWidth="1"/>
    <col min="58" max="58" width="18.00390625" style="66" hidden="1" customWidth="1"/>
    <col min="59" max="60" width="40.28125" style="66" hidden="1" customWidth="1"/>
    <col min="61" max="61" width="20.28125" style="66" customWidth="1"/>
    <col min="62" max="62" width="25.140625" style="66" customWidth="1"/>
    <col min="63" max="63" width="22.7109375" style="66" customWidth="1"/>
    <col min="64" max="64" width="28.00390625" style="66" customWidth="1"/>
    <col min="65" max="66" width="30.421875" style="66" customWidth="1"/>
    <col min="67" max="68" width="40.281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27.5">
      <c r="A6" s="73">
        <v>126</v>
      </c>
      <c r="B6" s="73">
        <v>1</v>
      </c>
      <c r="C6" s="73" t="s">
        <v>123</v>
      </c>
      <c r="D6" s="73" t="s">
        <v>145</v>
      </c>
      <c r="E6" s="73" t="s">
        <v>40</v>
      </c>
      <c r="F6" s="73" t="s">
        <v>44</v>
      </c>
      <c r="G6" s="73" t="s">
        <v>55</v>
      </c>
      <c r="H6" s="73" t="s">
        <v>65</v>
      </c>
      <c r="I6" s="73" t="s">
        <v>178</v>
      </c>
      <c r="J6" s="82" t="s">
        <v>472</v>
      </c>
      <c r="K6" s="92" t="s">
        <v>473</v>
      </c>
      <c r="L6" s="84" t="s">
        <v>474</v>
      </c>
      <c r="M6" s="96">
        <v>284045000</v>
      </c>
      <c r="N6" s="108"/>
      <c r="O6" s="108"/>
      <c r="P6" s="109">
        <v>1</v>
      </c>
      <c r="Q6" s="109">
        <v>1</v>
      </c>
      <c r="R6" s="109">
        <v>1</v>
      </c>
      <c r="S6" s="109">
        <v>2</v>
      </c>
      <c r="T6" s="110">
        <f aca="true" t="shared" si="0" ref="T6:T28">SUM(N6:S6)</f>
        <v>5</v>
      </c>
      <c r="U6" s="54" t="s">
        <v>179</v>
      </c>
      <c r="V6" s="54" t="s">
        <v>179</v>
      </c>
      <c r="W6" s="48" t="s">
        <v>179</v>
      </c>
      <c r="X6" s="54" t="s">
        <v>207</v>
      </c>
      <c r="Y6" s="54" t="s">
        <v>179</v>
      </c>
      <c r="Z6" s="54" t="s">
        <v>179</v>
      </c>
      <c r="AA6" s="54" t="s">
        <v>207</v>
      </c>
      <c r="AB6" s="54" t="s">
        <v>207</v>
      </c>
      <c r="AC6" s="54" t="s">
        <v>179</v>
      </c>
      <c r="AD6" s="54" t="s">
        <v>207</v>
      </c>
      <c r="AE6" s="54" t="s">
        <v>179</v>
      </c>
      <c r="AF6" s="54" t="s">
        <v>179</v>
      </c>
      <c r="AG6" s="54" t="s">
        <v>179</v>
      </c>
      <c r="AH6" s="54" t="s">
        <v>179</v>
      </c>
      <c r="AI6" s="54" t="s">
        <v>179</v>
      </c>
      <c r="AJ6" s="54" t="s">
        <v>179</v>
      </c>
      <c r="AK6" s="54" t="s">
        <v>179</v>
      </c>
      <c r="AL6" s="49"/>
      <c r="AM6" s="49"/>
      <c r="AN6" s="49">
        <v>3</v>
      </c>
      <c r="AO6" s="49"/>
      <c r="AP6" s="49"/>
      <c r="AQ6" s="49"/>
      <c r="AR6" s="49">
        <f>SUM(AL6:AQ6)</f>
        <v>3</v>
      </c>
      <c r="AS6" s="128">
        <f>SUM(N6)</f>
        <v>0</v>
      </c>
      <c r="AT6" s="129">
        <f>IF(ISERR(+N6/T6),"",IF((+N6/T6)&gt;100%,100%,(+N6/T6)))</f>
        <v>0</v>
      </c>
      <c r="AU6" s="129">
        <f>IF(ISERR(+AL6/AS6),"",IF((+AL6/AS6)&gt;100%,100%,(+AL6/AS6)))</f>
      </c>
      <c r="AV6" s="129">
        <f>AR6/T6</f>
        <v>0.6</v>
      </c>
      <c r="AW6" s="134"/>
      <c r="AX6" s="129">
        <f>IF(ISERR(+AW6/M6),"",IF((+AW6/M6),(AW6/M6),(AW6/M6)))</f>
        <v>0</v>
      </c>
      <c r="AY6" s="178"/>
      <c r="AZ6" s="178"/>
      <c r="BA6" s="128">
        <f aca="true" t="shared" si="1" ref="BA6:BA28">SUM(O6)</f>
        <v>0</v>
      </c>
      <c r="BB6" s="129">
        <f aca="true" t="shared" si="2" ref="BB6:BB28">IF(ISERR(+O6/T6),"",IF((+O6/T6)&gt;100%,100%,(+O6/T6)))</f>
        <v>0</v>
      </c>
      <c r="BC6" s="129">
        <f aca="true" t="shared" si="3" ref="BC6:BC28">IF(ISERR(+AM6/BA6),"",IF((+AM6/BA6)&gt;100%,100%,(+AM6/BA6)))</f>
      </c>
      <c r="BD6" s="129">
        <f aca="true" t="shared" si="4" ref="BD6:BD28">AR6/T6</f>
        <v>0.6</v>
      </c>
      <c r="BE6" s="134">
        <v>0</v>
      </c>
      <c r="BF6" s="129">
        <f aca="true" t="shared" si="5" ref="BF6:BF28">IF(ISERR(+BE6/M6),"",IF((+BE6/M6),(BE6/M6),(BE6/M6)))</f>
        <v>0</v>
      </c>
      <c r="BG6" s="178"/>
      <c r="BH6" s="178"/>
      <c r="BI6" s="197">
        <f>SUM(P6)</f>
        <v>1</v>
      </c>
      <c r="BJ6" s="50">
        <f>IF(ISERR(+P6/T6),"",IF((+P6/T6)&gt;100%,100%,(+P6/T6)))</f>
        <v>0.2</v>
      </c>
      <c r="BK6" s="50">
        <f>IF(ISERR(+AN6/BI6),"",IF((+AN6/BI6)&gt;100%,100%,(+AN6/BI6)))</f>
        <v>1</v>
      </c>
      <c r="BL6" s="50">
        <f>AR6/T6</f>
        <v>0.6</v>
      </c>
      <c r="BM6" s="134">
        <v>0</v>
      </c>
      <c r="BN6" s="50">
        <f>IF(ISERR(+BM6/U6),"",IF((+BM6/U6),(BM6/U6),(BM6/U6)))</f>
      </c>
      <c r="BO6" s="187" t="s">
        <v>989</v>
      </c>
      <c r="BP6" s="187" t="s">
        <v>990</v>
      </c>
      <c r="BQ6" s="50"/>
      <c r="BR6" s="50"/>
      <c r="BS6" s="50"/>
    </row>
    <row r="7" spans="1:71" ht="76.5">
      <c r="A7" s="73">
        <v>127</v>
      </c>
      <c r="B7" s="73">
        <v>2</v>
      </c>
      <c r="C7" s="73" t="s">
        <v>123</v>
      </c>
      <c r="D7" s="73" t="s">
        <v>145</v>
      </c>
      <c r="E7" s="73" t="s">
        <v>40</v>
      </c>
      <c r="F7" s="73" t="s">
        <v>44</v>
      </c>
      <c r="G7" s="73" t="s">
        <v>55</v>
      </c>
      <c r="H7" s="73" t="s">
        <v>65</v>
      </c>
      <c r="I7" s="73" t="s">
        <v>171</v>
      </c>
      <c r="J7" s="82" t="s">
        <v>475</v>
      </c>
      <c r="K7" s="92" t="s">
        <v>476</v>
      </c>
      <c r="L7" s="84" t="s">
        <v>477</v>
      </c>
      <c r="M7" s="96">
        <v>3111925556</v>
      </c>
      <c r="N7" s="87"/>
      <c r="O7" s="87"/>
      <c r="P7" s="87"/>
      <c r="Q7" s="87"/>
      <c r="R7" s="87"/>
      <c r="S7" s="109">
        <v>1</v>
      </c>
      <c r="T7" s="110">
        <f t="shared" si="0"/>
        <v>1</v>
      </c>
      <c r="U7" s="54" t="s">
        <v>179</v>
      </c>
      <c r="V7" s="54" t="s">
        <v>179</v>
      </c>
      <c r="W7" s="48" t="s">
        <v>179</v>
      </c>
      <c r="X7" s="54" t="s">
        <v>207</v>
      </c>
      <c r="Y7" s="54" t="s">
        <v>179</v>
      </c>
      <c r="Z7" s="54" t="s">
        <v>179</v>
      </c>
      <c r="AA7" s="54" t="s">
        <v>207</v>
      </c>
      <c r="AB7" s="54" t="s">
        <v>207</v>
      </c>
      <c r="AC7" s="54" t="s">
        <v>179</v>
      </c>
      <c r="AD7" s="54" t="s">
        <v>207</v>
      </c>
      <c r="AE7" s="54" t="s">
        <v>179</v>
      </c>
      <c r="AF7" s="54" t="s">
        <v>179</v>
      </c>
      <c r="AG7" s="54" t="s">
        <v>179</v>
      </c>
      <c r="AH7" s="54" t="s">
        <v>179</v>
      </c>
      <c r="AI7" s="54" t="s">
        <v>179</v>
      </c>
      <c r="AJ7" s="54" t="s">
        <v>179</v>
      </c>
      <c r="AK7" s="54" t="s">
        <v>179</v>
      </c>
      <c r="AL7" s="49"/>
      <c r="AM7" s="49"/>
      <c r="AN7" s="49"/>
      <c r="AO7" s="49"/>
      <c r="AP7" s="49"/>
      <c r="AQ7" s="49"/>
      <c r="AR7" s="49">
        <f>SUM(AL7:AQ7)</f>
        <v>0</v>
      </c>
      <c r="AS7" s="128">
        <f aca="true" t="shared" si="6" ref="AS7:AS28">SUM(N7)</f>
        <v>0</v>
      </c>
      <c r="AT7" s="129">
        <f aca="true" t="shared" si="7" ref="AT7:AT28">IF(ISERR(+N7/T7),"",IF((+N7/T7)&gt;100%,100%,(+N7/T7)))</f>
        <v>0</v>
      </c>
      <c r="AU7" s="129">
        <f aca="true" t="shared" si="8" ref="AU7:AU28">IF(ISERR(+AL7/AS7),"",IF((+AL7/AS7)&gt;100%,100%,(+AL7/AS7)))</f>
      </c>
      <c r="AV7" s="129">
        <f aca="true" t="shared" si="9" ref="AV7:AV28">AR7/T7</f>
        <v>0</v>
      </c>
      <c r="AW7" s="134"/>
      <c r="AX7" s="129">
        <f aca="true" t="shared" si="10" ref="AX7:AX28">IF(ISERR(+AW7/M7),"",IF((+AW7/M7),(AW7/M7),(AW7/M7)))</f>
        <v>0</v>
      </c>
      <c r="AY7" s="178"/>
      <c r="AZ7" s="178"/>
      <c r="BA7" s="128">
        <f t="shared" si="1"/>
        <v>0</v>
      </c>
      <c r="BB7" s="129">
        <f t="shared" si="2"/>
        <v>0</v>
      </c>
      <c r="BC7" s="129">
        <f t="shared" si="3"/>
      </c>
      <c r="BD7" s="129">
        <f t="shared" si="4"/>
        <v>0</v>
      </c>
      <c r="BE7" s="134">
        <v>0</v>
      </c>
      <c r="BF7" s="129">
        <f t="shared" si="5"/>
        <v>0</v>
      </c>
      <c r="BG7" s="178"/>
      <c r="BH7" s="178"/>
      <c r="BI7" s="197">
        <f aca="true" t="shared" si="11" ref="BI7:BI28">SUM(P7)</f>
        <v>0</v>
      </c>
      <c r="BJ7" s="50">
        <f aca="true" t="shared" si="12" ref="BJ7:BJ28">IF(ISERR(+P7/T7),"",IF((+P7/T7)&gt;100%,100%,(+P7/T7)))</f>
        <v>0</v>
      </c>
      <c r="BK7" s="50">
        <f aca="true" t="shared" si="13" ref="BK7:BK28">IF(ISERR(+AN7/BI7),"",IF((+AN7/BI7)&gt;100%,100%,(+AN7/BI7)))</f>
      </c>
      <c r="BL7" s="50">
        <f aca="true" t="shared" si="14" ref="BL7:BL28">AR7/T7</f>
        <v>0</v>
      </c>
      <c r="BM7" s="134">
        <v>0</v>
      </c>
      <c r="BN7" s="50">
        <f aca="true" t="shared" si="15" ref="BN7:BN28">IF(ISERR(+BM7/U7),"",IF((+BM7/U7),(BM7/U7),(BM7/U7)))</f>
      </c>
      <c r="BO7" s="178"/>
      <c r="BP7" s="178"/>
      <c r="BQ7" s="50"/>
      <c r="BR7" s="50"/>
      <c r="BS7" s="50"/>
    </row>
    <row r="8" spans="1:71" ht="76.5">
      <c r="A8" s="73">
        <v>128</v>
      </c>
      <c r="B8" s="73">
        <v>3</v>
      </c>
      <c r="C8" s="73" t="s">
        <v>123</v>
      </c>
      <c r="D8" s="73" t="s">
        <v>145</v>
      </c>
      <c r="E8" s="73" t="s">
        <v>40</v>
      </c>
      <c r="F8" s="73" t="s">
        <v>44</v>
      </c>
      <c r="G8" s="73" t="s">
        <v>55</v>
      </c>
      <c r="H8" s="73" t="s">
        <v>65</v>
      </c>
      <c r="I8" s="73" t="s">
        <v>178</v>
      </c>
      <c r="J8" s="82" t="s">
        <v>478</v>
      </c>
      <c r="K8" s="92" t="s">
        <v>476</v>
      </c>
      <c r="L8" s="84" t="s">
        <v>477</v>
      </c>
      <c r="M8" s="96">
        <v>1196895613</v>
      </c>
      <c r="N8" s="87"/>
      <c r="O8" s="87"/>
      <c r="P8" s="87"/>
      <c r="Q8" s="87"/>
      <c r="R8" s="87"/>
      <c r="S8" s="109">
        <v>1</v>
      </c>
      <c r="T8" s="110">
        <f t="shared" si="0"/>
        <v>1</v>
      </c>
      <c r="U8" s="54" t="s">
        <v>179</v>
      </c>
      <c r="V8" s="54" t="s">
        <v>179</v>
      </c>
      <c r="W8" s="48" t="s">
        <v>179</v>
      </c>
      <c r="X8" s="54" t="s">
        <v>207</v>
      </c>
      <c r="Y8" s="54" t="s">
        <v>179</v>
      </c>
      <c r="Z8" s="54" t="s">
        <v>179</v>
      </c>
      <c r="AA8" s="54" t="s">
        <v>207</v>
      </c>
      <c r="AB8" s="54" t="s">
        <v>207</v>
      </c>
      <c r="AC8" s="54" t="s">
        <v>179</v>
      </c>
      <c r="AD8" s="54" t="s">
        <v>207</v>
      </c>
      <c r="AE8" s="54" t="s">
        <v>179</v>
      </c>
      <c r="AF8" s="54" t="s">
        <v>179</v>
      </c>
      <c r="AG8" s="54" t="s">
        <v>179</v>
      </c>
      <c r="AH8" s="54" t="s">
        <v>179</v>
      </c>
      <c r="AI8" s="54" t="s">
        <v>179</v>
      </c>
      <c r="AJ8" s="54" t="s">
        <v>179</v>
      </c>
      <c r="AK8" s="54" t="s">
        <v>179</v>
      </c>
      <c r="AL8" s="49"/>
      <c r="AM8" s="49"/>
      <c r="AN8" s="49"/>
      <c r="AO8" s="49"/>
      <c r="AP8" s="49"/>
      <c r="AQ8" s="49"/>
      <c r="AR8" s="49">
        <f>SUM(AL8:AQ8)</f>
        <v>0</v>
      </c>
      <c r="AS8" s="128">
        <f t="shared" si="6"/>
        <v>0</v>
      </c>
      <c r="AT8" s="129">
        <f t="shared" si="7"/>
        <v>0</v>
      </c>
      <c r="AU8" s="129">
        <f t="shared" si="8"/>
      </c>
      <c r="AV8" s="129">
        <f t="shared" si="9"/>
        <v>0</v>
      </c>
      <c r="AW8" s="134"/>
      <c r="AX8" s="129">
        <f t="shared" si="10"/>
        <v>0</v>
      </c>
      <c r="AY8" s="178"/>
      <c r="AZ8" s="178"/>
      <c r="BA8" s="128">
        <f t="shared" si="1"/>
        <v>0</v>
      </c>
      <c r="BB8" s="129">
        <f t="shared" si="2"/>
        <v>0</v>
      </c>
      <c r="BC8" s="129">
        <f t="shared" si="3"/>
      </c>
      <c r="BD8" s="129">
        <f t="shared" si="4"/>
        <v>0</v>
      </c>
      <c r="BE8" s="134">
        <v>0</v>
      </c>
      <c r="BF8" s="129">
        <f t="shared" si="5"/>
        <v>0</v>
      </c>
      <c r="BG8" s="178"/>
      <c r="BH8" s="178"/>
      <c r="BI8" s="197">
        <f t="shared" si="11"/>
        <v>0</v>
      </c>
      <c r="BJ8" s="50">
        <f t="shared" si="12"/>
        <v>0</v>
      </c>
      <c r="BK8" s="50">
        <f t="shared" si="13"/>
      </c>
      <c r="BL8" s="50">
        <f t="shared" si="14"/>
        <v>0</v>
      </c>
      <c r="BM8" s="134">
        <v>0</v>
      </c>
      <c r="BN8" s="50">
        <f t="shared" si="15"/>
      </c>
      <c r="BO8" s="178"/>
      <c r="BP8" s="178"/>
      <c r="BQ8" s="50"/>
      <c r="BR8" s="50"/>
      <c r="BS8" s="50"/>
    </row>
    <row r="9" spans="1:71" ht="267.75">
      <c r="A9" s="73">
        <v>129</v>
      </c>
      <c r="B9" s="73">
        <v>4</v>
      </c>
      <c r="C9" s="73" t="s">
        <v>123</v>
      </c>
      <c r="D9" s="73" t="s">
        <v>146</v>
      </c>
      <c r="E9" s="73" t="s">
        <v>59</v>
      </c>
      <c r="F9" s="73" t="s">
        <v>44</v>
      </c>
      <c r="G9" s="73" t="s">
        <v>55</v>
      </c>
      <c r="H9" s="73" t="s">
        <v>63</v>
      </c>
      <c r="I9" s="73" t="s">
        <v>168</v>
      </c>
      <c r="J9" s="111" t="s">
        <v>479</v>
      </c>
      <c r="K9" s="92" t="s">
        <v>470</v>
      </c>
      <c r="L9" s="112" t="s">
        <v>480</v>
      </c>
      <c r="M9" s="96"/>
      <c r="N9" s="91"/>
      <c r="O9" s="91">
        <v>1</v>
      </c>
      <c r="P9" s="91"/>
      <c r="Q9" s="91">
        <v>1</v>
      </c>
      <c r="R9" s="91"/>
      <c r="S9" s="91">
        <v>1</v>
      </c>
      <c r="T9" s="110">
        <f t="shared" si="0"/>
        <v>3</v>
      </c>
      <c r="U9" s="55" t="s">
        <v>207</v>
      </c>
      <c r="V9" s="55" t="s">
        <v>179</v>
      </c>
      <c r="W9" s="48" t="s">
        <v>179</v>
      </c>
      <c r="X9" s="55" t="s">
        <v>207</v>
      </c>
      <c r="Y9" s="55" t="s">
        <v>179</v>
      </c>
      <c r="Z9" s="55" t="s">
        <v>179</v>
      </c>
      <c r="AA9" s="55" t="s">
        <v>179</v>
      </c>
      <c r="AB9" s="55" t="s">
        <v>207</v>
      </c>
      <c r="AC9" s="55" t="s">
        <v>179</v>
      </c>
      <c r="AD9" s="55" t="s">
        <v>207</v>
      </c>
      <c r="AE9" s="55" t="s">
        <v>179</v>
      </c>
      <c r="AF9" s="55" t="s">
        <v>207</v>
      </c>
      <c r="AG9" s="55" t="s">
        <v>207</v>
      </c>
      <c r="AH9" s="55" t="s">
        <v>207</v>
      </c>
      <c r="AI9" s="55" t="s">
        <v>179</v>
      </c>
      <c r="AJ9" s="55" t="s">
        <v>179</v>
      </c>
      <c r="AK9" s="55" t="s">
        <v>179</v>
      </c>
      <c r="AL9" s="49"/>
      <c r="AM9" s="49">
        <v>1</v>
      </c>
      <c r="AN9" s="49"/>
      <c r="AO9" s="49"/>
      <c r="AP9" s="49"/>
      <c r="AQ9" s="49"/>
      <c r="AR9" s="49">
        <f>SUM(AL9:AQ9)</f>
        <v>1</v>
      </c>
      <c r="AS9" s="128">
        <f t="shared" si="6"/>
        <v>0</v>
      </c>
      <c r="AT9" s="129">
        <f t="shared" si="7"/>
        <v>0</v>
      </c>
      <c r="AU9" s="129">
        <f t="shared" si="8"/>
      </c>
      <c r="AV9" s="129">
        <f t="shared" si="9"/>
        <v>0.3333333333333333</v>
      </c>
      <c r="AW9" s="134"/>
      <c r="AX9" s="129">
        <f t="shared" si="10"/>
      </c>
      <c r="AY9" s="178"/>
      <c r="AZ9" s="178"/>
      <c r="BA9" s="128">
        <f t="shared" si="1"/>
        <v>1</v>
      </c>
      <c r="BB9" s="129">
        <f t="shared" si="2"/>
        <v>0.3333333333333333</v>
      </c>
      <c r="BC9" s="129">
        <f t="shared" si="3"/>
        <v>1</v>
      </c>
      <c r="BD9" s="129">
        <f t="shared" si="4"/>
        <v>0.3333333333333333</v>
      </c>
      <c r="BE9" s="134">
        <v>0</v>
      </c>
      <c r="BF9" s="129">
        <f t="shared" si="5"/>
      </c>
      <c r="BG9" s="178" t="s">
        <v>857</v>
      </c>
      <c r="BH9" s="178"/>
      <c r="BI9" s="197">
        <f t="shared" si="11"/>
        <v>0</v>
      </c>
      <c r="BJ9" s="50">
        <f t="shared" si="12"/>
        <v>0</v>
      </c>
      <c r="BK9" s="50">
        <f t="shared" si="13"/>
      </c>
      <c r="BL9" s="50">
        <f t="shared" si="14"/>
        <v>0.3333333333333333</v>
      </c>
      <c r="BM9" s="134" t="s">
        <v>161</v>
      </c>
      <c r="BN9" s="50">
        <f t="shared" si="15"/>
      </c>
      <c r="BO9" s="178" t="s">
        <v>991</v>
      </c>
      <c r="BP9" s="178" t="s">
        <v>161</v>
      </c>
      <c r="BQ9" s="50"/>
      <c r="BR9" s="50"/>
      <c r="BS9" s="50"/>
    </row>
    <row r="10" spans="1:71" ht="140.25">
      <c r="A10" s="73">
        <v>130</v>
      </c>
      <c r="B10" s="73">
        <v>5</v>
      </c>
      <c r="C10" s="73" t="s">
        <v>123</v>
      </c>
      <c r="D10" s="73" t="s">
        <v>146</v>
      </c>
      <c r="E10" s="73" t="s">
        <v>59</v>
      </c>
      <c r="F10" s="73" t="s">
        <v>44</v>
      </c>
      <c r="G10" s="73" t="s">
        <v>55</v>
      </c>
      <c r="H10" s="73" t="s">
        <v>63</v>
      </c>
      <c r="I10" s="73" t="s">
        <v>168</v>
      </c>
      <c r="J10" s="111" t="s">
        <v>481</v>
      </c>
      <c r="K10" s="92" t="s">
        <v>482</v>
      </c>
      <c r="L10" s="112" t="s">
        <v>483</v>
      </c>
      <c r="M10" s="96"/>
      <c r="N10" s="93"/>
      <c r="O10" s="93"/>
      <c r="P10" s="93">
        <v>0.5</v>
      </c>
      <c r="Q10" s="93"/>
      <c r="R10" s="93"/>
      <c r="S10" s="93">
        <v>0.5</v>
      </c>
      <c r="T10" s="99">
        <f t="shared" si="0"/>
        <v>1</v>
      </c>
      <c r="U10" s="55" t="s">
        <v>207</v>
      </c>
      <c r="V10" s="55" t="s">
        <v>207</v>
      </c>
      <c r="W10" s="48" t="s">
        <v>179</v>
      </c>
      <c r="X10" s="55" t="s">
        <v>207</v>
      </c>
      <c r="Y10" s="55" t="s">
        <v>207</v>
      </c>
      <c r="Z10" s="55" t="s">
        <v>207</v>
      </c>
      <c r="AA10" s="55" t="s">
        <v>179</v>
      </c>
      <c r="AB10" s="55" t="s">
        <v>207</v>
      </c>
      <c r="AC10" s="55" t="s">
        <v>179</v>
      </c>
      <c r="AD10" s="55" t="s">
        <v>207</v>
      </c>
      <c r="AE10" s="55" t="s">
        <v>207</v>
      </c>
      <c r="AF10" s="55" t="s">
        <v>207</v>
      </c>
      <c r="AG10" s="55" t="s">
        <v>207</v>
      </c>
      <c r="AH10" s="55" t="s">
        <v>207</v>
      </c>
      <c r="AI10" s="55" t="s">
        <v>207</v>
      </c>
      <c r="AJ10" s="55" t="s">
        <v>179</v>
      </c>
      <c r="AK10" s="55" t="s">
        <v>179</v>
      </c>
      <c r="AL10" s="49"/>
      <c r="AM10" s="49"/>
      <c r="AN10" s="49">
        <v>1</v>
      </c>
      <c r="AO10" s="49"/>
      <c r="AP10" s="49"/>
      <c r="AQ10" s="49"/>
      <c r="AR10" s="49">
        <f aca="true" t="shared" si="16" ref="AR10:AR28">SUM(AL10:AQ10)</f>
        <v>1</v>
      </c>
      <c r="AS10" s="128">
        <f t="shared" si="6"/>
        <v>0</v>
      </c>
      <c r="AT10" s="129">
        <f t="shared" si="7"/>
        <v>0</v>
      </c>
      <c r="AU10" s="129">
        <f t="shared" si="8"/>
      </c>
      <c r="AV10" s="129">
        <f t="shared" si="9"/>
        <v>1</v>
      </c>
      <c r="AW10" s="134"/>
      <c r="AX10" s="129">
        <f t="shared" si="10"/>
      </c>
      <c r="AY10" s="178"/>
      <c r="AZ10" s="178"/>
      <c r="BA10" s="128">
        <f t="shared" si="1"/>
        <v>0</v>
      </c>
      <c r="BB10" s="129">
        <f t="shared" si="2"/>
        <v>0</v>
      </c>
      <c r="BC10" s="129">
        <f t="shared" si="3"/>
      </c>
      <c r="BD10" s="129">
        <f t="shared" si="4"/>
        <v>1</v>
      </c>
      <c r="BE10" s="134">
        <v>0</v>
      </c>
      <c r="BF10" s="129">
        <f t="shared" si="5"/>
      </c>
      <c r="BG10" s="178"/>
      <c r="BH10" s="178"/>
      <c r="BI10" s="197">
        <f t="shared" si="11"/>
        <v>0.5</v>
      </c>
      <c r="BJ10" s="50">
        <f t="shared" si="12"/>
        <v>0.5</v>
      </c>
      <c r="BK10" s="50">
        <f t="shared" si="13"/>
        <v>1</v>
      </c>
      <c r="BL10" s="50">
        <f t="shared" si="14"/>
        <v>1</v>
      </c>
      <c r="BM10" s="134" t="s">
        <v>161</v>
      </c>
      <c r="BN10" s="50">
        <f t="shared" si="15"/>
      </c>
      <c r="BO10" s="178" t="s">
        <v>992</v>
      </c>
      <c r="BP10" s="178" t="s">
        <v>161</v>
      </c>
      <c r="BQ10" s="50"/>
      <c r="BR10" s="50"/>
      <c r="BS10" s="50"/>
    </row>
    <row r="11" spans="1:71" ht="76.5">
      <c r="A11" s="73">
        <v>131</v>
      </c>
      <c r="B11" s="73">
        <v>6</v>
      </c>
      <c r="C11" s="73" t="s">
        <v>123</v>
      </c>
      <c r="D11" s="73" t="s">
        <v>146</v>
      </c>
      <c r="E11" s="73" t="s">
        <v>59</v>
      </c>
      <c r="F11" s="73" t="s">
        <v>44</v>
      </c>
      <c r="G11" s="73" t="s">
        <v>55</v>
      </c>
      <c r="H11" s="73" t="s">
        <v>63</v>
      </c>
      <c r="I11" s="73" t="s">
        <v>168</v>
      </c>
      <c r="J11" s="111" t="s">
        <v>484</v>
      </c>
      <c r="K11" s="92" t="s">
        <v>470</v>
      </c>
      <c r="L11" s="112" t="s">
        <v>485</v>
      </c>
      <c r="M11" s="96"/>
      <c r="N11" s="91"/>
      <c r="O11" s="91">
        <v>1</v>
      </c>
      <c r="P11" s="91"/>
      <c r="Q11" s="91">
        <v>1</v>
      </c>
      <c r="R11" s="91"/>
      <c r="S11" s="91">
        <v>1</v>
      </c>
      <c r="T11" s="110">
        <f t="shared" si="0"/>
        <v>3</v>
      </c>
      <c r="U11" s="55" t="s">
        <v>179</v>
      </c>
      <c r="V11" s="55" t="s">
        <v>179</v>
      </c>
      <c r="W11" s="48" t="s">
        <v>179</v>
      </c>
      <c r="X11" s="55" t="s">
        <v>207</v>
      </c>
      <c r="Y11" s="55" t="s">
        <v>179</v>
      </c>
      <c r="Z11" s="55" t="s">
        <v>179</v>
      </c>
      <c r="AA11" s="55" t="s">
        <v>179</v>
      </c>
      <c r="AB11" s="55" t="s">
        <v>207</v>
      </c>
      <c r="AC11" s="55" t="s">
        <v>207</v>
      </c>
      <c r="AD11" s="55" t="s">
        <v>207</v>
      </c>
      <c r="AE11" s="55" t="s">
        <v>207</v>
      </c>
      <c r="AF11" s="55" t="s">
        <v>207</v>
      </c>
      <c r="AG11" s="55" t="s">
        <v>207</v>
      </c>
      <c r="AH11" s="55" t="s">
        <v>207</v>
      </c>
      <c r="AI11" s="55" t="s">
        <v>207</v>
      </c>
      <c r="AJ11" s="55" t="s">
        <v>179</v>
      </c>
      <c r="AK11" s="55" t="s">
        <v>179</v>
      </c>
      <c r="AL11" s="49"/>
      <c r="AM11" s="49">
        <v>1</v>
      </c>
      <c r="AN11" s="49"/>
      <c r="AO11" s="49"/>
      <c r="AP11" s="49"/>
      <c r="AQ11" s="49"/>
      <c r="AR11" s="49">
        <f t="shared" si="16"/>
        <v>1</v>
      </c>
      <c r="AS11" s="128">
        <f t="shared" si="6"/>
        <v>0</v>
      </c>
      <c r="AT11" s="129">
        <f t="shared" si="7"/>
        <v>0</v>
      </c>
      <c r="AU11" s="129">
        <f t="shared" si="8"/>
      </c>
      <c r="AV11" s="129">
        <f t="shared" si="9"/>
        <v>0.3333333333333333</v>
      </c>
      <c r="AW11" s="134"/>
      <c r="AX11" s="129">
        <f t="shared" si="10"/>
      </c>
      <c r="AY11" s="178"/>
      <c r="AZ11" s="178"/>
      <c r="BA11" s="128">
        <f t="shared" si="1"/>
        <v>1</v>
      </c>
      <c r="BB11" s="129">
        <f t="shared" si="2"/>
        <v>0.3333333333333333</v>
      </c>
      <c r="BC11" s="129">
        <f t="shared" si="3"/>
        <v>1</v>
      </c>
      <c r="BD11" s="129">
        <f t="shared" si="4"/>
        <v>0.3333333333333333</v>
      </c>
      <c r="BE11" s="134">
        <v>0</v>
      </c>
      <c r="BF11" s="129">
        <f t="shared" si="5"/>
      </c>
      <c r="BG11" s="178" t="s">
        <v>858</v>
      </c>
      <c r="BH11" s="178"/>
      <c r="BI11" s="197">
        <f t="shared" si="11"/>
        <v>0</v>
      </c>
      <c r="BJ11" s="50">
        <f t="shared" si="12"/>
        <v>0</v>
      </c>
      <c r="BK11" s="50">
        <f t="shared" si="13"/>
      </c>
      <c r="BL11" s="50">
        <f t="shared" si="14"/>
        <v>0.3333333333333333</v>
      </c>
      <c r="BM11" s="134" t="s">
        <v>161</v>
      </c>
      <c r="BN11" s="50">
        <f t="shared" si="15"/>
      </c>
      <c r="BO11" s="178" t="s">
        <v>993</v>
      </c>
      <c r="BP11" s="178" t="s">
        <v>161</v>
      </c>
      <c r="BQ11" s="50"/>
      <c r="BR11" s="50"/>
      <c r="BS11" s="50"/>
    </row>
    <row r="12" spans="1:71" ht="255">
      <c r="A12" s="73">
        <v>132</v>
      </c>
      <c r="B12" s="73">
        <v>7</v>
      </c>
      <c r="C12" s="73" t="s">
        <v>123</v>
      </c>
      <c r="D12" s="73" t="s">
        <v>146</v>
      </c>
      <c r="E12" s="73" t="s">
        <v>59</v>
      </c>
      <c r="F12" s="73" t="s">
        <v>44</v>
      </c>
      <c r="G12" s="73" t="s">
        <v>55</v>
      </c>
      <c r="H12" s="73" t="s">
        <v>63</v>
      </c>
      <c r="I12" s="73" t="s">
        <v>168</v>
      </c>
      <c r="J12" s="111" t="s">
        <v>486</v>
      </c>
      <c r="K12" s="92" t="s">
        <v>482</v>
      </c>
      <c r="L12" s="112" t="s">
        <v>487</v>
      </c>
      <c r="M12" s="96"/>
      <c r="N12" s="93"/>
      <c r="O12" s="93"/>
      <c r="P12" s="93">
        <v>0.5</v>
      </c>
      <c r="Q12" s="93"/>
      <c r="R12" s="93"/>
      <c r="S12" s="93">
        <v>0.5</v>
      </c>
      <c r="T12" s="99">
        <f t="shared" si="0"/>
        <v>1</v>
      </c>
      <c r="U12" s="55" t="s">
        <v>179</v>
      </c>
      <c r="V12" s="55" t="s">
        <v>179</v>
      </c>
      <c r="W12" s="48" t="s">
        <v>179</v>
      </c>
      <c r="X12" s="55" t="s">
        <v>207</v>
      </c>
      <c r="Y12" s="55" t="s">
        <v>179</v>
      </c>
      <c r="Z12" s="55" t="s">
        <v>179</v>
      </c>
      <c r="AA12" s="55" t="s">
        <v>179</v>
      </c>
      <c r="AB12" s="55" t="s">
        <v>207</v>
      </c>
      <c r="AC12" s="55" t="s">
        <v>207</v>
      </c>
      <c r="AD12" s="55" t="s">
        <v>207</v>
      </c>
      <c r="AE12" s="55" t="s">
        <v>207</v>
      </c>
      <c r="AF12" s="55" t="s">
        <v>207</v>
      </c>
      <c r="AG12" s="55" t="s">
        <v>207</v>
      </c>
      <c r="AH12" s="55" t="s">
        <v>207</v>
      </c>
      <c r="AI12" s="55" t="s">
        <v>207</v>
      </c>
      <c r="AJ12" s="55" t="s">
        <v>179</v>
      </c>
      <c r="AK12" s="55" t="s">
        <v>179</v>
      </c>
      <c r="AL12" s="49"/>
      <c r="AM12" s="49"/>
      <c r="AN12" s="49">
        <v>1</v>
      </c>
      <c r="AO12" s="49"/>
      <c r="AP12" s="49"/>
      <c r="AQ12" s="49"/>
      <c r="AR12" s="49">
        <f t="shared" si="16"/>
        <v>1</v>
      </c>
      <c r="AS12" s="128">
        <f t="shared" si="6"/>
        <v>0</v>
      </c>
      <c r="AT12" s="129">
        <f t="shared" si="7"/>
        <v>0</v>
      </c>
      <c r="AU12" s="129">
        <f t="shared" si="8"/>
      </c>
      <c r="AV12" s="129">
        <f t="shared" si="9"/>
        <v>1</v>
      </c>
      <c r="AW12" s="134"/>
      <c r="AX12" s="129">
        <f t="shared" si="10"/>
      </c>
      <c r="AY12" s="178"/>
      <c r="AZ12" s="178"/>
      <c r="BA12" s="128">
        <f t="shared" si="1"/>
        <v>0</v>
      </c>
      <c r="BB12" s="129">
        <f t="shared" si="2"/>
        <v>0</v>
      </c>
      <c r="BC12" s="129">
        <f t="shared" si="3"/>
      </c>
      <c r="BD12" s="129">
        <f t="shared" si="4"/>
        <v>1</v>
      </c>
      <c r="BE12" s="134">
        <v>0</v>
      </c>
      <c r="BF12" s="129">
        <f t="shared" si="5"/>
      </c>
      <c r="BG12" s="178"/>
      <c r="BH12" s="178"/>
      <c r="BI12" s="197">
        <f t="shared" si="11"/>
        <v>0.5</v>
      </c>
      <c r="BJ12" s="50">
        <f t="shared" si="12"/>
        <v>0.5</v>
      </c>
      <c r="BK12" s="50">
        <f t="shared" si="13"/>
        <v>1</v>
      </c>
      <c r="BL12" s="50">
        <f t="shared" si="14"/>
        <v>1</v>
      </c>
      <c r="BM12" s="134" t="s">
        <v>161</v>
      </c>
      <c r="BN12" s="50">
        <f t="shared" si="15"/>
      </c>
      <c r="BO12" s="178" t="s">
        <v>994</v>
      </c>
      <c r="BP12" s="178" t="s">
        <v>161</v>
      </c>
      <c r="BQ12" s="50"/>
      <c r="BR12" s="50"/>
      <c r="BS12" s="50"/>
    </row>
    <row r="13" spans="1:71" ht="140.25">
      <c r="A13" s="73">
        <v>133</v>
      </c>
      <c r="B13" s="73">
        <v>8</v>
      </c>
      <c r="C13" s="73" t="s">
        <v>123</v>
      </c>
      <c r="D13" s="73" t="s">
        <v>146</v>
      </c>
      <c r="E13" s="73" t="s">
        <v>59</v>
      </c>
      <c r="F13" s="73" t="s">
        <v>44</v>
      </c>
      <c r="G13" s="73" t="s">
        <v>55</v>
      </c>
      <c r="H13" s="73" t="s">
        <v>63</v>
      </c>
      <c r="I13" s="73" t="s">
        <v>168</v>
      </c>
      <c r="J13" s="111" t="s">
        <v>488</v>
      </c>
      <c r="K13" s="92" t="s">
        <v>212</v>
      </c>
      <c r="L13" s="112" t="s">
        <v>632</v>
      </c>
      <c r="M13" s="96"/>
      <c r="N13" s="91"/>
      <c r="O13" s="91"/>
      <c r="P13" s="91"/>
      <c r="Q13" s="91"/>
      <c r="R13" s="91"/>
      <c r="S13" s="87">
        <v>0.8</v>
      </c>
      <c r="T13" s="99">
        <f t="shared" si="0"/>
        <v>0.8</v>
      </c>
      <c r="U13" s="55" t="s">
        <v>179</v>
      </c>
      <c r="V13" s="55" t="s">
        <v>179</v>
      </c>
      <c r="W13" s="48" t="s">
        <v>179</v>
      </c>
      <c r="X13" s="55" t="s">
        <v>207</v>
      </c>
      <c r="Y13" s="55" t="s">
        <v>179</v>
      </c>
      <c r="Z13" s="55" t="s">
        <v>179</v>
      </c>
      <c r="AA13" s="55" t="s">
        <v>179</v>
      </c>
      <c r="AB13" s="55" t="s">
        <v>207</v>
      </c>
      <c r="AC13" s="55" t="s">
        <v>207</v>
      </c>
      <c r="AD13" s="55" t="s">
        <v>207</v>
      </c>
      <c r="AE13" s="55" t="s">
        <v>207</v>
      </c>
      <c r="AF13" s="55" t="s">
        <v>207</v>
      </c>
      <c r="AG13" s="55" t="s">
        <v>207</v>
      </c>
      <c r="AH13" s="55" t="s">
        <v>207</v>
      </c>
      <c r="AI13" s="55" t="s">
        <v>207</v>
      </c>
      <c r="AJ13" s="55" t="s">
        <v>179</v>
      </c>
      <c r="AK13" s="55" t="s">
        <v>179</v>
      </c>
      <c r="AL13" s="49"/>
      <c r="AM13" s="49"/>
      <c r="AN13" s="49"/>
      <c r="AO13" s="49"/>
      <c r="AP13" s="49"/>
      <c r="AQ13" s="49"/>
      <c r="AR13" s="49">
        <f t="shared" si="16"/>
        <v>0</v>
      </c>
      <c r="AS13" s="128">
        <f t="shared" si="6"/>
        <v>0</v>
      </c>
      <c r="AT13" s="129">
        <f t="shared" si="7"/>
        <v>0</v>
      </c>
      <c r="AU13" s="129">
        <f t="shared" si="8"/>
      </c>
      <c r="AV13" s="129">
        <f t="shared" si="9"/>
        <v>0</v>
      </c>
      <c r="AW13" s="134"/>
      <c r="AX13" s="129">
        <f t="shared" si="10"/>
      </c>
      <c r="AY13" s="178"/>
      <c r="AZ13" s="178"/>
      <c r="BA13" s="128">
        <f t="shared" si="1"/>
        <v>0</v>
      </c>
      <c r="BB13" s="129">
        <f t="shared" si="2"/>
        <v>0</v>
      </c>
      <c r="BC13" s="129">
        <f t="shared" si="3"/>
      </c>
      <c r="BD13" s="129">
        <f t="shared" si="4"/>
        <v>0</v>
      </c>
      <c r="BE13" s="134">
        <v>0</v>
      </c>
      <c r="BF13" s="129">
        <f t="shared" si="5"/>
      </c>
      <c r="BG13" s="178"/>
      <c r="BH13" s="178"/>
      <c r="BI13" s="197">
        <f t="shared" si="11"/>
        <v>0</v>
      </c>
      <c r="BJ13" s="50">
        <f t="shared" si="12"/>
        <v>0</v>
      </c>
      <c r="BK13" s="50">
        <f t="shared" si="13"/>
      </c>
      <c r="BL13" s="50">
        <f t="shared" si="14"/>
        <v>0</v>
      </c>
      <c r="BM13" s="134" t="s">
        <v>161</v>
      </c>
      <c r="BN13" s="50">
        <f t="shared" si="15"/>
      </c>
      <c r="BO13" s="178" t="s">
        <v>995</v>
      </c>
      <c r="BP13" s="178" t="s">
        <v>161</v>
      </c>
      <c r="BQ13" s="50"/>
      <c r="BR13" s="50"/>
      <c r="BS13" s="50"/>
    </row>
    <row r="14" spans="1:71" ht="89.25">
      <c r="A14" s="73">
        <v>134</v>
      </c>
      <c r="B14" s="73">
        <v>9</v>
      </c>
      <c r="C14" s="73" t="s">
        <v>123</v>
      </c>
      <c r="D14" s="73" t="s">
        <v>143</v>
      </c>
      <c r="E14" s="73" t="s">
        <v>59</v>
      </c>
      <c r="F14" s="73" t="s">
        <v>44</v>
      </c>
      <c r="G14" s="73" t="s">
        <v>55</v>
      </c>
      <c r="H14" s="73" t="s">
        <v>63</v>
      </c>
      <c r="I14" s="73" t="s">
        <v>168</v>
      </c>
      <c r="J14" s="111" t="s">
        <v>489</v>
      </c>
      <c r="K14" s="92" t="s">
        <v>209</v>
      </c>
      <c r="L14" s="84" t="s">
        <v>490</v>
      </c>
      <c r="M14" s="96"/>
      <c r="N14" s="91">
        <v>1</v>
      </c>
      <c r="O14" s="91"/>
      <c r="P14" s="91"/>
      <c r="Q14" s="91"/>
      <c r="R14" s="91"/>
      <c r="S14" s="91"/>
      <c r="T14" s="110">
        <f t="shared" si="0"/>
        <v>1</v>
      </c>
      <c r="U14" s="55" t="s">
        <v>179</v>
      </c>
      <c r="V14" s="55" t="s">
        <v>179</v>
      </c>
      <c r="W14" s="48" t="s">
        <v>179</v>
      </c>
      <c r="X14" s="55" t="s">
        <v>207</v>
      </c>
      <c r="Y14" s="55" t="s">
        <v>179</v>
      </c>
      <c r="Z14" s="55" t="s">
        <v>179</v>
      </c>
      <c r="AA14" s="55" t="s">
        <v>179</v>
      </c>
      <c r="AB14" s="55" t="s">
        <v>179</v>
      </c>
      <c r="AC14" s="55" t="s">
        <v>207</v>
      </c>
      <c r="AD14" s="55" t="s">
        <v>207</v>
      </c>
      <c r="AE14" s="55" t="s">
        <v>207</v>
      </c>
      <c r="AF14" s="55" t="s">
        <v>207</v>
      </c>
      <c r="AG14" s="55" t="s">
        <v>207</v>
      </c>
      <c r="AH14" s="55" t="s">
        <v>207</v>
      </c>
      <c r="AI14" s="55" t="s">
        <v>207</v>
      </c>
      <c r="AJ14" s="55" t="s">
        <v>179</v>
      </c>
      <c r="AK14" s="55" t="s">
        <v>179</v>
      </c>
      <c r="AL14" s="49">
        <v>1</v>
      </c>
      <c r="AM14" s="49"/>
      <c r="AN14" s="49"/>
      <c r="AO14" s="49"/>
      <c r="AP14" s="49"/>
      <c r="AQ14" s="49"/>
      <c r="AR14" s="49">
        <f t="shared" si="16"/>
        <v>1</v>
      </c>
      <c r="AS14" s="128">
        <f t="shared" si="6"/>
        <v>1</v>
      </c>
      <c r="AT14" s="129">
        <f t="shared" si="7"/>
        <v>1</v>
      </c>
      <c r="AU14" s="129">
        <f t="shared" si="8"/>
        <v>1</v>
      </c>
      <c r="AV14" s="129">
        <f t="shared" si="9"/>
        <v>1</v>
      </c>
      <c r="AW14" s="134"/>
      <c r="AX14" s="129">
        <f t="shared" si="10"/>
      </c>
      <c r="AY14" s="178" t="s">
        <v>712</v>
      </c>
      <c r="AZ14" s="178"/>
      <c r="BA14" s="128">
        <f t="shared" si="1"/>
        <v>0</v>
      </c>
      <c r="BB14" s="129">
        <f t="shared" si="2"/>
        <v>0</v>
      </c>
      <c r="BC14" s="129">
        <f t="shared" si="3"/>
      </c>
      <c r="BD14" s="129">
        <f t="shared" si="4"/>
        <v>1</v>
      </c>
      <c r="BE14" s="134">
        <v>0</v>
      </c>
      <c r="BF14" s="129">
        <f t="shared" si="5"/>
      </c>
      <c r="BG14" s="178"/>
      <c r="BH14" s="178"/>
      <c r="BI14" s="197">
        <f t="shared" si="11"/>
        <v>0</v>
      </c>
      <c r="BJ14" s="50">
        <f t="shared" si="12"/>
        <v>0</v>
      </c>
      <c r="BK14" s="50">
        <f t="shared" si="13"/>
      </c>
      <c r="BL14" s="50">
        <f t="shared" si="14"/>
        <v>1</v>
      </c>
      <c r="BM14" s="134">
        <v>0</v>
      </c>
      <c r="BN14" s="50">
        <f t="shared" si="15"/>
      </c>
      <c r="BO14" s="178"/>
      <c r="BP14" s="178"/>
      <c r="BQ14" s="50"/>
      <c r="BR14" s="50"/>
      <c r="BS14" s="50"/>
    </row>
    <row r="15" spans="1:71" ht="76.5">
      <c r="A15" s="73">
        <v>135</v>
      </c>
      <c r="B15" s="73">
        <v>10</v>
      </c>
      <c r="C15" s="73" t="s">
        <v>123</v>
      </c>
      <c r="D15" s="73" t="s">
        <v>143</v>
      </c>
      <c r="E15" s="73" t="s">
        <v>59</v>
      </c>
      <c r="F15" s="73" t="s">
        <v>44</v>
      </c>
      <c r="G15" s="73" t="s">
        <v>55</v>
      </c>
      <c r="H15" s="73" t="s">
        <v>63</v>
      </c>
      <c r="I15" s="73" t="s">
        <v>168</v>
      </c>
      <c r="J15" s="111" t="s">
        <v>491</v>
      </c>
      <c r="K15" s="92" t="s">
        <v>470</v>
      </c>
      <c r="L15" s="84" t="s">
        <v>492</v>
      </c>
      <c r="M15" s="96"/>
      <c r="N15" s="91"/>
      <c r="O15" s="91">
        <v>1</v>
      </c>
      <c r="P15" s="91"/>
      <c r="Q15" s="91">
        <v>1</v>
      </c>
      <c r="R15" s="91"/>
      <c r="S15" s="91">
        <v>1</v>
      </c>
      <c r="T15" s="110">
        <f t="shared" si="0"/>
        <v>3</v>
      </c>
      <c r="U15" s="55" t="s">
        <v>179</v>
      </c>
      <c r="V15" s="55" t="s">
        <v>179</v>
      </c>
      <c r="W15" s="48" t="s">
        <v>179</v>
      </c>
      <c r="X15" s="55" t="s">
        <v>207</v>
      </c>
      <c r="Y15" s="55" t="s">
        <v>179</v>
      </c>
      <c r="Z15" s="55" t="s">
        <v>179</v>
      </c>
      <c r="AA15" s="55" t="s">
        <v>179</v>
      </c>
      <c r="AB15" s="55" t="s">
        <v>179</v>
      </c>
      <c r="AC15" s="55" t="s">
        <v>207</v>
      </c>
      <c r="AD15" s="55" t="s">
        <v>207</v>
      </c>
      <c r="AE15" s="55" t="s">
        <v>207</v>
      </c>
      <c r="AF15" s="55" t="s">
        <v>207</v>
      </c>
      <c r="AG15" s="55" t="s">
        <v>207</v>
      </c>
      <c r="AH15" s="55" t="s">
        <v>207</v>
      </c>
      <c r="AI15" s="55" t="s">
        <v>207</v>
      </c>
      <c r="AJ15" s="55" t="s">
        <v>179</v>
      </c>
      <c r="AK15" s="55" t="s">
        <v>179</v>
      </c>
      <c r="AL15" s="49"/>
      <c r="AM15" s="49">
        <v>1</v>
      </c>
      <c r="AN15" s="49"/>
      <c r="AO15" s="49"/>
      <c r="AP15" s="49"/>
      <c r="AQ15" s="49"/>
      <c r="AR15" s="49">
        <f t="shared" si="16"/>
        <v>1</v>
      </c>
      <c r="AS15" s="128">
        <f t="shared" si="6"/>
        <v>0</v>
      </c>
      <c r="AT15" s="129">
        <f t="shared" si="7"/>
        <v>0</v>
      </c>
      <c r="AU15" s="129">
        <f t="shared" si="8"/>
      </c>
      <c r="AV15" s="129">
        <f t="shared" si="9"/>
        <v>0.3333333333333333</v>
      </c>
      <c r="AW15" s="134"/>
      <c r="AX15" s="129">
        <f t="shared" si="10"/>
      </c>
      <c r="AY15" s="178"/>
      <c r="AZ15" s="178"/>
      <c r="BA15" s="128">
        <f t="shared" si="1"/>
        <v>1</v>
      </c>
      <c r="BB15" s="129">
        <f t="shared" si="2"/>
        <v>0.3333333333333333</v>
      </c>
      <c r="BC15" s="129">
        <f t="shared" si="3"/>
        <v>1</v>
      </c>
      <c r="BD15" s="129">
        <f t="shared" si="4"/>
        <v>0.3333333333333333</v>
      </c>
      <c r="BE15" s="134">
        <v>0</v>
      </c>
      <c r="BF15" s="129">
        <f t="shared" si="5"/>
      </c>
      <c r="BG15" s="178" t="s">
        <v>859</v>
      </c>
      <c r="BH15" s="178"/>
      <c r="BI15" s="197">
        <f t="shared" si="11"/>
        <v>0</v>
      </c>
      <c r="BJ15" s="50">
        <f t="shared" si="12"/>
        <v>0</v>
      </c>
      <c r="BK15" s="50">
        <f t="shared" si="13"/>
      </c>
      <c r="BL15" s="50">
        <f t="shared" si="14"/>
        <v>0.3333333333333333</v>
      </c>
      <c r="BM15" s="134">
        <v>0</v>
      </c>
      <c r="BN15" s="50">
        <f t="shared" si="15"/>
      </c>
      <c r="BO15" s="178"/>
      <c r="BP15" s="178"/>
      <c r="BQ15" s="50"/>
      <c r="BR15" s="50"/>
      <c r="BS15" s="50"/>
    </row>
    <row r="16" spans="1:71" ht="409.5">
      <c r="A16" s="73">
        <v>136</v>
      </c>
      <c r="B16" s="73">
        <v>11</v>
      </c>
      <c r="C16" s="73" t="s">
        <v>123</v>
      </c>
      <c r="D16" s="73" t="s">
        <v>154</v>
      </c>
      <c r="E16" s="73" t="s">
        <v>59</v>
      </c>
      <c r="F16" s="73" t="s">
        <v>44</v>
      </c>
      <c r="G16" s="73" t="s">
        <v>55</v>
      </c>
      <c r="H16" s="73" t="s">
        <v>63</v>
      </c>
      <c r="I16" s="73" t="s">
        <v>169</v>
      </c>
      <c r="J16" s="111" t="s">
        <v>493</v>
      </c>
      <c r="K16" s="92" t="s">
        <v>494</v>
      </c>
      <c r="L16" s="84" t="s">
        <v>495</v>
      </c>
      <c r="M16" s="96">
        <v>2881479034</v>
      </c>
      <c r="N16" s="91">
        <v>3</v>
      </c>
      <c r="O16" s="91">
        <v>3</v>
      </c>
      <c r="P16" s="91">
        <v>3</v>
      </c>
      <c r="Q16" s="91">
        <v>3</v>
      </c>
      <c r="R16" s="91">
        <v>3</v>
      </c>
      <c r="S16" s="91">
        <v>3</v>
      </c>
      <c r="T16" s="110">
        <f t="shared" si="0"/>
        <v>18</v>
      </c>
      <c r="U16" s="55" t="s">
        <v>179</v>
      </c>
      <c r="V16" s="55" t="s">
        <v>179</v>
      </c>
      <c r="W16" s="48" t="s">
        <v>179</v>
      </c>
      <c r="X16" s="55" t="s">
        <v>207</v>
      </c>
      <c r="Y16" s="55" t="s">
        <v>179</v>
      </c>
      <c r="Z16" s="55" t="s">
        <v>179</v>
      </c>
      <c r="AA16" s="55" t="s">
        <v>179</v>
      </c>
      <c r="AB16" s="56" t="s">
        <v>179</v>
      </c>
      <c r="AC16" s="55" t="s">
        <v>207</v>
      </c>
      <c r="AD16" s="55" t="s">
        <v>207</v>
      </c>
      <c r="AE16" s="55" t="s">
        <v>207</v>
      </c>
      <c r="AF16" s="55" t="s">
        <v>207</v>
      </c>
      <c r="AG16" s="55" t="s">
        <v>207</v>
      </c>
      <c r="AH16" s="55" t="s">
        <v>207</v>
      </c>
      <c r="AI16" s="56" t="s">
        <v>179</v>
      </c>
      <c r="AJ16" s="56" t="s">
        <v>207</v>
      </c>
      <c r="AK16" s="56" t="s">
        <v>207</v>
      </c>
      <c r="AL16" s="49">
        <v>3</v>
      </c>
      <c r="AM16" s="49">
        <v>3</v>
      </c>
      <c r="AN16" s="49">
        <v>3</v>
      </c>
      <c r="AO16" s="49"/>
      <c r="AP16" s="49"/>
      <c r="AQ16" s="49"/>
      <c r="AR16" s="49">
        <f t="shared" si="16"/>
        <v>9</v>
      </c>
      <c r="AS16" s="128">
        <f t="shared" si="6"/>
        <v>3</v>
      </c>
      <c r="AT16" s="129">
        <f t="shared" si="7"/>
        <v>0.16666666666666666</v>
      </c>
      <c r="AU16" s="129">
        <f t="shared" si="8"/>
        <v>1</v>
      </c>
      <c r="AV16" s="129">
        <f t="shared" si="9"/>
        <v>0.5</v>
      </c>
      <c r="AW16" s="134"/>
      <c r="AX16" s="129">
        <f t="shared" si="10"/>
        <v>0</v>
      </c>
      <c r="AY16" s="178" t="s">
        <v>711</v>
      </c>
      <c r="AZ16" s="178"/>
      <c r="BA16" s="128">
        <f t="shared" si="1"/>
        <v>3</v>
      </c>
      <c r="BB16" s="129">
        <f t="shared" si="2"/>
        <v>0.16666666666666666</v>
      </c>
      <c r="BC16" s="129">
        <f t="shared" si="3"/>
        <v>1</v>
      </c>
      <c r="BD16" s="129">
        <f t="shared" si="4"/>
        <v>0.5</v>
      </c>
      <c r="BE16" s="134">
        <v>0</v>
      </c>
      <c r="BF16" s="129">
        <f t="shared" si="5"/>
        <v>0</v>
      </c>
      <c r="BG16" s="178" t="s">
        <v>860</v>
      </c>
      <c r="BH16" s="178"/>
      <c r="BI16" s="197">
        <f t="shared" si="11"/>
        <v>3</v>
      </c>
      <c r="BJ16" s="50">
        <f t="shared" si="12"/>
        <v>0.16666666666666666</v>
      </c>
      <c r="BK16" s="50">
        <f t="shared" si="13"/>
        <v>1</v>
      </c>
      <c r="BL16" s="50">
        <f t="shared" si="14"/>
        <v>0.5</v>
      </c>
      <c r="BM16" s="134">
        <v>0</v>
      </c>
      <c r="BN16" s="50">
        <f t="shared" si="15"/>
      </c>
      <c r="BO16" s="178" t="s">
        <v>996</v>
      </c>
      <c r="BP16" s="178"/>
      <c r="BQ16" s="50"/>
      <c r="BR16" s="50"/>
      <c r="BS16" s="50"/>
    </row>
    <row r="17" spans="1:71" ht="165.75">
      <c r="A17" s="73">
        <v>137</v>
      </c>
      <c r="B17" s="73">
        <v>12</v>
      </c>
      <c r="C17" s="73" t="s">
        <v>123</v>
      </c>
      <c r="D17" s="73" t="s">
        <v>154</v>
      </c>
      <c r="E17" s="73" t="s">
        <v>59</v>
      </c>
      <c r="F17" s="73" t="s">
        <v>44</v>
      </c>
      <c r="G17" s="73" t="s">
        <v>55</v>
      </c>
      <c r="H17" s="73" t="s">
        <v>63</v>
      </c>
      <c r="I17" s="73" t="s">
        <v>169</v>
      </c>
      <c r="J17" s="111" t="s">
        <v>496</v>
      </c>
      <c r="K17" s="113" t="s">
        <v>497</v>
      </c>
      <c r="L17" s="84" t="s">
        <v>498</v>
      </c>
      <c r="M17" s="96">
        <v>295385021.84000003</v>
      </c>
      <c r="N17" s="91"/>
      <c r="O17" s="91"/>
      <c r="P17" s="91"/>
      <c r="Q17" s="91">
        <v>1</v>
      </c>
      <c r="R17" s="91"/>
      <c r="S17" s="91"/>
      <c r="T17" s="110">
        <f t="shared" si="0"/>
        <v>1</v>
      </c>
      <c r="U17" s="55" t="s">
        <v>179</v>
      </c>
      <c r="V17" s="55" t="s">
        <v>179</v>
      </c>
      <c r="W17" s="48" t="s">
        <v>179</v>
      </c>
      <c r="X17" s="55" t="s">
        <v>207</v>
      </c>
      <c r="Y17" s="55" t="s">
        <v>179</v>
      </c>
      <c r="Z17" s="55" t="s">
        <v>179</v>
      </c>
      <c r="AA17" s="55" t="s">
        <v>179</v>
      </c>
      <c r="AB17" s="56" t="s">
        <v>179</v>
      </c>
      <c r="AC17" s="55" t="s">
        <v>207</v>
      </c>
      <c r="AD17" s="55" t="s">
        <v>207</v>
      </c>
      <c r="AE17" s="55" t="s">
        <v>207</v>
      </c>
      <c r="AF17" s="55" t="s">
        <v>207</v>
      </c>
      <c r="AG17" s="55" t="s">
        <v>207</v>
      </c>
      <c r="AH17" s="55" t="s">
        <v>207</v>
      </c>
      <c r="AI17" s="56" t="s">
        <v>179</v>
      </c>
      <c r="AJ17" s="56" t="s">
        <v>179</v>
      </c>
      <c r="AK17" s="56" t="s">
        <v>179</v>
      </c>
      <c r="AL17" s="49"/>
      <c r="AM17" s="49"/>
      <c r="AN17" s="49"/>
      <c r="AO17" s="49"/>
      <c r="AP17" s="49"/>
      <c r="AQ17" s="49"/>
      <c r="AR17" s="49">
        <f t="shared" si="16"/>
        <v>0</v>
      </c>
      <c r="AS17" s="128">
        <f t="shared" si="6"/>
        <v>0</v>
      </c>
      <c r="AT17" s="129">
        <f t="shared" si="7"/>
        <v>0</v>
      </c>
      <c r="AU17" s="129">
        <f t="shared" si="8"/>
      </c>
      <c r="AV17" s="129">
        <f t="shared" si="9"/>
        <v>0</v>
      </c>
      <c r="AW17" s="134"/>
      <c r="AX17" s="129">
        <f t="shared" si="10"/>
        <v>0</v>
      </c>
      <c r="AY17" s="178"/>
      <c r="AZ17" s="178"/>
      <c r="BA17" s="128">
        <f t="shared" si="1"/>
        <v>0</v>
      </c>
      <c r="BB17" s="129">
        <f t="shared" si="2"/>
        <v>0</v>
      </c>
      <c r="BC17" s="129">
        <f t="shared" si="3"/>
      </c>
      <c r="BD17" s="129">
        <f t="shared" si="4"/>
        <v>0</v>
      </c>
      <c r="BE17" s="134">
        <v>0</v>
      </c>
      <c r="BF17" s="129">
        <f t="shared" si="5"/>
        <v>0</v>
      </c>
      <c r="BG17" s="178" t="s">
        <v>861</v>
      </c>
      <c r="BH17" s="178"/>
      <c r="BI17" s="197">
        <f t="shared" si="11"/>
        <v>0</v>
      </c>
      <c r="BJ17" s="50">
        <f t="shared" si="12"/>
        <v>0</v>
      </c>
      <c r="BK17" s="50">
        <f t="shared" si="13"/>
      </c>
      <c r="BL17" s="50">
        <f t="shared" si="14"/>
        <v>0</v>
      </c>
      <c r="BM17" s="134">
        <v>20201440</v>
      </c>
      <c r="BN17" s="50">
        <f t="shared" si="15"/>
      </c>
      <c r="BO17" s="178" t="s">
        <v>997</v>
      </c>
      <c r="BP17" s="178" t="s">
        <v>998</v>
      </c>
      <c r="BQ17" s="50"/>
      <c r="BR17" s="50"/>
      <c r="BS17" s="50"/>
    </row>
    <row r="18" spans="1:71" ht="165.75">
      <c r="A18" s="73">
        <v>138</v>
      </c>
      <c r="B18" s="73">
        <v>13</v>
      </c>
      <c r="C18" s="73" t="s">
        <v>123</v>
      </c>
      <c r="D18" s="73" t="s">
        <v>154</v>
      </c>
      <c r="E18" s="73" t="s">
        <v>59</v>
      </c>
      <c r="F18" s="73" t="s">
        <v>44</v>
      </c>
      <c r="G18" s="73" t="s">
        <v>55</v>
      </c>
      <c r="H18" s="73" t="s">
        <v>63</v>
      </c>
      <c r="I18" s="73" t="s">
        <v>169</v>
      </c>
      <c r="J18" s="111" t="s">
        <v>499</v>
      </c>
      <c r="K18" s="113" t="s">
        <v>497</v>
      </c>
      <c r="L18" s="84" t="s">
        <v>498</v>
      </c>
      <c r="M18" s="96">
        <v>280000000</v>
      </c>
      <c r="N18" s="91"/>
      <c r="O18" s="91"/>
      <c r="P18" s="91"/>
      <c r="Q18" s="91">
        <v>1</v>
      </c>
      <c r="R18" s="91"/>
      <c r="S18" s="91"/>
      <c r="T18" s="110">
        <f t="shared" si="0"/>
        <v>1</v>
      </c>
      <c r="U18" s="55" t="s">
        <v>179</v>
      </c>
      <c r="V18" s="55" t="s">
        <v>179</v>
      </c>
      <c r="W18" s="48" t="s">
        <v>179</v>
      </c>
      <c r="X18" s="55" t="s">
        <v>207</v>
      </c>
      <c r="Y18" s="55" t="s">
        <v>179</v>
      </c>
      <c r="Z18" s="55" t="s">
        <v>179</v>
      </c>
      <c r="AA18" s="55" t="s">
        <v>179</v>
      </c>
      <c r="AB18" s="56" t="s">
        <v>179</v>
      </c>
      <c r="AC18" s="55" t="s">
        <v>207</v>
      </c>
      <c r="AD18" s="55" t="s">
        <v>207</v>
      </c>
      <c r="AE18" s="55" t="s">
        <v>207</v>
      </c>
      <c r="AF18" s="55" t="s">
        <v>207</v>
      </c>
      <c r="AG18" s="55" t="s">
        <v>207</v>
      </c>
      <c r="AH18" s="55" t="s">
        <v>207</v>
      </c>
      <c r="AI18" s="56" t="s">
        <v>179</v>
      </c>
      <c r="AJ18" s="56"/>
      <c r="AK18" s="56"/>
      <c r="AL18" s="49"/>
      <c r="AM18" s="49"/>
      <c r="AN18" s="49"/>
      <c r="AO18" s="49"/>
      <c r="AP18" s="49"/>
      <c r="AQ18" s="49"/>
      <c r="AR18" s="49">
        <f t="shared" si="16"/>
        <v>0</v>
      </c>
      <c r="AS18" s="128">
        <f t="shared" si="6"/>
        <v>0</v>
      </c>
      <c r="AT18" s="129">
        <f t="shared" si="7"/>
        <v>0</v>
      </c>
      <c r="AU18" s="129">
        <f t="shared" si="8"/>
      </c>
      <c r="AV18" s="129">
        <f t="shared" si="9"/>
        <v>0</v>
      </c>
      <c r="AW18" s="134"/>
      <c r="AX18" s="129">
        <f t="shared" si="10"/>
        <v>0</v>
      </c>
      <c r="AY18" s="178"/>
      <c r="AZ18" s="178"/>
      <c r="BA18" s="128">
        <f t="shared" si="1"/>
        <v>0</v>
      </c>
      <c r="BB18" s="129">
        <f t="shared" si="2"/>
        <v>0</v>
      </c>
      <c r="BC18" s="129">
        <f t="shared" si="3"/>
      </c>
      <c r="BD18" s="129">
        <f t="shared" si="4"/>
        <v>0</v>
      </c>
      <c r="BE18" s="134">
        <v>0</v>
      </c>
      <c r="BF18" s="129">
        <f t="shared" si="5"/>
        <v>0</v>
      </c>
      <c r="BG18" s="178" t="s">
        <v>862</v>
      </c>
      <c r="BH18" s="178"/>
      <c r="BI18" s="197">
        <f t="shared" si="11"/>
        <v>0</v>
      </c>
      <c r="BJ18" s="50">
        <f t="shared" si="12"/>
        <v>0</v>
      </c>
      <c r="BK18" s="50">
        <f t="shared" si="13"/>
      </c>
      <c r="BL18" s="50">
        <f t="shared" si="14"/>
        <v>0</v>
      </c>
      <c r="BM18" s="134">
        <v>0</v>
      </c>
      <c r="BN18" s="50">
        <f t="shared" si="15"/>
      </c>
      <c r="BO18" s="178" t="s">
        <v>999</v>
      </c>
      <c r="BP18" s="178" t="s">
        <v>1000</v>
      </c>
      <c r="BQ18" s="50"/>
      <c r="BR18" s="50"/>
      <c r="BS18" s="50"/>
    </row>
    <row r="19" spans="1:71" ht="165.75">
      <c r="A19" s="73">
        <v>139</v>
      </c>
      <c r="B19" s="73">
        <v>14</v>
      </c>
      <c r="C19" s="73" t="s">
        <v>123</v>
      </c>
      <c r="D19" s="73" t="s">
        <v>154</v>
      </c>
      <c r="E19" s="73" t="s">
        <v>59</v>
      </c>
      <c r="F19" s="73" t="s">
        <v>44</v>
      </c>
      <c r="G19" s="73" t="s">
        <v>55</v>
      </c>
      <c r="H19" s="73" t="s">
        <v>63</v>
      </c>
      <c r="I19" s="73" t="s">
        <v>169</v>
      </c>
      <c r="J19" s="111" t="s">
        <v>500</v>
      </c>
      <c r="K19" s="113" t="s">
        <v>497</v>
      </c>
      <c r="L19" s="84" t="s">
        <v>498</v>
      </c>
      <c r="M19" s="96">
        <v>250000000</v>
      </c>
      <c r="N19" s="91"/>
      <c r="O19" s="91"/>
      <c r="P19" s="91"/>
      <c r="Q19" s="91">
        <v>1</v>
      </c>
      <c r="R19" s="91"/>
      <c r="S19" s="91"/>
      <c r="T19" s="110">
        <f t="shared" si="0"/>
        <v>1</v>
      </c>
      <c r="U19" s="55" t="s">
        <v>179</v>
      </c>
      <c r="V19" s="55" t="s">
        <v>179</v>
      </c>
      <c r="W19" s="48" t="s">
        <v>179</v>
      </c>
      <c r="X19" s="55" t="s">
        <v>207</v>
      </c>
      <c r="Y19" s="55" t="s">
        <v>179</v>
      </c>
      <c r="Z19" s="55" t="s">
        <v>179</v>
      </c>
      <c r="AA19" s="55" t="s">
        <v>179</v>
      </c>
      <c r="AB19" s="56" t="s">
        <v>179</v>
      </c>
      <c r="AC19" s="55" t="s">
        <v>207</v>
      </c>
      <c r="AD19" s="55" t="s">
        <v>207</v>
      </c>
      <c r="AE19" s="55" t="s">
        <v>207</v>
      </c>
      <c r="AF19" s="55" t="s">
        <v>207</v>
      </c>
      <c r="AG19" s="55" t="s">
        <v>207</v>
      </c>
      <c r="AH19" s="55" t="s">
        <v>207</v>
      </c>
      <c r="AI19" s="56" t="s">
        <v>179</v>
      </c>
      <c r="AJ19" s="56" t="s">
        <v>179</v>
      </c>
      <c r="AK19" s="56"/>
      <c r="AL19" s="49"/>
      <c r="AM19" s="49"/>
      <c r="AN19" s="49"/>
      <c r="AO19" s="49"/>
      <c r="AP19" s="49"/>
      <c r="AQ19" s="49"/>
      <c r="AR19" s="49">
        <f t="shared" si="16"/>
        <v>0</v>
      </c>
      <c r="AS19" s="128">
        <f t="shared" si="6"/>
        <v>0</v>
      </c>
      <c r="AT19" s="129">
        <f t="shared" si="7"/>
        <v>0</v>
      </c>
      <c r="AU19" s="129">
        <f t="shared" si="8"/>
      </c>
      <c r="AV19" s="129">
        <f t="shared" si="9"/>
        <v>0</v>
      </c>
      <c r="AW19" s="134"/>
      <c r="AX19" s="129">
        <f t="shared" si="10"/>
        <v>0</v>
      </c>
      <c r="AY19" s="178"/>
      <c r="AZ19" s="178"/>
      <c r="BA19" s="128">
        <f t="shared" si="1"/>
        <v>0</v>
      </c>
      <c r="BB19" s="129">
        <f t="shared" si="2"/>
        <v>0</v>
      </c>
      <c r="BC19" s="129">
        <f t="shared" si="3"/>
      </c>
      <c r="BD19" s="129">
        <f t="shared" si="4"/>
        <v>0</v>
      </c>
      <c r="BE19" s="134">
        <v>0</v>
      </c>
      <c r="BF19" s="129">
        <f t="shared" si="5"/>
        <v>0</v>
      </c>
      <c r="BG19" s="178" t="s">
        <v>862</v>
      </c>
      <c r="BH19" s="178"/>
      <c r="BI19" s="197">
        <f t="shared" si="11"/>
        <v>0</v>
      </c>
      <c r="BJ19" s="50">
        <f t="shared" si="12"/>
        <v>0</v>
      </c>
      <c r="BK19" s="50">
        <f t="shared" si="13"/>
      </c>
      <c r="BL19" s="50">
        <f t="shared" si="14"/>
        <v>0</v>
      </c>
      <c r="BM19" s="134">
        <v>0</v>
      </c>
      <c r="BN19" s="50">
        <f t="shared" si="15"/>
      </c>
      <c r="BO19" s="178" t="s">
        <v>1001</v>
      </c>
      <c r="BP19" s="178"/>
      <c r="BQ19" s="50"/>
      <c r="BR19" s="50"/>
      <c r="BS19" s="50"/>
    </row>
    <row r="20" spans="1:71" ht="165.75">
      <c r="A20" s="73">
        <v>140</v>
      </c>
      <c r="B20" s="73">
        <v>15</v>
      </c>
      <c r="C20" s="73" t="s">
        <v>123</v>
      </c>
      <c r="D20" s="73" t="s">
        <v>154</v>
      </c>
      <c r="E20" s="73" t="s">
        <v>59</v>
      </c>
      <c r="F20" s="73" t="s">
        <v>44</v>
      </c>
      <c r="G20" s="73" t="s">
        <v>55</v>
      </c>
      <c r="H20" s="73" t="s">
        <v>63</v>
      </c>
      <c r="I20" s="73" t="s">
        <v>169</v>
      </c>
      <c r="J20" s="111" t="s">
        <v>501</v>
      </c>
      <c r="K20" s="113" t="s">
        <v>497</v>
      </c>
      <c r="L20" s="84" t="s">
        <v>498</v>
      </c>
      <c r="M20" s="96">
        <v>420000000</v>
      </c>
      <c r="N20" s="91"/>
      <c r="O20" s="91"/>
      <c r="P20" s="91"/>
      <c r="Q20" s="91">
        <v>1</v>
      </c>
      <c r="R20" s="91"/>
      <c r="S20" s="91"/>
      <c r="T20" s="110">
        <f t="shared" si="0"/>
        <v>1</v>
      </c>
      <c r="U20" s="55" t="s">
        <v>179</v>
      </c>
      <c r="V20" s="55" t="s">
        <v>179</v>
      </c>
      <c r="W20" s="48" t="s">
        <v>179</v>
      </c>
      <c r="X20" s="55" t="s">
        <v>207</v>
      </c>
      <c r="Y20" s="55" t="s">
        <v>179</v>
      </c>
      <c r="Z20" s="55" t="s">
        <v>179</v>
      </c>
      <c r="AA20" s="55" t="s">
        <v>179</v>
      </c>
      <c r="AB20" s="56" t="s">
        <v>179</v>
      </c>
      <c r="AC20" s="55" t="s">
        <v>207</v>
      </c>
      <c r="AD20" s="55" t="s">
        <v>207</v>
      </c>
      <c r="AE20" s="55" t="s">
        <v>207</v>
      </c>
      <c r="AF20" s="55" t="s">
        <v>207</v>
      </c>
      <c r="AG20" s="55" t="s">
        <v>207</v>
      </c>
      <c r="AH20" s="55" t="s">
        <v>207</v>
      </c>
      <c r="AI20" s="56" t="s">
        <v>179</v>
      </c>
      <c r="AJ20" s="56" t="s">
        <v>179</v>
      </c>
      <c r="AK20" s="56" t="s">
        <v>207</v>
      </c>
      <c r="AL20" s="49"/>
      <c r="AM20" s="49"/>
      <c r="AN20" s="49"/>
      <c r="AO20" s="49"/>
      <c r="AP20" s="49"/>
      <c r="AQ20" s="49"/>
      <c r="AR20" s="49">
        <f t="shared" si="16"/>
        <v>0</v>
      </c>
      <c r="AS20" s="128">
        <f t="shared" si="6"/>
        <v>0</v>
      </c>
      <c r="AT20" s="129">
        <f t="shared" si="7"/>
        <v>0</v>
      </c>
      <c r="AU20" s="129">
        <f t="shared" si="8"/>
      </c>
      <c r="AV20" s="129">
        <f t="shared" si="9"/>
        <v>0</v>
      </c>
      <c r="AW20" s="134"/>
      <c r="AX20" s="129">
        <f t="shared" si="10"/>
        <v>0</v>
      </c>
      <c r="AY20" s="178"/>
      <c r="AZ20" s="178"/>
      <c r="BA20" s="128">
        <f t="shared" si="1"/>
        <v>0</v>
      </c>
      <c r="BB20" s="129">
        <f t="shared" si="2"/>
        <v>0</v>
      </c>
      <c r="BC20" s="129">
        <f t="shared" si="3"/>
      </c>
      <c r="BD20" s="129">
        <f t="shared" si="4"/>
        <v>0</v>
      </c>
      <c r="BE20" s="134">
        <v>0</v>
      </c>
      <c r="BF20" s="129">
        <f t="shared" si="5"/>
        <v>0</v>
      </c>
      <c r="BG20" s="178" t="s">
        <v>862</v>
      </c>
      <c r="BH20" s="178"/>
      <c r="BI20" s="197">
        <f t="shared" si="11"/>
        <v>0</v>
      </c>
      <c r="BJ20" s="50">
        <f t="shared" si="12"/>
        <v>0</v>
      </c>
      <c r="BK20" s="50">
        <f t="shared" si="13"/>
      </c>
      <c r="BL20" s="50">
        <f t="shared" si="14"/>
        <v>0</v>
      </c>
      <c r="BM20" s="134">
        <v>0</v>
      </c>
      <c r="BN20" s="50">
        <f t="shared" si="15"/>
      </c>
      <c r="BO20" s="178" t="s">
        <v>1001</v>
      </c>
      <c r="BP20" s="178"/>
      <c r="BQ20" s="50"/>
      <c r="BR20" s="50"/>
      <c r="BS20" s="50"/>
    </row>
    <row r="21" spans="1:71" ht="76.5">
      <c r="A21" s="73">
        <v>141</v>
      </c>
      <c r="B21" s="73">
        <v>16</v>
      </c>
      <c r="C21" s="73" t="s">
        <v>123</v>
      </c>
      <c r="D21" s="73" t="s">
        <v>154</v>
      </c>
      <c r="E21" s="73" t="s">
        <v>59</v>
      </c>
      <c r="F21" s="73" t="s">
        <v>44</v>
      </c>
      <c r="G21" s="73" t="s">
        <v>55</v>
      </c>
      <c r="H21" s="73" t="s">
        <v>63</v>
      </c>
      <c r="I21" s="73" t="s">
        <v>98</v>
      </c>
      <c r="J21" s="111" t="s">
        <v>502</v>
      </c>
      <c r="K21" s="113" t="s">
        <v>497</v>
      </c>
      <c r="L21" s="84" t="s">
        <v>498</v>
      </c>
      <c r="M21" s="96">
        <v>250000000</v>
      </c>
      <c r="N21" s="91"/>
      <c r="O21" s="91"/>
      <c r="P21" s="91"/>
      <c r="Q21" s="91">
        <v>1</v>
      </c>
      <c r="R21" s="91"/>
      <c r="S21" s="91"/>
      <c r="T21" s="110">
        <f t="shared" si="0"/>
        <v>1</v>
      </c>
      <c r="U21" s="55" t="s">
        <v>179</v>
      </c>
      <c r="V21" s="55" t="s">
        <v>179</v>
      </c>
      <c r="W21" s="48" t="s">
        <v>179</v>
      </c>
      <c r="X21" s="55" t="s">
        <v>207</v>
      </c>
      <c r="Y21" s="55" t="s">
        <v>179</v>
      </c>
      <c r="Z21" s="55" t="s">
        <v>179</v>
      </c>
      <c r="AA21" s="55" t="s">
        <v>179</v>
      </c>
      <c r="AB21" s="56" t="s">
        <v>179</v>
      </c>
      <c r="AC21" s="55" t="s">
        <v>207</v>
      </c>
      <c r="AD21" s="55" t="s">
        <v>207</v>
      </c>
      <c r="AE21" s="55" t="s">
        <v>207</v>
      </c>
      <c r="AF21" s="55" t="s">
        <v>207</v>
      </c>
      <c r="AG21" s="55" t="s">
        <v>207</v>
      </c>
      <c r="AH21" s="55" t="s">
        <v>207</v>
      </c>
      <c r="AI21" s="56" t="s">
        <v>179</v>
      </c>
      <c r="AJ21" s="56" t="s">
        <v>179</v>
      </c>
      <c r="AK21" s="56" t="s">
        <v>179</v>
      </c>
      <c r="AL21" s="49"/>
      <c r="AM21" s="49"/>
      <c r="AN21" s="49"/>
      <c r="AO21" s="49"/>
      <c r="AP21" s="49"/>
      <c r="AQ21" s="49"/>
      <c r="AR21" s="49">
        <f t="shared" si="16"/>
        <v>0</v>
      </c>
      <c r="AS21" s="128">
        <f t="shared" si="6"/>
        <v>0</v>
      </c>
      <c r="AT21" s="129">
        <f t="shared" si="7"/>
        <v>0</v>
      </c>
      <c r="AU21" s="129">
        <f t="shared" si="8"/>
      </c>
      <c r="AV21" s="129">
        <f t="shared" si="9"/>
        <v>0</v>
      </c>
      <c r="AW21" s="134"/>
      <c r="AX21" s="129">
        <f t="shared" si="10"/>
        <v>0</v>
      </c>
      <c r="AY21" s="178"/>
      <c r="AZ21" s="178"/>
      <c r="BA21" s="128">
        <f t="shared" si="1"/>
        <v>0</v>
      </c>
      <c r="BB21" s="129">
        <f t="shared" si="2"/>
        <v>0</v>
      </c>
      <c r="BC21" s="129">
        <f t="shared" si="3"/>
      </c>
      <c r="BD21" s="129">
        <f t="shared" si="4"/>
        <v>0</v>
      </c>
      <c r="BE21" s="134">
        <v>0</v>
      </c>
      <c r="BF21" s="129">
        <f t="shared" si="5"/>
        <v>0</v>
      </c>
      <c r="BG21" s="178" t="s">
        <v>862</v>
      </c>
      <c r="BH21" s="178"/>
      <c r="BI21" s="197">
        <f t="shared" si="11"/>
        <v>0</v>
      </c>
      <c r="BJ21" s="50">
        <f t="shared" si="12"/>
        <v>0</v>
      </c>
      <c r="BK21" s="50">
        <f t="shared" si="13"/>
      </c>
      <c r="BL21" s="50">
        <f t="shared" si="14"/>
        <v>0</v>
      </c>
      <c r="BM21" s="134">
        <v>0</v>
      </c>
      <c r="BN21" s="50">
        <f t="shared" si="15"/>
      </c>
      <c r="BO21" s="178" t="s">
        <v>1001</v>
      </c>
      <c r="BP21" s="178"/>
      <c r="BQ21" s="50"/>
      <c r="BR21" s="50"/>
      <c r="BS21" s="50"/>
    </row>
    <row r="22" spans="1:71" ht="165.75">
      <c r="A22" s="73">
        <v>142</v>
      </c>
      <c r="B22" s="73">
        <v>17</v>
      </c>
      <c r="C22" s="73" t="s">
        <v>123</v>
      </c>
      <c r="D22" s="73" t="s">
        <v>154</v>
      </c>
      <c r="E22" s="73" t="s">
        <v>59</v>
      </c>
      <c r="F22" s="73" t="s">
        <v>44</v>
      </c>
      <c r="G22" s="73" t="s">
        <v>55</v>
      </c>
      <c r="H22" s="73" t="s">
        <v>63</v>
      </c>
      <c r="I22" s="73" t="s">
        <v>169</v>
      </c>
      <c r="J22" s="111" t="s">
        <v>503</v>
      </c>
      <c r="K22" s="113" t="s">
        <v>497</v>
      </c>
      <c r="L22" s="84" t="s">
        <v>498</v>
      </c>
      <c r="M22" s="96">
        <v>400000000</v>
      </c>
      <c r="N22" s="91"/>
      <c r="O22" s="91"/>
      <c r="P22" s="91"/>
      <c r="Q22" s="91">
        <v>1</v>
      </c>
      <c r="R22" s="91"/>
      <c r="S22" s="91"/>
      <c r="T22" s="110">
        <f t="shared" si="0"/>
        <v>1</v>
      </c>
      <c r="U22" s="55" t="s">
        <v>179</v>
      </c>
      <c r="V22" s="55" t="s">
        <v>179</v>
      </c>
      <c r="W22" s="48" t="s">
        <v>179</v>
      </c>
      <c r="X22" s="55" t="s">
        <v>207</v>
      </c>
      <c r="Y22" s="55" t="s">
        <v>179</v>
      </c>
      <c r="Z22" s="55" t="s">
        <v>179</v>
      </c>
      <c r="AA22" s="55" t="s">
        <v>179</v>
      </c>
      <c r="AB22" s="56" t="s">
        <v>179</v>
      </c>
      <c r="AC22" s="55" t="s">
        <v>207</v>
      </c>
      <c r="AD22" s="55" t="s">
        <v>207</v>
      </c>
      <c r="AE22" s="55" t="s">
        <v>207</v>
      </c>
      <c r="AF22" s="55" t="s">
        <v>207</v>
      </c>
      <c r="AG22" s="55" t="s">
        <v>207</v>
      </c>
      <c r="AH22" s="55" t="s">
        <v>207</v>
      </c>
      <c r="AI22" s="56" t="s">
        <v>179</v>
      </c>
      <c r="AJ22" s="56" t="s">
        <v>207</v>
      </c>
      <c r="AK22" s="56" t="s">
        <v>207</v>
      </c>
      <c r="AL22" s="49"/>
      <c r="AM22" s="49"/>
      <c r="AN22" s="49"/>
      <c r="AO22" s="49"/>
      <c r="AP22" s="49"/>
      <c r="AQ22" s="49"/>
      <c r="AR22" s="49">
        <f t="shared" si="16"/>
        <v>0</v>
      </c>
      <c r="AS22" s="128">
        <f t="shared" si="6"/>
        <v>0</v>
      </c>
      <c r="AT22" s="129">
        <f t="shared" si="7"/>
        <v>0</v>
      </c>
      <c r="AU22" s="129">
        <f t="shared" si="8"/>
      </c>
      <c r="AV22" s="129">
        <f t="shared" si="9"/>
        <v>0</v>
      </c>
      <c r="AW22" s="134"/>
      <c r="AX22" s="129">
        <f t="shared" si="10"/>
        <v>0</v>
      </c>
      <c r="AY22" s="178"/>
      <c r="AZ22" s="178"/>
      <c r="BA22" s="128">
        <f t="shared" si="1"/>
        <v>0</v>
      </c>
      <c r="BB22" s="129">
        <f t="shared" si="2"/>
        <v>0</v>
      </c>
      <c r="BC22" s="129">
        <f t="shared" si="3"/>
      </c>
      <c r="BD22" s="129">
        <f t="shared" si="4"/>
        <v>0</v>
      </c>
      <c r="BE22" s="134">
        <v>0</v>
      </c>
      <c r="BF22" s="129">
        <f t="shared" si="5"/>
        <v>0</v>
      </c>
      <c r="BG22" s="178" t="s">
        <v>862</v>
      </c>
      <c r="BH22" s="178"/>
      <c r="BI22" s="197">
        <f t="shared" si="11"/>
        <v>0</v>
      </c>
      <c r="BJ22" s="50">
        <f t="shared" si="12"/>
        <v>0</v>
      </c>
      <c r="BK22" s="50">
        <f t="shared" si="13"/>
      </c>
      <c r="BL22" s="50">
        <f t="shared" si="14"/>
        <v>0</v>
      </c>
      <c r="BM22" s="134">
        <v>0</v>
      </c>
      <c r="BN22" s="50">
        <f t="shared" si="15"/>
      </c>
      <c r="BO22" s="178" t="s">
        <v>1001</v>
      </c>
      <c r="BP22" s="178"/>
      <c r="BQ22" s="50"/>
      <c r="BR22" s="50"/>
      <c r="BS22" s="50"/>
    </row>
    <row r="23" spans="1:71" ht="51">
      <c r="A23" s="73">
        <v>143</v>
      </c>
      <c r="B23" s="73">
        <v>18</v>
      </c>
      <c r="C23" s="73" t="s">
        <v>123</v>
      </c>
      <c r="D23" s="73" t="s">
        <v>154</v>
      </c>
      <c r="E23" s="73" t="s">
        <v>59</v>
      </c>
      <c r="F23" s="73" t="s">
        <v>44</v>
      </c>
      <c r="G23" s="73" t="s">
        <v>55</v>
      </c>
      <c r="H23" s="73" t="s">
        <v>63</v>
      </c>
      <c r="I23" s="73" t="s">
        <v>98</v>
      </c>
      <c r="J23" s="111" t="s">
        <v>504</v>
      </c>
      <c r="K23" s="113" t="s">
        <v>497</v>
      </c>
      <c r="L23" s="84" t="s">
        <v>498</v>
      </c>
      <c r="M23" s="96">
        <v>470000000</v>
      </c>
      <c r="N23" s="91"/>
      <c r="O23" s="91"/>
      <c r="P23" s="91"/>
      <c r="Q23" s="91">
        <v>1</v>
      </c>
      <c r="R23" s="91"/>
      <c r="S23" s="91"/>
      <c r="T23" s="110">
        <f t="shared" si="0"/>
        <v>1</v>
      </c>
      <c r="U23" s="55" t="s">
        <v>179</v>
      </c>
      <c r="V23" s="55" t="s">
        <v>179</v>
      </c>
      <c r="W23" s="48" t="s">
        <v>179</v>
      </c>
      <c r="X23" s="55" t="s">
        <v>207</v>
      </c>
      <c r="Y23" s="55" t="s">
        <v>179</v>
      </c>
      <c r="Z23" s="55" t="s">
        <v>179</v>
      </c>
      <c r="AA23" s="55" t="s">
        <v>179</v>
      </c>
      <c r="AB23" s="56" t="s">
        <v>179</v>
      </c>
      <c r="AC23" s="55" t="s">
        <v>207</v>
      </c>
      <c r="AD23" s="55" t="s">
        <v>207</v>
      </c>
      <c r="AE23" s="55" t="s">
        <v>207</v>
      </c>
      <c r="AF23" s="55" t="s">
        <v>207</v>
      </c>
      <c r="AG23" s="55" t="s">
        <v>207</v>
      </c>
      <c r="AH23" s="55" t="s">
        <v>207</v>
      </c>
      <c r="AI23" s="56" t="s">
        <v>179</v>
      </c>
      <c r="AJ23" s="56" t="s">
        <v>179</v>
      </c>
      <c r="AK23" s="56" t="s">
        <v>207</v>
      </c>
      <c r="AL23" s="49"/>
      <c r="AM23" s="49"/>
      <c r="AN23" s="49"/>
      <c r="AO23" s="49"/>
      <c r="AP23" s="49"/>
      <c r="AQ23" s="49"/>
      <c r="AR23" s="49">
        <f t="shared" si="16"/>
        <v>0</v>
      </c>
      <c r="AS23" s="128">
        <f t="shared" si="6"/>
        <v>0</v>
      </c>
      <c r="AT23" s="129">
        <f t="shared" si="7"/>
        <v>0</v>
      </c>
      <c r="AU23" s="129">
        <f t="shared" si="8"/>
      </c>
      <c r="AV23" s="129">
        <f t="shared" si="9"/>
        <v>0</v>
      </c>
      <c r="AW23" s="134"/>
      <c r="AX23" s="129">
        <f t="shared" si="10"/>
        <v>0</v>
      </c>
      <c r="AY23" s="178"/>
      <c r="AZ23" s="178"/>
      <c r="BA23" s="128">
        <f t="shared" si="1"/>
        <v>0</v>
      </c>
      <c r="BB23" s="129">
        <f t="shared" si="2"/>
        <v>0</v>
      </c>
      <c r="BC23" s="129">
        <f t="shared" si="3"/>
      </c>
      <c r="BD23" s="129">
        <f t="shared" si="4"/>
        <v>0</v>
      </c>
      <c r="BE23" s="134">
        <v>0</v>
      </c>
      <c r="BF23" s="129">
        <f t="shared" si="5"/>
        <v>0</v>
      </c>
      <c r="BG23" s="178" t="s">
        <v>862</v>
      </c>
      <c r="BH23" s="178"/>
      <c r="BI23" s="197">
        <f t="shared" si="11"/>
        <v>0</v>
      </c>
      <c r="BJ23" s="50">
        <f t="shared" si="12"/>
        <v>0</v>
      </c>
      <c r="BK23" s="50">
        <f t="shared" si="13"/>
      </c>
      <c r="BL23" s="50">
        <f t="shared" si="14"/>
        <v>0</v>
      </c>
      <c r="BM23" s="134">
        <v>0</v>
      </c>
      <c r="BN23" s="50">
        <f t="shared" si="15"/>
      </c>
      <c r="BO23" s="178" t="s">
        <v>1001</v>
      </c>
      <c r="BP23" s="178"/>
      <c r="BQ23" s="50"/>
      <c r="BR23" s="50"/>
      <c r="BS23" s="50"/>
    </row>
    <row r="24" spans="1:71" ht="76.5">
      <c r="A24" s="73">
        <v>144</v>
      </c>
      <c r="B24" s="73">
        <v>19</v>
      </c>
      <c r="C24" s="73" t="s">
        <v>123</v>
      </c>
      <c r="D24" s="73" t="s">
        <v>154</v>
      </c>
      <c r="E24" s="73" t="s">
        <v>59</v>
      </c>
      <c r="F24" s="73" t="s">
        <v>44</v>
      </c>
      <c r="G24" s="73" t="s">
        <v>55</v>
      </c>
      <c r="H24" s="73" t="s">
        <v>63</v>
      </c>
      <c r="I24" s="73" t="s">
        <v>98</v>
      </c>
      <c r="J24" s="111" t="s">
        <v>505</v>
      </c>
      <c r="K24" s="113" t="s">
        <v>497</v>
      </c>
      <c r="L24" s="84" t="s">
        <v>498</v>
      </c>
      <c r="M24" s="96">
        <v>150000000</v>
      </c>
      <c r="N24" s="91"/>
      <c r="O24" s="91"/>
      <c r="P24" s="91"/>
      <c r="Q24" s="91"/>
      <c r="R24" s="91"/>
      <c r="S24" s="91">
        <v>1</v>
      </c>
      <c r="T24" s="110">
        <f t="shared" si="0"/>
        <v>1</v>
      </c>
      <c r="U24" s="55" t="s">
        <v>179</v>
      </c>
      <c r="V24" s="55" t="s">
        <v>179</v>
      </c>
      <c r="W24" s="48" t="s">
        <v>179</v>
      </c>
      <c r="X24" s="55" t="s">
        <v>207</v>
      </c>
      <c r="Y24" s="55" t="s">
        <v>179</v>
      </c>
      <c r="Z24" s="55" t="s">
        <v>179</v>
      </c>
      <c r="AA24" s="55" t="s">
        <v>179</v>
      </c>
      <c r="AB24" s="56" t="s">
        <v>179</v>
      </c>
      <c r="AC24" s="55" t="s">
        <v>207</v>
      </c>
      <c r="AD24" s="55" t="s">
        <v>207</v>
      </c>
      <c r="AE24" s="55" t="s">
        <v>207</v>
      </c>
      <c r="AF24" s="55" t="s">
        <v>207</v>
      </c>
      <c r="AG24" s="55" t="s">
        <v>207</v>
      </c>
      <c r="AH24" s="55" t="s">
        <v>207</v>
      </c>
      <c r="AI24" s="56" t="s">
        <v>179</v>
      </c>
      <c r="AJ24" s="56" t="s">
        <v>179</v>
      </c>
      <c r="AK24" s="56"/>
      <c r="AL24" s="49"/>
      <c r="AM24" s="49"/>
      <c r="AN24" s="49"/>
      <c r="AO24" s="49"/>
      <c r="AP24" s="49"/>
      <c r="AQ24" s="49"/>
      <c r="AR24" s="49">
        <f t="shared" si="16"/>
        <v>0</v>
      </c>
      <c r="AS24" s="128">
        <f t="shared" si="6"/>
        <v>0</v>
      </c>
      <c r="AT24" s="129">
        <f t="shared" si="7"/>
        <v>0</v>
      </c>
      <c r="AU24" s="129">
        <f t="shared" si="8"/>
      </c>
      <c r="AV24" s="129">
        <f t="shared" si="9"/>
        <v>0</v>
      </c>
      <c r="AW24" s="134"/>
      <c r="AX24" s="129">
        <f t="shared" si="10"/>
        <v>0</v>
      </c>
      <c r="AY24" s="178"/>
      <c r="AZ24" s="178"/>
      <c r="BA24" s="128">
        <f t="shared" si="1"/>
        <v>0</v>
      </c>
      <c r="BB24" s="129">
        <f t="shared" si="2"/>
        <v>0</v>
      </c>
      <c r="BC24" s="129">
        <f t="shared" si="3"/>
      </c>
      <c r="BD24" s="129">
        <f t="shared" si="4"/>
        <v>0</v>
      </c>
      <c r="BE24" s="134">
        <v>0</v>
      </c>
      <c r="BF24" s="129">
        <f t="shared" si="5"/>
        <v>0</v>
      </c>
      <c r="BG24" s="178" t="s">
        <v>863</v>
      </c>
      <c r="BH24" s="178"/>
      <c r="BI24" s="197">
        <f t="shared" si="11"/>
        <v>0</v>
      </c>
      <c r="BJ24" s="50">
        <f t="shared" si="12"/>
        <v>0</v>
      </c>
      <c r="BK24" s="50">
        <f t="shared" si="13"/>
      </c>
      <c r="BL24" s="50">
        <f t="shared" si="14"/>
        <v>0</v>
      </c>
      <c r="BM24" s="134">
        <v>0</v>
      </c>
      <c r="BN24" s="50">
        <f t="shared" si="15"/>
      </c>
      <c r="BO24" s="178" t="s">
        <v>863</v>
      </c>
      <c r="BP24" s="178"/>
      <c r="BQ24" s="50"/>
      <c r="BR24" s="50"/>
      <c r="BS24" s="50"/>
    </row>
    <row r="25" spans="1:71" ht="165.75">
      <c r="A25" s="73">
        <v>145</v>
      </c>
      <c r="B25" s="73">
        <v>20</v>
      </c>
      <c r="C25" s="73" t="s">
        <v>123</v>
      </c>
      <c r="D25" s="73" t="s">
        <v>154</v>
      </c>
      <c r="E25" s="73" t="s">
        <v>59</v>
      </c>
      <c r="F25" s="73" t="s">
        <v>44</v>
      </c>
      <c r="G25" s="73" t="s">
        <v>55</v>
      </c>
      <c r="H25" s="73" t="s">
        <v>63</v>
      </c>
      <c r="I25" s="73" t="s">
        <v>169</v>
      </c>
      <c r="J25" s="111" t="s">
        <v>506</v>
      </c>
      <c r="K25" s="113" t="s">
        <v>497</v>
      </c>
      <c r="L25" s="84" t="s">
        <v>498</v>
      </c>
      <c r="M25" s="96">
        <v>50000000</v>
      </c>
      <c r="N25" s="91"/>
      <c r="O25" s="91"/>
      <c r="P25" s="91"/>
      <c r="Q25" s="91">
        <v>1</v>
      </c>
      <c r="R25" s="91"/>
      <c r="S25" s="91"/>
      <c r="T25" s="110">
        <f t="shared" si="0"/>
        <v>1</v>
      </c>
      <c r="U25" s="55" t="s">
        <v>179</v>
      </c>
      <c r="V25" s="55" t="s">
        <v>179</v>
      </c>
      <c r="W25" s="48" t="s">
        <v>179</v>
      </c>
      <c r="X25" s="55" t="s">
        <v>207</v>
      </c>
      <c r="Y25" s="55" t="s">
        <v>179</v>
      </c>
      <c r="Z25" s="55" t="s">
        <v>179</v>
      </c>
      <c r="AA25" s="55" t="s">
        <v>179</v>
      </c>
      <c r="AB25" s="56" t="s">
        <v>179</v>
      </c>
      <c r="AC25" s="55" t="s">
        <v>207</v>
      </c>
      <c r="AD25" s="55" t="s">
        <v>207</v>
      </c>
      <c r="AE25" s="55" t="s">
        <v>207</v>
      </c>
      <c r="AF25" s="55" t="s">
        <v>207</v>
      </c>
      <c r="AG25" s="55" t="s">
        <v>207</v>
      </c>
      <c r="AH25" s="55" t="s">
        <v>207</v>
      </c>
      <c r="AI25" s="56" t="s">
        <v>179</v>
      </c>
      <c r="AJ25" s="56" t="s">
        <v>207</v>
      </c>
      <c r="AK25" s="56" t="s">
        <v>207</v>
      </c>
      <c r="AL25" s="49"/>
      <c r="AM25" s="49"/>
      <c r="AN25" s="49"/>
      <c r="AO25" s="49"/>
      <c r="AP25" s="49"/>
      <c r="AQ25" s="49"/>
      <c r="AR25" s="49">
        <f t="shared" si="16"/>
        <v>0</v>
      </c>
      <c r="AS25" s="128">
        <f t="shared" si="6"/>
        <v>0</v>
      </c>
      <c r="AT25" s="129">
        <f t="shared" si="7"/>
        <v>0</v>
      </c>
      <c r="AU25" s="129">
        <f t="shared" si="8"/>
      </c>
      <c r="AV25" s="129">
        <f t="shared" si="9"/>
        <v>0</v>
      </c>
      <c r="AW25" s="134"/>
      <c r="AX25" s="129">
        <f t="shared" si="10"/>
        <v>0</v>
      </c>
      <c r="AY25" s="178"/>
      <c r="AZ25" s="178"/>
      <c r="BA25" s="128">
        <f t="shared" si="1"/>
        <v>0</v>
      </c>
      <c r="BB25" s="129">
        <f t="shared" si="2"/>
        <v>0</v>
      </c>
      <c r="BC25" s="129">
        <f t="shared" si="3"/>
      </c>
      <c r="BD25" s="129">
        <f t="shared" si="4"/>
        <v>0</v>
      </c>
      <c r="BE25" s="134">
        <v>0</v>
      </c>
      <c r="BF25" s="129">
        <f t="shared" si="5"/>
        <v>0</v>
      </c>
      <c r="BG25" s="178" t="s">
        <v>863</v>
      </c>
      <c r="BH25" s="178"/>
      <c r="BI25" s="197">
        <f t="shared" si="11"/>
        <v>0</v>
      </c>
      <c r="BJ25" s="50">
        <f t="shared" si="12"/>
        <v>0</v>
      </c>
      <c r="BK25" s="50">
        <f t="shared" si="13"/>
      </c>
      <c r="BL25" s="50">
        <f t="shared" si="14"/>
        <v>0</v>
      </c>
      <c r="BM25" s="134">
        <v>0</v>
      </c>
      <c r="BN25" s="50">
        <f t="shared" si="15"/>
      </c>
      <c r="BO25" s="178" t="s">
        <v>1002</v>
      </c>
      <c r="BP25" s="178"/>
      <c r="BQ25" s="50"/>
      <c r="BR25" s="50"/>
      <c r="BS25" s="50"/>
    </row>
    <row r="26" spans="1:71" ht="165.75">
      <c r="A26" s="73">
        <v>146</v>
      </c>
      <c r="B26" s="73">
        <v>21</v>
      </c>
      <c r="C26" s="73" t="s">
        <v>123</v>
      </c>
      <c r="D26" s="73" t="s">
        <v>154</v>
      </c>
      <c r="E26" s="73" t="s">
        <v>59</v>
      </c>
      <c r="F26" s="73" t="s">
        <v>44</v>
      </c>
      <c r="G26" s="73" t="s">
        <v>55</v>
      </c>
      <c r="H26" s="73" t="s">
        <v>63</v>
      </c>
      <c r="I26" s="73" t="s">
        <v>169</v>
      </c>
      <c r="J26" s="114" t="s">
        <v>507</v>
      </c>
      <c r="K26" s="113" t="s">
        <v>497</v>
      </c>
      <c r="L26" s="84" t="s">
        <v>498</v>
      </c>
      <c r="M26" s="96">
        <v>50000000</v>
      </c>
      <c r="N26" s="91"/>
      <c r="O26" s="91"/>
      <c r="P26" s="91"/>
      <c r="Q26" s="91">
        <v>1</v>
      </c>
      <c r="R26" s="91"/>
      <c r="S26" s="91"/>
      <c r="T26" s="110">
        <f t="shared" si="0"/>
        <v>1</v>
      </c>
      <c r="U26" s="55" t="s">
        <v>179</v>
      </c>
      <c r="V26" s="55" t="s">
        <v>179</v>
      </c>
      <c r="W26" s="48" t="s">
        <v>179</v>
      </c>
      <c r="X26" s="55" t="s">
        <v>207</v>
      </c>
      <c r="Y26" s="55" t="s">
        <v>179</v>
      </c>
      <c r="Z26" s="55" t="s">
        <v>179</v>
      </c>
      <c r="AA26" s="55" t="s">
        <v>179</v>
      </c>
      <c r="AB26" s="56" t="s">
        <v>179</v>
      </c>
      <c r="AC26" s="55" t="s">
        <v>207</v>
      </c>
      <c r="AD26" s="55" t="s">
        <v>207</v>
      </c>
      <c r="AE26" s="55" t="s">
        <v>207</v>
      </c>
      <c r="AF26" s="55" t="s">
        <v>207</v>
      </c>
      <c r="AG26" s="55" t="s">
        <v>207</v>
      </c>
      <c r="AH26" s="55" t="s">
        <v>207</v>
      </c>
      <c r="AI26" s="56" t="s">
        <v>207</v>
      </c>
      <c r="AJ26" s="56" t="s">
        <v>179</v>
      </c>
      <c r="AK26" s="56" t="s">
        <v>179</v>
      </c>
      <c r="AL26" s="49"/>
      <c r="AM26" s="49"/>
      <c r="AN26" s="49"/>
      <c r="AO26" s="49"/>
      <c r="AP26" s="49"/>
      <c r="AQ26" s="49"/>
      <c r="AR26" s="49">
        <f t="shared" si="16"/>
        <v>0</v>
      </c>
      <c r="AS26" s="128">
        <f t="shared" si="6"/>
        <v>0</v>
      </c>
      <c r="AT26" s="129">
        <f t="shared" si="7"/>
        <v>0</v>
      </c>
      <c r="AU26" s="129">
        <f t="shared" si="8"/>
      </c>
      <c r="AV26" s="129">
        <f t="shared" si="9"/>
        <v>0</v>
      </c>
      <c r="AW26" s="134"/>
      <c r="AX26" s="129">
        <f t="shared" si="10"/>
        <v>0</v>
      </c>
      <c r="AY26" s="178"/>
      <c r="AZ26" s="178"/>
      <c r="BA26" s="128">
        <f t="shared" si="1"/>
        <v>0</v>
      </c>
      <c r="BB26" s="129">
        <f t="shared" si="2"/>
        <v>0</v>
      </c>
      <c r="BC26" s="129">
        <f t="shared" si="3"/>
      </c>
      <c r="BD26" s="129">
        <f t="shared" si="4"/>
        <v>0</v>
      </c>
      <c r="BE26" s="134">
        <v>0</v>
      </c>
      <c r="BF26" s="129">
        <f t="shared" si="5"/>
        <v>0</v>
      </c>
      <c r="BG26" s="178" t="s">
        <v>863</v>
      </c>
      <c r="BH26" s="178"/>
      <c r="BI26" s="197">
        <f t="shared" si="11"/>
        <v>0</v>
      </c>
      <c r="BJ26" s="50">
        <f t="shared" si="12"/>
        <v>0</v>
      </c>
      <c r="BK26" s="50">
        <f t="shared" si="13"/>
      </c>
      <c r="BL26" s="50">
        <f t="shared" si="14"/>
        <v>0</v>
      </c>
      <c r="BM26" s="134">
        <v>0</v>
      </c>
      <c r="BN26" s="50">
        <f t="shared" si="15"/>
      </c>
      <c r="BO26" s="178" t="s">
        <v>863</v>
      </c>
      <c r="BP26" s="178"/>
      <c r="BQ26" s="50"/>
      <c r="BR26" s="50"/>
      <c r="BS26" s="50"/>
    </row>
    <row r="27" spans="1:71" ht="76.5">
      <c r="A27" s="73">
        <v>147</v>
      </c>
      <c r="B27" s="73">
        <v>22</v>
      </c>
      <c r="C27" s="73" t="s">
        <v>123</v>
      </c>
      <c r="D27" s="73" t="s">
        <v>154</v>
      </c>
      <c r="E27" s="73" t="s">
        <v>59</v>
      </c>
      <c r="F27" s="73" t="s">
        <v>44</v>
      </c>
      <c r="G27" s="73" t="s">
        <v>55</v>
      </c>
      <c r="H27" s="73" t="s">
        <v>63</v>
      </c>
      <c r="I27" s="73" t="s">
        <v>98</v>
      </c>
      <c r="J27" s="114" t="s">
        <v>508</v>
      </c>
      <c r="K27" s="113" t="s">
        <v>497</v>
      </c>
      <c r="L27" s="84" t="s">
        <v>498</v>
      </c>
      <c r="M27" s="96">
        <v>25000000</v>
      </c>
      <c r="N27" s="91"/>
      <c r="O27" s="91"/>
      <c r="P27" s="91"/>
      <c r="Q27" s="91">
        <v>1</v>
      </c>
      <c r="R27" s="91"/>
      <c r="S27" s="91"/>
      <c r="T27" s="110">
        <f t="shared" si="0"/>
        <v>1</v>
      </c>
      <c r="U27" s="55" t="s">
        <v>179</v>
      </c>
      <c r="V27" s="55" t="s">
        <v>179</v>
      </c>
      <c r="W27" s="48" t="s">
        <v>179</v>
      </c>
      <c r="X27" s="55" t="s">
        <v>207</v>
      </c>
      <c r="Y27" s="55" t="s">
        <v>179</v>
      </c>
      <c r="Z27" s="55" t="s">
        <v>179</v>
      </c>
      <c r="AA27" s="55" t="s">
        <v>179</v>
      </c>
      <c r="AB27" s="56" t="s">
        <v>179</v>
      </c>
      <c r="AC27" s="55" t="s">
        <v>207</v>
      </c>
      <c r="AD27" s="55" t="s">
        <v>207</v>
      </c>
      <c r="AE27" s="55" t="s">
        <v>207</v>
      </c>
      <c r="AF27" s="55" t="s">
        <v>207</v>
      </c>
      <c r="AG27" s="55" t="s">
        <v>207</v>
      </c>
      <c r="AH27" s="55" t="s">
        <v>207</v>
      </c>
      <c r="AI27" s="56" t="s">
        <v>179</v>
      </c>
      <c r="AJ27" s="56" t="s">
        <v>179</v>
      </c>
      <c r="AK27" s="56" t="s">
        <v>179</v>
      </c>
      <c r="AL27" s="49"/>
      <c r="AM27" s="49"/>
      <c r="AN27" s="49"/>
      <c r="AO27" s="49"/>
      <c r="AP27" s="49"/>
      <c r="AQ27" s="49"/>
      <c r="AR27" s="49">
        <f t="shared" si="16"/>
        <v>0</v>
      </c>
      <c r="AS27" s="128">
        <f t="shared" si="6"/>
        <v>0</v>
      </c>
      <c r="AT27" s="129">
        <f t="shared" si="7"/>
        <v>0</v>
      </c>
      <c r="AU27" s="129">
        <f t="shared" si="8"/>
      </c>
      <c r="AV27" s="129">
        <f t="shared" si="9"/>
        <v>0</v>
      </c>
      <c r="AW27" s="134"/>
      <c r="AX27" s="129">
        <f t="shared" si="10"/>
        <v>0</v>
      </c>
      <c r="AY27" s="178"/>
      <c r="AZ27" s="178"/>
      <c r="BA27" s="128">
        <f t="shared" si="1"/>
        <v>0</v>
      </c>
      <c r="BB27" s="129">
        <f t="shared" si="2"/>
        <v>0</v>
      </c>
      <c r="BC27" s="129">
        <f t="shared" si="3"/>
      </c>
      <c r="BD27" s="129">
        <f t="shared" si="4"/>
        <v>0</v>
      </c>
      <c r="BE27" s="134">
        <v>0</v>
      </c>
      <c r="BF27" s="129">
        <f t="shared" si="5"/>
        <v>0</v>
      </c>
      <c r="BG27" s="178" t="s">
        <v>863</v>
      </c>
      <c r="BH27" s="178"/>
      <c r="BI27" s="197">
        <f t="shared" si="11"/>
        <v>0</v>
      </c>
      <c r="BJ27" s="50">
        <f t="shared" si="12"/>
        <v>0</v>
      </c>
      <c r="BK27" s="50">
        <f t="shared" si="13"/>
      </c>
      <c r="BL27" s="50">
        <f t="shared" si="14"/>
        <v>0</v>
      </c>
      <c r="BM27" s="134">
        <v>0</v>
      </c>
      <c r="BN27" s="50">
        <f t="shared" si="15"/>
      </c>
      <c r="BO27" s="178" t="s">
        <v>863</v>
      </c>
      <c r="BP27" s="178"/>
      <c r="BQ27" s="50"/>
      <c r="BR27" s="50"/>
      <c r="BS27" s="50"/>
    </row>
    <row r="28" spans="1:71" ht="293.25">
      <c r="A28" s="73">
        <v>148</v>
      </c>
      <c r="B28" s="73">
        <v>23</v>
      </c>
      <c r="C28" s="73" t="s">
        <v>509</v>
      </c>
      <c r="D28" s="73" t="s">
        <v>633</v>
      </c>
      <c r="E28" s="73" t="s">
        <v>63</v>
      </c>
      <c r="F28" s="73" t="s">
        <v>44</v>
      </c>
      <c r="G28" s="73" t="s">
        <v>55</v>
      </c>
      <c r="H28" s="73" t="s">
        <v>63</v>
      </c>
      <c r="I28" s="73" t="s">
        <v>99</v>
      </c>
      <c r="J28" s="82" t="s">
        <v>510</v>
      </c>
      <c r="K28" s="113" t="s">
        <v>470</v>
      </c>
      <c r="L28" s="84" t="s">
        <v>511</v>
      </c>
      <c r="M28" s="96"/>
      <c r="N28" s="91"/>
      <c r="O28" s="91">
        <v>1</v>
      </c>
      <c r="P28" s="91"/>
      <c r="Q28" s="91">
        <v>1</v>
      </c>
      <c r="R28" s="91"/>
      <c r="S28" s="91">
        <v>1</v>
      </c>
      <c r="T28" s="110">
        <f t="shared" si="0"/>
        <v>3</v>
      </c>
      <c r="U28" s="55" t="s">
        <v>179</v>
      </c>
      <c r="V28" s="55" t="s">
        <v>179</v>
      </c>
      <c r="W28" s="48" t="s">
        <v>179</v>
      </c>
      <c r="X28" s="55" t="s">
        <v>207</v>
      </c>
      <c r="Y28" s="55" t="s">
        <v>179</v>
      </c>
      <c r="Z28" s="55" t="s">
        <v>179</v>
      </c>
      <c r="AA28" s="55" t="s">
        <v>179</v>
      </c>
      <c r="AB28" s="56" t="s">
        <v>179</v>
      </c>
      <c r="AC28" s="55" t="s">
        <v>207</v>
      </c>
      <c r="AD28" s="55" t="s">
        <v>207</v>
      </c>
      <c r="AE28" s="55" t="s">
        <v>207</v>
      </c>
      <c r="AF28" s="55" t="s">
        <v>207</v>
      </c>
      <c r="AG28" s="55" t="s">
        <v>207</v>
      </c>
      <c r="AH28" s="55" t="s">
        <v>207</v>
      </c>
      <c r="AI28" s="56" t="s">
        <v>179</v>
      </c>
      <c r="AJ28" s="56" t="s">
        <v>179</v>
      </c>
      <c r="AK28" s="56" t="s">
        <v>179</v>
      </c>
      <c r="AL28" s="49">
        <v>2</v>
      </c>
      <c r="AM28" s="49">
        <v>2</v>
      </c>
      <c r="AN28" s="49"/>
      <c r="AO28" s="49"/>
      <c r="AP28" s="49"/>
      <c r="AQ28" s="49"/>
      <c r="AR28" s="49">
        <f t="shared" si="16"/>
        <v>4</v>
      </c>
      <c r="AS28" s="128">
        <f t="shared" si="6"/>
        <v>0</v>
      </c>
      <c r="AT28" s="129">
        <f t="shared" si="7"/>
        <v>0</v>
      </c>
      <c r="AU28" s="129">
        <f t="shared" si="8"/>
      </c>
      <c r="AV28" s="129">
        <f t="shared" si="9"/>
        <v>1.3333333333333333</v>
      </c>
      <c r="AW28" s="134"/>
      <c r="AX28" s="129">
        <f t="shared" si="10"/>
      </c>
      <c r="AY28" s="178"/>
      <c r="AZ28" s="178"/>
      <c r="BA28" s="128">
        <f t="shared" si="1"/>
        <v>1</v>
      </c>
      <c r="BB28" s="129">
        <f t="shared" si="2"/>
        <v>0.3333333333333333</v>
      </c>
      <c r="BC28" s="129">
        <f t="shared" si="3"/>
        <v>1</v>
      </c>
      <c r="BD28" s="129">
        <f t="shared" si="4"/>
        <v>1.3333333333333333</v>
      </c>
      <c r="BE28" s="134">
        <v>0</v>
      </c>
      <c r="BF28" s="129">
        <f t="shared" si="5"/>
      </c>
      <c r="BG28" s="187" t="s">
        <v>864</v>
      </c>
      <c r="BH28" s="178" t="s">
        <v>865</v>
      </c>
      <c r="BI28" s="197">
        <f t="shared" si="11"/>
        <v>0</v>
      </c>
      <c r="BJ28" s="50">
        <f t="shared" si="12"/>
        <v>0</v>
      </c>
      <c r="BK28" s="50">
        <f t="shared" si="13"/>
      </c>
      <c r="BL28" s="50">
        <f t="shared" si="14"/>
        <v>1.3333333333333333</v>
      </c>
      <c r="BM28" s="134">
        <v>0</v>
      </c>
      <c r="BN28" s="50">
        <f t="shared" si="15"/>
      </c>
      <c r="BO28" s="187"/>
      <c r="BP28" s="178"/>
      <c r="BQ28" s="50"/>
      <c r="BR28" s="50"/>
      <c r="BS28" s="50"/>
    </row>
    <row r="29" spans="1:71" ht="12.75">
      <c r="A29" s="120"/>
      <c r="B29" s="120"/>
      <c r="C29" s="120"/>
      <c r="D29" s="120"/>
      <c r="E29" s="120"/>
      <c r="F29" s="120"/>
      <c r="G29" s="120"/>
      <c r="H29" s="120"/>
      <c r="I29" s="120"/>
      <c r="J29" s="121"/>
      <c r="K29" s="122"/>
      <c r="L29" s="123"/>
      <c r="M29" s="124">
        <f>SUM(M6:M28)</f>
        <v>10114730224.84</v>
      </c>
      <c r="N29" s="125"/>
      <c r="O29" s="125"/>
      <c r="P29" s="125"/>
      <c r="Q29" s="125"/>
      <c r="R29" s="125"/>
      <c r="S29" s="125"/>
      <c r="T29" s="125"/>
      <c r="U29" s="57"/>
      <c r="V29" s="57"/>
      <c r="W29" s="57"/>
      <c r="X29" s="57"/>
      <c r="Y29" s="57"/>
      <c r="Z29" s="57"/>
      <c r="AA29" s="57"/>
      <c r="AB29" s="57"/>
      <c r="AC29" s="57"/>
      <c r="AD29" s="57"/>
      <c r="AE29" s="57"/>
      <c r="AF29" s="57"/>
      <c r="AG29" s="57"/>
      <c r="AH29" s="57"/>
      <c r="AI29" s="57"/>
      <c r="AJ29" s="57"/>
      <c r="AK29" s="58"/>
      <c r="AL29" s="59"/>
      <c r="AM29" s="59"/>
      <c r="AN29" s="59"/>
      <c r="AO29" s="59"/>
      <c r="AP29" s="59"/>
      <c r="AQ29" s="59"/>
      <c r="AR29" s="59"/>
      <c r="AS29" s="130"/>
      <c r="AT29" s="131"/>
      <c r="AU29" s="131">
        <f>AVERAGE(AU6:AU28)</f>
        <v>1</v>
      </c>
      <c r="AV29" s="131">
        <f>AVERAGE(AV16:AV28)</f>
        <v>0.14102564102564102</v>
      </c>
      <c r="AW29" s="136">
        <f>SUM(AW16:AW28)</f>
        <v>0</v>
      </c>
      <c r="AX29" s="131">
        <f>AVERAGE(AX16:AX28)</f>
        <v>0</v>
      </c>
      <c r="AY29" s="60"/>
      <c r="AZ29" s="60"/>
      <c r="BA29" s="131"/>
      <c r="BB29" s="131"/>
      <c r="BC29" s="131">
        <f>AVERAGE(BC6:BC28)</f>
        <v>1</v>
      </c>
      <c r="BD29" s="131">
        <f>AVERAGE(BD6:BD28)</f>
        <v>0.2797101449275362</v>
      </c>
      <c r="BE29" s="153">
        <f>SUM(BE6:BE28)</f>
        <v>0</v>
      </c>
      <c r="BF29" s="131">
        <f>AVERAGE(BF6:BF28)</f>
        <v>0</v>
      </c>
      <c r="BG29" s="131"/>
      <c r="BH29" s="131"/>
      <c r="BI29" s="131"/>
      <c r="BJ29" s="131"/>
      <c r="BK29" s="131">
        <f>AVERAGE(BK6:BK28)</f>
        <v>1</v>
      </c>
      <c r="BL29" s="131">
        <f>AVERAGE(BL6:BL28)</f>
        <v>0.2797101449275362</v>
      </c>
      <c r="BM29" s="153">
        <f>SUM(BM6:BM28)</f>
        <v>20201440</v>
      </c>
      <c r="BN29" s="131" t="e">
        <f>AVERAGE(BN6:BN28)</f>
        <v>#DIV/0!</v>
      </c>
      <c r="BO29" s="131"/>
      <c r="BP29" s="131"/>
      <c r="BQ29" s="60"/>
      <c r="BR29" s="60"/>
      <c r="BS29"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rgb="FF002060"/>
  </sheetPr>
  <dimension ref="A1:BS21"/>
  <sheetViews>
    <sheetView showGridLines="0" zoomScale="55" zoomScaleNormal="55" zoomScalePageLayoutView="0" workbookViewId="0" topLeftCell="B1">
      <pane ySplit="5" topLeftCell="A18" activePane="bottomLeft" state="frozen"/>
      <selection pane="topLeft" activeCell="C6" sqref="C6"/>
      <selection pane="bottomLeft" activeCell="B5" sqref="A5:IV5"/>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5.7109375" style="64" customWidth="1"/>
    <col min="14" max="19" width="8.00390625" style="65" customWidth="1"/>
    <col min="20" max="20" width="13.281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19.00390625" style="66" hidden="1" customWidth="1"/>
    <col min="46" max="46" width="20.5742187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37.57421875" style="66" hidden="1" customWidth="1"/>
    <col min="52" max="52" width="32.8515625" style="66" hidden="1" customWidth="1"/>
    <col min="53" max="53" width="19.57421875" style="66" hidden="1" customWidth="1"/>
    <col min="54" max="54" width="20.28125" style="66" hidden="1" customWidth="1"/>
    <col min="55" max="58" width="23.57421875" style="66" hidden="1" customWidth="1"/>
    <col min="59" max="60" width="51.28125" style="66" hidden="1" customWidth="1"/>
    <col min="61" max="61" width="20.57421875" style="66" customWidth="1"/>
    <col min="62" max="62" width="26.140625" style="66" customWidth="1"/>
    <col min="63" max="63" width="24.421875" style="66" customWidth="1"/>
    <col min="64" max="64" width="30.8515625" style="66" customWidth="1"/>
    <col min="65" max="65" width="37.57421875" style="66" customWidth="1"/>
    <col min="66" max="66" width="33.28125" style="66" customWidth="1"/>
    <col min="67" max="68" width="51.281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46.25" customHeight="1">
      <c r="A6" s="73">
        <v>159</v>
      </c>
      <c r="B6" s="73">
        <v>1</v>
      </c>
      <c r="C6" s="73" t="s">
        <v>126</v>
      </c>
      <c r="D6" s="73" t="s">
        <v>149</v>
      </c>
      <c r="E6" s="73" t="s">
        <v>37</v>
      </c>
      <c r="F6" s="73" t="s">
        <v>44</v>
      </c>
      <c r="G6" s="73" t="s">
        <v>55</v>
      </c>
      <c r="H6" s="73" t="s">
        <v>61</v>
      </c>
      <c r="I6" s="73" t="s">
        <v>129</v>
      </c>
      <c r="J6" s="82" t="s">
        <v>539</v>
      </c>
      <c r="K6" s="104">
        <v>3</v>
      </c>
      <c r="L6" s="84" t="s">
        <v>540</v>
      </c>
      <c r="M6" s="96"/>
      <c r="N6" s="98"/>
      <c r="O6" s="98">
        <v>1</v>
      </c>
      <c r="P6" s="98"/>
      <c r="Q6" s="98">
        <v>1</v>
      </c>
      <c r="R6" s="98"/>
      <c r="S6" s="98">
        <v>1</v>
      </c>
      <c r="T6" s="80">
        <f>SUBTOTAL(9,N6:S6)</f>
        <v>3</v>
      </c>
      <c r="U6" s="48"/>
      <c r="V6" s="48" t="s">
        <v>179</v>
      </c>
      <c r="W6" s="48" t="s">
        <v>179</v>
      </c>
      <c r="X6" s="48"/>
      <c r="Y6" s="48"/>
      <c r="Z6" s="48"/>
      <c r="AA6" s="48"/>
      <c r="AB6" s="48"/>
      <c r="AC6" s="48"/>
      <c r="AD6" s="48"/>
      <c r="AE6" s="48"/>
      <c r="AF6" s="48"/>
      <c r="AG6" s="48"/>
      <c r="AH6" s="48"/>
      <c r="AI6" s="48"/>
      <c r="AJ6" s="48"/>
      <c r="AK6" s="48"/>
      <c r="AL6" s="49"/>
      <c r="AM6" s="191">
        <v>1</v>
      </c>
      <c r="AN6" s="49"/>
      <c r="AO6" s="49"/>
      <c r="AP6" s="49"/>
      <c r="AQ6" s="49"/>
      <c r="AR6" s="49">
        <f aca="true" t="shared" si="0" ref="AR6:AR20">SUM(AL6:AQ6)</f>
        <v>1</v>
      </c>
      <c r="AS6" s="128">
        <f>SUM(N6)</f>
        <v>0</v>
      </c>
      <c r="AT6" s="129">
        <f>IF(ISERR(+N6/T6),"",IF((+N6/T6)&gt;100%,100%,(+N6/T6)))</f>
        <v>0</v>
      </c>
      <c r="AU6" s="129">
        <f>IF(ISERR(+AL6/AS6),"",IF((+AL6/AS6)&gt;100%,100%,(+AL6/AS6)))</f>
      </c>
      <c r="AV6" s="129">
        <f>AR6/T6</f>
        <v>0.3333333333333333</v>
      </c>
      <c r="AW6" s="134"/>
      <c r="AX6" s="129">
        <f>IF(ISERR(+AW6/M6),"",IF((+AW6/M6),(AW6/M6),(AW6/M6)))</f>
      </c>
      <c r="AY6" s="181" t="s">
        <v>739</v>
      </c>
      <c r="AZ6" s="178"/>
      <c r="BA6" s="128">
        <f aca="true" t="shared" si="1" ref="BA6:BA20">SUM(O6)</f>
        <v>1</v>
      </c>
      <c r="BB6" s="129">
        <f aca="true" t="shared" si="2" ref="BB6:BB20">IF(ISERR(+O6/T6),"",IF((+O6/T6)&gt;100%,100%,(+O6/T6)))</f>
        <v>0.3333333333333333</v>
      </c>
      <c r="BC6" s="129">
        <f aca="true" t="shared" si="3" ref="BC6:BC20">IF(ISERR(+AM6/BA6),"",IF((+AM6/BA6)&gt;100%,100%,(+AM6/BA6)))</f>
        <v>1</v>
      </c>
      <c r="BD6" s="129">
        <f aca="true" t="shared" si="4" ref="BD6:BD20">AR6/T6</f>
        <v>0.3333333333333333</v>
      </c>
      <c r="BE6" s="134">
        <v>0</v>
      </c>
      <c r="BF6" s="129">
        <f aca="true" t="shared" si="5" ref="BF6:BF20">IF(ISERR(+BE6/M6),"",IF((+BE6/M6),(BE6/M6),(BE6/M6)))</f>
      </c>
      <c r="BG6" s="188" t="s">
        <v>900</v>
      </c>
      <c r="BH6" s="189" t="s">
        <v>851</v>
      </c>
      <c r="BI6" s="197">
        <f>SUM(P6)</f>
        <v>0</v>
      </c>
      <c r="BJ6" s="50">
        <f>IF(ISERR(+P6/T6),"",IF((+P6/T6)&gt;100%,100%,(+P6/T6)))</f>
        <v>0</v>
      </c>
      <c r="BK6" s="50">
        <f>IF(ISERR(+AN6/BI6),"",IF((+AN6/BI6)&gt;100%,100%,(+AN6/BI6)))</f>
      </c>
      <c r="BL6" s="50">
        <f>AR6/T6</f>
        <v>0.3333333333333333</v>
      </c>
      <c r="BM6" s="134">
        <v>0</v>
      </c>
      <c r="BN6" s="50">
        <f>IF(ISERR(+BM6/U6),"",IF((+BM6/U6),(BM6/U6),(BM6/U6)))</f>
      </c>
      <c r="BO6" s="181" t="s">
        <v>1003</v>
      </c>
      <c r="BP6" s="182"/>
      <c r="BQ6" s="50"/>
      <c r="BR6" s="50"/>
      <c r="BS6" s="50"/>
    </row>
    <row r="7" spans="1:71" ht="59.25" customHeight="1">
      <c r="A7" s="73">
        <v>160</v>
      </c>
      <c r="B7" s="73">
        <v>2</v>
      </c>
      <c r="C7" s="73" t="s">
        <v>126</v>
      </c>
      <c r="D7" s="73" t="s">
        <v>149</v>
      </c>
      <c r="E7" s="73" t="s">
        <v>37</v>
      </c>
      <c r="F7" s="73" t="s">
        <v>44</v>
      </c>
      <c r="G7" s="73" t="s">
        <v>55</v>
      </c>
      <c r="H7" s="73" t="s">
        <v>61</v>
      </c>
      <c r="I7" s="73" t="s">
        <v>129</v>
      </c>
      <c r="J7" s="82" t="s">
        <v>541</v>
      </c>
      <c r="K7" s="104">
        <v>1</v>
      </c>
      <c r="L7" s="84" t="s">
        <v>542</v>
      </c>
      <c r="M7" s="96"/>
      <c r="N7" s="98"/>
      <c r="O7" s="98"/>
      <c r="P7" s="98">
        <v>1</v>
      </c>
      <c r="Q7" s="98"/>
      <c r="R7" s="98"/>
      <c r="S7" s="98"/>
      <c r="T7" s="80">
        <f aca="true" t="shared" si="6" ref="T7:T20">SUBTOTAL(9,N7:S7)</f>
        <v>1</v>
      </c>
      <c r="U7" s="48"/>
      <c r="V7" s="48" t="s">
        <v>179</v>
      </c>
      <c r="W7" s="48" t="s">
        <v>179</v>
      </c>
      <c r="X7" s="48"/>
      <c r="Y7" s="48"/>
      <c r="Z7" s="48"/>
      <c r="AA7" s="48"/>
      <c r="AB7" s="48"/>
      <c r="AC7" s="48"/>
      <c r="AD7" s="48"/>
      <c r="AE7" s="48"/>
      <c r="AF7" s="48"/>
      <c r="AG7" s="48"/>
      <c r="AH7" s="48"/>
      <c r="AI7" s="48"/>
      <c r="AJ7" s="48"/>
      <c r="AK7" s="48"/>
      <c r="AL7" s="49"/>
      <c r="AM7" s="49"/>
      <c r="AN7" s="49">
        <v>1</v>
      </c>
      <c r="AO7" s="49"/>
      <c r="AP7" s="49"/>
      <c r="AQ7" s="49"/>
      <c r="AR7" s="49">
        <f t="shared" si="0"/>
        <v>1</v>
      </c>
      <c r="AS7" s="128">
        <f aca="true" t="shared" si="7" ref="AS7:AS20">SUM(N7)</f>
        <v>0</v>
      </c>
      <c r="AT7" s="129">
        <f aca="true" t="shared" si="8" ref="AT7:AT20">IF(ISERR(+N7/T7),"",IF((+N7/T7)&gt;100%,100%,(+N7/T7)))</f>
        <v>0</v>
      </c>
      <c r="AU7" s="129">
        <f aca="true" t="shared" si="9" ref="AU7:AU20">IF(ISERR(+AL7/AS7),"",IF((+AL7/AS7)&gt;100%,100%,(+AL7/AS7)))</f>
      </c>
      <c r="AV7" s="129">
        <f aca="true" t="shared" si="10" ref="AV7:AV20">AR7/T7</f>
        <v>1</v>
      </c>
      <c r="AW7" s="134"/>
      <c r="AX7" s="129">
        <f aca="true" t="shared" si="11" ref="AX7:AX20">IF(ISERR(+AW7/M7),"",IF((+AW7/M7),(AW7/M7),(AW7/M7)))</f>
      </c>
      <c r="AY7" s="178" t="s">
        <v>18</v>
      </c>
      <c r="AZ7" s="178"/>
      <c r="BA7" s="128">
        <f t="shared" si="1"/>
        <v>0</v>
      </c>
      <c r="BB7" s="129">
        <f t="shared" si="2"/>
        <v>0</v>
      </c>
      <c r="BC7" s="129">
        <f t="shared" si="3"/>
      </c>
      <c r="BD7" s="129">
        <f t="shared" si="4"/>
        <v>1</v>
      </c>
      <c r="BE7" s="134">
        <v>0</v>
      </c>
      <c r="BF7" s="129">
        <f t="shared" si="5"/>
      </c>
      <c r="BG7" s="181"/>
      <c r="BH7" s="182"/>
      <c r="BI7" s="197">
        <f aca="true" t="shared" si="12" ref="BI7:BI20">SUM(P7)</f>
        <v>1</v>
      </c>
      <c r="BJ7" s="50">
        <f aca="true" t="shared" si="13" ref="BJ7:BJ20">IF(ISERR(+P7/T7),"",IF((+P7/T7)&gt;100%,100%,(+P7/T7)))</f>
        <v>1</v>
      </c>
      <c r="BK7" s="50">
        <f aca="true" t="shared" si="14" ref="BK7:BK20">IF(ISERR(+AN7/BI7),"",IF((+AN7/BI7)&gt;100%,100%,(+AN7/BI7)))</f>
        <v>1</v>
      </c>
      <c r="BL7" s="50">
        <f aca="true" t="shared" si="15" ref="BL7:BL20">AR7/T7</f>
        <v>1</v>
      </c>
      <c r="BM7" s="134">
        <v>0</v>
      </c>
      <c r="BN7" s="50">
        <f aca="true" t="shared" si="16" ref="BN7:BN20">IF(ISERR(+BM7/U7),"",IF((+BM7/U7),(BM7/U7),(BM7/U7)))</f>
      </c>
      <c r="BO7" s="181" t="s">
        <v>1004</v>
      </c>
      <c r="BP7" s="182"/>
      <c r="BQ7" s="50"/>
      <c r="BR7" s="50"/>
      <c r="BS7" s="50"/>
    </row>
    <row r="8" spans="1:71" ht="191.25">
      <c r="A8" s="73">
        <v>161</v>
      </c>
      <c r="B8" s="73">
        <v>3</v>
      </c>
      <c r="C8" s="73" t="s">
        <v>126</v>
      </c>
      <c r="D8" s="73" t="s">
        <v>161</v>
      </c>
      <c r="E8" s="73" t="s">
        <v>37</v>
      </c>
      <c r="F8" s="73" t="s">
        <v>44</v>
      </c>
      <c r="G8" s="73" t="s">
        <v>55</v>
      </c>
      <c r="H8" s="73" t="s">
        <v>61</v>
      </c>
      <c r="I8" s="73" t="s">
        <v>130</v>
      </c>
      <c r="J8" s="82" t="s">
        <v>543</v>
      </c>
      <c r="K8" s="117">
        <v>0.6</v>
      </c>
      <c r="L8" s="84" t="s">
        <v>544</v>
      </c>
      <c r="M8" s="96"/>
      <c r="N8" s="98"/>
      <c r="O8" s="98"/>
      <c r="P8" s="98"/>
      <c r="Q8" s="98"/>
      <c r="R8" s="98"/>
      <c r="S8" s="87">
        <v>0.6</v>
      </c>
      <c r="T8" s="99">
        <f t="shared" si="6"/>
        <v>0.6</v>
      </c>
      <c r="U8" s="48"/>
      <c r="V8" s="48" t="s">
        <v>179</v>
      </c>
      <c r="W8" s="48" t="s">
        <v>179</v>
      </c>
      <c r="X8" s="48"/>
      <c r="Y8" s="48"/>
      <c r="Z8" s="48"/>
      <c r="AA8" s="48"/>
      <c r="AB8" s="48"/>
      <c r="AC8" s="48"/>
      <c r="AD8" s="48"/>
      <c r="AE8" s="48"/>
      <c r="AF8" s="48"/>
      <c r="AG8" s="48"/>
      <c r="AH8" s="48"/>
      <c r="AI8" s="48"/>
      <c r="AJ8" s="48"/>
      <c r="AK8" s="48"/>
      <c r="AL8" s="178"/>
      <c r="AM8" s="178"/>
      <c r="AN8" s="51"/>
      <c r="AO8" s="51"/>
      <c r="AP8" s="51"/>
      <c r="AQ8" s="51"/>
      <c r="AR8" s="51">
        <f t="shared" si="0"/>
        <v>0</v>
      </c>
      <c r="AS8" s="128">
        <f t="shared" si="7"/>
        <v>0</v>
      </c>
      <c r="AT8" s="129">
        <f t="shared" si="8"/>
        <v>0</v>
      </c>
      <c r="AU8" s="129">
        <f t="shared" si="9"/>
      </c>
      <c r="AV8" s="129">
        <f t="shared" si="10"/>
        <v>0</v>
      </c>
      <c r="AW8" s="134"/>
      <c r="AX8" s="129">
        <f t="shared" si="11"/>
      </c>
      <c r="AY8" s="182" t="s">
        <v>740</v>
      </c>
      <c r="AZ8" s="178"/>
      <c r="BA8" s="128">
        <f t="shared" si="1"/>
        <v>0</v>
      </c>
      <c r="BB8" s="129">
        <f t="shared" si="2"/>
        <v>0</v>
      </c>
      <c r="BC8" s="129">
        <f t="shared" si="3"/>
      </c>
      <c r="BD8" s="129">
        <f t="shared" si="4"/>
        <v>0</v>
      </c>
      <c r="BE8" s="134">
        <v>0</v>
      </c>
      <c r="BF8" s="129">
        <f t="shared" si="5"/>
      </c>
      <c r="BG8" s="182" t="s">
        <v>866</v>
      </c>
      <c r="BH8" s="182" t="s">
        <v>851</v>
      </c>
      <c r="BI8" s="197">
        <f t="shared" si="12"/>
        <v>0</v>
      </c>
      <c r="BJ8" s="50">
        <f t="shared" si="13"/>
        <v>0</v>
      </c>
      <c r="BK8" s="50">
        <f t="shared" si="14"/>
      </c>
      <c r="BL8" s="50">
        <f t="shared" si="15"/>
        <v>0</v>
      </c>
      <c r="BM8" s="134">
        <v>0</v>
      </c>
      <c r="BN8" s="50">
        <f t="shared" si="16"/>
      </c>
      <c r="BO8" s="182" t="s">
        <v>1005</v>
      </c>
      <c r="BP8" s="182" t="s">
        <v>678</v>
      </c>
      <c r="BQ8" s="50"/>
      <c r="BR8" s="50"/>
      <c r="BS8" s="50"/>
    </row>
    <row r="9" spans="1:71" ht="127.5">
      <c r="A9" s="73">
        <v>162</v>
      </c>
      <c r="B9" s="73">
        <v>4</v>
      </c>
      <c r="C9" s="73" t="s">
        <v>126</v>
      </c>
      <c r="D9" s="73" t="s">
        <v>150</v>
      </c>
      <c r="E9" s="73" t="s">
        <v>37</v>
      </c>
      <c r="F9" s="73" t="s">
        <v>44</v>
      </c>
      <c r="G9" s="73" t="s">
        <v>55</v>
      </c>
      <c r="H9" s="73" t="s">
        <v>61</v>
      </c>
      <c r="I9" s="73" t="s">
        <v>130</v>
      </c>
      <c r="J9" s="82" t="s">
        <v>545</v>
      </c>
      <c r="K9" s="117">
        <v>0.75</v>
      </c>
      <c r="L9" s="84" t="s">
        <v>546</v>
      </c>
      <c r="M9" s="96"/>
      <c r="N9" s="98"/>
      <c r="O9" s="98"/>
      <c r="P9" s="98"/>
      <c r="Q9" s="98"/>
      <c r="R9" s="98"/>
      <c r="S9" s="87">
        <v>0.75</v>
      </c>
      <c r="T9" s="99">
        <f t="shared" si="6"/>
        <v>0.75</v>
      </c>
      <c r="U9" s="48"/>
      <c r="V9" s="48" t="s">
        <v>179</v>
      </c>
      <c r="W9" s="48" t="s">
        <v>179</v>
      </c>
      <c r="X9" s="48"/>
      <c r="Y9" s="48"/>
      <c r="Z9" s="48"/>
      <c r="AA9" s="48"/>
      <c r="AB9" s="48"/>
      <c r="AC9" s="48"/>
      <c r="AD9" s="48"/>
      <c r="AE9" s="48"/>
      <c r="AF9" s="48"/>
      <c r="AG9" s="48"/>
      <c r="AH9" s="48"/>
      <c r="AI9" s="48"/>
      <c r="AJ9" s="48"/>
      <c r="AK9" s="48"/>
      <c r="AL9" s="178"/>
      <c r="AM9" s="178"/>
      <c r="AN9" s="51"/>
      <c r="AO9" s="51"/>
      <c r="AP9" s="51"/>
      <c r="AQ9" s="51"/>
      <c r="AR9" s="51">
        <f t="shared" si="0"/>
        <v>0</v>
      </c>
      <c r="AS9" s="128">
        <f t="shared" si="7"/>
        <v>0</v>
      </c>
      <c r="AT9" s="129">
        <f t="shared" si="8"/>
        <v>0</v>
      </c>
      <c r="AU9" s="129">
        <f t="shared" si="9"/>
      </c>
      <c r="AV9" s="129">
        <f t="shared" si="10"/>
        <v>0</v>
      </c>
      <c r="AW9" s="134"/>
      <c r="AX9" s="129">
        <f t="shared" si="11"/>
      </c>
      <c r="AY9" s="182" t="s">
        <v>741</v>
      </c>
      <c r="AZ9" s="178"/>
      <c r="BA9" s="128">
        <f t="shared" si="1"/>
        <v>0</v>
      </c>
      <c r="BB9" s="129">
        <f t="shared" si="2"/>
        <v>0</v>
      </c>
      <c r="BC9" s="129">
        <f t="shared" si="3"/>
      </c>
      <c r="BD9" s="129">
        <f t="shared" si="4"/>
        <v>0</v>
      </c>
      <c r="BE9" s="134">
        <v>0</v>
      </c>
      <c r="BF9" s="129">
        <f t="shared" si="5"/>
      </c>
      <c r="BG9" s="182" t="s">
        <v>867</v>
      </c>
      <c r="BH9" s="182" t="s">
        <v>851</v>
      </c>
      <c r="BI9" s="197">
        <f t="shared" si="12"/>
        <v>0</v>
      </c>
      <c r="BJ9" s="50">
        <f t="shared" si="13"/>
        <v>0</v>
      </c>
      <c r="BK9" s="50">
        <f t="shared" si="14"/>
      </c>
      <c r="BL9" s="50">
        <f t="shared" si="15"/>
        <v>0</v>
      </c>
      <c r="BM9" s="134">
        <v>0</v>
      </c>
      <c r="BN9" s="50">
        <f t="shared" si="16"/>
      </c>
      <c r="BO9" s="182" t="s">
        <v>1006</v>
      </c>
      <c r="BP9" s="182" t="s">
        <v>678</v>
      </c>
      <c r="BQ9" s="50"/>
      <c r="BR9" s="50"/>
      <c r="BS9" s="50"/>
    </row>
    <row r="10" spans="1:71" ht="409.5">
      <c r="A10" s="73">
        <v>163</v>
      </c>
      <c r="B10" s="73">
        <v>5</v>
      </c>
      <c r="C10" s="73" t="s">
        <v>126</v>
      </c>
      <c r="D10" s="73" t="s">
        <v>150</v>
      </c>
      <c r="E10" s="73" t="s">
        <v>37</v>
      </c>
      <c r="F10" s="73" t="s">
        <v>44</v>
      </c>
      <c r="G10" s="73" t="s">
        <v>55</v>
      </c>
      <c r="H10" s="73" t="s">
        <v>61</v>
      </c>
      <c r="I10" s="73" t="s">
        <v>130</v>
      </c>
      <c r="J10" s="82" t="s">
        <v>547</v>
      </c>
      <c r="K10" s="117">
        <v>0.9</v>
      </c>
      <c r="L10" s="84" t="s">
        <v>548</v>
      </c>
      <c r="M10" s="96">
        <v>150000000</v>
      </c>
      <c r="N10" s="98"/>
      <c r="O10" s="98"/>
      <c r="P10" s="98"/>
      <c r="Q10" s="98"/>
      <c r="R10" s="98"/>
      <c r="S10" s="87">
        <v>0.9</v>
      </c>
      <c r="T10" s="99">
        <f t="shared" si="6"/>
        <v>0.9</v>
      </c>
      <c r="U10" s="48"/>
      <c r="V10" s="48" t="s">
        <v>179</v>
      </c>
      <c r="W10" s="48" t="s">
        <v>179</v>
      </c>
      <c r="X10" s="48"/>
      <c r="Y10" s="48"/>
      <c r="Z10" s="48"/>
      <c r="AA10" s="48"/>
      <c r="AB10" s="48"/>
      <c r="AC10" s="48"/>
      <c r="AD10" s="48"/>
      <c r="AE10" s="48"/>
      <c r="AF10" s="48"/>
      <c r="AG10" s="48"/>
      <c r="AH10" s="48"/>
      <c r="AI10" s="48"/>
      <c r="AJ10" s="48"/>
      <c r="AK10" s="48"/>
      <c r="AL10" s="178">
        <v>0.05</v>
      </c>
      <c r="AM10" s="178">
        <v>0.09</v>
      </c>
      <c r="AN10" s="51">
        <v>0.16</v>
      </c>
      <c r="AO10" s="51"/>
      <c r="AP10" s="51"/>
      <c r="AQ10" s="51"/>
      <c r="AR10" s="51">
        <f t="shared" si="0"/>
        <v>0.30000000000000004</v>
      </c>
      <c r="AS10" s="128">
        <f t="shared" si="7"/>
        <v>0</v>
      </c>
      <c r="AT10" s="129">
        <f t="shared" si="8"/>
        <v>0</v>
      </c>
      <c r="AU10" s="129">
        <f t="shared" si="9"/>
      </c>
      <c r="AV10" s="129">
        <f t="shared" si="10"/>
        <v>0.33333333333333337</v>
      </c>
      <c r="AW10" s="134"/>
      <c r="AX10" s="129">
        <f t="shared" si="11"/>
        <v>0</v>
      </c>
      <c r="AY10" s="182" t="s">
        <v>742</v>
      </c>
      <c r="AZ10" s="178"/>
      <c r="BA10" s="128">
        <f t="shared" si="1"/>
        <v>0</v>
      </c>
      <c r="BB10" s="129">
        <f t="shared" si="2"/>
        <v>0</v>
      </c>
      <c r="BC10" s="129">
        <f t="shared" si="3"/>
      </c>
      <c r="BD10" s="129">
        <f t="shared" si="4"/>
        <v>0.33333333333333337</v>
      </c>
      <c r="BE10" s="134">
        <v>0</v>
      </c>
      <c r="BF10" s="129">
        <f t="shared" si="5"/>
        <v>0</v>
      </c>
      <c r="BG10" s="182" t="s">
        <v>868</v>
      </c>
      <c r="BH10" s="182" t="s">
        <v>851</v>
      </c>
      <c r="BI10" s="197">
        <f t="shared" si="12"/>
        <v>0</v>
      </c>
      <c r="BJ10" s="50">
        <f t="shared" si="13"/>
        <v>0</v>
      </c>
      <c r="BK10" s="50">
        <f t="shared" si="14"/>
      </c>
      <c r="BL10" s="50">
        <f t="shared" si="15"/>
        <v>0.33333333333333337</v>
      </c>
      <c r="BM10" s="134">
        <v>0</v>
      </c>
      <c r="BN10" s="50">
        <f t="shared" si="16"/>
      </c>
      <c r="BO10" s="182" t="s">
        <v>1007</v>
      </c>
      <c r="BP10" s="182" t="s">
        <v>678</v>
      </c>
      <c r="BQ10" s="50"/>
      <c r="BR10" s="50"/>
      <c r="BS10" s="50"/>
    </row>
    <row r="11" spans="1:71" ht="176.25" customHeight="1">
      <c r="A11" s="73">
        <v>164</v>
      </c>
      <c r="B11" s="73">
        <v>6</v>
      </c>
      <c r="C11" s="73" t="s">
        <v>126</v>
      </c>
      <c r="D11" s="73" t="s">
        <v>161</v>
      </c>
      <c r="E11" s="73" t="s">
        <v>37</v>
      </c>
      <c r="F11" s="73" t="s">
        <v>44</v>
      </c>
      <c r="G11" s="73" t="s">
        <v>55</v>
      </c>
      <c r="H11" s="73" t="s">
        <v>61</v>
      </c>
      <c r="I11" s="73" t="s">
        <v>130</v>
      </c>
      <c r="J11" s="82" t="s">
        <v>549</v>
      </c>
      <c r="K11" s="117">
        <v>0.8</v>
      </c>
      <c r="L11" s="84" t="s">
        <v>638</v>
      </c>
      <c r="M11" s="96"/>
      <c r="N11" s="87"/>
      <c r="O11" s="87"/>
      <c r="P11" s="87">
        <v>0.4</v>
      </c>
      <c r="Q11" s="87"/>
      <c r="R11" s="87"/>
      <c r="S11" s="87">
        <v>0.4</v>
      </c>
      <c r="T11" s="99">
        <f t="shared" si="6"/>
        <v>0.8</v>
      </c>
      <c r="U11" s="48"/>
      <c r="V11" s="48" t="s">
        <v>179</v>
      </c>
      <c r="W11" s="48" t="s">
        <v>179</v>
      </c>
      <c r="X11" s="48"/>
      <c r="Y11" s="48"/>
      <c r="Z11" s="48"/>
      <c r="AA11" s="48"/>
      <c r="AB11" s="48"/>
      <c r="AC11" s="48"/>
      <c r="AD11" s="48"/>
      <c r="AE11" s="48"/>
      <c r="AF11" s="48"/>
      <c r="AG11" s="48"/>
      <c r="AH11" s="48"/>
      <c r="AI11" s="48"/>
      <c r="AJ11" s="48"/>
      <c r="AK11" s="48"/>
      <c r="AL11" s="178"/>
      <c r="AM11" s="178"/>
      <c r="AN11" s="51">
        <v>0.4</v>
      </c>
      <c r="AO11" s="51"/>
      <c r="AP11" s="51"/>
      <c r="AQ11" s="51"/>
      <c r="AR11" s="51">
        <f t="shared" si="0"/>
        <v>0.4</v>
      </c>
      <c r="AS11" s="128">
        <f t="shared" si="7"/>
        <v>0</v>
      </c>
      <c r="AT11" s="129">
        <f t="shared" si="8"/>
        <v>0</v>
      </c>
      <c r="AU11" s="129">
        <f t="shared" si="9"/>
      </c>
      <c r="AV11" s="129">
        <f t="shared" si="10"/>
        <v>0.5</v>
      </c>
      <c r="AW11" s="134"/>
      <c r="AX11" s="129">
        <f t="shared" si="11"/>
      </c>
      <c r="AY11" s="182" t="s">
        <v>743</v>
      </c>
      <c r="AZ11" s="178"/>
      <c r="BA11" s="128">
        <f t="shared" si="1"/>
        <v>0</v>
      </c>
      <c r="BB11" s="129">
        <f t="shared" si="2"/>
        <v>0</v>
      </c>
      <c r="BC11" s="129">
        <f t="shared" si="3"/>
      </c>
      <c r="BD11" s="129">
        <f t="shared" si="4"/>
        <v>0.5</v>
      </c>
      <c r="BE11" s="134">
        <v>0</v>
      </c>
      <c r="BF11" s="129">
        <f t="shared" si="5"/>
      </c>
      <c r="BG11" s="182" t="s">
        <v>869</v>
      </c>
      <c r="BH11" s="182" t="s">
        <v>851</v>
      </c>
      <c r="BI11" s="197">
        <f t="shared" si="12"/>
        <v>0.4</v>
      </c>
      <c r="BJ11" s="50">
        <f t="shared" si="13"/>
        <v>0.5</v>
      </c>
      <c r="BK11" s="50">
        <f t="shared" si="14"/>
        <v>1</v>
      </c>
      <c r="BL11" s="50">
        <f t="shared" si="15"/>
        <v>0.5</v>
      </c>
      <c r="BM11" s="134">
        <v>0</v>
      </c>
      <c r="BN11" s="50">
        <f t="shared" si="16"/>
      </c>
      <c r="BO11" s="182" t="s">
        <v>1008</v>
      </c>
      <c r="BP11" s="182" t="s">
        <v>1009</v>
      </c>
      <c r="BQ11" s="50"/>
      <c r="BR11" s="50"/>
      <c r="BS11" s="50"/>
    </row>
    <row r="12" spans="1:71" ht="409.5">
      <c r="A12" s="73">
        <v>165</v>
      </c>
      <c r="B12" s="73">
        <v>7</v>
      </c>
      <c r="C12" s="73" t="s">
        <v>126</v>
      </c>
      <c r="D12" s="73" t="s">
        <v>155</v>
      </c>
      <c r="E12" s="73" t="s">
        <v>37</v>
      </c>
      <c r="F12" s="73" t="s">
        <v>44</v>
      </c>
      <c r="G12" s="73" t="s">
        <v>55</v>
      </c>
      <c r="H12" s="73" t="s">
        <v>61</v>
      </c>
      <c r="I12" s="73" t="s">
        <v>130</v>
      </c>
      <c r="J12" s="82" t="s">
        <v>550</v>
      </c>
      <c r="K12" s="117">
        <v>0.8</v>
      </c>
      <c r="L12" s="84" t="s">
        <v>551</v>
      </c>
      <c r="M12" s="96">
        <v>81190234.0833333</v>
      </c>
      <c r="N12" s="87"/>
      <c r="O12" s="87"/>
      <c r="P12" s="87"/>
      <c r="Q12" s="87"/>
      <c r="R12" s="87"/>
      <c r="S12" s="87">
        <v>0.8</v>
      </c>
      <c r="T12" s="99">
        <f t="shared" si="6"/>
        <v>0.8</v>
      </c>
      <c r="U12" s="48"/>
      <c r="V12" s="48" t="s">
        <v>179</v>
      </c>
      <c r="W12" s="48" t="s">
        <v>179</v>
      </c>
      <c r="X12" s="48"/>
      <c r="Y12" s="48"/>
      <c r="Z12" s="48"/>
      <c r="AA12" s="48"/>
      <c r="AB12" s="48"/>
      <c r="AC12" s="48"/>
      <c r="AD12" s="48"/>
      <c r="AE12" s="48"/>
      <c r="AF12" s="48"/>
      <c r="AG12" s="48"/>
      <c r="AH12" s="48"/>
      <c r="AI12" s="48"/>
      <c r="AJ12" s="48"/>
      <c r="AK12" s="48"/>
      <c r="AL12" s="178">
        <v>0.13</v>
      </c>
      <c r="AM12" s="178">
        <v>0.14</v>
      </c>
      <c r="AN12" s="51">
        <v>0.22</v>
      </c>
      <c r="AO12" s="51"/>
      <c r="AP12" s="51"/>
      <c r="AQ12" s="51"/>
      <c r="AR12" s="51">
        <f t="shared" si="0"/>
        <v>0.49</v>
      </c>
      <c r="AS12" s="128">
        <f t="shared" si="7"/>
        <v>0</v>
      </c>
      <c r="AT12" s="129">
        <f t="shared" si="8"/>
        <v>0</v>
      </c>
      <c r="AU12" s="129">
        <f t="shared" si="9"/>
      </c>
      <c r="AV12" s="129">
        <f t="shared" si="10"/>
        <v>0.6124999999999999</v>
      </c>
      <c r="AW12" s="134"/>
      <c r="AX12" s="129">
        <f t="shared" si="11"/>
        <v>0</v>
      </c>
      <c r="AY12" s="182" t="s">
        <v>744</v>
      </c>
      <c r="AZ12" s="178" t="s">
        <v>745</v>
      </c>
      <c r="BA12" s="128">
        <f t="shared" si="1"/>
        <v>0</v>
      </c>
      <c r="BB12" s="129">
        <f t="shared" si="2"/>
        <v>0</v>
      </c>
      <c r="BC12" s="129">
        <f t="shared" si="3"/>
      </c>
      <c r="BD12" s="129">
        <f t="shared" si="4"/>
        <v>0.6124999999999999</v>
      </c>
      <c r="BE12" s="134">
        <v>0</v>
      </c>
      <c r="BF12" s="129">
        <f t="shared" si="5"/>
        <v>0</v>
      </c>
      <c r="BG12" s="178" t="s">
        <v>870</v>
      </c>
      <c r="BH12" s="178" t="s">
        <v>871</v>
      </c>
      <c r="BI12" s="197">
        <f t="shared" si="12"/>
        <v>0</v>
      </c>
      <c r="BJ12" s="50">
        <f t="shared" si="13"/>
        <v>0</v>
      </c>
      <c r="BK12" s="50">
        <f t="shared" si="14"/>
      </c>
      <c r="BL12" s="50">
        <f t="shared" si="15"/>
        <v>0.6124999999999999</v>
      </c>
      <c r="BM12" s="134">
        <v>0</v>
      </c>
      <c r="BN12" s="50">
        <f t="shared" si="16"/>
      </c>
      <c r="BO12" s="200" t="s">
        <v>1010</v>
      </c>
      <c r="BP12" s="178" t="s">
        <v>1011</v>
      </c>
      <c r="BQ12" s="50"/>
      <c r="BR12" s="50"/>
      <c r="BS12" s="50"/>
    </row>
    <row r="13" spans="1:71" ht="140.25">
      <c r="A13" s="73">
        <v>166</v>
      </c>
      <c r="B13" s="73">
        <v>8</v>
      </c>
      <c r="C13" s="73" t="s">
        <v>126</v>
      </c>
      <c r="D13" s="73" t="s">
        <v>149</v>
      </c>
      <c r="E13" s="73" t="s">
        <v>37</v>
      </c>
      <c r="F13" s="73" t="s">
        <v>44</v>
      </c>
      <c r="G13" s="73" t="s">
        <v>55</v>
      </c>
      <c r="H13" s="73" t="s">
        <v>61</v>
      </c>
      <c r="I13" s="73" t="s">
        <v>130</v>
      </c>
      <c r="J13" s="82" t="s">
        <v>552</v>
      </c>
      <c r="K13" s="104">
        <v>1</v>
      </c>
      <c r="L13" s="84" t="s">
        <v>553</v>
      </c>
      <c r="M13" s="96">
        <v>13596791</v>
      </c>
      <c r="N13" s="87"/>
      <c r="O13" s="87"/>
      <c r="P13" s="87"/>
      <c r="Q13" s="98">
        <v>1</v>
      </c>
      <c r="R13" s="87"/>
      <c r="S13" s="87"/>
      <c r="T13" s="99">
        <f t="shared" si="6"/>
        <v>1</v>
      </c>
      <c r="U13" s="48"/>
      <c r="V13" s="48" t="s">
        <v>179</v>
      </c>
      <c r="W13" s="48" t="s">
        <v>179</v>
      </c>
      <c r="X13" s="48"/>
      <c r="Y13" s="48"/>
      <c r="Z13" s="48"/>
      <c r="AA13" s="48"/>
      <c r="AB13" s="48"/>
      <c r="AC13" s="48"/>
      <c r="AD13" s="48"/>
      <c r="AE13" s="48"/>
      <c r="AF13" s="48"/>
      <c r="AG13" s="48"/>
      <c r="AH13" s="48"/>
      <c r="AI13" s="48"/>
      <c r="AJ13" s="48"/>
      <c r="AK13" s="48"/>
      <c r="AL13" s="178"/>
      <c r="AM13" s="178"/>
      <c r="AN13" s="51"/>
      <c r="AO13" s="51"/>
      <c r="AP13" s="51"/>
      <c r="AQ13" s="51"/>
      <c r="AR13" s="51">
        <f t="shared" si="0"/>
        <v>0</v>
      </c>
      <c r="AS13" s="128">
        <f t="shared" si="7"/>
        <v>0</v>
      </c>
      <c r="AT13" s="129">
        <f t="shared" si="8"/>
        <v>0</v>
      </c>
      <c r="AU13" s="129">
        <f t="shared" si="9"/>
      </c>
      <c r="AV13" s="129">
        <f t="shared" si="10"/>
        <v>0</v>
      </c>
      <c r="AW13" s="134"/>
      <c r="AX13" s="129">
        <f t="shared" si="11"/>
        <v>0</v>
      </c>
      <c r="AY13" s="182" t="s">
        <v>746</v>
      </c>
      <c r="AZ13" s="178"/>
      <c r="BA13" s="128">
        <f t="shared" si="1"/>
        <v>0</v>
      </c>
      <c r="BB13" s="129">
        <f t="shared" si="2"/>
        <v>0</v>
      </c>
      <c r="BC13" s="129">
        <f t="shared" si="3"/>
      </c>
      <c r="BD13" s="129">
        <f t="shared" si="4"/>
        <v>0</v>
      </c>
      <c r="BE13" s="134">
        <v>0</v>
      </c>
      <c r="BF13" s="129">
        <f t="shared" si="5"/>
        <v>0</v>
      </c>
      <c r="BG13" s="182" t="s">
        <v>872</v>
      </c>
      <c r="BH13" s="182" t="s">
        <v>851</v>
      </c>
      <c r="BI13" s="197">
        <f t="shared" si="12"/>
        <v>0</v>
      </c>
      <c r="BJ13" s="50">
        <f t="shared" si="13"/>
        <v>0</v>
      </c>
      <c r="BK13" s="50">
        <f t="shared" si="14"/>
      </c>
      <c r="BL13" s="50">
        <f t="shared" si="15"/>
        <v>0</v>
      </c>
      <c r="BM13" s="134">
        <v>0</v>
      </c>
      <c r="BN13" s="50">
        <f t="shared" si="16"/>
      </c>
      <c r="BO13" s="182"/>
      <c r="BP13" s="182"/>
      <c r="BQ13" s="50"/>
      <c r="BR13" s="50"/>
      <c r="BS13" s="50"/>
    </row>
    <row r="14" spans="1:71" ht="153">
      <c r="A14" s="73">
        <v>167</v>
      </c>
      <c r="B14" s="73">
        <v>9</v>
      </c>
      <c r="C14" s="73" t="s">
        <v>126</v>
      </c>
      <c r="D14" s="73" t="s">
        <v>94</v>
      </c>
      <c r="E14" s="73" t="s">
        <v>37</v>
      </c>
      <c r="F14" s="73" t="s">
        <v>44</v>
      </c>
      <c r="G14" s="73" t="s">
        <v>55</v>
      </c>
      <c r="H14" s="73"/>
      <c r="I14" s="73" t="s">
        <v>554</v>
      </c>
      <c r="J14" s="82" t="s">
        <v>555</v>
      </c>
      <c r="K14" s="104">
        <v>1</v>
      </c>
      <c r="L14" s="84" t="s">
        <v>556</v>
      </c>
      <c r="M14" s="96"/>
      <c r="N14" s="98">
        <v>1</v>
      </c>
      <c r="O14" s="98"/>
      <c r="P14" s="98"/>
      <c r="Q14" s="98"/>
      <c r="R14" s="98"/>
      <c r="S14" s="98"/>
      <c r="T14" s="80">
        <f t="shared" si="6"/>
        <v>1</v>
      </c>
      <c r="U14" s="48"/>
      <c r="V14" s="48" t="s">
        <v>179</v>
      </c>
      <c r="W14" s="48" t="s">
        <v>179</v>
      </c>
      <c r="X14" s="48"/>
      <c r="Y14" s="48"/>
      <c r="Z14" s="48"/>
      <c r="AA14" s="48"/>
      <c r="AB14" s="48"/>
      <c r="AC14" s="48"/>
      <c r="AD14" s="48"/>
      <c r="AE14" s="48"/>
      <c r="AF14" s="48"/>
      <c r="AG14" s="48"/>
      <c r="AH14" s="48"/>
      <c r="AI14" s="48"/>
      <c r="AJ14" s="48"/>
      <c r="AK14" s="48"/>
      <c r="AL14" s="49">
        <v>0.5</v>
      </c>
      <c r="AM14" s="49"/>
      <c r="AN14" s="49"/>
      <c r="AO14" s="49"/>
      <c r="AP14" s="49"/>
      <c r="AQ14" s="49"/>
      <c r="AR14" s="49">
        <f t="shared" si="0"/>
        <v>0.5</v>
      </c>
      <c r="AS14" s="128">
        <f t="shared" si="7"/>
        <v>1</v>
      </c>
      <c r="AT14" s="129">
        <f t="shared" si="8"/>
        <v>1</v>
      </c>
      <c r="AU14" s="129">
        <f t="shared" si="9"/>
        <v>0.5</v>
      </c>
      <c r="AV14" s="129">
        <f t="shared" si="10"/>
        <v>0.5</v>
      </c>
      <c r="AW14" s="134"/>
      <c r="AX14" s="129">
        <f t="shared" si="11"/>
      </c>
      <c r="AY14" s="181" t="s">
        <v>747</v>
      </c>
      <c r="AZ14" s="178" t="s">
        <v>748</v>
      </c>
      <c r="BA14" s="128">
        <f t="shared" si="1"/>
        <v>0</v>
      </c>
      <c r="BB14" s="129">
        <f t="shared" si="2"/>
        <v>0</v>
      </c>
      <c r="BC14" s="129">
        <f t="shared" si="3"/>
      </c>
      <c r="BD14" s="129">
        <f t="shared" si="4"/>
        <v>0.5</v>
      </c>
      <c r="BE14" s="134">
        <v>0</v>
      </c>
      <c r="BF14" s="129">
        <f t="shared" si="5"/>
      </c>
      <c r="BG14" s="181"/>
      <c r="BH14" s="182"/>
      <c r="BI14" s="197">
        <f t="shared" si="12"/>
        <v>0</v>
      </c>
      <c r="BJ14" s="50">
        <f t="shared" si="13"/>
        <v>0</v>
      </c>
      <c r="BK14" s="50">
        <f t="shared" si="14"/>
      </c>
      <c r="BL14" s="50">
        <f t="shared" si="15"/>
        <v>0.5</v>
      </c>
      <c r="BM14" s="134">
        <v>0</v>
      </c>
      <c r="BN14" s="50">
        <f t="shared" si="16"/>
      </c>
      <c r="BO14" s="181"/>
      <c r="BP14" s="182"/>
      <c r="BQ14" s="50"/>
      <c r="BR14" s="50"/>
      <c r="BS14" s="50"/>
    </row>
    <row r="15" spans="1:71" ht="102">
      <c r="A15" s="73">
        <v>168</v>
      </c>
      <c r="B15" s="73">
        <v>10</v>
      </c>
      <c r="C15" s="73" t="s">
        <v>126</v>
      </c>
      <c r="D15" s="73" t="s">
        <v>161</v>
      </c>
      <c r="E15" s="73" t="s">
        <v>37</v>
      </c>
      <c r="F15" s="73" t="s">
        <v>44</v>
      </c>
      <c r="G15" s="73" t="s">
        <v>55</v>
      </c>
      <c r="H15" s="73" t="s">
        <v>61</v>
      </c>
      <c r="I15" s="73" t="s">
        <v>554</v>
      </c>
      <c r="J15" s="82" t="s">
        <v>557</v>
      </c>
      <c r="K15" s="104">
        <v>1</v>
      </c>
      <c r="L15" s="84" t="s">
        <v>558</v>
      </c>
      <c r="M15" s="96"/>
      <c r="N15" s="98"/>
      <c r="O15" s="98">
        <v>1</v>
      </c>
      <c r="P15" s="98"/>
      <c r="Q15" s="98"/>
      <c r="R15" s="98"/>
      <c r="S15" s="98"/>
      <c r="T15" s="80">
        <f t="shared" si="6"/>
        <v>1</v>
      </c>
      <c r="U15" s="48"/>
      <c r="V15" s="48" t="s">
        <v>179</v>
      </c>
      <c r="W15" s="48" t="s">
        <v>179</v>
      </c>
      <c r="X15" s="48"/>
      <c r="Y15" s="48"/>
      <c r="Z15" s="48"/>
      <c r="AA15" s="48"/>
      <c r="AB15" s="48"/>
      <c r="AC15" s="48"/>
      <c r="AD15" s="48"/>
      <c r="AE15" s="48"/>
      <c r="AF15" s="48"/>
      <c r="AG15" s="48"/>
      <c r="AH15" s="48"/>
      <c r="AI15" s="48"/>
      <c r="AJ15" s="48"/>
      <c r="AK15" s="48"/>
      <c r="AL15" s="49"/>
      <c r="AM15" s="49">
        <v>0.75</v>
      </c>
      <c r="AN15" s="49">
        <v>0.1</v>
      </c>
      <c r="AO15" s="49"/>
      <c r="AP15" s="49"/>
      <c r="AQ15" s="49"/>
      <c r="AR15" s="49">
        <f t="shared" si="0"/>
        <v>0.85</v>
      </c>
      <c r="AS15" s="128">
        <f t="shared" si="7"/>
        <v>0</v>
      </c>
      <c r="AT15" s="129">
        <f t="shared" si="8"/>
        <v>0</v>
      </c>
      <c r="AU15" s="129">
        <f t="shared" si="9"/>
      </c>
      <c r="AV15" s="129">
        <f t="shared" si="10"/>
        <v>0.85</v>
      </c>
      <c r="AW15" s="134"/>
      <c r="AX15" s="129">
        <f t="shared" si="11"/>
      </c>
      <c r="AY15" s="181"/>
      <c r="AZ15" s="178"/>
      <c r="BA15" s="128">
        <f t="shared" si="1"/>
        <v>1</v>
      </c>
      <c r="BB15" s="129">
        <f t="shared" si="2"/>
        <v>1</v>
      </c>
      <c r="BC15" s="129">
        <f t="shared" si="3"/>
        <v>0.75</v>
      </c>
      <c r="BD15" s="129">
        <f t="shared" si="4"/>
        <v>0.85</v>
      </c>
      <c r="BE15" s="134">
        <v>0</v>
      </c>
      <c r="BF15" s="129">
        <f t="shared" si="5"/>
      </c>
      <c r="BG15" s="181" t="s">
        <v>901</v>
      </c>
      <c r="BH15" s="182" t="s">
        <v>851</v>
      </c>
      <c r="BI15" s="197">
        <f t="shared" si="12"/>
        <v>0</v>
      </c>
      <c r="BJ15" s="50">
        <f t="shared" si="13"/>
        <v>0</v>
      </c>
      <c r="BK15" s="50">
        <f t="shared" si="14"/>
      </c>
      <c r="BL15" s="50">
        <f t="shared" si="15"/>
        <v>0.85</v>
      </c>
      <c r="BM15" s="134">
        <v>0</v>
      </c>
      <c r="BN15" s="50">
        <f t="shared" si="16"/>
      </c>
      <c r="BO15" s="181" t="s">
        <v>1012</v>
      </c>
      <c r="BP15" s="182"/>
      <c r="BQ15" s="50"/>
      <c r="BR15" s="50"/>
      <c r="BS15" s="50"/>
    </row>
    <row r="16" spans="1:71" ht="114.75">
      <c r="A16" s="73">
        <v>169</v>
      </c>
      <c r="B16" s="73">
        <v>11</v>
      </c>
      <c r="C16" s="73" t="s">
        <v>126</v>
      </c>
      <c r="D16" s="73" t="s">
        <v>161</v>
      </c>
      <c r="E16" s="73" t="s">
        <v>37</v>
      </c>
      <c r="F16" s="73" t="s">
        <v>44</v>
      </c>
      <c r="G16" s="73" t="s">
        <v>55</v>
      </c>
      <c r="H16" s="73" t="s">
        <v>61</v>
      </c>
      <c r="I16" s="73" t="s">
        <v>554</v>
      </c>
      <c r="J16" s="82" t="s">
        <v>559</v>
      </c>
      <c r="K16" s="118">
        <v>0.4</v>
      </c>
      <c r="L16" s="84" t="s">
        <v>560</v>
      </c>
      <c r="M16" s="96"/>
      <c r="N16" s="91"/>
      <c r="O16" s="91"/>
      <c r="P16" s="91"/>
      <c r="Q16" s="91"/>
      <c r="R16" s="91"/>
      <c r="S16" s="93">
        <v>0.4</v>
      </c>
      <c r="T16" s="80">
        <f t="shared" si="6"/>
        <v>0.4</v>
      </c>
      <c r="U16" s="48"/>
      <c r="V16" s="48" t="s">
        <v>179</v>
      </c>
      <c r="W16" s="48" t="s">
        <v>179</v>
      </c>
      <c r="X16" s="48"/>
      <c r="Y16" s="48"/>
      <c r="Z16" s="48"/>
      <c r="AA16" s="48"/>
      <c r="AB16" s="48"/>
      <c r="AC16" s="48"/>
      <c r="AD16" s="48"/>
      <c r="AE16" s="48"/>
      <c r="AF16" s="48"/>
      <c r="AG16" s="48"/>
      <c r="AH16" s="48"/>
      <c r="AI16" s="48"/>
      <c r="AJ16" s="48"/>
      <c r="AK16" s="48"/>
      <c r="AL16" s="179"/>
      <c r="AM16" s="49"/>
      <c r="AN16" s="49"/>
      <c r="AO16" s="49"/>
      <c r="AP16" s="49"/>
      <c r="AQ16" s="49"/>
      <c r="AR16" s="49">
        <f t="shared" si="0"/>
        <v>0</v>
      </c>
      <c r="AS16" s="128">
        <f t="shared" si="7"/>
        <v>0</v>
      </c>
      <c r="AT16" s="129">
        <f t="shared" si="8"/>
        <v>0</v>
      </c>
      <c r="AU16" s="129">
        <f t="shared" si="9"/>
      </c>
      <c r="AV16" s="129">
        <f t="shared" si="10"/>
        <v>0</v>
      </c>
      <c r="AW16" s="134"/>
      <c r="AX16" s="129">
        <f t="shared" si="11"/>
      </c>
      <c r="AY16" s="181" t="s">
        <v>749</v>
      </c>
      <c r="AZ16" s="178"/>
      <c r="BA16" s="128">
        <f t="shared" si="1"/>
        <v>0</v>
      </c>
      <c r="BB16" s="129">
        <f t="shared" si="2"/>
        <v>0</v>
      </c>
      <c r="BC16" s="129">
        <f t="shared" si="3"/>
      </c>
      <c r="BD16" s="129">
        <f t="shared" si="4"/>
        <v>0</v>
      </c>
      <c r="BE16" s="134">
        <v>0</v>
      </c>
      <c r="BF16" s="129">
        <f t="shared" si="5"/>
      </c>
      <c r="BG16" s="181"/>
      <c r="BH16" s="182"/>
      <c r="BI16" s="197">
        <f t="shared" si="12"/>
        <v>0</v>
      </c>
      <c r="BJ16" s="50">
        <f t="shared" si="13"/>
        <v>0</v>
      </c>
      <c r="BK16" s="50">
        <f t="shared" si="14"/>
      </c>
      <c r="BL16" s="50">
        <f t="shared" si="15"/>
        <v>0</v>
      </c>
      <c r="BM16" s="134">
        <v>0</v>
      </c>
      <c r="BN16" s="50">
        <f t="shared" si="16"/>
      </c>
      <c r="BO16" s="181"/>
      <c r="BP16" s="182"/>
      <c r="BQ16" s="50"/>
      <c r="BR16" s="50"/>
      <c r="BS16" s="50"/>
    </row>
    <row r="17" spans="1:71" ht="242.25">
      <c r="A17" s="73">
        <v>170</v>
      </c>
      <c r="B17" s="73">
        <v>12</v>
      </c>
      <c r="C17" s="73" t="s">
        <v>126</v>
      </c>
      <c r="D17" s="73" t="s">
        <v>161</v>
      </c>
      <c r="E17" s="73" t="s">
        <v>37</v>
      </c>
      <c r="F17" s="73" t="s">
        <v>44</v>
      </c>
      <c r="G17" s="73" t="s">
        <v>55</v>
      </c>
      <c r="H17" s="73" t="s">
        <v>61</v>
      </c>
      <c r="I17" s="73" t="s">
        <v>554</v>
      </c>
      <c r="J17" s="82" t="s">
        <v>561</v>
      </c>
      <c r="K17" s="118">
        <v>0.5</v>
      </c>
      <c r="L17" s="84" t="s">
        <v>641</v>
      </c>
      <c r="M17" s="96"/>
      <c r="N17" s="93"/>
      <c r="O17" s="93"/>
      <c r="P17" s="93"/>
      <c r="Q17" s="93"/>
      <c r="R17" s="93"/>
      <c r="S17" s="93">
        <v>0.5</v>
      </c>
      <c r="T17" s="99">
        <f t="shared" si="6"/>
        <v>0.5</v>
      </c>
      <c r="U17" s="48"/>
      <c r="V17" s="48" t="s">
        <v>179</v>
      </c>
      <c r="W17" s="48" t="s">
        <v>179</v>
      </c>
      <c r="X17" s="48"/>
      <c r="Y17" s="48"/>
      <c r="Z17" s="48"/>
      <c r="AA17" s="48"/>
      <c r="AB17" s="48"/>
      <c r="AC17" s="48"/>
      <c r="AD17" s="48"/>
      <c r="AE17" s="48"/>
      <c r="AF17" s="48"/>
      <c r="AG17" s="48"/>
      <c r="AH17" s="48"/>
      <c r="AI17" s="48"/>
      <c r="AJ17" s="48"/>
      <c r="AK17" s="48"/>
      <c r="AL17" s="178"/>
      <c r="AM17" s="192">
        <v>0.6666666666666666</v>
      </c>
      <c r="AN17" s="51"/>
      <c r="AO17" s="51"/>
      <c r="AP17" s="51"/>
      <c r="AQ17" s="51"/>
      <c r="AR17" s="51">
        <f t="shared" si="0"/>
        <v>0.6666666666666666</v>
      </c>
      <c r="AS17" s="128">
        <f t="shared" si="7"/>
        <v>0</v>
      </c>
      <c r="AT17" s="129">
        <f t="shared" si="8"/>
        <v>0</v>
      </c>
      <c r="AU17" s="129">
        <f t="shared" si="9"/>
      </c>
      <c r="AV17" s="129">
        <f t="shared" si="10"/>
        <v>1.3333333333333333</v>
      </c>
      <c r="AW17" s="134"/>
      <c r="AX17" s="129">
        <f t="shared" si="11"/>
      </c>
      <c r="AY17" s="182" t="s">
        <v>750</v>
      </c>
      <c r="AZ17" s="178"/>
      <c r="BA17" s="128">
        <f t="shared" si="1"/>
        <v>0</v>
      </c>
      <c r="BB17" s="129">
        <f t="shared" si="2"/>
        <v>0</v>
      </c>
      <c r="BC17" s="129">
        <f t="shared" si="3"/>
      </c>
      <c r="BD17" s="129">
        <f t="shared" si="4"/>
        <v>1.3333333333333333</v>
      </c>
      <c r="BE17" s="134">
        <v>0</v>
      </c>
      <c r="BF17" s="129">
        <f t="shared" si="5"/>
      </c>
      <c r="BG17" s="182" t="s">
        <v>873</v>
      </c>
      <c r="BH17" s="182" t="s">
        <v>678</v>
      </c>
      <c r="BI17" s="197">
        <f t="shared" si="12"/>
        <v>0</v>
      </c>
      <c r="BJ17" s="50">
        <f t="shared" si="13"/>
        <v>0</v>
      </c>
      <c r="BK17" s="50">
        <f t="shared" si="14"/>
      </c>
      <c r="BL17" s="50">
        <f t="shared" si="15"/>
        <v>1.3333333333333333</v>
      </c>
      <c r="BM17" s="134">
        <v>0</v>
      </c>
      <c r="BN17" s="50">
        <f t="shared" si="16"/>
      </c>
      <c r="BO17" s="182" t="s">
        <v>1013</v>
      </c>
      <c r="BP17" s="182"/>
      <c r="BQ17" s="50"/>
      <c r="BR17" s="50"/>
      <c r="BS17" s="50"/>
    </row>
    <row r="18" spans="1:71" ht="165.75">
      <c r="A18" s="73">
        <v>171</v>
      </c>
      <c r="B18" s="73">
        <v>13</v>
      </c>
      <c r="C18" s="73" t="s">
        <v>126</v>
      </c>
      <c r="D18" s="73" t="s">
        <v>161</v>
      </c>
      <c r="E18" s="73" t="s">
        <v>37</v>
      </c>
      <c r="F18" s="73" t="s">
        <v>44</v>
      </c>
      <c r="G18" s="73" t="s">
        <v>55</v>
      </c>
      <c r="H18" s="73" t="s">
        <v>61</v>
      </c>
      <c r="I18" s="73" t="s">
        <v>554</v>
      </c>
      <c r="J18" s="82" t="s">
        <v>562</v>
      </c>
      <c r="K18" s="118">
        <v>0.2</v>
      </c>
      <c r="L18" s="84" t="s">
        <v>639</v>
      </c>
      <c r="M18" s="96">
        <v>140000000</v>
      </c>
      <c r="N18" s="93"/>
      <c r="O18" s="93"/>
      <c r="P18" s="93"/>
      <c r="Q18" s="93"/>
      <c r="R18" s="93"/>
      <c r="S18" s="93">
        <v>0.2</v>
      </c>
      <c r="T18" s="99">
        <f t="shared" si="6"/>
        <v>0.2</v>
      </c>
      <c r="U18" s="48"/>
      <c r="V18" s="48" t="s">
        <v>179</v>
      </c>
      <c r="W18" s="48" t="s">
        <v>179</v>
      </c>
      <c r="X18" s="48"/>
      <c r="Y18" s="48"/>
      <c r="Z18" s="48"/>
      <c r="AA18" s="48"/>
      <c r="AB18" s="48"/>
      <c r="AC18" s="48"/>
      <c r="AD18" s="48"/>
      <c r="AE18" s="48"/>
      <c r="AF18" s="48"/>
      <c r="AG18" s="48"/>
      <c r="AH18" s="48"/>
      <c r="AI18" s="48"/>
      <c r="AJ18" s="48"/>
      <c r="AK18" s="48"/>
      <c r="AL18" s="178"/>
      <c r="AM18" s="178"/>
      <c r="AN18" s="51"/>
      <c r="AO18" s="51"/>
      <c r="AP18" s="51"/>
      <c r="AQ18" s="51"/>
      <c r="AR18" s="51">
        <f t="shared" si="0"/>
        <v>0</v>
      </c>
      <c r="AS18" s="128">
        <f t="shared" si="7"/>
        <v>0</v>
      </c>
      <c r="AT18" s="129">
        <f t="shared" si="8"/>
        <v>0</v>
      </c>
      <c r="AU18" s="129">
        <f t="shared" si="9"/>
      </c>
      <c r="AV18" s="129">
        <f t="shared" si="10"/>
        <v>0</v>
      </c>
      <c r="AW18" s="134"/>
      <c r="AX18" s="129">
        <f t="shared" si="11"/>
        <v>0</v>
      </c>
      <c r="AY18" s="182" t="s">
        <v>751</v>
      </c>
      <c r="AZ18" s="178"/>
      <c r="BA18" s="128">
        <f t="shared" si="1"/>
        <v>0</v>
      </c>
      <c r="BB18" s="129">
        <f t="shared" si="2"/>
        <v>0</v>
      </c>
      <c r="BC18" s="129">
        <f t="shared" si="3"/>
      </c>
      <c r="BD18" s="129">
        <f t="shared" si="4"/>
        <v>0</v>
      </c>
      <c r="BE18" s="134">
        <v>0</v>
      </c>
      <c r="BF18" s="129">
        <f t="shared" si="5"/>
        <v>0</v>
      </c>
      <c r="BG18" s="182" t="s">
        <v>874</v>
      </c>
      <c r="BH18" s="182" t="s">
        <v>851</v>
      </c>
      <c r="BI18" s="197">
        <f t="shared" si="12"/>
        <v>0</v>
      </c>
      <c r="BJ18" s="50">
        <f t="shared" si="13"/>
        <v>0</v>
      </c>
      <c r="BK18" s="50">
        <f t="shared" si="14"/>
      </c>
      <c r="BL18" s="50">
        <f t="shared" si="15"/>
        <v>0</v>
      </c>
      <c r="BM18" s="134">
        <v>0</v>
      </c>
      <c r="BN18" s="50">
        <f t="shared" si="16"/>
      </c>
      <c r="BO18" s="182" t="s">
        <v>1014</v>
      </c>
      <c r="BP18" s="182" t="s">
        <v>1015</v>
      </c>
      <c r="BQ18" s="50"/>
      <c r="BR18" s="50"/>
      <c r="BS18" s="50"/>
    </row>
    <row r="19" spans="1:71" ht="127.5">
      <c r="A19" s="73">
        <v>172</v>
      </c>
      <c r="B19" s="73">
        <v>14</v>
      </c>
      <c r="C19" s="73" t="s">
        <v>126</v>
      </c>
      <c r="D19" s="73" t="s">
        <v>161</v>
      </c>
      <c r="E19" s="73" t="s">
        <v>37</v>
      </c>
      <c r="F19" s="73" t="s">
        <v>44</v>
      </c>
      <c r="G19" s="73" t="s">
        <v>55</v>
      </c>
      <c r="H19" s="73" t="s">
        <v>61</v>
      </c>
      <c r="I19" s="73" t="s">
        <v>130</v>
      </c>
      <c r="J19" s="82" t="s">
        <v>563</v>
      </c>
      <c r="K19" s="118">
        <v>0.9</v>
      </c>
      <c r="L19" s="84" t="s">
        <v>640</v>
      </c>
      <c r="M19" s="96">
        <v>13596791</v>
      </c>
      <c r="N19" s="93"/>
      <c r="O19" s="93"/>
      <c r="P19" s="93"/>
      <c r="Q19" s="93"/>
      <c r="R19" s="93"/>
      <c r="S19" s="93">
        <v>0.9</v>
      </c>
      <c r="T19" s="80">
        <f t="shared" si="6"/>
        <v>0.9</v>
      </c>
      <c r="U19" s="48"/>
      <c r="V19" s="48" t="s">
        <v>179</v>
      </c>
      <c r="W19" s="48" t="s">
        <v>179</v>
      </c>
      <c r="X19" s="48"/>
      <c r="Y19" s="48"/>
      <c r="Z19" s="48"/>
      <c r="AA19" s="48"/>
      <c r="AB19" s="48"/>
      <c r="AC19" s="48"/>
      <c r="AD19" s="48"/>
      <c r="AE19" s="48"/>
      <c r="AF19" s="48"/>
      <c r="AG19" s="48"/>
      <c r="AH19" s="48"/>
      <c r="AI19" s="48"/>
      <c r="AJ19" s="48"/>
      <c r="AK19" s="48"/>
      <c r="AL19" s="180">
        <v>0.02</v>
      </c>
      <c r="AM19" s="180">
        <v>0.067</v>
      </c>
      <c r="AN19" s="49">
        <v>0.24</v>
      </c>
      <c r="AO19" s="49"/>
      <c r="AP19" s="49"/>
      <c r="AQ19" s="49"/>
      <c r="AR19" s="51">
        <f t="shared" si="0"/>
        <v>0.327</v>
      </c>
      <c r="AS19" s="128">
        <f t="shared" si="7"/>
        <v>0</v>
      </c>
      <c r="AT19" s="129">
        <f t="shared" si="8"/>
        <v>0</v>
      </c>
      <c r="AU19" s="129">
        <f t="shared" si="9"/>
      </c>
      <c r="AV19" s="129">
        <f t="shared" si="10"/>
        <v>0.36333333333333334</v>
      </c>
      <c r="AW19" s="134"/>
      <c r="AX19" s="129">
        <f t="shared" si="11"/>
        <v>0</v>
      </c>
      <c r="AY19" s="181" t="s">
        <v>752</v>
      </c>
      <c r="AZ19" s="178"/>
      <c r="BA19" s="128">
        <f t="shared" si="1"/>
        <v>0</v>
      </c>
      <c r="BB19" s="129">
        <f t="shared" si="2"/>
        <v>0</v>
      </c>
      <c r="BC19" s="129">
        <f t="shared" si="3"/>
      </c>
      <c r="BD19" s="129">
        <f t="shared" si="4"/>
        <v>0.36333333333333334</v>
      </c>
      <c r="BE19" s="134">
        <v>0</v>
      </c>
      <c r="BF19" s="129">
        <f t="shared" si="5"/>
        <v>0</v>
      </c>
      <c r="BG19" s="181" t="s">
        <v>875</v>
      </c>
      <c r="BH19" s="182" t="s">
        <v>851</v>
      </c>
      <c r="BI19" s="197">
        <f t="shared" si="12"/>
        <v>0</v>
      </c>
      <c r="BJ19" s="50">
        <f t="shared" si="13"/>
        <v>0</v>
      </c>
      <c r="BK19" s="50">
        <f t="shared" si="14"/>
      </c>
      <c r="BL19" s="50">
        <f t="shared" si="15"/>
        <v>0.36333333333333334</v>
      </c>
      <c r="BM19" s="134">
        <v>0</v>
      </c>
      <c r="BN19" s="50">
        <f t="shared" si="16"/>
      </c>
      <c r="BO19" s="182" t="s">
        <v>1016</v>
      </c>
      <c r="BP19" s="182" t="s">
        <v>1017</v>
      </c>
      <c r="BQ19" s="50"/>
      <c r="BR19" s="50"/>
      <c r="BS19" s="50"/>
    </row>
    <row r="20" spans="1:71" ht="409.5">
      <c r="A20" s="73">
        <v>173</v>
      </c>
      <c r="B20" s="73">
        <v>15</v>
      </c>
      <c r="C20" s="73" t="s">
        <v>126</v>
      </c>
      <c r="D20" s="73" t="s">
        <v>161</v>
      </c>
      <c r="E20" s="73" t="s">
        <v>37</v>
      </c>
      <c r="F20" s="73" t="s">
        <v>44</v>
      </c>
      <c r="G20" s="73" t="s">
        <v>55</v>
      </c>
      <c r="H20" s="73" t="s">
        <v>61</v>
      </c>
      <c r="I20" s="73" t="s">
        <v>554</v>
      </c>
      <c r="J20" s="82" t="s">
        <v>564</v>
      </c>
      <c r="K20" s="117">
        <v>0.02</v>
      </c>
      <c r="L20" s="84" t="s">
        <v>565</v>
      </c>
      <c r="M20" s="96"/>
      <c r="N20" s="119"/>
      <c r="O20" s="119"/>
      <c r="P20" s="119"/>
      <c r="Q20" s="119"/>
      <c r="R20" s="119"/>
      <c r="S20" s="119">
        <v>0.02</v>
      </c>
      <c r="T20" s="119">
        <f t="shared" si="6"/>
        <v>0.02</v>
      </c>
      <c r="U20" s="137"/>
      <c r="V20" s="137" t="s">
        <v>179</v>
      </c>
      <c r="W20" s="137" t="s">
        <v>179</v>
      </c>
      <c r="X20" s="137"/>
      <c r="Y20" s="137"/>
      <c r="Z20" s="137"/>
      <c r="AA20" s="137"/>
      <c r="AB20" s="137"/>
      <c r="AC20" s="137"/>
      <c r="AD20" s="137"/>
      <c r="AE20" s="137"/>
      <c r="AF20" s="137"/>
      <c r="AG20" s="137"/>
      <c r="AH20" s="137"/>
      <c r="AI20" s="137"/>
      <c r="AJ20" s="137"/>
      <c r="AK20" s="137"/>
      <c r="AL20" s="179"/>
      <c r="AM20" s="49"/>
      <c r="AN20" s="49"/>
      <c r="AO20" s="49"/>
      <c r="AP20" s="49"/>
      <c r="AQ20" s="49"/>
      <c r="AR20" s="49">
        <f t="shared" si="0"/>
        <v>0</v>
      </c>
      <c r="AS20" s="128">
        <f t="shared" si="7"/>
        <v>0</v>
      </c>
      <c r="AT20" s="129">
        <f t="shared" si="8"/>
        <v>0</v>
      </c>
      <c r="AU20" s="129">
        <f t="shared" si="9"/>
      </c>
      <c r="AV20" s="129">
        <f t="shared" si="10"/>
        <v>0</v>
      </c>
      <c r="AW20" s="134"/>
      <c r="AX20" s="129">
        <f t="shared" si="11"/>
      </c>
      <c r="AY20" s="181" t="s">
        <v>753</v>
      </c>
      <c r="AZ20" s="178"/>
      <c r="BA20" s="128">
        <f t="shared" si="1"/>
        <v>0</v>
      </c>
      <c r="BB20" s="129">
        <f t="shared" si="2"/>
        <v>0</v>
      </c>
      <c r="BC20" s="129">
        <f t="shared" si="3"/>
      </c>
      <c r="BD20" s="129">
        <f t="shared" si="4"/>
        <v>0</v>
      </c>
      <c r="BE20" s="134">
        <v>0</v>
      </c>
      <c r="BF20" s="129">
        <f t="shared" si="5"/>
      </c>
      <c r="BG20" s="190" t="s">
        <v>876</v>
      </c>
      <c r="BH20" s="182" t="s">
        <v>851</v>
      </c>
      <c r="BI20" s="197">
        <f t="shared" si="12"/>
        <v>0</v>
      </c>
      <c r="BJ20" s="50">
        <f t="shared" si="13"/>
        <v>0</v>
      </c>
      <c r="BK20" s="50">
        <f t="shared" si="14"/>
      </c>
      <c r="BL20" s="50">
        <f t="shared" si="15"/>
        <v>0</v>
      </c>
      <c r="BM20" s="134">
        <v>0</v>
      </c>
      <c r="BN20" s="50">
        <f t="shared" si="16"/>
      </c>
      <c r="BO20" s="181" t="s">
        <v>1018</v>
      </c>
      <c r="BP20" s="182"/>
      <c r="BQ20" s="50"/>
      <c r="BR20" s="50"/>
      <c r="BS20" s="50"/>
    </row>
    <row r="21" spans="1:71" ht="12.75">
      <c r="A21" s="120"/>
      <c r="B21" s="120"/>
      <c r="C21" s="120"/>
      <c r="D21" s="120"/>
      <c r="E21" s="120"/>
      <c r="F21" s="120"/>
      <c r="G21" s="120"/>
      <c r="H21" s="120"/>
      <c r="I21" s="120"/>
      <c r="J21" s="121"/>
      <c r="K21" s="122"/>
      <c r="L21" s="123"/>
      <c r="M21" s="124">
        <f>SUM(M6:M20)</f>
        <v>398383816.0833333</v>
      </c>
      <c r="N21" s="125"/>
      <c r="O21" s="125"/>
      <c r="P21" s="125"/>
      <c r="Q21" s="125"/>
      <c r="R21" s="125"/>
      <c r="S21" s="125"/>
      <c r="T21" s="125"/>
      <c r="U21" s="57"/>
      <c r="V21" s="57"/>
      <c r="W21" s="57"/>
      <c r="X21" s="57"/>
      <c r="Y21" s="57"/>
      <c r="Z21" s="57"/>
      <c r="AA21" s="57"/>
      <c r="AB21" s="57"/>
      <c r="AC21" s="57"/>
      <c r="AD21" s="57"/>
      <c r="AE21" s="57"/>
      <c r="AF21" s="57"/>
      <c r="AG21" s="57"/>
      <c r="AH21" s="57"/>
      <c r="AI21" s="57"/>
      <c r="AJ21" s="57"/>
      <c r="AK21" s="58"/>
      <c r="AL21" s="59"/>
      <c r="AM21" s="59"/>
      <c r="AN21" s="59"/>
      <c r="AO21" s="59"/>
      <c r="AP21" s="59"/>
      <c r="AQ21" s="59"/>
      <c r="AR21" s="59"/>
      <c r="AS21" s="130"/>
      <c r="AT21" s="131"/>
      <c r="AU21" s="131">
        <f>AVERAGE(AU11:AU20)</f>
        <v>0.5</v>
      </c>
      <c r="AV21" s="131">
        <f>AVERAGE(AV11:AV20)</f>
        <v>0.41591666666666666</v>
      </c>
      <c r="AW21" s="135">
        <f>SUM(AW11:AW20)</f>
        <v>0</v>
      </c>
      <c r="AX21" s="131">
        <f>AVERAGE(AX11:AX20)</f>
        <v>0</v>
      </c>
      <c r="AY21" s="60"/>
      <c r="AZ21" s="60"/>
      <c r="BA21" s="131"/>
      <c r="BB21" s="131"/>
      <c r="BC21" s="131">
        <f>AVERAGE(BC6:BC20)</f>
        <v>0.875</v>
      </c>
      <c r="BD21" s="131">
        <f>AVERAGE(BD6:BD20)</f>
        <v>0.38838888888888884</v>
      </c>
      <c r="BE21" s="185">
        <f>SUM(BF20)</f>
        <v>0</v>
      </c>
      <c r="BF21" s="131">
        <f>AVERAGE(BF6:BF20)</f>
        <v>0</v>
      </c>
      <c r="BG21" s="131"/>
      <c r="BH21" s="131"/>
      <c r="BI21" s="131"/>
      <c r="BJ21" s="131"/>
      <c r="BK21" s="131">
        <f>AVERAGE(BK6:BK20)</f>
        <v>1</v>
      </c>
      <c r="BL21" s="131">
        <f>AVERAGE(BL6:BL20)</f>
        <v>0.38838888888888884</v>
      </c>
      <c r="BM21" s="185">
        <f>SUM(BN20)</f>
        <v>0</v>
      </c>
      <c r="BN21" s="131" t="e">
        <f>AVERAGE(BN6:BN20)</f>
        <v>#DIV/0!</v>
      </c>
      <c r="BO21" s="131"/>
      <c r="BP21" s="131"/>
      <c r="BQ21" s="60"/>
      <c r="BR21" s="60"/>
      <c r="BS21"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tint="-0.24997000396251678"/>
  </sheetPr>
  <dimension ref="A1:BS9"/>
  <sheetViews>
    <sheetView showGridLines="0" zoomScale="70" zoomScaleNormal="70" zoomScalePageLayoutView="0" workbookViewId="0" topLeftCell="B1">
      <pane xSplit="9" ySplit="5" topLeftCell="M6" activePane="bottomRight" state="frozen"/>
      <selection pane="topLeft" activeCell="B1" sqref="B1"/>
      <selection pane="topRight" activeCell="K1" sqref="K1"/>
      <selection pane="bottomLeft" activeCell="B6" sqref="B6"/>
      <selection pane="bottomRight" activeCell="AN7" sqref="AN7"/>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2.8515625" style="62" customWidth="1"/>
    <col min="11" max="11" width="16.140625" style="63" customWidth="1"/>
    <col min="12" max="12" width="35.140625" style="63" customWidth="1"/>
    <col min="13" max="13" width="28.57421875" style="64" customWidth="1"/>
    <col min="14" max="19" width="8.28125" style="65" customWidth="1"/>
    <col min="20" max="20" width="9.85156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1.710937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32.7109375" style="66" hidden="1" customWidth="1"/>
    <col min="52" max="52" width="28.57421875" style="66" hidden="1" customWidth="1"/>
    <col min="53" max="58" width="23.57421875" style="66" hidden="1" customWidth="1"/>
    <col min="59" max="60" width="46.140625" style="66" hidden="1" customWidth="1"/>
    <col min="61" max="61" width="21.28125" style="66" customWidth="1"/>
    <col min="62" max="63" width="25.00390625" style="66" customWidth="1"/>
    <col min="64" max="64" width="28.28125" style="66" customWidth="1"/>
    <col min="65" max="65" width="31.00390625" style="66" customWidth="1"/>
    <col min="66" max="66" width="23.28125" style="66" customWidth="1"/>
    <col min="67" max="68" width="46.140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230.25" customHeight="1">
      <c r="A6" s="73">
        <v>156</v>
      </c>
      <c r="B6" s="73">
        <v>1</v>
      </c>
      <c r="C6" s="73" t="s">
        <v>137</v>
      </c>
      <c r="D6" s="73" t="s">
        <v>161</v>
      </c>
      <c r="E6" s="73" t="s">
        <v>59</v>
      </c>
      <c r="F6" s="73" t="s">
        <v>44</v>
      </c>
      <c r="G6" s="73" t="s">
        <v>55</v>
      </c>
      <c r="H6" s="73" t="s">
        <v>64</v>
      </c>
      <c r="I6" s="73" t="s">
        <v>95</v>
      </c>
      <c r="J6" s="82" t="s">
        <v>533</v>
      </c>
      <c r="K6" s="115" t="s">
        <v>534</v>
      </c>
      <c r="L6" s="115" t="s">
        <v>535</v>
      </c>
      <c r="M6" s="96"/>
      <c r="N6" s="98">
        <v>1</v>
      </c>
      <c r="O6" s="98">
        <v>1</v>
      </c>
      <c r="P6" s="98">
        <v>1</v>
      </c>
      <c r="Q6" s="98">
        <v>1</v>
      </c>
      <c r="R6" s="98">
        <v>1</v>
      </c>
      <c r="S6" s="98">
        <v>1</v>
      </c>
      <c r="T6" s="80">
        <f>SUBTOTAL(9,N6:S6)</f>
        <v>6</v>
      </c>
      <c r="U6" s="48" t="s">
        <v>179</v>
      </c>
      <c r="V6" s="48" t="s">
        <v>179</v>
      </c>
      <c r="W6" s="48" t="s">
        <v>179</v>
      </c>
      <c r="X6" s="48" t="s">
        <v>179</v>
      </c>
      <c r="Y6" s="48" t="s">
        <v>179</v>
      </c>
      <c r="Z6" s="48" t="s">
        <v>179</v>
      </c>
      <c r="AA6" s="48" t="s">
        <v>179</v>
      </c>
      <c r="AB6" s="48" t="s">
        <v>179</v>
      </c>
      <c r="AC6" s="48" t="s">
        <v>207</v>
      </c>
      <c r="AD6" s="48" t="s">
        <v>207</v>
      </c>
      <c r="AE6" s="48" t="s">
        <v>179</v>
      </c>
      <c r="AF6" s="48" t="s">
        <v>207</v>
      </c>
      <c r="AG6" s="48" t="s">
        <v>207</v>
      </c>
      <c r="AH6" s="48" t="s">
        <v>207</v>
      </c>
      <c r="AI6" s="48" t="s">
        <v>207</v>
      </c>
      <c r="AJ6" s="48" t="s">
        <v>207</v>
      </c>
      <c r="AK6" s="48" t="s">
        <v>179</v>
      </c>
      <c r="AL6" s="138">
        <v>1</v>
      </c>
      <c r="AM6" s="138">
        <v>1</v>
      </c>
      <c r="AN6" s="138">
        <v>1</v>
      </c>
      <c r="AO6" s="138"/>
      <c r="AP6" s="138"/>
      <c r="AQ6" s="138"/>
      <c r="AR6" s="138">
        <f>SUM(AL6:AQ6)</f>
        <v>3</v>
      </c>
      <c r="AS6" s="128">
        <f>SUM(N6)</f>
        <v>1</v>
      </c>
      <c r="AT6" s="129">
        <f>IF(ISERR(+N6/T6),"",IF((+N6/T6)&gt;100%,100%,(+N6/T6)))</f>
        <v>0.16666666666666666</v>
      </c>
      <c r="AU6" s="129">
        <f>IF(ISERR(+AL6/AS6),"",IF((+AL6/AS6)&gt;100%,100%,(+AL6/AS6)))</f>
        <v>1</v>
      </c>
      <c r="AV6" s="129">
        <f>AR6/T6</f>
        <v>0.5</v>
      </c>
      <c r="AW6" s="134"/>
      <c r="AX6" s="129">
        <f>IF(ISERR(+AW6/M6),"",IF((+AW6/M6),(AW6/M6),(AW6/M6)))</f>
      </c>
      <c r="AY6" s="178" t="s">
        <v>713</v>
      </c>
      <c r="AZ6" s="51"/>
      <c r="BA6" s="128">
        <f>SUM(O6)</f>
        <v>1</v>
      </c>
      <c r="BB6" s="129">
        <f>IF(ISERR(+O6/T6),"",IF((+O6/T6)&gt;100%,100%,(+O6/T6)))</f>
        <v>0.16666666666666666</v>
      </c>
      <c r="BC6" s="129">
        <f>IF(ISERR(+AM6/BA6),"",IF((+AM6/BA6)&gt;100%,100%,(+AM6/BA6)))</f>
        <v>1</v>
      </c>
      <c r="BD6" s="129">
        <f>AR6/T6</f>
        <v>0.5</v>
      </c>
      <c r="BE6" s="134">
        <v>0</v>
      </c>
      <c r="BF6" s="129">
        <f>IF(ISERR(+BE6/M6),"",IF((+BE6/M6),(BE6/M6),(BE6/M6)))</f>
      </c>
      <c r="BG6" s="178" t="s">
        <v>877</v>
      </c>
      <c r="BH6" s="178" t="s">
        <v>878</v>
      </c>
      <c r="BI6" s="197">
        <f>SUM(P6)</f>
        <v>1</v>
      </c>
      <c r="BJ6" s="50">
        <f>IF(ISERR(+P6/T6),"",IF((+P6/T6)&gt;100%,100%,(+P6/T6)))</f>
        <v>0.16666666666666666</v>
      </c>
      <c r="BK6" s="50">
        <f>IF(ISERR(+AN6/BI6),"",IF((+AN6/BI6)&gt;100%,100%,(+AN6/BI6)))</f>
        <v>1</v>
      </c>
      <c r="BL6" s="50">
        <f>AR6/T6</f>
        <v>0.5</v>
      </c>
      <c r="BM6" s="134">
        <v>0</v>
      </c>
      <c r="BN6" s="50">
        <f>IF(ISERR(+BM6/U6),"",IF((+BM6/U6),(BM6/U6),(BM6/U6)))</f>
      </c>
      <c r="BO6" s="178"/>
      <c r="BP6" s="178"/>
      <c r="BQ6" s="50"/>
      <c r="BR6" s="50"/>
      <c r="BS6" s="50"/>
    </row>
    <row r="7" spans="1:71" ht="102">
      <c r="A7" s="73">
        <v>157</v>
      </c>
      <c r="B7" s="73">
        <v>2</v>
      </c>
      <c r="C7" s="73" t="s">
        <v>137</v>
      </c>
      <c r="D7" s="73" t="s">
        <v>161</v>
      </c>
      <c r="E7" s="73" t="s">
        <v>59</v>
      </c>
      <c r="F7" s="73" t="s">
        <v>44</v>
      </c>
      <c r="G7" s="73" t="s">
        <v>55</v>
      </c>
      <c r="H7" s="73" t="s">
        <v>64</v>
      </c>
      <c r="I7" s="73" t="s">
        <v>95</v>
      </c>
      <c r="J7" s="82" t="s">
        <v>536</v>
      </c>
      <c r="K7" s="115" t="s">
        <v>513</v>
      </c>
      <c r="L7" s="115" t="s">
        <v>636</v>
      </c>
      <c r="M7" s="96"/>
      <c r="N7" s="98"/>
      <c r="O7" s="98">
        <v>1</v>
      </c>
      <c r="P7" s="98"/>
      <c r="Q7" s="98"/>
      <c r="R7" s="98">
        <v>1</v>
      </c>
      <c r="S7" s="98"/>
      <c r="T7" s="80">
        <f>SUBTOTAL(9,N7:S7)</f>
        <v>2</v>
      </c>
      <c r="U7" s="48" t="s">
        <v>179</v>
      </c>
      <c r="V7" s="48" t="s">
        <v>179</v>
      </c>
      <c r="W7" s="48" t="s">
        <v>179</v>
      </c>
      <c r="X7" s="48" t="s">
        <v>179</v>
      </c>
      <c r="Y7" s="48" t="s">
        <v>179</v>
      </c>
      <c r="Z7" s="48" t="s">
        <v>207</v>
      </c>
      <c r="AA7" s="48" t="s">
        <v>207</v>
      </c>
      <c r="AB7" s="48" t="s">
        <v>179</v>
      </c>
      <c r="AC7" s="48" t="s">
        <v>207</v>
      </c>
      <c r="AD7" s="48" t="s">
        <v>207</v>
      </c>
      <c r="AE7" s="48" t="s">
        <v>179</v>
      </c>
      <c r="AF7" s="48" t="s">
        <v>207</v>
      </c>
      <c r="AG7" s="48" t="s">
        <v>207</v>
      </c>
      <c r="AH7" s="48" t="s">
        <v>207</v>
      </c>
      <c r="AI7" s="48" t="s">
        <v>207</v>
      </c>
      <c r="AJ7" s="48" t="s">
        <v>207</v>
      </c>
      <c r="AK7" s="48" t="s">
        <v>207</v>
      </c>
      <c r="AL7" s="138"/>
      <c r="AM7" s="138"/>
      <c r="AN7" s="138">
        <v>1</v>
      </c>
      <c r="AO7" s="138"/>
      <c r="AP7" s="138"/>
      <c r="AQ7" s="138"/>
      <c r="AR7" s="138">
        <f>SUM(AL7:AQ7)</f>
        <v>1</v>
      </c>
      <c r="AS7" s="128">
        <f>SUM(N7)</f>
        <v>0</v>
      </c>
      <c r="AT7" s="129">
        <f>IF(ISERR(+N7/T7),"",IF((+N7/T7)&gt;100%,100%,(+N7/T7)))</f>
        <v>0</v>
      </c>
      <c r="AU7" s="129">
        <f>IF(ISERR(+AL7/AS7),"",IF((+AL7/AS7)&gt;100%,100%,(+AL7/AS7)))</f>
      </c>
      <c r="AV7" s="129">
        <f>AR7/T7</f>
        <v>0.5</v>
      </c>
      <c r="AW7" s="134"/>
      <c r="AX7" s="129">
        <f>IF(ISERR(+AW7/M7),"",IF((+AW7/M7),(AW7/M7),(AW7/M7)))</f>
      </c>
      <c r="AY7" s="178" t="s">
        <v>714</v>
      </c>
      <c r="AZ7" s="51"/>
      <c r="BA7" s="128">
        <f>SUM(O7)</f>
        <v>1</v>
      </c>
      <c r="BB7" s="129">
        <f>IF(ISERR(+O7/T7),"",IF((+O7/T7)&gt;100%,100%,(+O7/T7)))</f>
        <v>0.5</v>
      </c>
      <c r="BC7" s="129">
        <f>IF(ISERR(+AM7/BA7),"",IF((+AM7/BA7)&gt;100%,100%,(+AM7/BA7)))</f>
        <v>0</v>
      </c>
      <c r="BD7" s="129">
        <f>AR7/T7</f>
        <v>0.5</v>
      </c>
      <c r="BE7" s="134">
        <v>0</v>
      </c>
      <c r="BF7" s="129">
        <f>IF(ISERR(+BE7/M7),"",IF((+BE7/M7),(BE7/M7),(BE7/M7)))</f>
      </c>
      <c r="BG7" s="187" t="s">
        <v>879</v>
      </c>
      <c r="BH7" s="178"/>
      <c r="BI7" s="197">
        <f>SUM(P7)</f>
        <v>0</v>
      </c>
      <c r="BJ7" s="50">
        <f>IF(ISERR(+P7/T7),"",IF((+P7/T7)&gt;100%,100%,(+P7/T7)))</f>
        <v>0</v>
      </c>
      <c r="BK7" s="50">
        <f>IF(ISERR(+AN7/BI7),"",IF((+AN7/BI7)&gt;100%,100%,(+AN7/BI7)))</f>
      </c>
      <c r="BL7" s="50">
        <f>AR7/T7</f>
        <v>0.5</v>
      </c>
      <c r="BM7" s="134">
        <v>0</v>
      </c>
      <c r="BN7" s="50">
        <f>IF(ISERR(+BM7/U7),"",IF((+BM7/U7),(BM7/U7),(BM7/U7)))</f>
      </c>
      <c r="BO7" s="187"/>
      <c r="BP7" s="178"/>
      <c r="BQ7" s="50"/>
      <c r="BR7" s="50"/>
      <c r="BS7" s="50"/>
    </row>
    <row r="8" spans="1:71" ht="51">
      <c r="A8" s="73">
        <v>158</v>
      </c>
      <c r="B8" s="73">
        <v>3</v>
      </c>
      <c r="C8" s="73" t="s">
        <v>137</v>
      </c>
      <c r="D8" s="73" t="s">
        <v>161</v>
      </c>
      <c r="E8" s="73" t="s">
        <v>59</v>
      </c>
      <c r="F8" s="73" t="s">
        <v>44</v>
      </c>
      <c r="G8" s="73" t="s">
        <v>55</v>
      </c>
      <c r="H8" s="73" t="s">
        <v>64</v>
      </c>
      <c r="I8" s="73" t="s">
        <v>95</v>
      </c>
      <c r="J8" s="82" t="s">
        <v>537</v>
      </c>
      <c r="K8" s="115" t="s">
        <v>538</v>
      </c>
      <c r="L8" s="116" t="s">
        <v>637</v>
      </c>
      <c r="M8" s="96"/>
      <c r="N8" s="98"/>
      <c r="O8" s="98"/>
      <c r="P8" s="98"/>
      <c r="Q8" s="98"/>
      <c r="R8" s="98"/>
      <c r="S8" s="98">
        <v>1</v>
      </c>
      <c r="T8" s="80">
        <f>SUBTOTAL(9,N8:S8)</f>
        <v>1</v>
      </c>
      <c r="U8" s="48"/>
      <c r="V8" s="48"/>
      <c r="W8" s="48" t="s">
        <v>179</v>
      </c>
      <c r="X8" s="48"/>
      <c r="Y8" s="48"/>
      <c r="Z8" s="48"/>
      <c r="AA8" s="48"/>
      <c r="AB8" s="48"/>
      <c r="AC8" s="48"/>
      <c r="AD8" s="48"/>
      <c r="AE8" s="48"/>
      <c r="AF8" s="48"/>
      <c r="AG8" s="48"/>
      <c r="AH8" s="48"/>
      <c r="AI8" s="48"/>
      <c r="AJ8" s="48"/>
      <c r="AK8" s="48"/>
      <c r="AL8" s="138"/>
      <c r="AM8" s="138"/>
      <c r="AN8" s="138"/>
      <c r="AO8" s="138"/>
      <c r="AP8" s="138"/>
      <c r="AQ8" s="138"/>
      <c r="AR8" s="138">
        <f>SUM(AL8:AQ8)</f>
        <v>0</v>
      </c>
      <c r="AS8" s="128">
        <f>SUM(N8)</f>
        <v>0</v>
      </c>
      <c r="AT8" s="129">
        <f>IF(ISERR(+N8/T8),"",IF((+N8/T8)&gt;100%,100%,(+N8/T8)))</f>
        <v>0</v>
      </c>
      <c r="AU8" s="129">
        <f>IF(ISERR(+AL8/AS8),"",IF((+AL8/AS8)&gt;100%,100%,(+AL8/AS8)))</f>
      </c>
      <c r="AV8" s="129">
        <f>AR8/T8</f>
        <v>0</v>
      </c>
      <c r="AW8" s="134"/>
      <c r="AX8" s="129">
        <f>IF(ISERR(+AW8/M8),"",IF((+AW8/M8),(AW8/M8),(AW8/M8)))</f>
      </c>
      <c r="AY8" s="178" t="s">
        <v>715</v>
      </c>
      <c r="AZ8" s="51"/>
      <c r="BA8" s="128">
        <f>SUM(O8)</f>
        <v>0</v>
      </c>
      <c r="BB8" s="129">
        <f>IF(ISERR(+O8/T8),"",IF((+O8/T8)&gt;100%,100%,(+O8/T8)))</f>
        <v>0</v>
      </c>
      <c r="BC8" s="129">
        <f>IF(ISERR(+AM8/BA8),"",IF((+AM8/BA8)&gt;100%,100%,(+AM8/BA8)))</f>
      </c>
      <c r="BD8" s="129">
        <f>AR8/T8</f>
        <v>0</v>
      </c>
      <c r="BE8" s="134">
        <v>0</v>
      </c>
      <c r="BF8" s="129">
        <f>IF(ISERR(+BE8/M8),"",IF((+BE8/M8),(BE8/M8),(BE8/M8)))</f>
      </c>
      <c r="BG8" s="178" t="s">
        <v>880</v>
      </c>
      <c r="BH8" s="178"/>
      <c r="BI8" s="197">
        <f>SUM(P8)</f>
        <v>0</v>
      </c>
      <c r="BJ8" s="50">
        <f>IF(ISERR(+P8/T8),"",IF((+P8/T8)&gt;100%,100%,(+P8/T8)))</f>
        <v>0</v>
      </c>
      <c r="BK8" s="50">
        <f>IF(ISERR(+AN8/BI8),"",IF((+AN8/BI8)&gt;100%,100%,(+AN8/BI8)))</f>
      </c>
      <c r="BL8" s="50">
        <f>AR8/T8</f>
        <v>0</v>
      </c>
      <c r="BM8" s="134">
        <v>0</v>
      </c>
      <c r="BN8" s="50">
        <f>IF(ISERR(+BM8/U8),"",IF((+BM8/U8),(BM8/U8),(BM8/U8)))</f>
      </c>
      <c r="BO8" s="178"/>
      <c r="BP8" s="178"/>
      <c r="BQ8" s="50"/>
      <c r="BR8" s="50"/>
      <c r="BS8" s="50"/>
    </row>
    <row r="9" spans="1:71" ht="12.75">
      <c r="A9" s="120"/>
      <c r="B9" s="120"/>
      <c r="C9" s="120"/>
      <c r="D9" s="120"/>
      <c r="E9" s="120"/>
      <c r="F9" s="120"/>
      <c r="G9" s="120"/>
      <c r="H9" s="120"/>
      <c r="I9" s="120"/>
      <c r="J9" s="121"/>
      <c r="K9" s="122"/>
      <c r="L9" s="123"/>
      <c r="M9" s="124">
        <f>SUM(M6:M8)</f>
        <v>0</v>
      </c>
      <c r="N9" s="125"/>
      <c r="O9" s="125"/>
      <c r="P9" s="125"/>
      <c r="Q9" s="125"/>
      <c r="R9" s="125"/>
      <c r="S9" s="125"/>
      <c r="T9" s="125"/>
      <c r="U9" s="57"/>
      <c r="V9" s="57"/>
      <c r="W9" s="57"/>
      <c r="X9" s="57"/>
      <c r="Y9" s="57"/>
      <c r="Z9" s="57"/>
      <c r="AA9" s="57"/>
      <c r="AB9" s="57"/>
      <c r="AC9" s="57"/>
      <c r="AD9" s="57"/>
      <c r="AE9" s="57"/>
      <c r="AF9" s="57"/>
      <c r="AG9" s="57"/>
      <c r="AH9" s="57"/>
      <c r="AI9" s="57"/>
      <c r="AJ9" s="57"/>
      <c r="AK9" s="58"/>
      <c r="AL9" s="59"/>
      <c r="AM9" s="59"/>
      <c r="AN9" s="59"/>
      <c r="AO9" s="59"/>
      <c r="AP9" s="59"/>
      <c r="AQ9" s="59"/>
      <c r="AR9" s="59"/>
      <c r="AS9" s="130"/>
      <c r="AT9" s="131"/>
      <c r="AU9" s="131">
        <f>AVERAGE(AU6:AU8)</f>
        <v>1</v>
      </c>
      <c r="AV9" s="131">
        <f>AVERAGE(AV6:AV8)</f>
        <v>0.3333333333333333</v>
      </c>
      <c r="AW9" s="136">
        <f>SUM(AW6:AW8)</f>
        <v>0</v>
      </c>
      <c r="AX9" s="131"/>
      <c r="AY9" s="60"/>
      <c r="AZ9" s="60"/>
      <c r="BA9" s="131"/>
      <c r="BB9" s="131"/>
      <c r="BC9" s="131">
        <f>AVERAGE(BC6:BC8)</f>
        <v>0.5</v>
      </c>
      <c r="BD9" s="131">
        <f>AVERAGE(BD6:BD8)</f>
        <v>0.3333333333333333</v>
      </c>
      <c r="BE9" s="185">
        <f>SUM(BE6:BE8)</f>
        <v>0</v>
      </c>
      <c r="BF9" s="131" t="e">
        <f>AVERAGE(BF6:BF8)</f>
        <v>#DIV/0!</v>
      </c>
      <c r="BG9" s="131"/>
      <c r="BH9" s="131"/>
      <c r="BI9" s="131"/>
      <c r="BJ9" s="131"/>
      <c r="BK9" s="131">
        <f>AVERAGE(BK6:BK8)</f>
        <v>1</v>
      </c>
      <c r="BL9" s="131">
        <f>AVERAGE(BL6:BL8)</f>
        <v>0.3333333333333333</v>
      </c>
      <c r="BM9" s="185">
        <f>SUM(BM6:BM8)</f>
        <v>0</v>
      </c>
      <c r="BN9" s="131" t="e">
        <f>AVERAGE(BN6:BN8)</f>
        <v>#DIV/0!</v>
      </c>
      <c r="BO9" s="131"/>
      <c r="BP9" s="131"/>
      <c r="BQ9" s="60"/>
      <c r="BR9" s="60"/>
      <c r="BS9"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rgb="FF002060"/>
  </sheetPr>
  <dimension ref="A1:BS14"/>
  <sheetViews>
    <sheetView showGridLines="0" zoomScale="70" zoomScaleNormal="70" zoomScalePageLayoutView="0" workbookViewId="0" topLeftCell="B1">
      <pane xSplit="9" ySplit="5" topLeftCell="AL6" activePane="bottomRight" state="frozen"/>
      <selection pane="topLeft" activeCell="B1" sqref="B1"/>
      <selection pane="topRight" activeCell="K1" sqref="K1"/>
      <selection pane="bottomLeft" activeCell="B6" sqref="B6"/>
      <selection pane="bottomRight" activeCell="AL6" sqref="AL6:AN13"/>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35.140625" style="64" customWidth="1"/>
    <col min="14" max="18" width="12.421875" style="65" customWidth="1"/>
    <col min="19" max="19" width="10.57421875" style="65" customWidth="1"/>
    <col min="20" max="20" width="9.1406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0.7109375" style="66" hidden="1" customWidth="1"/>
    <col min="52" max="52" width="23.57421875" style="66" hidden="1" customWidth="1"/>
    <col min="53" max="53" width="20.57421875" style="66" hidden="1" customWidth="1"/>
    <col min="54" max="54" width="23.140625" style="66" hidden="1" customWidth="1"/>
    <col min="55" max="55" width="19.140625" style="66" hidden="1" customWidth="1"/>
    <col min="56" max="57" width="23.57421875" style="66" hidden="1" customWidth="1"/>
    <col min="58" max="58" width="20.8515625" style="66" hidden="1" customWidth="1"/>
    <col min="59" max="60" width="36.00390625" style="66" hidden="1" customWidth="1"/>
    <col min="61" max="64" width="36.00390625" style="66" customWidth="1"/>
    <col min="65" max="65" width="33.7109375" style="66" customWidth="1"/>
    <col min="66" max="68" width="36.00390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53">
      <c r="A6" s="73">
        <v>177</v>
      </c>
      <c r="B6" s="73">
        <v>1</v>
      </c>
      <c r="C6" s="73" t="s">
        <v>128</v>
      </c>
      <c r="D6" s="73" t="s">
        <v>128</v>
      </c>
      <c r="E6" s="73" t="s">
        <v>39</v>
      </c>
      <c r="F6" s="73" t="s">
        <v>46</v>
      </c>
      <c r="G6" s="73" t="s">
        <v>57</v>
      </c>
      <c r="H6" s="73" t="s">
        <v>73</v>
      </c>
      <c r="I6" s="73" t="s">
        <v>89</v>
      </c>
      <c r="J6" s="82" t="s">
        <v>573</v>
      </c>
      <c r="K6" s="97" t="s">
        <v>574</v>
      </c>
      <c r="L6" s="84" t="s">
        <v>575</v>
      </c>
      <c r="M6" s="96">
        <v>1304568887.6399999</v>
      </c>
      <c r="N6" s="98"/>
      <c r="O6" s="98"/>
      <c r="P6" s="98">
        <v>1</v>
      </c>
      <c r="Q6" s="98">
        <v>1</v>
      </c>
      <c r="R6" s="98"/>
      <c r="S6" s="98"/>
      <c r="T6" s="80">
        <f aca="true" t="shared" si="0" ref="T6:T13">SUM(N6:S6)</f>
        <v>2</v>
      </c>
      <c r="U6" s="48" t="s">
        <v>179</v>
      </c>
      <c r="V6" s="48" t="s">
        <v>207</v>
      </c>
      <c r="W6" s="48" t="s">
        <v>179</v>
      </c>
      <c r="X6" s="48" t="s">
        <v>179</v>
      </c>
      <c r="Y6" s="48" t="s">
        <v>207</v>
      </c>
      <c r="Z6" s="48" t="s">
        <v>207</v>
      </c>
      <c r="AA6" s="48" t="s">
        <v>207</v>
      </c>
      <c r="AB6" s="48" t="s">
        <v>207</v>
      </c>
      <c r="AC6" s="48" t="s">
        <v>207</v>
      </c>
      <c r="AD6" s="48" t="s">
        <v>207</v>
      </c>
      <c r="AE6" s="48" t="s">
        <v>207</v>
      </c>
      <c r="AF6" s="48" t="s">
        <v>207</v>
      </c>
      <c r="AG6" s="48" t="s">
        <v>207</v>
      </c>
      <c r="AH6" s="48" t="s">
        <v>207</v>
      </c>
      <c r="AI6" s="48" t="s">
        <v>207</v>
      </c>
      <c r="AJ6" s="48" t="s">
        <v>207</v>
      </c>
      <c r="AK6" s="48" t="s">
        <v>207</v>
      </c>
      <c r="AL6" s="138">
        <v>0</v>
      </c>
      <c r="AM6" s="138">
        <v>0</v>
      </c>
      <c r="AN6" s="138">
        <v>0</v>
      </c>
      <c r="AO6" s="138"/>
      <c r="AP6" s="138"/>
      <c r="AQ6" s="138"/>
      <c r="AR6" s="138">
        <f aca="true" t="shared" si="1" ref="AR6:AR13">SUM(AL6:AQ6)</f>
        <v>0</v>
      </c>
      <c r="AS6" s="128">
        <f>SUM(N6)</f>
        <v>0</v>
      </c>
      <c r="AT6" s="129">
        <f>IF(ISERR(+N6/T6),"",IF((+N6/T6)&gt;100%,100%,(+N6/T6)))</f>
        <v>0</v>
      </c>
      <c r="AU6" s="129">
        <f>IF(ISERR(+AL6/AS6),"",IF((+AL6/AS6)&gt;100%,100%,(+AL6/AS6)))</f>
      </c>
      <c r="AV6" s="129">
        <f>AR6/T6</f>
        <v>0</v>
      </c>
      <c r="AW6" s="134">
        <v>0</v>
      </c>
      <c r="AX6" s="129">
        <f>IF(ISERR(+AW6/M6),"",IF((+AW6/M6),(AW6/M6),(AW6/M6)))</f>
        <v>0</v>
      </c>
      <c r="AY6" s="178" t="s">
        <v>716</v>
      </c>
      <c r="AZ6" s="178"/>
      <c r="BA6" s="128">
        <f aca="true" t="shared" si="2" ref="BA6:BA13">SUM(O6)</f>
        <v>0</v>
      </c>
      <c r="BB6" s="129">
        <f aca="true" t="shared" si="3" ref="BB6:BB13">IF(ISERR(+O6/T6),"",IF((+O6/T6)&gt;100%,100%,(+O6/T6)))</f>
        <v>0</v>
      </c>
      <c r="BC6" s="129">
        <f aca="true" t="shared" si="4" ref="BC6:BC13">IF(ISERR(+AM6/BA6),"",IF((+AM6/BA6)&gt;100%,100%,(+AM6/BA6)))</f>
      </c>
      <c r="BD6" s="129">
        <f aca="true" t="shared" si="5" ref="BD6:BD13">AR6/T6</f>
        <v>0</v>
      </c>
      <c r="BE6" s="134">
        <v>0</v>
      </c>
      <c r="BF6" s="129">
        <f aca="true" t="shared" si="6" ref="BF6:BF13">IF(ISERR(+BE6/M6),"",IF((+BE6/M6),(BE6/M6),(BE6/M6)))</f>
        <v>0</v>
      </c>
      <c r="BG6" s="178"/>
      <c r="BH6" s="178" t="s">
        <v>881</v>
      </c>
      <c r="BI6" s="197">
        <f>SUM(P6)</f>
        <v>1</v>
      </c>
      <c r="BJ6" s="50">
        <f>IF(ISERR(+P6/T6),"",IF((+P6/T6)&gt;100%,100%,(+P6/T6)))</f>
        <v>0.5</v>
      </c>
      <c r="BK6" s="50">
        <f>IF(ISERR(+AN6/BI6),"",IF((+AN6/BI6)&gt;100%,100%,(+AN6/BI6)))</f>
        <v>0</v>
      </c>
      <c r="BL6" s="50">
        <f>AR6/T6</f>
        <v>0</v>
      </c>
      <c r="BM6" s="134">
        <v>0</v>
      </c>
      <c r="BN6" s="50">
        <f>IF(ISERR(+BM6/U6),"",IF((+BM6/U6),(BM6/U6),(BM6/U6)))</f>
      </c>
      <c r="BO6" s="178" t="s">
        <v>1019</v>
      </c>
      <c r="BP6" s="178"/>
      <c r="BQ6" s="50"/>
      <c r="BR6" s="50"/>
      <c r="BS6" s="50"/>
    </row>
    <row r="7" spans="1:71" ht="102">
      <c r="A7" s="73">
        <v>178</v>
      </c>
      <c r="B7" s="73">
        <v>2</v>
      </c>
      <c r="C7" s="73" t="s">
        <v>128</v>
      </c>
      <c r="D7" s="73" t="s">
        <v>128</v>
      </c>
      <c r="E7" s="73" t="s">
        <v>39</v>
      </c>
      <c r="F7" s="73" t="s">
        <v>46</v>
      </c>
      <c r="G7" s="73" t="s">
        <v>57</v>
      </c>
      <c r="H7" s="73" t="s">
        <v>73</v>
      </c>
      <c r="I7" s="73" t="s">
        <v>89</v>
      </c>
      <c r="J7" s="82" t="s">
        <v>576</v>
      </c>
      <c r="K7" s="97" t="s">
        <v>577</v>
      </c>
      <c r="L7" s="84" t="s">
        <v>578</v>
      </c>
      <c r="M7" s="96">
        <v>300000000</v>
      </c>
      <c r="N7" s="98">
        <v>200</v>
      </c>
      <c r="O7" s="98"/>
      <c r="P7" s="98"/>
      <c r="Q7" s="98"/>
      <c r="R7" s="98"/>
      <c r="S7" s="98"/>
      <c r="T7" s="80">
        <f t="shared" si="0"/>
        <v>200</v>
      </c>
      <c r="U7" s="48" t="s">
        <v>179</v>
      </c>
      <c r="V7" s="48" t="s">
        <v>207</v>
      </c>
      <c r="W7" s="48" t="s">
        <v>179</v>
      </c>
      <c r="X7" s="48" t="s">
        <v>179</v>
      </c>
      <c r="Y7" s="48" t="s">
        <v>207</v>
      </c>
      <c r="Z7" s="48" t="s">
        <v>207</v>
      </c>
      <c r="AA7" s="48" t="s">
        <v>207</v>
      </c>
      <c r="AB7" s="48" t="s">
        <v>207</v>
      </c>
      <c r="AC7" s="48" t="s">
        <v>207</v>
      </c>
      <c r="AD7" s="48" t="s">
        <v>207</v>
      </c>
      <c r="AE7" s="48" t="s">
        <v>207</v>
      </c>
      <c r="AF7" s="48" t="s">
        <v>207</v>
      </c>
      <c r="AG7" s="48" t="s">
        <v>207</v>
      </c>
      <c r="AH7" s="48" t="s">
        <v>207</v>
      </c>
      <c r="AI7" s="48" t="s">
        <v>207</v>
      </c>
      <c r="AJ7" s="48" t="s">
        <v>207</v>
      </c>
      <c r="AK7" s="48" t="s">
        <v>207</v>
      </c>
      <c r="AL7" s="138">
        <v>0</v>
      </c>
      <c r="AM7" s="138">
        <v>0</v>
      </c>
      <c r="AN7" s="138">
        <v>0</v>
      </c>
      <c r="AO7" s="138"/>
      <c r="AP7" s="138"/>
      <c r="AQ7" s="138"/>
      <c r="AR7" s="138">
        <f t="shared" si="1"/>
        <v>0</v>
      </c>
      <c r="AS7" s="128">
        <f aca="true" t="shared" si="7" ref="AS7:AS13">SUM(N7)</f>
        <v>200</v>
      </c>
      <c r="AT7" s="129">
        <f aca="true" t="shared" si="8" ref="AT7:AT13">IF(ISERR(+N7/T7),"",IF((+N7/T7)&gt;100%,100%,(+N7/T7)))</f>
        <v>1</v>
      </c>
      <c r="AU7" s="129">
        <f aca="true" t="shared" si="9" ref="AU7:AU13">IF(ISERR(+AL7/AS7),"",IF((+AL7/AS7)&gt;100%,100%,(+AL7/AS7)))</f>
        <v>0</v>
      </c>
      <c r="AV7" s="129">
        <f aca="true" t="shared" si="10" ref="AV7:AV13">AR7/T7</f>
        <v>0</v>
      </c>
      <c r="AW7" s="134">
        <v>300000000</v>
      </c>
      <c r="AX7" s="129">
        <f aca="true" t="shared" si="11" ref="AX7:AX13">IF(ISERR(+AW7/M7),"",IF((+AW7/M7),(AW7/M7),(AW7/M7)))</f>
        <v>1</v>
      </c>
      <c r="AY7" s="178" t="s">
        <v>717</v>
      </c>
      <c r="AZ7" s="178" t="s">
        <v>718</v>
      </c>
      <c r="BA7" s="128">
        <f t="shared" si="2"/>
        <v>0</v>
      </c>
      <c r="BB7" s="129">
        <f t="shared" si="3"/>
        <v>0</v>
      </c>
      <c r="BC7" s="129">
        <f t="shared" si="4"/>
      </c>
      <c r="BD7" s="129">
        <f t="shared" si="5"/>
        <v>0</v>
      </c>
      <c r="BE7" s="134">
        <v>0</v>
      </c>
      <c r="BF7" s="129">
        <f t="shared" si="6"/>
        <v>0</v>
      </c>
      <c r="BG7" s="178" t="s">
        <v>882</v>
      </c>
      <c r="BH7" s="178" t="s">
        <v>883</v>
      </c>
      <c r="BI7" s="197">
        <f aca="true" t="shared" si="12" ref="BI7:BI13">SUM(P7)</f>
        <v>0</v>
      </c>
      <c r="BJ7" s="50">
        <f aca="true" t="shared" si="13" ref="BJ7:BJ13">IF(ISERR(+P7/T7),"",IF((+P7/T7)&gt;100%,100%,(+P7/T7)))</f>
        <v>0</v>
      </c>
      <c r="BK7" s="50">
        <f aca="true" t="shared" si="14" ref="BK7:BK13">IF(ISERR(+AN7/BI7),"",IF((+AN7/BI7)&gt;100%,100%,(+AN7/BI7)))</f>
      </c>
      <c r="BL7" s="50">
        <f aca="true" t="shared" si="15" ref="BL7:BL13">AR7/T7</f>
        <v>0</v>
      </c>
      <c r="BM7" s="134">
        <v>0</v>
      </c>
      <c r="BN7" s="50">
        <f aca="true" t="shared" si="16" ref="BN7:BN13">IF(ISERR(+BM7/U7),"",IF((+BM7/U7),(BM7/U7),(BM7/U7)))</f>
      </c>
      <c r="BO7" s="178" t="s">
        <v>1020</v>
      </c>
      <c r="BP7" s="178" t="s">
        <v>1021</v>
      </c>
      <c r="BQ7" s="50"/>
      <c r="BR7" s="50"/>
      <c r="BS7" s="50"/>
    </row>
    <row r="8" spans="1:71" ht="127.5">
      <c r="A8" s="73">
        <v>179</v>
      </c>
      <c r="B8" s="73">
        <v>3</v>
      </c>
      <c r="C8" s="73" t="s">
        <v>128</v>
      </c>
      <c r="D8" s="73" t="s">
        <v>128</v>
      </c>
      <c r="E8" s="73" t="s">
        <v>39</v>
      </c>
      <c r="F8" s="73" t="s">
        <v>46</v>
      </c>
      <c r="G8" s="73" t="s">
        <v>57</v>
      </c>
      <c r="H8" s="73" t="s">
        <v>73</v>
      </c>
      <c r="I8" s="73" t="s">
        <v>89</v>
      </c>
      <c r="J8" s="82" t="s">
        <v>579</v>
      </c>
      <c r="K8" s="97" t="s">
        <v>580</v>
      </c>
      <c r="L8" s="84" t="s">
        <v>581</v>
      </c>
      <c r="M8" s="96">
        <v>9506426768</v>
      </c>
      <c r="N8" s="98"/>
      <c r="O8" s="98"/>
      <c r="P8" s="98"/>
      <c r="Q8" s="98"/>
      <c r="R8" s="98">
        <v>1</v>
      </c>
      <c r="S8" s="98"/>
      <c r="T8" s="80">
        <f t="shared" si="0"/>
        <v>1</v>
      </c>
      <c r="U8" s="48" t="s">
        <v>179</v>
      </c>
      <c r="V8" s="48" t="s">
        <v>207</v>
      </c>
      <c r="W8" s="48" t="s">
        <v>179</v>
      </c>
      <c r="X8" s="48" t="s">
        <v>179</v>
      </c>
      <c r="Y8" s="48" t="s">
        <v>207</v>
      </c>
      <c r="Z8" s="48" t="s">
        <v>207</v>
      </c>
      <c r="AA8" s="48" t="s">
        <v>207</v>
      </c>
      <c r="AB8" s="48" t="s">
        <v>207</v>
      </c>
      <c r="AC8" s="48" t="s">
        <v>207</v>
      </c>
      <c r="AD8" s="48" t="s">
        <v>207</v>
      </c>
      <c r="AE8" s="48" t="s">
        <v>207</v>
      </c>
      <c r="AF8" s="48" t="s">
        <v>207</v>
      </c>
      <c r="AG8" s="48" t="s">
        <v>207</v>
      </c>
      <c r="AH8" s="48" t="s">
        <v>207</v>
      </c>
      <c r="AI8" s="48" t="s">
        <v>207</v>
      </c>
      <c r="AJ8" s="48" t="s">
        <v>207</v>
      </c>
      <c r="AK8" s="48" t="s">
        <v>207</v>
      </c>
      <c r="AL8" s="138">
        <v>0</v>
      </c>
      <c r="AM8" s="138">
        <v>0</v>
      </c>
      <c r="AN8" s="138">
        <v>0</v>
      </c>
      <c r="AO8" s="138"/>
      <c r="AP8" s="138"/>
      <c r="AQ8" s="138"/>
      <c r="AR8" s="138">
        <f t="shared" si="1"/>
        <v>0</v>
      </c>
      <c r="AS8" s="128">
        <f t="shared" si="7"/>
        <v>0</v>
      </c>
      <c r="AT8" s="129">
        <f t="shared" si="8"/>
        <v>0</v>
      </c>
      <c r="AU8" s="129">
        <f t="shared" si="9"/>
      </c>
      <c r="AV8" s="129">
        <f t="shared" si="10"/>
        <v>0</v>
      </c>
      <c r="AW8" s="134">
        <v>0</v>
      </c>
      <c r="AX8" s="129">
        <f t="shared" si="11"/>
        <v>0</v>
      </c>
      <c r="AY8" s="178" t="s">
        <v>719</v>
      </c>
      <c r="AZ8" s="178" t="s">
        <v>725</v>
      </c>
      <c r="BA8" s="128">
        <f t="shared" si="2"/>
        <v>0</v>
      </c>
      <c r="BB8" s="129">
        <f t="shared" si="3"/>
        <v>0</v>
      </c>
      <c r="BC8" s="129">
        <f t="shared" si="4"/>
      </c>
      <c r="BD8" s="129">
        <f t="shared" si="5"/>
        <v>0</v>
      </c>
      <c r="BE8" s="134">
        <v>0</v>
      </c>
      <c r="BF8" s="129">
        <f t="shared" si="6"/>
        <v>0</v>
      </c>
      <c r="BG8" s="178" t="s">
        <v>884</v>
      </c>
      <c r="BH8" s="178" t="s">
        <v>885</v>
      </c>
      <c r="BI8" s="197">
        <f t="shared" si="12"/>
        <v>0</v>
      </c>
      <c r="BJ8" s="50">
        <f t="shared" si="13"/>
        <v>0</v>
      </c>
      <c r="BK8" s="50">
        <f t="shared" si="14"/>
      </c>
      <c r="BL8" s="50">
        <f t="shared" si="15"/>
        <v>0</v>
      </c>
      <c r="BM8" s="134">
        <v>0</v>
      </c>
      <c r="BN8" s="50">
        <f t="shared" si="16"/>
      </c>
      <c r="BO8" s="178" t="s">
        <v>1022</v>
      </c>
      <c r="BP8" s="178" t="s">
        <v>1023</v>
      </c>
      <c r="BQ8" s="50"/>
      <c r="BR8" s="50"/>
      <c r="BS8" s="50"/>
    </row>
    <row r="9" spans="1:71" ht="114.75">
      <c r="A9" s="73">
        <v>180</v>
      </c>
      <c r="B9" s="73">
        <v>4</v>
      </c>
      <c r="C9" s="73" t="s">
        <v>128</v>
      </c>
      <c r="D9" s="73" t="s">
        <v>128</v>
      </c>
      <c r="E9" s="73" t="s">
        <v>39</v>
      </c>
      <c r="F9" s="73" t="s">
        <v>46</v>
      </c>
      <c r="G9" s="73" t="s">
        <v>57</v>
      </c>
      <c r="H9" s="73" t="s">
        <v>73</v>
      </c>
      <c r="I9" s="73" t="s">
        <v>89</v>
      </c>
      <c r="J9" s="82" t="s">
        <v>582</v>
      </c>
      <c r="K9" s="97" t="s">
        <v>583</v>
      </c>
      <c r="L9" s="84" t="s">
        <v>584</v>
      </c>
      <c r="M9" s="96"/>
      <c r="N9" s="98"/>
      <c r="O9" s="98">
        <v>34</v>
      </c>
      <c r="P9" s="98">
        <v>94</v>
      </c>
      <c r="Q9" s="98">
        <v>54</v>
      </c>
      <c r="R9" s="98"/>
      <c r="S9" s="98"/>
      <c r="T9" s="80">
        <f t="shared" si="0"/>
        <v>182</v>
      </c>
      <c r="U9" s="48" t="s">
        <v>179</v>
      </c>
      <c r="V9" s="48" t="s">
        <v>207</v>
      </c>
      <c r="W9" s="48" t="s">
        <v>179</v>
      </c>
      <c r="X9" s="48" t="s">
        <v>179</v>
      </c>
      <c r="Y9" s="48" t="s">
        <v>207</v>
      </c>
      <c r="Z9" s="48" t="s">
        <v>207</v>
      </c>
      <c r="AA9" s="48" t="s">
        <v>207</v>
      </c>
      <c r="AB9" s="48" t="s">
        <v>207</v>
      </c>
      <c r="AC9" s="48" t="s">
        <v>207</v>
      </c>
      <c r="AD9" s="48" t="s">
        <v>207</v>
      </c>
      <c r="AE9" s="48" t="s">
        <v>207</v>
      </c>
      <c r="AF9" s="48" t="s">
        <v>207</v>
      </c>
      <c r="AG9" s="48" t="s">
        <v>207</v>
      </c>
      <c r="AH9" s="48" t="s">
        <v>207</v>
      </c>
      <c r="AI9" s="48" t="s">
        <v>207</v>
      </c>
      <c r="AJ9" s="48" t="s">
        <v>207</v>
      </c>
      <c r="AK9" s="48" t="s">
        <v>207</v>
      </c>
      <c r="AL9" s="138">
        <v>0</v>
      </c>
      <c r="AM9" s="138">
        <v>0</v>
      </c>
      <c r="AN9" s="138">
        <v>0</v>
      </c>
      <c r="AO9" s="138"/>
      <c r="AP9" s="138"/>
      <c r="AQ9" s="138"/>
      <c r="AR9" s="138">
        <f t="shared" si="1"/>
        <v>0</v>
      </c>
      <c r="AS9" s="128">
        <f t="shared" si="7"/>
        <v>0</v>
      </c>
      <c r="AT9" s="129">
        <f t="shared" si="8"/>
        <v>0</v>
      </c>
      <c r="AU9" s="129">
        <f t="shared" si="9"/>
      </c>
      <c r="AV9" s="129">
        <f t="shared" si="10"/>
        <v>0</v>
      </c>
      <c r="AW9" s="134">
        <v>0</v>
      </c>
      <c r="AX9" s="129">
        <f t="shared" si="11"/>
      </c>
      <c r="AY9" s="178" t="s">
        <v>720</v>
      </c>
      <c r="AZ9" s="178" t="s">
        <v>726</v>
      </c>
      <c r="BA9" s="128">
        <f t="shared" si="2"/>
        <v>34</v>
      </c>
      <c r="BB9" s="129">
        <f t="shared" si="3"/>
        <v>0.18681318681318682</v>
      </c>
      <c r="BC9" s="129">
        <f t="shared" si="4"/>
        <v>0</v>
      </c>
      <c r="BD9" s="129">
        <f t="shared" si="5"/>
        <v>0</v>
      </c>
      <c r="BE9" s="134">
        <v>0</v>
      </c>
      <c r="BF9" s="129">
        <f t="shared" si="6"/>
      </c>
      <c r="BG9" s="178" t="s">
        <v>886</v>
      </c>
      <c r="BH9" s="178" t="s">
        <v>887</v>
      </c>
      <c r="BI9" s="197">
        <f t="shared" si="12"/>
        <v>94</v>
      </c>
      <c r="BJ9" s="50">
        <f t="shared" si="13"/>
        <v>0.5164835164835165</v>
      </c>
      <c r="BK9" s="50">
        <f t="shared" si="14"/>
        <v>0</v>
      </c>
      <c r="BL9" s="50">
        <f t="shared" si="15"/>
        <v>0</v>
      </c>
      <c r="BM9" s="134">
        <v>0</v>
      </c>
      <c r="BN9" s="50">
        <f t="shared" si="16"/>
      </c>
      <c r="BO9" s="178" t="s">
        <v>1024</v>
      </c>
      <c r="BP9" s="178" t="s">
        <v>1025</v>
      </c>
      <c r="BQ9" s="50"/>
      <c r="BR9" s="50"/>
      <c r="BS9" s="50"/>
    </row>
    <row r="10" spans="1:71" ht="178.5">
      <c r="A10" s="73">
        <v>181</v>
      </c>
      <c r="B10" s="73">
        <v>5</v>
      </c>
      <c r="C10" s="73" t="s">
        <v>128</v>
      </c>
      <c r="D10" s="73" t="s">
        <v>128</v>
      </c>
      <c r="E10" s="73" t="s">
        <v>39</v>
      </c>
      <c r="F10" s="73" t="s">
        <v>46</v>
      </c>
      <c r="G10" s="73" t="s">
        <v>57</v>
      </c>
      <c r="H10" s="73" t="s">
        <v>73</v>
      </c>
      <c r="I10" s="73" t="s">
        <v>89</v>
      </c>
      <c r="J10" s="82" t="s">
        <v>585</v>
      </c>
      <c r="K10" s="97" t="s">
        <v>586</v>
      </c>
      <c r="L10" s="84" t="s">
        <v>584</v>
      </c>
      <c r="M10" s="96">
        <v>2700000000</v>
      </c>
      <c r="N10" s="98"/>
      <c r="O10" s="98"/>
      <c r="P10" s="98"/>
      <c r="Q10" s="98"/>
      <c r="R10" s="98"/>
      <c r="S10" s="98">
        <v>12</v>
      </c>
      <c r="T10" s="80">
        <f t="shared" si="0"/>
        <v>12</v>
      </c>
      <c r="U10" s="48" t="s">
        <v>179</v>
      </c>
      <c r="V10" s="48" t="s">
        <v>207</v>
      </c>
      <c r="W10" s="48" t="s">
        <v>179</v>
      </c>
      <c r="X10" s="48" t="s">
        <v>179</v>
      </c>
      <c r="Y10" s="48" t="s">
        <v>207</v>
      </c>
      <c r="Z10" s="48" t="s">
        <v>207</v>
      </c>
      <c r="AA10" s="48" t="s">
        <v>207</v>
      </c>
      <c r="AB10" s="48" t="s">
        <v>207</v>
      </c>
      <c r="AC10" s="48" t="s">
        <v>207</v>
      </c>
      <c r="AD10" s="48" t="s">
        <v>207</v>
      </c>
      <c r="AE10" s="48" t="s">
        <v>207</v>
      </c>
      <c r="AF10" s="48" t="s">
        <v>207</v>
      </c>
      <c r="AG10" s="48" t="s">
        <v>207</v>
      </c>
      <c r="AH10" s="48" t="s">
        <v>207</v>
      </c>
      <c r="AI10" s="48" t="s">
        <v>207</v>
      </c>
      <c r="AJ10" s="48" t="s">
        <v>207</v>
      </c>
      <c r="AK10" s="48" t="s">
        <v>207</v>
      </c>
      <c r="AL10" s="138">
        <v>0</v>
      </c>
      <c r="AM10" s="138">
        <v>0</v>
      </c>
      <c r="AN10" s="138">
        <v>0</v>
      </c>
      <c r="AO10" s="138"/>
      <c r="AP10" s="138"/>
      <c r="AQ10" s="138"/>
      <c r="AR10" s="138">
        <f t="shared" si="1"/>
        <v>0</v>
      </c>
      <c r="AS10" s="128">
        <f t="shared" si="7"/>
        <v>0</v>
      </c>
      <c r="AT10" s="129">
        <f t="shared" si="8"/>
        <v>0</v>
      </c>
      <c r="AU10" s="129">
        <f t="shared" si="9"/>
      </c>
      <c r="AV10" s="129">
        <f t="shared" si="10"/>
        <v>0</v>
      </c>
      <c r="AW10" s="134">
        <v>0</v>
      </c>
      <c r="AX10" s="129">
        <f t="shared" si="11"/>
        <v>0</v>
      </c>
      <c r="AY10" s="178" t="s">
        <v>721</v>
      </c>
      <c r="AZ10" s="178"/>
      <c r="BA10" s="128">
        <f t="shared" si="2"/>
        <v>0</v>
      </c>
      <c r="BB10" s="129">
        <f t="shared" si="3"/>
        <v>0</v>
      </c>
      <c r="BC10" s="129">
        <f t="shared" si="4"/>
      </c>
      <c r="BD10" s="129">
        <f t="shared" si="5"/>
        <v>0</v>
      </c>
      <c r="BE10" s="134">
        <v>0</v>
      </c>
      <c r="BF10" s="129">
        <f t="shared" si="6"/>
        <v>0</v>
      </c>
      <c r="BG10" s="178" t="s">
        <v>888</v>
      </c>
      <c r="BH10" s="178"/>
      <c r="BI10" s="197">
        <f t="shared" si="12"/>
        <v>0</v>
      </c>
      <c r="BJ10" s="50">
        <f t="shared" si="13"/>
        <v>0</v>
      </c>
      <c r="BK10" s="50">
        <f t="shared" si="14"/>
      </c>
      <c r="BL10" s="50">
        <f t="shared" si="15"/>
        <v>0</v>
      </c>
      <c r="BM10" s="134">
        <v>0</v>
      </c>
      <c r="BN10" s="50">
        <f t="shared" si="16"/>
      </c>
      <c r="BO10" s="178" t="s">
        <v>1026</v>
      </c>
      <c r="BP10" s="178"/>
      <c r="BQ10" s="50"/>
      <c r="BR10" s="50"/>
      <c r="BS10" s="50"/>
    </row>
    <row r="11" spans="1:71" ht="140.25">
      <c r="A11" s="73">
        <v>182</v>
      </c>
      <c r="B11" s="73">
        <v>6</v>
      </c>
      <c r="C11" s="73" t="s">
        <v>128</v>
      </c>
      <c r="D11" s="73" t="s">
        <v>128</v>
      </c>
      <c r="E11" s="73" t="s">
        <v>39</v>
      </c>
      <c r="F11" s="73" t="s">
        <v>46</v>
      </c>
      <c r="G11" s="73" t="s">
        <v>57</v>
      </c>
      <c r="H11" s="73" t="s">
        <v>73</v>
      </c>
      <c r="I11" s="73" t="s">
        <v>89</v>
      </c>
      <c r="J11" s="82" t="s">
        <v>587</v>
      </c>
      <c r="K11" s="97" t="s">
        <v>588</v>
      </c>
      <c r="L11" s="84" t="s">
        <v>589</v>
      </c>
      <c r="M11" s="96"/>
      <c r="N11" s="98"/>
      <c r="O11" s="98"/>
      <c r="P11" s="98">
        <v>24000</v>
      </c>
      <c r="Q11" s="98"/>
      <c r="R11" s="98"/>
      <c r="S11" s="98"/>
      <c r="T11" s="80">
        <f t="shared" si="0"/>
        <v>24000</v>
      </c>
      <c r="U11" s="48" t="s">
        <v>179</v>
      </c>
      <c r="V11" s="48" t="s">
        <v>207</v>
      </c>
      <c r="W11" s="48" t="s">
        <v>179</v>
      </c>
      <c r="X11" s="48" t="s">
        <v>179</v>
      </c>
      <c r="Y11" s="48" t="s">
        <v>207</v>
      </c>
      <c r="Z11" s="48" t="s">
        <v>207</v>
      </c>
      <c r="AA11" s="48" t="s">
        <v>207</v>
      </c>
      <c r="AB11" s="48" t="s">
        <v>207</v>
      </c>
      <c r="AC11" s="48" t="s">
        <v>207</v>
      </c>
      <c r="AD11" s="48" t="s">
        <v>207</v>
      </c>
      <c r="AE11" s="48" t="s">
        <v>207</v>
      </c>
      <c r="AF11" s="48" t="s">
        <v>207</v>
      </c>
      <c r="AG11" s="48" t="s">
        <v>207</v>
      </c>
      <c r="AH11" s="48" t="s">
        <v>207</v>
      </c>
      <c r="AI11" s="48" t="s">
        <v>207</v>
      </c>
      <c r="AJ11" s="48" t="s">
        <v>207</v>
      </c>
      <c r="AK11" s="48" t="s">
        <v>207</v>
      </c>
      <c r="AL11" s="138">
        <v>0</v>
      </c>
      <c r="AM11" s="138">
        <v>0</v>
      </c>
      <c r="AN11" s="138">
        <v>0</v>
      </c>
      <c r="AO11" s="138"/>
      <c r="AP11" s="138"/>
      <c r="AQ11" s="138"/>
      <c r="AR11" s="138">
        <f t="shared" si="1"/>
        <v>0</v>
      </c>
      <c r="AS11" s="128">
        <f t="shared" si="7"/>
        <v>0</v>
      </c>
      <c r="AT11" s="129">
        <f t="shared" si="8"/>
        <v>0</v>
      </c>
      <c r="AU11" s="129">
        <f t="shared" si="9"/>
      </c>
      <c r="AV11" s="129">
        <f t="shared" si="10"/>
        <v>0</v>
      </c>
      <c r="AW11" s="134">
        <v>0</v>
      </c>
      <c r="AX11" s="129">
        <f t="shared" si="11"/>
      </c>
      <c r="AY11" s="178" t="s">
        <v>722</v>
      </c>
      <c r="AZ11" s="178"/>
      <c r="BA11" s="128">
        <f t="shared" si="2"/>
        <v>0</v>
      </c>
      <c r="BB11" s="129">
        <f t="shared" si="3"/>
        <v>0</v>
      </c>
      <c r="BC11" s="129">
        <f t="shared" si="4"/>
      </c>
      <c r="BD11" s="129">
        <f t="shared" si="5"/>
        <v>0</v>
      </c>
      <c r="BE11" s="134">
        <v>0</v>
      </c>
      <c r="BF11" s="129">
        <f t="shared" si="6"/>
      </c>
      <c r="BG11" s="178" t="s">
        <v>889</v>
      </c>
      <c r="BH11" s="178" t="s">
        <v>890</v>
      </c>
      <c r="BI11" s="197">
        <f t="shared" si="12"/>
        <v>24000</v>
      </c>
      <c r="BJ11" s="50">
        <f t="shared" si="13"/>
        <v>1</v>
      </c>
      <c r="BK11" s="50">
        <f t="shared" si="14"/>
        <v>0</v>
      </c>
      <c r="BL11" s="50">
        <f t="shared" si="15"/>
        <v>0</v>
      </c>
      <c r="BM11" s="134">
        <v>0</v>
      </c>
      <c r="BN11" s="50">
        <f t="shared" si="16"/>
      </c>
      <c r="BO11" s="178"/>
      <c r="BP11" s="178" t="s">
        <v>1027</v>
      </c>
      <c r="BQ11" s="50"/>
      <c r="BR11" s="50"/>
      <c r="BS11" s="50"/>
    </row>
    <row r="12" spans="1:71" ht="63.75">
      <c r="A12" s="73">
        <v>183</v>
      </c>
      <c r="B12" s="73">
        <v>7</v>
      </c>
      <c r="C12" s="73" t="s">
        <v>128</v>
      </c>
      <c r="D12" s="73" t="s">
        <v>128</v>
      </c>
      <c r="E12" s="73" t="s">
        <v>39</v>
      </c>
      <c r="F12" s="73" t="s">
        <v>46</v>
      </c>
      <c r="G12" s="73" t="s">
        <v>57</v>
      </c>
      <c r="H12" s="73" t="s">
        <v>73</v>
      </c>
      <c r="I12" s="73" t="s">
        <v>89</v>
      </c>
      <c r="J12" s="82" t="s">
        <v>590</v>
      </c>
      <c r="K12" s="97" t="s">
        <v>591</v>
      </c>
      <c r="L12" s="84" t="s">
        <v>592</v>
      </c>
      <c r="M12" s="96">
        <v>1150000000</v>
      </c>
      <c r="N12" s="98"/>
      <c r="O12" s="98"/>
      <c r="P12" s="98"/>
      <c r="Q12" s="98">
        <v>5</v>
      </c>
      <c r="R12" s="98"/>
      <c r="S12" s="98"/>
      <c r="T12" s="80">
        <f t="shared" si="0"/>
        <v>5</v>
      </c>
      <c r="U12" s="48" t="s">
        <v>179</v>
      </c>
      <c r="V12" s="48" t="s">
        <v>207</v>
      </c>
      <c r="W12" s="48" t="s">
        <v>179</v>
      </c>
      <c r="X12" s="48" t="s">
        <v>179</v>
      </c>
      <c r="Y12" s="48" t="s">
        <v>207</v>
      </c>
      <c r="Z12" s="48" t="s">
        <v>207</v>
      </c>
      <c r="AA12" s="48" t="s">
        <v>207</v>
      </c>
      <c r="AB12" s="48" t="s">
        <v>207</v>
      </c>
      <c r="AC12" s="48" t="s">
        <v>207</v>
      </c>
      <c r="AD12" s="48" t="s">
        <v>207</v>
      </c>
      <c r="AE12" s="48" t="s">
        <v>207</v>
      </c>
      <c r="AF12" s="48" t="s">
        <v>207</v>
      </c>
      <c r="AG12" s="48" t="s">
        <v>207</v>
      </c>
      <c r="AH12" s="48" t="s">
        <v>207</v>
      </c>
      <c r="AI12" s="48" t="s">
        <v>207</v>
      </c>
      <c r="AJ12" s="48" t="s">
        <v>207</v>
      </c>
      <c r="AK12" s="48" t="s">
        <v>207</v>
      </c>
      <c r="AL12" s="138">
        <v>0</v>
      </c>
      <c r="AM12" s="138">
        <v>0</v>
      </c>
      <c r="AN12" s="138">
        <v>0</v>
      </c>
      <c r="AO12" s="138"/>
      <c r="AP12" s="138"/>
      <c r="AQ12" s="138"/>
      <c r="AR12" s="138">
        <f t="shared" si="1"/>
        <v>0</v>
      </c>
      <c r="AS12" s="128">
        <f t="shared" si="7"/>
        <v>0</v>
      </c>
      <c r="AT12" s="129">
        <f t="shared" si="8"/>
        <v>0</v>
      </c>
      <c r="AU12" s="129">
        <f t="shared" si="9"/>
      </c>
      <c r="AV12" s="129">
        <f t="shared" si="10"/>
        <v>0</v>
      </c>
      <c r="AW12" s="134">
        <v>0</v>
      </c>
      <c r="AX12" s="129">
        <f t="shared" si="11"/>
        <v>0</v>
      </c>
      <c r="AY12" s="178" t="s">
        <v>723</v>
      </c>
      <c r="AZ12" s="178"/>
      <c r="BA12" s="128">
        <f t="shared" si="2"/>
        <v>0</v>
      </c>
      <c r="BB12" s="129">
        <f t="shared" si="3"/>
        <v>0</v>
      </c>
      <c r="BC12" s="129">
        <f t="shared" si="4"/>
      </c>
      <c r="BD12" s="129">
        <f t="shared" si="5"/>
        <v>0</v>
      </c>
      <c r="BE12" s="134">
        <v>0</v>
      </c>
      <c r="BF12" s="129">
        <f t="shared" si="6"/>
        <v>0</v>
      </c>
      <c r="BG12" s="178" t="s">
        <v>891</v>
      </c>
      <c r="BH12" s="178" t="s">
        <v>892</v>
      </c>
      <c r="BI12" s="197">
        <f t="shared" si="12"/>
        <v>0</v>
      </c>
      <c r="BJ12" s="50">
        <f t="shared" si="13"/>
        <v>0</v>
      </c>
      <c r="BK12" s="50">
        <f t="shared" si="14"/>
      </c>
      <c r="BL12" s="50">
        <f t="shared" si="15"/>
        <v>0</v>
      </c>
      <c r="BM12" s="134">
        <v>0</v>
      </c>
      <c r="BN12" s="50">
        <f t="shared" si="16"/>
      </c>
      <c r="BO12" s="178" t="s">
        <v>1028</v>
      </c>
      <c r="BP12" s="178" t="s">
        <v>1029</v>
      </c>
      <c r="BQ12" s="50"/>
      <c r="BR12" s="50"/>
      <c r="BS12" s="50"/>
    </row>
    <row r="13" spans="1:71" ht="63.75">
      <c r="A13" s="73">
        <v>184</v>
      </c>
      <c r="B13" s="73">
        <v>8</v>
      </c>
      <c r="C13" s="73" t="s">
        <v>128</v>
      </c>
      <c r="D13" s="73" t="s">
        <v>128</v>
      </c>
      <c r="E13" s="73" t="s">
        <v>39</v>
      </c>
      <c r="F13" s="73" t="s">
        <v>46</v>
      </c>
      <c r="G13" s="73" t="s">
        <v>57</v>
      </c>
      <c r="H13" s="73" t="s">
        <v>73</v>
      </c>
      <c r="I13" s="73" t="s">
        <v>89</v>
      </c>
      <c r="J13" s="82" t="s">
        <v>593</v>
      </c>
      <c r="K13" s="97" t="s">
        <v>594</v>
      </c>
      <c r="L13" s="84" t="s">
        <v>595</v>
      </c>
      <c r="M13" s="96">
        <v>575379736.96</v>
      </c>
      <c r="N13" s="98"/>
      <c r="O13" s="98">
        <v>1</v>
      </c>
      <c r="P13" s="98">
        <v>1</v>
      </c>
      <c r="Q13" s="98"/>
      <c r="R13" s="98"/>
      <c r="S13" s="98"/>
      <c r="T13" s="80">
        <f t="shared" si="0"/>
        <v>2</v>
      </c>
      <c r="U13" s="48" t="s">
        <v>179</v>
      </c>
      <c r="V13" s="48" t="s">
        <v>207</v>
      </c>
      <c r="W13" s="48" t="s">
        <v>179</v>
      </c>
      <c r="X13" s="48" t="s">
        <v>179</v>
      </c>
      <c r="Y13" s="48" t="s">
        <v>207</v>
      </c>
      <c r="Z13" s="48" t="s">
        <v>207</v>
      </c>
      <c r="AA13" s="48" t="s">
        <v>207</v>
      </c>
      <c r="AB13" s="48" t="s">
        <v>207</v>
      </c>
      <c r="AC13" s="48" t="s">
        <v>207</v>
      </c>
      <c r="AD13" s="48" t="s">
        <v>207</v>
      </c>
      <c r="AE13" s="48" t="s">
        <v>207</v>
      </c>
      <c r="AF13" s="48" t="s">
        <v>207</v>
      </c>
      <c r="AG13" s="48" t="s">
        <v>207</v>
      </c>
      <c r="AH13" s="48" t="s">
        <v>207</v>
      </c>
      <c r="AI13" s="48" t="s">
        <v>207</v>
      </c>
      <c r="AJ13" s="48" t="s">
        <v>207</v>
      </c>
      <c r="AK13" s="48" t="s">
        <v>207</v>
      </c>
      <c r="AL13" s="138">
        <v>0</v>
      </c>
      <c r="AM13" s="138">
        <v>0</v>
      </c>
      <c r="AN13" s="138">
        <v>0</v>
      </c>
      <c r="AO13" s="138"/>
      <c r="AP13" s="138"/>
      <c r="AQ13" s="138"/>
      <c r="AR13" s="138">
        <f t="shared" si="1"/>
        <v>0</v>
      </c>
      <c r="AS13" s="128">
        <f t="shared" si="7"/>
        <v>0</v>
      </c>
      <c r="AT13" s="129">
        <f t="shared" si="8"/>
        <v>0</v>
      </c>
      <c r="AU13" s="129">
        <f t="shared" si="9"/>
      </c>
      <c r="AV13" s="129">
        <f t="shared" si="10"/>
        <v>0</v>
      </c>
      <c r="AW13" s="134">
        <v>0</v>
      </c>
      <c r="AX13" s="129">
        <f t="shared" si="11"/>
        <v>0</v>
      </c>
      <c r="AY13" s="178" t="s">
        <v>724</v>
      </c>
      <c r="AZ13" s="178"/>
      <c r="BA13" s="128">
        <f t="shared" si="2"/>
        <v>1</v>
      </c>
      <c r="BB13" s="129">
        <f t="shared" si="3"/>
        <v>0.5</v>
      </c>
      <c r="BC13" s="129">
        <f t="shared" si="4"/>
        <v>0</v>
      </c>
      <c r="BD13" s="129">
        <f t="shared" si="5"/>
        <v>0</v>
      </c>
      <c r="BE13" s="134">
        <v>0</v>
      </c>
      <c r="BF13" s="129">
        <f t="shared" si="6"/>
        <v>0</v>
      </c>
      <c r="BG13" s="178" t="s">
        <v>893</v>
      </c>
      <c r="BH13" s="178" t="s">
        <v>894</v>
      </c>
      <c r="BI13" s="197">
        <f t="shared" si="12"/>
        <v>1</v>
      </c>
      <c r="BJ13" s="50">
        <f t="shared" si="13"/>
        <v>0.5</v>
      </c>
      <c r="BK13" s="50">
        <f t="shared" si="14"/>
        <v>0</v>
      </c>
      <c r="BL13" s="50">
        <f t="shared" si="15"/>
        <v>0</v>
      </c>
      <c r="BM13" s="134">
        <v>0</v>
      </c>
      <c r="BN13" s="50">
        <f t="shared" si="16"/>
      </c>
      <c r="BO13" s="178"/>
      <c r="BP13" s="178" t="s">
        <v>1030</v>
      </c>
      <c r="BQ13" s="50"/>
      <c r="BR13" s="50"/>
      <c r="BS13" s="50"/>
    </row>
    <row r="14" spans="1:71" ht="12.75">
      <c r="A14" s="120"/>
      <c r="B14" s="120"/>
      <c r="C14" s="120"/>
      <c r="D14" s="120"/>
      <c r="E14" s="120"/>
      <c r="F14" s="120"/>
      <c r="G14" s="120"/>
      <c r="H14" s="120"/>
      <c r="I14" s="120"/>
      <c r="J14" s="121"/>
      <c r="K14" s="122"/>
      <c r="L14" s="123"/>
      <c r="M14" s="124">
        <f>SUM(M6:M13)</f>
        <v>15536375392.599998</v>
      </c>
      <c r="N14" s="125"/>
      <c r="O14" s="125"/>
      <c r="P14" s="125"/>
      <c r="Q14" s="125"/>
      <c r="R14" s="125"/>
      <c r="S14" s="125"/>
      <c r="T14" s="125"/>
      <c r="U14" s="57"/>
      <c r="V14" s="57"/>
      <c r="W14" s="57"/>
      <c r="X14" s="57"/>
      <c r="Y14" s="57"/>
      <c r="Z14" s="57"/>
      <c r="AA14" s="57"/>
      <c r="AB14" s="57"/>
      <c r="AC14" s="57"/>
      <c r="AD14" s="57"/>
      <c r="AE14" s="57"/>
      <c r="AF14" s="57"/>
      <c r="AG14" s="57"/>
      <c r="AH14" s="57"/>
      <c r="AI14" s="57"/>
      <c r="AJ14" s="57"/>
      <c r="AK14" s="58"/>
      <c r="AL14" s="59"/>
      <c r="AM14" s="59"/>
      <c r="AN14" s="59"/>
      <c r="AO14" s="59"/>
      <c r="AP14" s="59"/>
      <c r="AQ14" s="59"/>
      <c r="AR14" s="59"/>
      <c r="AS14" s="130"/>
      <c r="AT14" s="131"/>
      <c r="AU14" s="131">
        <f>AVERAGE(AU4:AU13)</f>
        <v>0</v>
      </c>
      <c r="AV14" s="131">
        <f>AVERAGE(AV4:AV13)</f>
        <v>0</v>
      </c>
      <c r="AW14" s="135">
        <f>SUM(AW4:AW13)</f>
        <v>300000000</v>
      </c>
      <c r="AX14" s="131">
        <f>AVERAGE(AX4:AX13)</f>
        <v>0.16666666666666666</v>
      </c>
      <c r="AY14" s="60"/>
      <c r="AZ14" s="60"/>
      <c r="BA14" s="131"/>
      <c r="BB14" s="131"/>
      <c r="BC14" s="131">
        <f>AVERAGE(BC6:BC13)</f>
        <v>0</v>
      </c>
      <c r="BD14" s="131">
        <f>AVERAGE(BD6:BD13)</f>
        <v>0</v>
      </c>
      <c r="BE14" s="153">
        <f>SUM(BE6:BE13)</f>
        <v>0</v>
      </c>
      <c r="BF14" s="131">
        <f>AVERAGE(BF6:BF13)</f>
        <v>0</v>
      </c>
      <c r="BG14" s="131"/>
      <c r="BH14" s="131"/>
      <c r="BI14" s="131"/>
      <c r="BJ14" s="131"/>
      <c r="BK14" s="131">
        <f>AVERAGE(BK6:BK13)</f>
        <v>0</v>
      </c>
      <c r="BL14" s="131">
        <f>AVERAGE(BL6:BL13)</f>
        <v>0</v>
      </c>
      <c r="BM14" s="153">
        <f>SUM(BM6:BM13)</f>
        <v>0</v>
      </c>
      <c r="BN14" s="131" t="e">
        <f>AVERAGE(BN6:BN13)</f>
        <v>#DIV/0!</v>
      </c>
      <c r="BO14" s="131"/>
      <c r="BP14" s="131"/>
      <c r="BQ14" s="60"/>
      <c r="BR14" s="60"/>
      <c r="BS14" s="60"/>
    </row>
  </sheetData>
  <sheetProtection formatCells="0" formatColumn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theme="0" tint="-0.24997000396251678"/>
  </sheetPr>
  <dimension ref="A1:BS9"/>
  <sheetViews>
    <sheetView showGridLines="0" zoomScale="70" zoomScaleNormal="70" zoomScalePageLayoutView="0" workbookViewId="0" topLeftCell="M1">
      <pane ySplit="5" topLeftCell="A6" activePane="bottomLeft" state="frozen"/>
      <selection pane="topLeft" activeCell="C6" sqref="C6"/>
      <selection pane="bottomLeft" activeCell="B24" sqref="B24"/>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8.28125" style="64" customWidth="1"/>
    <col min="14" max="19" width="8.140625" style="65" customWidth="1"/>
    <col min="20" max="20" width="15.281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8.8515625" style="66" customWidth="1"/>
    <col min="44" max="44" width="10.140625" style="66" customWidth="1"/>
    <col min="45" max="45" width="18.28125" style="66" customWidth="1"/>
    <col min="46" max="46" width="24.8515625" style="66" customWidth="1"/>
    <col min="47" max="47" width="21.28125" style="66" customWidth="1"/>
    <col min="48" max="48" width="23.8515625" style="66" customWidth="1"/>
    <col min="49" max="49" width="24.140625" style="66" customWidth="1"/>
    <col min="50" max="50" width="23.57421875" style="66" customWidth="1"/>
    <col min="51" max="51" width="20.7109375" style="66" customWidth="1"/>
    <col min="52" max="52" width="23.57421875" style="66" customWidth="1"/>
    <col min="53" max="53" width="20.7109375" style="66" customWidth="1"/>
    <col min="54" max="54" width="22.140625" style="66" customWidth="1"/>
    <col min="55" max="55" width="19.28125" style="66" customWidth="1"/>
    <col min="56" max="56" width="24.00390625" style="66" customWidth="1"/>
    <col min="57" max="57" width="18.421875" style="66" customWidth="1"/>
    <col min="58" max="58" width="20.7109375" style="66" customWidth="1"/>
    <col min="59" max="60" width="36.421875" style="66" customWidth="1"/>
    <col min="61" max="61" width="21.57421875" style="66" customWidth="1"/>
    <col min="62" max="62" width="23.7109375" style="66" customWidth="1"/>
    <col min="63" max="63" width="23.421875" style="66" customWidth="1"/>
    <col min="64" max="64" width="27.421875" style="66" customWidth="1"/>
    <col min="65" max="65" width="30.57421875" style="66" customWidth="1"/>
    <col min="66" max="66" width="30.140625" style="66" customWidth="1"/>
    <col min="67" max="68" width="36.42187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63.75">
      <c r="A6" s="73">
        <v>174</v>
      </c>
      <c r="B6" s="73">
        <v>1</v>
      </c>
      <c r="C6" s="73" t="s">
        <v>127</v>
      </c>
      <c r="D6" s="73" t="s">
        <v>127</v>
      </c>
      <c r="E6" s="73" t="s">
        <v>39</v>
      </c>
      <c r="F6" s="73" t="s">
        <v>46</v>
      </c>
      <c r="G6" s="73" t="s">
        <v>57</v>
      </c>
      <c r="H6" s="73" t="s">
        <v>73</v>
      </c>
      <c r="I6" s="73" t="s">
        <v>89</v>
      </c>
      <c r="J6" s="82" t="s">
        <v>566</v>
      </c>
      <c r="K6" s="97" t="s">
        <v>567</v>
      </c>
      <c r="L6" s="84" t="s">
        <v>568</v>
      </c>
      <c r="M6" s="96">
        <v>32557816000</v>
      </c>
      <c r="N6" s="98"/>
      <c r="O6" s="98"/>
      <c r="P6" s="98"/>
      <c r="Q6" s="98"/>
      <c r="R6" s="98"/>
      <c r="S6" s="98">
        <v>24000</v>
      </c>
      <c r="T6" s="80">
        <f>SUM(N6:S6)</f>
        <v>24000</v>
      </c>
      <c r="U6" s="48" t="s">
        <v>179</v>
      </c>
      <c r="V6" s="48"/>
      <c r="W6" s="48" t="s">
        <v>179</v>
      </c>
      <c r="X6" s="48"/>
      <c r="Y6" s="48"/>
      <c r="Z6" s="48"/>
      <c r="AA6" s="48"/>
      <c r="AB6" s="48"/>
      <c r="AC6" s="48"/>
      <c r="AD6" s="48"/>
      <c r="AE6" s="48"/>
      <c r="AF6" s="48"/>
      <c r="AG6" s="48"/>
      <c r="AH6" s="48"/>
      <c r="AI6" s="48"/>
      <c r="AJ6" s="48"/>
      <c r="AK6" s="48"/>
      <c r="AL6" s="138">
        <v>0</v>
      </c>
      <c r="AM6" s="138"/>
      <c r="AN6" s="138">
        <v>0</v>
      </c>
      <c r="AO6" s="138"/>
      <c r="AP6" s="138"/>
      <c r="AQ6" s="138"/>
      <c r="AR6" s="138">
        <f>SUM(AL6:AQ6)</f>
        <v>0</v>
      </c>
      <c r="AS6" s="128">
        <f>SUM(N6)</f>
        <v>0</v>
      </c>
      <c r="AT6" s="129">
        <f>IF(ISERR(+N6/T6),"",IF((+N6/T6)&gt;100%,100%,(+N6/T6)))</f>
        <v>0</v>
      </c>
      <c r="AU6" s="129"/>
      <c r="AV6" s="129">
        <f>AR6/T6</f>
        <v>0</v>
      </c>
      <c r="AW6" s="134">
        <v>5946043721</v>
      </c>
      <c r="AX6" s="129">
        <f>IF(ISERR(+AW6/M6),"",IF((+AW6/M6),(AW6/M6),(AW6/M6)))</f>
        <v>0.18263030053981508</v>
      </c>
      <c r="AY6" s="51"/>
      <c r="AZ6" s="51"/>
      <c r="BA6" s="128">
        <f>SUM(O6)</f>
        <v>0</v>
      </c>
      <c r="BB6" s="129">
        <f>IF(ISERR(+O6/T6),"",IF((+O6/T6)&gt;100%,100%,(+O6/T6)))</f>
        <v>0</v>
      </c>
      <c r="BC6" s="129">
        <f>IF(ISERR(+AM6/BA6),"",IF((+AM6/BA6)&gt;100%,100%,(+AM6/BA6)))</f>
      </c>
      <c r="BD6" s="129">
        <f>AR6/T6</f>
        <v>0</v>
      </c>
      <c r="BE6" s="134">
        <v>17338084812</v>
      </c>
      <c r="BF6" s="129">
        <f>IF(ISERR(+BE6/M6),"",IF((+BE6/M6),(BE6/M6),(BE6/M6)))</f>
        <v>0.5325321825026593</v>
      </c>
      <c r="BG6" s="178" t="s">
        <v>899</v>
      </c>
      <c r="BH6" s="178" t="s">
        <v>895</v>
      </c>
      <c r="BI6" s="197">
        <f>SUM(P6)</f>
        <v>0</v>
      </c>
      <c r="BJ6" s="50">
        <f>IF(ISERR(+P6/T6),"",IF((+P6/T6)&gt;100%,100%,(+P6/T6)))</f>
        <v>0</v>
      </c>
      <c r="BK6" s="50">
        <f>IF(ISERR(+AN6/BI6),"",IF((+AN6/BI6)&gt;100%,100%,(+AN6/BI6)))</f>
      </c>
      <c r="BL6" s="50">
        <f>AR6/T6</f>
        <v>0</v>
      </c>
      <c r="BM6" s="134">
        <v>17338084812</v>
      </c>
      <c r="BN6" s="50">
        <f>BM6/M6</f>
        <v>0.5325321825026593</v>
      </c>
      <c r="BO6" s="178"/>
      <c r="BP6" s="178"/>
      <c r="BQ6" s="50"/>
      <c r="BR6" s="50"/>
      <c r="BS6" s="50"/>
    </row>
    <row r="7" spans="1:71" ht="82.5" customHeight="1">
      <c r="A7" s="73">
        <v>175</v>
      </c>
      <c r="B7" s="73">
        <v>2</v>
      </c>
      <c r="C7" s="73" t="s">
        <v>127</v>
      </c>
      <c r="D7" s="73" t="s">
        <v>127</v>
      </c>
      <c r="E7" s="73" t="s">
        <v>39</v>
      </c>
      <c r="F7" s="73" t="s">
        <v>46</v>
      </c>
      <c r="G7" s="73" t="s">
        <v>57</v>
      </c>
      <c r="H7" s="73" t="s">
        <v>73</v>
      </c>
      <c r="I7" s="73" t="s">
        <v>89</v>
      </c>
      <c r="J7" s="82" t="s">
        <v>569</v>
      </c>
      <c r="K7" s="104" t="s">
        <v>570</v>
      </c>
      <c r="L7" s="84" t="s">
        <v>571</v>
      </c>
      <c r="M7" s="96">
        <v>2350461000</v>
      </c>
      <c r="N7" s="98"/>
      <c r="O7" s="98"/>
      <c r="P7" s="98"/>
      <c r="Q7" s="98"/>
      <c r="R7" s="98">
        <v>1455</v>
      </c>
      <c r="S7" s="98"/>
      <c r="T7" s="80">
        <f>SUM(N7:S7)</f>
        <v>1455</v>
      </c>
      <c r="U7" s="48" t="s">
        <v>179</v>
      </c>
      <c r="V7" s="48"/>
      <c r="W7" s="48" t="s">
        <v>179</v>
      </c>
      <c r="X7" s="48"/>
      <c r="Y7" s="48"/>
      <c r="Z7" s="48"/>
      <c r="AA7" s="48"/>
      <c r="AB7" s="48"/>
      <c r="AC7" s="48"/>
      <c r="AD7" s="48"/>
      <c r="AE7" s="48"/>
      <c r="AF7" s="48"/>
      <c r="AG7" s="48"/>
      <c r="AH7" s="48"/>
      <c r="AI7" s="48"/>
      <c r="AJ7" s="48"/>
      <c r="AK7" s="48"/>
      <c r="AL7" s="138">
        <v>0</v>
      </c>
      <c r="AM7" s="138"/>
      <c r="AN7" s="138">
        <v>0</v>
      </c>
      <c r="AO7" s="138"/>
      <c r="AP7" s="138"/>
      <c r="AQ7" s="138"/>
      <c r="AR7" s="138">
        <f>SUM(AL7:AQ7)</f>
        <v>0</v>
      </c>
      <c r="AS7" s="128">
        <f>SUM(N7)</f>
        <v>0</v>
      </c>
      <c r="AT7" s="129">
        <f>IF(ISERR(+N7/T7),"",IF((+N7/T7)&gt;100%,100%,(+N7/T7)))</f>
        <v>0</v>
      </c>
      <c r="AU7" s="129">
        <f>IF(ISERR(+AL7/AS7),"",IF((+AL7/AS7)&gt;100%,100%,(+AL7/AS7)))</f>
      </c>
      <c r="AV7" s="129">
        <f>AR7/T7</f>
        <v>0</v>
      </c>
      <c r="AW7" s="134">
        <v>0</v>
      </c>
      <c r="AX7" s="129">
        <f>IF(ISERR(+AW7/M7),"",IF((+AW7/M7),(AW7/M7),(AW7/M7)))</f>
        <v>0</v>
      </c>
      <c r="AY7" s="51"/>
      <c r="AZ7" s="51"/>
      <c r="BA7" s="128">
        <f>SUM(O7)</f>
        <v>0</v>
      </c>
      <c r="BB7" s="129">
        <f>IF(ISERR(+O7/T7),"",IF((+O7/T7)&gt;100%,100%,(+O7/T7)))</f>
        <v>0</v>
      </c>
      <c r="BC7" s="129">
        <f>IF(ISERR(+AM7/BA7),"",IF((+AM7/BA7)&gt;100%,100%,(+AM7/BA7)))</f>
      </c>
      <c r="BD7" s="129">
        <f>AR7/T7</f>
        <v>0</v>
      </c>
      <c r="BE7" s="134">
        <v>2584670000</v>
      </c>
      <c r="BF7" s="129">
        <f>IF(ISERR(+BE7/M7),"",IF((+BE7/M7),(BE7/M7),(BE7/M7)))</f>
        <v>1.0996438570986713</v>
      </c>
      <c r="BG7" s="178" t="s">
        <v>896</v>
      </c>
      <c r="BH7" s="178"/>
      <c r="BI7" s="197">
        <f>SUM(P7)</f>
        <v>0</v>
      </c>
      <c r="BJ7" s="50">
        <f>IF(ISERR(+P7/T7),"",IF((+P7/T7)&gt;100%,100%,(+P7/T7)))</f>
        <v>0</v>
      </c>
      <c r="BK7" s="50">
        <f>IF(ISERR(+AN7/BI7),"",IF((+AN7/BI7)&gt;100%,100%,(+AN7/BI7)))</f>
      </c>
      <c r="BL7" s="50">
        <f>AR7/T7</f>
        <v>0</v>
      </c>
      <c r="BM7" s="134">
        <v>2584670000</v>
      </c>
      <c r="BN7" s="50">
        <f>BM7/M7</f>
        <v>1.0996438570986713</v>
      </c>
      <c r="BO7" s="178"/>
      <c r="BP7" s="178"/>
      <c r="BQ7" s="50"/>
      <c r="BR7" s="50"/>
      <c r="BS7" s="50"/>
    </row>
    <row r="8" spans="1:71" ht="67.5" customHeight="1">
      <c r="A8" s="73">
        <v>176</v>
      </c>
      <c r="B8" s="73">
        <v>3</v>
      </c>
      <c r="C8" s="73" t="s">
        <v>127</v>
      </c>
      <c r="D8" s="73" t="s">
        <v>127</v>
      </c>
      <c r="E8" s="73" t="s">
        <v>39</v>
      </c>
      <c r="F8" s="73" t="s">
        <v>46</v>
      </c>
      <c r="G8" s="73" t="s">
        <v>57</v>
      </c>
      <c r="H8" s="73" t="s">
        <v>73</v>
      </c>
      <c r="I8" s="73" t="s">
        <v>89</v>
      </c>
      <c r="J8" s="82" t="s">
        <v>572</v>
      </c>
      <c r="K8" s="97">
        <v>8296</v>
      </c>
      <c r="L8" s="84" t="s">
        <v>571</v>
      </c>
      <c r="M8" s="96">
        <v>40092495000</v>
      </c>
      <c r="N8" s="98">
        <v>0</v>
      </c>
      <c r="O8" s="98">
        <v>0</v>
      </c>
      <c r="P8" s="98">
        <v>2336</v>
      </c>
      <c r="Q8" s="98">
        <v>1761</v>
      </c>
      <c r="R8" s="98">
        <v>858</v>
      </c>
      <c r="S8" s="98">
        <v>3341</v>
      </c>
      <c r="T8" s="80">
        <f>SUM(N8:S8)</f>
        <v>8296</v>
      </c>
      <c r="U8" s="48" t="s">
        <v>179</v>
      </c>
      <c r="V8" s="48"/>
      <c r="W8" s="48" t="s">
        <v>179</v>
      </c>
      <c r="X8" s="48"/>
      <c r="Y8" s="48"/>
      <c r="Z8" s="48"/>
      <c r="AA8" s="48"/>
      <c r="AB8" s="48"/>
      <c r="AC8" s="48"/>
      <c r="AD8" s="48"/>
      <c r="AE8" s="48"/>
      <c r="AF8" s="48"/>
      <c r="AG8" s="48"/>
      <c r="AH8" s="48"/>
      <c r="AI8" s="48"/>
      <c r="AJ8" s="48"/>
      <c r="AK8" s="48"/>
      <c r="AL8" s="138">
        <v>0</v>
      </c>
      <c r="AM8" s="138">
        <v>191</v>
      </c>
      <c r="AN8" s="138">
        <v>2151</v>
      </c>
      <c r="AO8" s="138"/>
      <c r="AP8" s="138"/>
      <c r="AQ8" s="138"/>
      <c r="AR8" s="138">
        <f>SUM(AL8:AQ8)</f>
        <v>2342</v>
      </c>
      <c r="AS8" s="128">
        <f>SUM(N8)</f>
        <v>0</v>
      </c>
      <c r="AT8" s="129">
        <f>IF(ISERR(+N8/T8),"",IF((+N8/T8)&gt;100%,100%,(+N8/T8)))</f>
        <v>0</v>
      </c>
      <c r="AU8" s="129">
        <f>IF(ISERR(+AL8/AS8),"",IF((+AL8/AS8)&gt;100%,100%,(+AL8/AS8)))</f>
      </c>
      <c r="AV8" s="129">
        <f>AR8/T8</f>
        <v>0.28230472516875604</v>
      </c>
      <c r="AW8" s="134">
        <v>2680498895</v>
      </c>
      <c r="AX8" s="129">
        <f>IF(ISERR(+AW8/M8),"",IF((+AW8/M8),(AW8/M8),(AW8/M8)))</f>
        <v>0.06685787190345724</v>
      </c>
      <c r="AY8" s="51"/>
      <c r="AZ8" s="51"/>
      <c r="BA8" s="128">
        <f>SUM(O8)</f>
        <v>0</v>
      </c>
      <c r="BB8" s="129">
        <f>IF(ISERR(+O8/T8),"",IF((+O8/T8)&gt;100%,100%,(+O8/T8)))</f>
        <v>0</v>
      </c>
      <c r="BC8" s="129">
        <f>IF(ISERR(+AM8/BA8),"",IF((+AM8/BA8)&gt;100%,100%,(+AM8/BA8)))</f>
      </c>
      <c r="BD8" s="129">
        <f>AR8/T8</f>
        <v>0.28230472516875604</v>
      </c>
      <c r="BE8" s="134">
        <v>12383615999</v>
      </c>
      <c r="BF8" s="129">
        <f>IF(ISERR(+BE8/M8),"",IF((+BE8/M8),(BE8/M8),(BE8/M8)))</f>
        <v>0.30887616245883426</v>
      </c>
      <c r="BG8" s="178" t="s">
        <v>897</v>
      </c>
      <c r="BH8" s="178" t="s">
        <v>898</v>
      </c>
      <c r="BI8" s="197">
        <f>SUM(P8)</f>
        <v>2336</v>
      </c>
      <c r="BJ8" s="50">
        <f>IF(ISERR(+P8/T8),"",IF((+P8/T8)&gt;100%,100%,(+P8/T8)))</f>
        <v>0.2815814850530376</v>
      </c>
      <c r="BK8" s="50">
        <f>IF(ISERR(+AN8/BI8),"",IF((+AN8/BI8)&gt;100%,100%,(+AN8/BI8)))+8%</f>
        <v>1.000804794520548</v>
      </c>
      <c r="BL8" s="50">
        <f>AR8/T8</f>
        <v>0.28230472516875604</v>
      </c>
      <c r="BM8" s="134">
        <v>21548615999</v>
      </c>
      <c r="BN8" s="50">
        <f>BM8/M8</f>
        <v>0.5374725618597695</v>
      </c>
      <c r="BO8" s="178"/>
      <c r="BP8" s="178"/>
      <c r="BQ8" s="50"/>
      <c r="BR8" s="50"/>
      <c r="BS8" s="50"/>
    </row>
    <row r="9" spans="1:71" ht="12.75">
      <c r="A9" s="120"/>
      <c r="B9" s="120"/>
      <c r="C9" s="120"/>
      <c r="D9" s="120"/>
      <c r="E9" s="120"/>
      <c r="F9" s="120"/>
      <c r="G9" s="120"/>
      <c r="H9" s="120"/>
      <c r="I9" s="120"/>
      <c r="J9" s="121"/>
      <c r="K9" s="122"/>
      <c r="L9" s="123"/>
      <c r="M9" s="124">
        <f>SUM(M6:M8)</f>
        <v>75000772000</v>
      </c>
      <c r="N9" s="125"/>
      <c r="O9" s="125"/>
      <c r="P9" s="125"/>
      <c r="Q9" s="125"/>
      <c r="R9" s="125"/>
      <c r="S9" s="125"/>
      <c r="T9" s="125"/>
      <c r="U9" s="57"/>
      <c r="V9" s="57"/>
      <c r="W9" s="57"/>
      <c r="X9" s="57"/>
      <c r="Y9" s="57"/>
      <c r="Z9" s="57"/>
      <c r="AA9" s="57"/>
      <c r="AB9" s="57"/>
      <c r="AC9" s="57"/>
      <c r="AD9" s="57"/>
      <c r="AE9" s="57"/>
      <c r="AF9" s="57"/>
      <c r="AG9" s="57"/>
      <c r="AH9" s="57"/>
      <c r="AI9" s="57"/>
      <c r="AJ9" s="57"/>
      <c r="AK9" s="58"/>
      <c r="AL9" s="59"/>
      <c r="AM9" s="59"/>
      <c r="AN9" s="59"/>
      <c r="AO9" s="59"/>
      <c r="AP9" s="59"/>
      <c r="AQ9" s="59"/>
      <c r="AR9" s="59"/>
      <c r="AS9" s="130"/>
      <c r="AT9" s="131"/>
      <c r="AU9" s="131" t="e">
        <f>AVERAGE(AU6:AU8)</f>
        <v>#DIV/0!</v>
      </c>
      <c r="AV9" s="131">
        <f>AVERAGE(AV6:AV8)</f>
        <v>0.09410157505625201</v>
      </c>
      <c r="AW9" s="135">
        <f>SUM(AW6:AW8)</f>
        <v>8626542616</v>
      </c>
      <c r="AX9" s="131">
        <f>AVERAGE(AX6:AX8)</f>
        <v>0.08316272414775744</v>
      </c>
      <c r="AY9" s="60"/>
      <c r="AZ9" s="60"/>
      <c r="BA9" s="131"/>
      <c r="BB9" s="131"/>
      <c r="BC9" s="131" t="e">
        <f>AVERAGE(BC6:BC8)</f>
        <v>#DIV/0!</v>
      </c>
      <c r="BD9" s="131">
        <f>AVERAGE(BD6:BD8)</f>
        <v>0.09410157505625201</v>
      </c>
      <c r="BE9" s="153">
        <f>SUM(BE6:BE8)</f>
        <v>32306370811</v>
      </c>
      <c r="BF9" s="193">
        <f>AVERAGE(BF6:BF8)-4%</f>
        <v>0.6070174006867216</v>
      </c>
      <c r="BG9" s="131"/>
      <c r="BH9" s="131"/>
      <c r="BI9" s="131"/>
      <c r="BJ9" s="131"/>
      <c r="BK9" s="131">
        <f>AVERAGE(BK6:BK8)</f>
        <v>1.000804794520548</v>
      </c>
      <c r="BL9" s="131">
        <f>AVERAGE(BL6:BL8)</f>
        <v>0.09410157505625201</v>
      </c>
      <c r="BM9" s="153">
        <f>SUM(BM6:BM8)</f>
        <v>41471370811</v>
      </c>
      <c r="BN9" s="193">
        <f>BM9/M9</f>
        <v>0.5529459191566721</v>
      </c>
      <c r="BO9" s="131"/>
      <c r="BP9" s="131"/>
      <c r="BQ9" s="60"/>
      <c r="BR9" s="60"/>
      <c r="BS9" s="60"/>
    </row>
  </sheetData>
  <sheetProtection formatCells="0" formatColumn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11.421875" defaultRowHeight="15"/>
  <sheetData>
    <row r="1" ht="15">
      <c r="A1" t="s">
        <v>4</v>
      </c>
    </row>
    <row r="2" ht="15">
      <c r="A2" t="s">
        <v>18</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A3:L119"/>
  <sheetViews>
    <sheetView zoomScalePageLayoutView="0" workbookViewId="0" topLeftCell="A45">
      <selection activeCell="J56" sqref="J56"/>
    </sheetView>
  </sheetViews>
  <sheetFormatPr defaultColWidth="11.421875" defaultRowHeight="15"/>
  <cols>
    <col min="2" max="2" width="24.28125" style="0" customWidth="1"/>
    <col min="4" max="4" width="25.421875" style="0" customWidth="1"/>
  </cols>
  <sheetData>
    <row r="3" spans="2:6" ht="15">
      <c r="B3" s="1" t="s">
        <v>36</v>
      </c>
      <c r="C3" s="1"/>
      <c r="E3" s="1" t="s">
        <v>43</v>
      </c>
      <c r="F3" s="1"/>
    </row>
    <row r="4" spans="2:5" ht="15">
      <c r="B4" t="s">
        <v>37</v>
      </c>
      <c r="E4" t="s">
        <v>44</v>
      </c>
    </row>
    <row r="5" spans="2:5" ht="15">
      <c r="B5" t="s">
        <v>38</v>
      </c>
      <c r="E5" t="s">
        <v>45</v>
      </c>
    </row>
    <row r="6" spans="2:5" ht="15">
      <c r="B6" t="s">
        <v>59</v>
      </c>
      <c r="E6" t="s">
        <v>46</v>
      </c>
    </row>
    <row r="7" spans="2:5" ht="15">
      <c r="B7" t="s">
        <v>39</v>
      </c>
      <c r="E7" t="s">
        <v>47</v>
      </c>
    </row>
    <row r="8" spans="2:5" ht="15">
      <c r="B8" t="s">
        <v>40</v>
      </c>
      <c r="E8" t="s">
        <v>48</v>
      </c>
    </row>
    <row r="9" ht="15">
      <c r="B9" t="s">
        <v>41</v>
      </c>
    </row>
    <row r="10" ht="15">
      <c r="B10" t="s">
        <v>42</v>
      </c>
    </row>
    <row r="14" spans="2:5" ht="15">
      <c r="B14" s="1" t="s">
        <v>116</v>
      </c>
      <c r="C14" s="1"/>
      <c r="E14" s="1" t="s">
        <v>53</v>
      </c>
    </row>
    <row r="15" spans="2:12" ht="15">
      <c r="B15" t="s">
        <v>117</v>
      </c>
      <c r="E15" t="s">
        <v>55</v>
      </c>
      <c r="L15" t="s">
        <v>179</v>
      </c>
    </row>
    <row r="16" spans="2:12" ht="15">
      <c r="B16" t="s">
        <v>119</v>
      </c>
      <c r="E16" t="s">
        <v>56</v>
      </c>
      <c r="L16" t="s">
        <v>180</v>
      </c>
    </row>
    <row r="17" spans="2:5" ht="15">
      <c r="B17" t="s">
        <v>118</v>
      </c>
      <c r="E17" t="s">
        <v>57</v>
      </c>
    </row>
    <row r="18" spans="2:5" ht="15">
      <c r="B18" t="s">
        <v>120</v>
      </c>
      <c r="E18" t="s">
        <v>58</v>
      </c>
    </row>
    <row r="22" spans="2:9" ht="15.75" thickBot="1">
      <c r="B22" s="1" t="s">
        <v>60</v>
      </c>
      <c r="C22" s="1"/>
      <c r="I22" s="1" t="s">
        <v>80</v>
      </c>
    </row>
    <row r="23" spans="1:9" ht="15">
      <c r="A23" s="349" t="s">
        <v>78</v>
      </c>
      <c r="B23" t="s">
        <v>61</v>
      </c>
      <c r="I23" t="s">
        <v>129</v>
      </c>
    </row>
    <row r="24" spans="1:9" ht="15">
      <c r="A24" s="350"/>
      <c r="B24" t="s">
        <v>62</v>
      </c>
      <c r="I24" t="s">
        <v>130</v>
      </c>
    </row>
    <row r="25" spans="1:9" ht="15">
      <c r="A25" s="350"/>
      <c r="B25" t="s">
        <v>63</v>
      </c>
      <c r="I25" t="s">
        <v>165</v>
      </c>
    </row>
    <row r="26" spans="1:9" ht="15">
      <c r="A26" s="350"/>
      <c r="B26" t="s">
        <v>64</v>
      </c>
      <c r="I26" t="s">
        <v>166</v>
      </c>
    </row>
    <row r="27" spans="1:9" ht="15">
      <c r="A27" s="350"/>
      <c r="B27" t="s">
        <v>65</v>
      </c>
      <c r="I27" t="s">
        <v>167</v>
      </c>
    </row>
    <row r="28" spans="1:9" ht="15">
      <c r="A28" s="350"/>
      <c r="B28" t="s">
        <v>66</v>
      </c>
      <c r="I28" t="s">
        <v>98</v>
      </c>
    </row>
    <row r="29" spans="1:9" ht="15">
      <c r="A29" s="350"/>
      <c r="B29" t="s">
        <v>67</v>
      </c>
      <c r="I29" s="2" t="s">
        <v>99</v>
      </c>
    </row>
    <row r="30" spans="1:9" ht="15.75" thickBot="1">
      <c r="A30" s="351"/>
      <c r="B30" t="s">
        <v>68</v>
      </c>
      <c r="I30" t="s">
        <v>168</v>
      </c>
    </row>
    <row r="31" spans="1:9" ht="15">
      <c r="A31" s="349" t="s">
        <v>79</v>
      </c>
      <c r="B31" s="10" t="s">
        <v>69</v>
      </c>
      <c r="C31" s="10"/>
      <c r="D31" s="10"/>
      <c r="E31" s="10"/>
      <c r="F31" s="10"/>
      <c r="I31" t="s">
        <v>169</v>
      </c>
    </row>
    <row r="32" spans="1:9" ht="15">
      <c r="A32" s="350"/>
      <c r="B32" s="10" t="s">
        <v>70</v>
      </c>
      <c r="C32" s="10"/>
      <c r="D32" s="10"/>
      <c r="E32" s="10"/>
      <c r="F32" s="10"/>
      <c r="I32" t="s">
        <v>52</v>
      </c>
    </row>
    <row r="33" spans="1:9" ht="15">
      <c r="A33" s="350"/>
      <c r="B33" s="10" t="s">
        <v>71</v>
      </c>
      <c r="C33" s="10"/>
      <c r="D33" s="10"/>
      <c r="E33" s="10"/>
      <c r="F33" s="10"/>
      <c r="I33" t="s">
        <v>170</v>
      </c>
    </row>
    <row r="34" spans="1:9" ht="15">
      <c r="A34" s="350"/>
      <c r="B34" s="9" t="s">
        <v>72</v>
      </c>
      <c r="I34" t="s">
        <v>95</v>
      </c>
    </row>
    <row r="35" spans="1:9" ht="15">
      <c r="A35" s="350"/>
      <c r="B35" s="9" t="s">
        <v>73</v>
      </c>
      <c r="I35" t="s">
        <v>96</v>
      </c>
    </row>
    <row r="36" spans="1:9" ht="15">
      <c r="A36" s="350"/>
      <c r="B36" s="9" t="s">
        <v>74</v>
      </c>
      <c r="I36" t="s">
        <v>81</v>
      </c>
    </row>
    <row r="37" spans="1:9" ht="15">
      <c r="A37" s="350"/>
      <c r="B37" s="10" t="s">
        <v>75</v>
      </c>
      <c r="C37" s="10"/>
      <c r="D37" s="10"/>
      <c r="I37" t="s">
        <v>171</v>
      </c>
    </row>
    <row r="38" spans="1:9" ht="15">
      <c r="A38" s="350"/>
      <c r="B38" s="10" t="s">
        <v>76</v>
      </c>
      <c r="C38" s="10"/>
      <c r="D38" s="10"/>
      <c r="I38" t="s">
        <v>172</v>
      </c>
    </row>
    <row r="39" spans="1:9" ht="15.75" thickBot="1">
      <c r="A39" s="351"/>
      <c r="B39" s="10" t="s">
        <v>77</v>
      </c>
      <c r="C39" s="10"/>
      <c r="D39" s="10"/>
      <c r="I39" t="s">
        <v>178</v>
      </c>
    </row>
    <row r="40" ht="15">
      <c r="I40" t="s">
        <v>97</v>
      </c>
    </row>
    <row r="41" ht="15">
      <c r="I41" t="s">
        <v>82</v>
      </c>
    </row>
    <row r="42" ht="15">
      <c r="I42" t="s">
        <v>173</v>
      </c>
    </row>
    <row r="43" spans="2:9" ht="19.5" thickBot="1">
      <c r="B43" s="14" t="s">
        <v>93</v>
      </c>
      <c r="C43" s="14" t="s">
        <v>92</v>
      </c>
      <c r="D43" s="15"/>
      <c r="I43" t="s">
        <v>83</v>
      </c>
    </row>
    <row r="44" spans="2:9" ht="15">
      <c r="B44" s="352" t="s">
        <v>90</v>
      </c>
      <c r="C44" s="3" t="s">
        <v>94</v>
      </c>
      <c r="D44" s="4"/>
      <c r="I44" t="s">
        <v>84</v>
      </c>
    </row>
    <row r="45" spans="2:9" ht="15">
      <c r="B45" s="353"/>
      <c r="C45" s="5" t="s">
        <v>153</v>
      </c>
      <c r="D45" s="6"/>
      <c r="E45" t="str">
        <f>LOWER(C45)</f>
        <v>planeación estratégica</v>
      </c>
      <c r="I45" t="s">
        <v>85</v>
      </c>
    </row>
    <row r="46" spans="2:9" ht="15.75" thickBot="1">
      <c r="B46" s="354"/>
      <c r="C46" s="7" t="s">
        <v>142</v>
      </c>
      <c r="D46" s="8"/>
      <c r="E46" t="str">
        <f aca="true" t="shared" si="0" ref="E46:E59">LOWER(C46)</f>
        <v>sistemas de información</v>
      </c>
      <c r="I46" t="s">
        <v>86</v>
      </c>
    </row>
    <row r="47" spans="2:9" ht="15">
      <c r="B47" s="352" t="s">
        <v>100</v>
      </c>
      <c r="C47" s="3" t="s">
        <v>143</v>
      </c>
      <c r="D47" s="4"/>
      <c r="E47" t="str">
        <f t="shared" si="0"/>
        <v>servicios administrativos</v>
      </c>
      <c r="I47" s="2" t="s">
        <v>87</v>
      </c>
    </row>
    <row r="48" spans="2:9" ht="15">
      <c r="B48" s="353"/>
      <c r="C48" s="5" t="s">
        <v>144</v>
      </c>
      <c r="D48" s="6"/>
      <c r="E48" t="str">
        <f t="shared" si="0"/>
        <v>bienes muebles e inmuebles</v>
      </c>
      <c r="I48" t="s">
        <v>174</v>
      </c>
    </row>
    <row r="49" spans="2:9" ht="15">
      <c r="B49" s="353"/>
      <c r="C49" s="5" t="s">
        <v>145</v>
      </c>
      <c r="D49" s="6"/>
      <c r="E49" t="str">
        <f t="shared" si="0"/>
        <v>gestión documental</v>
      </c>
      <c r="I49" t="s">
        <v>175</v>
      </c>
    </row>
    <row r="50" spans="2:9" ht="15">
      <c r="B50" s="353"/>
      <c r="C50" s="5" t="s">
        <v>146</v>
      </c>
      <c r="D50" s="6"/>
      <c r="E50" t="str">
        <f t="shared" si="0"/>
        <v>gestión de servicio al ciudadano</v>
      </c>
      <c r="I50" t="s">
        <v>88</v>
      </c>
    </row>
    <row r="51" spans="2:9" ht="15.75" thickBot="1">
      <c r="B51" s="354"/>
      <c r="C51" s="7" t="s">
        <v>154</v>
      </c>
      <c r="D51" s="8"/>
      <c r="E51" t="str">
        <f t="shared" si="0"/>
        <v>infraestructura tecnológica</v>
      </c>
      <c r="I51" t="s">
        <v>89</v>
      </c>
    </row>
    <row r="52" spans="2:9" ht="15">
      <c r="B52" s="352" t="s">
        <v>102</v>
      </c>
      <c r="C52" s="3" t="s">
        <v>147</v>
      </c>
      <c r="D52" s="4"/>
      <c r="E52" t="str">
        <f t="shared" si="0"/>
        <v>intervención correctiva</v>
      </c>
      <c r="I52" t="s">
        <v>176</v>
      </c>
    </row>
    <row r="53" spans="2:9" ht="15">
      <c r="B53" s="353"/>
      <c r="C53" s="5" t="s">
        <v>148</v>
      </c>
      <c r="D53" s="6"/>
      <c r="E53" t="str">
        <f t="shared" si="0"/>
        <v>intervención prospectiva </v>
      </c>
      <c r="I53" t="s">
        <v>185</v>
      </c>
    </row>
    <row r="54" spans="2:9" ht="15.75" thickBot="1">
      <c r="B54" s="354"/>
      <c r="C54" s="7" t="s">
        <v>74</v>
      </c>
      <c r="D54" s="8"/>
      <c r="E54" t="str">
        <f t="shared" si="0"/>
        <v>protección financiera</v>
      </c>
      <c r="I54" t="s">
        <v>186</v>
      </c>
    </row>
    <row r="55" spans="2:9" ht="15">
      <c r="B55" s="352" t="s">
        <v>103</v>
      </c>
      <c r="C55" s="12" t="s">
        <v>149</v>
      </c>
      <c r="D55" s="4"/>
      <c r="E55" t="str">
        <f t="shared" si="0"/>
        <v>capacitación </v>
      </c>
      <c r="I55" t="s">
        <v>177</v>
      </c>
    </row>
    <row r="56" spans="2:9" ht="15">
      <c r="B56" s="353"/>
      <c r="C56" s="11" t="s">
        <v>150</v>
      </c>
      <c r="D56" s="6"/>
      <c r="E56" t="str">
        <f t="shared" si="0"/>
        <v>bienestar e incentivos</v>
      </c>
      <c r="I56" t="s">
        <v>187</v>
      </c>
    </row>
    <row r="57" spans="2:5" ht="15">
      <c r="B57" s="353"/>
      <c r="C57" s="11" t="s">
        <v>155</v>
      </c>
      <c r="D57" s="6"/>
      <c r="E57" t="str">
        <f t="shared" si="0"/>
        <v>seguridad y salud en el trabajo</v>
      </c>
    </row>
    <row r="58" spans="2:5" ht="15">
      <c r="B58" s="353"/>
      <c r="C58" s="11" t="s">
        <v>151</v>
      </c>
      <c r="D58" s="6"/>
      <c r="E58" t="str">
        <f t="shared" si="0"/>
        <v>nómina</v>
      </c>
    </row>
    <row r="59" spans="2:5" ht="15.75" thickBot="1">
      <c r="B59" s="354"/>
      <c r="C59" s="13" t="s">
        <v>152</v>
      </c>
      <c r="D59" s="8"/>
      <c r="E59" t="str">
        <f t="shared" si="0"/>
        <v>viáticos y comisiones</v>
      </c>
    </row>
    <row r="60" spans="2:4" ht="15">
      <c r="B60" s="352" t="s">
        <v>104</v>
      </c>
      <c r="C60" s="3" t="s">
        <v>75</v>
      </c>
      <c r="D60" s="4"/>
    </row>
    <row r="61" spans="2:4" ht="15">
      <c r="B61" s="353"/>
      <c r="C61" s="5" t="s">
        <v>76</v>
      </c>
      <c r="D61" s="6"/>
    </row>
    <row r="62" spans="2:4" ht="15.75" thickBot="1">
      <c r="B62" s="354"/>
      <c r="C62" s="7" t="s">
        <v>77</v>
      </c>
      <c r="D62" s="8"/>
    </row>
    <row r="63" spans="2:4" ht="15">
      <c r="B63" s="352" t="s">
        <v>101</v>
      </c>
      <c r="C63" s="3" t="s">
        <v>156</v>
      </c>
      <c r="D63" s="4"/>
    </row>
    <row r="64" spans="2:4" ht="15">
      <c r="B64" s="353"/>
      <c r="C64" s="5" t="s">
        <v>157</v>
      </c>
      <c r="D64" s="6"/>
    </row>
    <row r="65" spans="2:4" ht="15">
      <c r="B65" s="353"/>
      <c r="C65" s="5" t="s">
        <v>158</v>
      </c>
      <c r="D65" s="6"/>
    </row>
    <row r="66" spans="2:4" ht="15.75" thickBot="1">
      <c r="B66" s="353"/>
      <c r="C66" s="5" t="s">
        <v>159</v>
      </c>
      <c r="D66" s="6"/>
    </row>
    <row r="67" spans="2:4" ht="15">
      <c r="B67" s="352" t="s">
        <v>107</v>
      </c>
      <c r="C67" s="12" t="s">
        <v>106</v>
      </c>
      <c r="D67" s="4"/>
    </row>
    <row r="68" spans="2:5" ht="15">
      <c r="B68" s="353"/>
      <c r="C68" s="11" t="s">
        <v>108</v>
      </c>
      <c r="D68" s="6"/>
      <c r="E68" t="s">
        <v>140</v>
      </c>
    </row>
    <row r="69" spans="2:4" ht="15.75" thickBot="1">
      <c r="B69" s="354"/>
      <c r="C69" s="13" t="s">
        <v>109</v>
      </c>
      <c r="D69" s="8"/>
    </row>
    <row r="70" spans="2:4" ht="15.75" thickBot="1">
      <c r="B70" s="18" t="s">
        <v>110</v>
      </c>
      <c r="C70" s="16" t="s">
        <v>160</v>
      </c>
      <c r="D70" s="17"/>
    </row>
    <row r="71" spans="2:4" ht="15.75" thickBot="1">
      <c r="B71" s="18" t="s">
        <v>112</v>
      </c>
      <c r="C71" s="16" t="s">
        <v>111</v>
      </c>
      <c r="D71" s="17"/>
    </row>
    <row r="72" spans="2:4" ht="15.75" thickBot="1">
      <c r="B72" s="18" t="s">
        <v>113</v>
      </c>
      <c r="C72" s="16" t="s">
        <v>114</v>
      </c>
      <c r="D72" s="17"/>
    </row>
    <row r="73" spans="2:4" ht="45" customHeight="1" thickBot="1">
      <c r="B73" s="27" t="s">
        <v>127</v>
      </c>
      <c r="C73" s="22" t="s">
        <v>127</v>
      </c>
      <c r="D73" s="21"/>
    </row>
    <row r="74" spans="2:4" ht="50.25" customHeight="1" thickBot="1">
      <c r="B74" s="27" t="s">
        <v>128</v>
      </c>
      <c r="C74" s="22" t="s">
        <v>128</v>
      </c>
      <c r="D74" s="21"/>
    </row>
    <row r="75" spans="2:4" ht="22.5" customHeight="1" thickBot="1">
      <c r="B75" s="18" t="s">
        <v>138</v>
      </c>
      <c r="C75" s="23" t="s">
        <v>138</v>
      </c>
      <c r="D75" s="17"/>
    </row>
    <row r="76" spans="2:5" ht="15.75" thickBot="1">
      <c r="B76" s="20" t="s">
        <v>139</v>
      </c>
      <c r="C76" s="24" t="s">
        <v>139</v>
      </c>
      <c r="D76" s="4"/>
      <c r="E76" t="s">
        <v>141</v>
      </c>
    </row>
    <row r="77" spans="2:4" ht="15.75" thickBot="1">
      <c r="B77" s="20" t="s">
        <v>162</v>
      </c>
      <c r="C77" s="26" t="s">
        <v>161</v>
      </c>
      <c r="D77" s="25"/>
    </row>
    <row r="78" spans="2:4" ht="15">
      <c r="B78" s="20" t="s">
        <v>163</v>
      </c>
      <c r="C78" s="28"/>
      <c r="D78" s="5"/>
    </row>
    <row r="79" spans="2:4" ht="15">
      <c r="B79" s="5"/>
      <c r="C79" s="28"/>
      <c r="D79" s="5"/>
    </row>
    <row r="80" spans="2:4" ht="15">
      <c r="B80" s="5"/>
      <c r="C80" s="28"/>
      <c r="D80" s="5"/>
    </row>
    <row r="81" spans="2:4" ht="15">
      <c r="B81" s="5"/>
      <c r="C81" s="28"/>
      <c r="D81" s="5"/>
    </row>
    <row r="84" spans="2:4" ht="15">
      <c r="B84" s="19" t="s">
        <v>19</v>
      </c>
      <c r="C84" s="19"/>
      <c r="D84" s="19"/>
    </row>
    <row r="85" ht="15">
      <c r="B85" t="s">
        <v>117</v>
      </c>
    </row>
    <row r="86" ht="15">
      <c r="B86" t="s">
        <v>119</v>
      </c>
    </row>
    <row r="87" ht="15">
      <c r="B87" t="s">
        <v>118</v>
      </c>
    </row>
    <row r="88" ht="15">
      <c r="B88" t="s">
        <v>120</v>
      </c>
    </row>
    <row r="89" ht="15">
      <c r="B89" t="s">
        <v>49</v>
      </c>
    </row>
    <row r="90" ht="15">
      <c r="B90" t="s">
        <v>121</v>
      </c>
    </row>
    <row r="91" ht="15">
      <c r="B91" t="s">
        <v>51</v>
      </c>
    </row>
    <row r="92" ht="15">
      <c r="B92" t="s">
        <v>115</v>
      </c>
    </row>
    <row r="93" ht="15">
      <c r="B93" t="s">
        <v>122</v>
      </c>
    </row>
    <row r="94" ht="15">
      <c r="B94" t="s">
        <v>123</v>
      </c>
    </row>
    <row r="95" ht="15">
      <c r="B95" t="s">
        <v>124</v>
      </c>
    </row>
    <row r="96" ht="15">
      <c r="B96" t="s">
        <v>125</v>
      </c>
    </row>
    <row r="97" ht="15">
      <c r="B97" t="s">
        <v>137</v>
      </c>
    </row>
    <row r="98" ht="15">
      <c r="B98" t="s">
        <v>126</v>
      </c>
    </row>
    <row r="99" ht="15">
      <c r="B99" t="s">
        <v>127</v>
      </c>
    </row>
    <row r="100" ht="15">
      <c r="B100" t="s">
        <v>128</v>
      </c>
    </row>
    <row r="104" ht="15">
      <c r="B104" t="s">
        <v>131</v>
      </c>
    </row>
    <row r="105" ht="15">
      <c r="B105" t="s">
        <v>132</v>
      </c>
    </row>
    <row r="106" ht="15">
      <c r="B106" t="s">
        <v>133</v>
      </c>
    </row>
    <row r="107" ht="15">
      <c r="B107" t="s">
        <v>134</v>
      </c>
    </row>
    <row r="108" ht="15">
      <c r="B108" t="s">
        <v>117</v>
      </c>
    </row>
    <row r="109" ht="15">
      <c r="B109" t="s">
        <v>135</v>
      </c>
    </row>
    <row r="110" ht="15">
      <c r="B110" t="s">
        <v>136</v>
      </c>
    </row>
    <row r="111" ht="15">
      <c r="B111" t="s">
        <v>37</v>
      </c>
    </row>
    <row r="112" ht="15">
      <c r="B112" t="s">
        <v>117</v>
      </c>
    </row>
    <row r="113" ht="15">
      <c r="B113" t="s">
        <v>134</v>
      </c>
    </row>
    <row r="114" ht="15">
      <c r="B114" t="s">
        <v>136</v>
      </c>
    </row>
    <row r="115" ht="15">
      <c r="B115" t="s">
        <v>135</v>
      </c>
    </row>
    <row r="116" ht="15">
      <c r="B116" t="s">
        <v>132</v>
      </c>
    </row>
    <row r="117" ht="15">
      <c r="B117" t="s">
        <v>37</v>
      </c>
    </row>
    <row r="118" ht="15">
      <c r="B118" t="s">
        <v>131</v>
      </c>
    </row>
    <row r="119" ht="15">
      <c r="B119" t="s">
        <v>133</v>
      </c>
    </row>
  </sheetData>
  <sheetProtection/>
  <autoFilter ref="I22:I48"/>
  <mergeCells count="9">
    <mergeCell ref="A31:A39"/>
    <mergeCell ref="A23:A30"/>
    <mergeCell ref="B47:B51"/>
    <mergeCell ref="B52:B54"/>
    <mergeCell ref="B67:B69"/>
    <mergeCell ref="B55:B59"/>
    <mergeCell ref="B60:B62"/>
    <mergeCell ref="B63:B66"/>
    <mergeCell ref="B44:B4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BS45"/>
  <sheetViews>
    <sheetView showGridLines="0" zoomScale="70" zoomScaleNormal="70" zoomScalePageLayoutView="0" workbookViewId="0" topLeftCell="A1">
      <pane xSplit="10" ySplit="5" topLeftCell="S31" activePane="bottomRight" state="frozen"/>
      <selection pane="topLeft" activeCell="B1" sqref="B1"/>
      <selection pane="topRight" activeCell="K1" sqref="K1"/>
      <selection pane="bottomLeft" activeCell="B6" sqref="B6"/>
      <selection pane="bottomRight" activeCell="BO33" sqref="BO33"/>
    </sheetView>
  </sheetViews>
  <sheetFormatPr defaultColWidth="9.00390625" defaultRowHeight="15"/>
  <cols>
    <col min="1" max="1" width="3.710937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1.57421875" style="62" customWidth="1"/>
    <col min="11" max="11" width="16.140625" style="63" customWidth="1"/>
    <col min="12" max="12" width="32.8515625" style="63" customWidth="1"/>
    <col min="13" max="13" width="25.140625" style="64" customWidth="1"/>
    <col min="14" max="19" width="10.7109375" style="65" customWidth="1"/>
    <col min="20" max="20" width="12.281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0.7109375" style="66" hidden="1" customWidth="1"/>
    <col min="52" max="52" width="23.57421875" style="66" hidden="1" customWidth="1"/>
    <col min="53" max="53" width="20.00390625" style="66" hidden="1" customWidth="1"/>
    <col min="54" max="54" width="17.8515625" style="66" hidden="1" customWidth="1"/>
    <col min="55" max="55" width="19.28125" style="66" hidden="1" customWidth="1"/>
    <col min="56" max="58" width="23.57421875" style="66" hidden="1" customWidth="1"/>
    <col min="59" max="59" width="35.421875" style="66" hidden="1" customWidth="1"/>
    <col min="60" max="60" width="30.57421875" style="66" hidden="1" customWidth="1"/>
    <col min="61" max="68" width="30.5742187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68" t="s">
        <v>5</v>
      </c>
      <c r="V5" s="68" t="s">
        <v>6</v>
      </c>
      <c r="W5" s="68" t="s">
        <v>7</v>
      </c>
      <c r="X5" s="68" t="s">
        <v>22</v>
      </c>
      <c r="Y5" s="68" t="s">
        <v>8</v>
      </c>
      <c r="Z5" s="68" t="s">
        <v>9</v>
      </c>
      <c r="AA5" s="68" t="s">
        <v>25</v>
      </c>
      <c r="AB5" s="68" t="s">
        <v>10</v>
      </c>
      <c r="AC5" s="68" t="s">
        <v>26</v>
      </c>
      <c r="AD5" s="68" t="s">
        <v>11</v>
      </c>
      <c r="AE5" s="68" t="s">
        <v>12</v>
      </c>
      <c r="AF5" s="68" t="s">
        <v>13</v>
      </c>
      <c r="AG5" s="68" t="s">
        <v>14</v>
      </c>
      <c r="AH5" s="68" t="s">
        <v>15</v>
      </c>
      <c r="AI5" s="68" t="s">
        <v>24</v>
      </c>
      <c r="AJ5" s="68" t="s">
        <v>17</v>
      </c>
      <c r="AK5" s="142" t="s">
        <v>1</v>
      </c>
      <c r="AL5" s="43" t="s">
        <v>200</v>
      </c>
      <c r="AM5" s="43" t="s">
        <v>201</v>
      </c>
      <c r="AN5" s="43" t="s">
        <v>202</v>
      </c>
      <c r="AO5" s="43" t="s">
        <v>199</v>
      </c>
      <c r="AP5" s="43" t="s">
        <v>203</v>
      </c>
      <c r="AQ5" s="43" t="s">
        <v>204</v>
      </c>
      <c r="AR5" s="68"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26" t="s">
        <v>908</v>
      </c>
      <c r="BJ5" s="127" t="s">
        <v>190</v>
      </c>
      <c r="BK5" s="127" t="s">
        <v>191</v>
      </c>
      <c r="BL5" s="127" t="s">
        <v>909</v>
      </c>
      <c r="BM5" s="44" t="s">
        <v>193</v>
      </c>
      <c r="BN5" s="127" t="s">
        <v>194</v>
      </c>
      <c r="BO5" s="44" t="s">
        <v>195</v>
      </c>
      <c r="BP5" s="44" t="s">
        <v>196</v>
      </c>
      <c r="BQ5" s="143" t="s">
        <v>597</v>
      </c>
      <c r="BR5" s="144" t="s">
        <v>598</v>
      </c>
      <c r="BS5" s="144" t="s">
        <v>599</v>
      </c>
    </row>
    <row r="6" spans="1:71" ht="89.25">
      <c r="A6" s="73">
        <v>22</v>
      </c>
      <c r="B6" s="73">
        <v>1</v>
      </c>
      <c r="C6" s="73" t="s">
        <v>119</v>
      </c>
      <c r="D6" s="73" t="s">
        <v>156</v>
      </c>
      <c r="E6" s="74" t="s">
        <v>39</v>
      </c>
      <c r="F6" s="73" t="s">
        <v>44</v>
      </c>
      <c r="G6" s="73" t="s">
        <v>219</v>
      </c>
      <c r="H6" s="73" t="s">
        <v>208</v>
      </c>
      <c r="I6" s="73" t="s">
        <v>174</v>
      </c>
      <c r="J6" s="82" t="s">
        <v>602</v>
      </c>
      <c r="K6" s="83" t="s">
        <v>242</v>
      </c>
      <c r="L6" s="84" t="s">
        <v>243</v>
      </c>
      <c r="M6" s="85">
        <f>12*7419915/2</f>
        <v>44519490</v>
      </c>
      <c r="N6" s="86"/>
      <c r="O6" s="86"/>
      <c r="P6" s="86"/>
      <c r="Q6" s="86"/>
      <c r="R6" s="86"/>
      <c r="S6" s="81">
        <v>1</v>
      </c>
      <c r="T6" s="80">
        <f aca="true" t="shared" si="0" ref="T6:T19">SUM(N6:S6)</f>
        <v>1</v>
      </c>
      <c r="U6" s="145" t="s">
        <v>207</v>
      </c>
      <c r="V6" s="145" t="s">
        <v>179</v>
      </c>
      <c r="W6" s="146" t="s">
        <v>179</v>
      </c>
      <c r="X6" s="145" t="s">
        <v>179</v>
      </c>
      <c r="Y6" s="145" t="s">
        <v>207</v>
      </c>
      <c r="Z6" s="145" t="s">
        <v>207</v>
      </c>
      <c r="AA6" s="145" t="s">
        <v>207</v>
      </c>
      <c r="AB6" s="145" t="s">
        <v>207</v>
      </c>
      <c r="AC6" s="145" t="s">
        <v>207</v>
      </c>
      <c r="AD6" s="145" t="s">
        <v>207</v>
      </c>
      <c r="AE6" s="145" t="s">
        <v>207</v>
      </c>
      <c r="AF6" s="145" t="s">
        <v>207</v>
      </c>
      <c r="AG6" s="145" t="s">
        <v>207</v>
      </c>
      <c r="AH6" s="145" t="s">
        <v>207</v>
      </c>
      <c r="AI6" s="145" t="s">
        <v>207</v>
      </c>
      <c r="AJ6" s="145" t="s">
        <v>207</v>
      </c>
      <c r="AK6" s="145" t="s">
        <v>207</v>
      </c>
      <c r="AL6" s="49">
        <v>0</v>
      </c>
      <c r="AM6" s="49">
        <v>0</v>
      </c>
      <c r="AN6" s="49"/>
      <c r="AO6" s="49"/>
      <c r="AP6" s="49"/>
      <c r="AQ6" s="49"/>
      <c r="AR6" s="147">
        <f aca="true" t="shared" si="1" ref="AR6:AR44">SUM(AL6:AQ6)</f>
        <v>0</v>
      </c>
      <c r="AS6" s="128">
        <f>SUM(N6)</f>
        <v>0</v>
      </c>
      <c r="AT6" s="129">
        <f>IF(ISERR(+N6/T6),"",IF((+N6/T6)&gt;100%,100%,(+N6/T6)))</f>
        <v>0</v>
      </c>
      <c r="AU6" s="129">
        <f>IF(ISERR(+AL6/AS6),"",IF((+AL6/AS6)&gt;100%,100%,(+AL6/AS6)))</f>
      </c>
      <c r="AV6" s="129">
        <f>AR6/T6</f>
        <v>0</v>
      </c>
      <c r="AW6" s="134">
        <v>0</v>
      </c>
      <c r="AX6" s="129">
        <f>IF(ISERR(+AW6/M6),"",IF((+AW6/M6),(AW6/M6),(AW6/M6)))</f>
        <v>0</v>
      </c>
      <c r="AY6" s="178"/>
      <c r="AZ6" s="178"/>
      <c r="BA6" s="128">
        <f>SUM(O6)</f>
        <v>0</v>
      </c>
      <c r="BB6" s="129">
        <f>IF(ISERR(+O6/T6),"",IF((+O6/T6)&gt;100%,100%,(+O6/T6)))</f>
        <v>0</v>
      </c>
      <c r="BC6" s="129">
        <f>IF(ISERR(+AM6/BA6),"",IF((+AM6/BA6)&gt;100%,100%,(+AM6/BA6)))</f>
      </c>
      <c r="BD6" s="129">
        <f>AR6/T6</f>
        <v>0</v>
      </c>
      <c r="BE6" s="134">
        <v>0</v>
      </c>
      <c r="BF6" s="129">
        <f>IF(ISERR(+BE6/M6),"",IF((+BE6/M6),(BE6/M6),(BE6/M6)))</f>
        <v>0</v>
      </c>
      <c r="BG6" s="178"/>
      <c r="BH6" s="178"/>
      <c r="BI6" s="128">
        <f>SUM(P6)</f>
        <v>0</v>
      </c>
      <c r="BJ6" s="129">
        <f>IF(ISERR(+P6/T6),"",IF((+P6/T6)&gt;100%,100%,(+P6/T6)))</f>
        <v>0</v>
      </c>
      <c r="BK6" s="129">
        <f>IF(ISERR(+AN6/BI6),"",IF((+AN6/BI6)&gt;100%,100%,(+AN6/BI6)))</f>
      </c>
      <c r="BL6" s="129">
        <f>AR6/T6</f>
        <v>0</v>
      </c>
      <c r="BM6" s="134">
        <v>0</v>
      </c>
      <c r="BN6" s="129">
        <f>IF(ISERR(+BM6/U6),"",IF((+BM6/U6),(BM6/U6),(BM6/U6)))</f>
      </c>
      <c r="BO6" s="178"/>
      <c r="BP6" s="178"/>
      <c r="BQ6" s="129"/>
      <c r="BR6" s="129"/>
      <c r="BS6" s="129"/>
    </row>
    <row r="7" spans="1:71" ht="76.5">
      <c r="A7" s="73">
        <v>23</v>
      </c>
      <c r="B7" s="73">
        <v>2</v>
      </c>
      <c r="C7" s="73" t="s">
        <v>119</v>
      </c>
      <c r="D7" s="73" t="s">
        <v>156</v>
      </c>
      <c r="E7" s="74" t="s">
        <v>39</v>
      </c>
      <c r="F7" s="73" t="s">
        <v>44</v>
      </c>
      <c r="G7" s="73" t="s">
        <v>219</v>
      </c>
      <c r="H7" s="73" t="s">
        <v>208</v>
      </c>
      <c r="I7" s="73" t="s">
        <v>174</v>
      </c>
      <c r="J7" s="82" t="s">
        <v>603</v>
      </c>
      <c r="K7" s="83" t="s">
        <v>244</v>
      </c>
      <c r="L7" s="84" t="s">
        <v>243</v>
      </c>
      <c r="M7" s="85">
        <f>12*7419915/2</f>
        <v>44519490</v>
      </c>
      <c r="N7" s="86"/>
      <c r="O7" s="86"/>
      <c r="P7" s="86"/>
      <c r="Q7" s="86"/>
      <c r="R7" s="86"/>
      <c r="S7" s="81">
        <v>1</v>
      </c>
      <c r="T7" s="80">
        <f t="shared" si="0"/>
        <v>1</v>
      </c>
      <c r="U7" s="145" t="s">
        <v>207</v>
      </c>
      <c r="V7" s="145" t="s">
        <v>179</v>
      </c>
      <c r="W7" s="146" t="s">
        <v>179</v>
      </c>
      <c r="X7" s="145" t="s">
        <v>179</v>
      </c>
      <c r="Y7" s="145" t="s">
        <v>207</v>
      </c>
      <c r="Z7" s="145" t="s">
        <v>207</v>
      </c>
      <c r="AA7" s="145" t="s">
        <v>207</v>
      </c>
      <c r="AB7" s="145" t="s">
        <v>207</v>
      </c>
      <c r="AC7" s="145" t="s">
        <v>207</v>
      </c>
      <c r="AD7" s="145" t="s">
        <v>207</v>
      </c>
      <c r="AE7" s="145" t="s">
        <v>207</v>
      </c>
      <c r="AF7" s="145" t="s">
        <v>207</v>
      </c>
      <c r="AG7" s="145" t="s">
        <v>207</v>
      </c>
      <c r="AH7" s="145" t="s">
        <v>207</v>
      </c>
      <c r="AI7" s="145" t="s">
        <v>207</v>
      </c>
      <c r="AJ7" s="145" t="s">
        <v>207</v>
      </c>
      <c r="AK7" s="145" t="s">
        <v>207</v>
      </c>
      <c r="AL7" s="49">
        <v>0</v>
      </c>
      <c r="AM7" s="49">
        <v>0</v>
      </c>
      <c r="AN7" s="49"/>
      <c r="AO7" s="49"/>
      <c r="AP7" s="49"/>
      <c r="AQ7" s="49"/>
      <c r="AR7" s="147">
        <f t="shared" si="1"/>
        <v>0</v>
      </c>
      <c r="AS7" s="128">
        <f aca="true" t="shared" si="2" ref="AS7:AS44">SUM(N7)</f>
        <v>0</v>
      </c>
      <c r="AT7" s="129">
        <f aca="true" t="shared" si="3" ref="AT7:AT44">IF(ISERR(+N7/T7),"",IF((+N7/T7)&gt;100%,100%,(+N7/T7)))</f>
        <v>0</v>
      </c>
      <c r="AU7" s="129">
        <f aca="true" t="shared" si="4" ref="AU7:AU44">IF(ISERR(+AL7/AS7),"",IF((+AL7/AS7)&gt;100%,100%,(+AL7/AS7)))</f>
      </c>
      <c r="AV7" s="129">
        <f aca="true" t="shared" si="5" ref="AV7:AV44">AR7/T7</f>
        <v>0</v>
      </c>
      <c r="AW7" s="134">
        <v>0</v>
      </c>
      <c r="AX7" s="129">
        <f aca="true" t="shared" si="6" ref="AX7:AX44">IF(ISERR(+AW7/M7),"",IF((+AW7/M7),(AW7/M7),(AW7/M7)))</f>
        <v>0</v>
      </c>
      <c r="AY7" s="178"/>
      <c r="AZ7" s="178"/>
      <c r="BA7" s="128">
        <f aca="true" t="shared" si="7" ref="BA7:BA44">SUM(O7)</f>
        <v>0</v>
      </c>
      <c r="BB7" s="129">
        <f aca="true" t="shared" si="8" ref="BB7:BB44">IF(ISERR(+O7/T7),"",IF((+O7/T7)&gt;100%,100%,(+O7/T7)))</f>
        <v>0</v>
      </c>
      <c r="BC7" s="129">
        <f aca="true" t="shared" si="9" ref="BC7:BC44">IF(ISERR(+AM7/BA7),"",IF((+AM7/BA7)&gt;100%,100%,(+AM7/BA7)))</f>
      </c>
      <c r="BD7" s="129">
        <f aca="true" t="shared" si="10" ref="BD7:BD44">AR7/T7</f>
        <v>0</v>
      </c>
      <c r="BE7" s="134">
        <v>0</v>
      </c>
      <c r="BF7" s="129">
        <f aca="true" t="shared" si="11" ref="BF7:BF44">IF(ISERR(+BE7/M7),"",IF((+BE7/M7),(BE7/M7),(BE7/M7)))</f>
        <v>0</v>
      </c>
      <c r="BG7" s="178"/>
      <c r="BH7" s="178"/>
      <c r="BI7" s="128">
        <f aca="true" t="shared" si="12" ref="BI7:BI44">SUM(P7)</f>
        <v>0</v>
      </c>
      <c r="BJ7" s="129">
        <f aca="true" t="shared" si="13" ref="BJ7:BJ44">IF(ISERR(+P7/T7),"",IF((+P7/T7)&gt;100%,100%,(+P7/T7)))</f>
        <v>0</v>
      </c>
      <c r="BK7" s="129">
        <f aca="true" t="shared" si="14" ref="BK7:BK44">IF(ISERR(+AN7/BI7),"",IF((+AN7/BI7)&gt;100%,100%,(+AN7/BI7)))</f>
      </c>
      <c r="BL7" s="129">
        <f aca="true" t="shared" si="15" ref="BL7:BL44">AR7/T7</f>
        <v>0</v>
      </c>
      <c r="BM7" s="134">
        <v>0</v>
      </c>
      <c r="BN7" s="129">
        <f aca="true" t="shared" si="16" ref="BN7:BN44">IF(ISERR(+BM7/U7),"",IF((+BM7/U7),(BM7/U7),(BM7/U7)))</f>
      </c>
      <c r="BO7" s="178"/>
      <c r="BP7" s="178"/>
      <c r="BQ7" s="129"/>
      <c r="BR7" s="129"/>
      <c r="BS7" s="129"/>
    </row>
    <row r="8" spans="1:71" ht="127.5">
      <c r="A8" s="73">
        <v>24</v>
      </c>
      <c r="B8" s="73">
        <v>3</v>
      </c>
      <c r="C8" s="73" t="s">
        <v>119</v>
      </c>
      <c r="D8" s="73" t="s">
        <v>157</v>
      </c>
      <c r="E8" s="74" t="s">
        <v>39</v>
      </c>
      <c r="F8" s="73" t="s">
        <v>45</v>
      </c>
      <c r="G8" s="73" t="s">
        <v>219</v>
      </c>
      <c r="H8" s="73" t="s">
        <v>69</v>
      </c>
      <c r="I8" s="73" t="s">
        <v>85</v>
      </c>
      <c r="J8" s="82" t="s">
        <v>604</v>
      </c>
      <c r="K8" s="83" t="s">
        <v>605</v>
      </c>
      <c r="L8" s="84" t="s">
        <v>243</v>
      </c>
      <c r="M8" s="85">
        <f>(12*7419915*1)+100000000</f>
        <v>189038980</v>
      </c>
      <c r="N8" s="86"/>
      <c r="O8" s="86"/>
      <c r="P8" s="86"/>
      <c r="Q8" s="86"/>
      <c r="R8" s="86"/>
      <c r="S8" s="81">
        <v>1</v>
      </c>
      <c r="T8" s="80">
        <f t="shared" si="0"/>
        <v>1</v>
      </c>
      <c r="U8" s="145" t="s">
        <v>207</v>
      </c>
      <c r="V8" s="145" t="s">
        <v>179</v>
      </c>
      <c r="W8" s="146" t="s">
        <v>179</v>
      </c>
      <c r="X8" s="145" t="s">
        <v>179</v>
      </c>
      <c r="Y8" s="145" t="s">
        <v>207</v>
      </c>
      <c r="Z8" s="145" t="s">
        <v>207</v>
      </c>
      <c r="AA8" s="145" t="s">
        <v>207</v>
      </c>
      <c r="AB8" s="145" t="s">
        <v>207</v>
      </c>
      <c r="AC8" s="145" t="s">
        <v>207</v>
      </c>
      <c r="AD8" s="145" t="s">
        <v>207</v>
      </c>
      <c r="AE8" s="145" t="s">
        <v>207</v>
      </c>
      <c r="AF8" s="145" t="s">
        <v>207</v>
      </c>
      <c r="AG8" s="145" t="s">
        <v>207</v>
      </c>
      <c r="AH8" s="145" t="s">
        <v>207</v>
      </c>
      <c r="AI8" s="145" t="s">
        <v>207</v>
      </c>
      <c r="AJ8" s="145" t="s">
        <v>207</v>
      </c>
      <c r="AK8" s="145" t="s">
        <v>207</v>
      </c>
      <c r="AL8" s="179">
        <v>0.1</v>
      </c>
      <c r="AM8" s="49">
        <v>0</v>
      </c>
      <c r="AN8" s="49"/>
      <c r="AO8" s="49"/>
      <c r="AP8" s="49"/>
      <c r="AQ8" s="49"/>
      <c r="AR8" s="147">
        <f t="shared" si="1"/>
        <v>0.1</v>
      </c>
      <c r="AS8" s="128">
        <f t="shared" si="2"/>
        <v>0</v>
      </c>
      <c r="AT8" s="129">
        <f t="shared" si="3"/>
        <v>0</v>
      </c>
      <c r="AU8" s="129">
        <f t="shared" si="4"/>
      </c>
      <c r="AV8" s="129">
        <f t="shared" si="5"/>
        <v>0.1</v>
      </c>
      <c r="AW8" s="134">
        <v>0</v>
      </c>
      <c r="AX8" s="129">
        <f t="shared" si="6"/>
        <v>0</v>
      </c>
      <c r="AY8" s="178"/>
      <c r="AZ8" s="178"/>
      <c r="BA8" s="128">
        <f t="shared" si="7"/>
        <v>0</v>
      </c>
      <c r="BB8" s="129">
        <f t="shared" si="8"/>
        <v>0</v>
      </c>
      <c r="BC8" s="129">
        <f t="shared" si="9"/>
      </c>
      <c r="BD8" s="129">
        <f t="shared" si="10"/>
        <v>0.1</v>
      </c>
      <c r="BE8" s="134">
        <v>0</v>
      </c>
      <c r="BF8" s="129">
        <f t="shared" si="11"/>
        <v>0</v>
      </c>
      <c r="BG8" s="178"/>
      <c r="BH8" s="178"/>
      <c r="BI8" s="128">
        <f t="shared" si="12"/>
        <v>0</v>
      </c>
      <c r="BJ8" s="129">
        <f t="shared" si="13"/>
        <v>0</v>
      </c>
      <c r="BK8" s="129">
        <f t="shared" si="14"/>
      </c>
      <c r="BL8" s="129">
        <f t="shared" si="15"/>
        <v>0.1</v>
      </c>
      <c r="BM8" s="134">
        <v>0</v>
      </c>
      <c r="BN8" s="129">
        <f t="shared" si="16"/>
      </c>
      <c r="BO8" s="178"/>
      <c r="BP8" s="178"/>
      <c r="BQ8" s="129"/>
      <c r="BR8" s="129"/>
      <c r="BS8" s="129"/>
    </row>
    <row r="9" spans="1:71" ht="114.75">
      <c r="A9" s="73">
        <v>25</v>
      </c>
      <c r="B9" s="73">
        <v>4</v>
      </c>
      <c r="C9" s="73" t="s">
        <v>119</v>
      </c>
      <c r="D9" s="73" t="s">
        <v>159</v>
      </c>
      <c r="E9" s="74" t="s">
        <v>39</v>
      </c>
      <c r="F9" s="73" t="s">
        <v>44</v>
      </c>
      <c r="G9" s="73" t="s">
        <v>219</v>
      </c>
      <c r="H9" s="73" t="s">
        <v>70</v>
      </c>
      <c r="I9" s="73" t="s">
        <v>86</v>
      </c>
      <c r="J9" s="82" t="s">
        <v>245</v>
      </c>
      <c r="K9" s="83" t="s">
        <v>246</v>
      </c>
      <c r="L9" s="84" t="s">
        <v>247</v>
      </c>
      <c r="M9" s="85">
        <f>(12*7419915)/3</f>
        <v>29679660</v>
      </c>
      <c r="N9" s="81"/>
      <c r="O9" s="81"/>
      <c r="P9" s="81"/>
      <c r="Q9" s="81">
        <v>1</v>
      </c>
      <c r="R9" s="81"/>
      <c r="S9" s="81"/>
      <c r="T9" s="80">
        <f t="shared" si="0"/>
        <v>1</v>
      </c>
      <c r="U9" s="145" t="s">
        <v>179</v>
      </c>
      <c r="V9" s="145" t="s">
        <v>207</v>
      </c>
      <c r="W9" s="146" t="s">
        <v>179</v>
      </c>
      <c r="X9" s="145" t="s">
        <v>179</v>
      </c>
      <c r="Y9" s="145" t="s">
        <v>207</v>
      </c>
      <c r="Z9" s="145" t="s">
        <v>207</v>
      </c>
      <c r="AA9" s="145" t="s">
        <v>207</v>
      </c>
      <c r="AB9" s="145" t="s">
        <v>207</v>
      </c>
      <c r="AC9" s="145" t="s">
        <v>207</v>
      </c>
      <c r="AD9" s="145" t="s">
        <v>207</v>
      </c>
      <c r="AE9" s="145" t="s">
        <v>207</v>
      </c>
      <c r="AF9" s="145" t="s">
        <v>207</v>
      </c>
      <c r="AG9" s="145" t="s">
        <v>207</v>
      </c>
      <c r="AH9" s="145" t="s">
        <v>207</v>
      </c>
      <c r="AI9" s="145" t="s">
        <v>207</v>
      </c>
      <c r="AJ9" s="145" t="s">
        <v>207</v>
      </c>
      <c r="AK9" s="145" t="s">
        <v>207</v>
      </c>
      <c r="AL9" s="179">
        <v>0</v>
      </c>
      <c r="AM9" s="49">
        <v>0</v>
      </c>
      <c r="AN9" s="179">
        <v>0.3</v>
      </c>
      <c r="AO9" s="49"/>
      <c r="AP9" s="49"/>
      <c r="AQ9" s="49"/>
      <c r="AR9" s="147">
        <f t="shared" si="1"/>
        <v>0.3</v>
      </c>
      <c r="AS9" s="128">
        <f t="shared" si="2"/>
        <v>0</v>
      </c>
      <c r="AT9" s="129">
        <f t="shared" si="3"/>
        <v>0</v>
      </c>
      <c r="AU9" s="129">
        <f t="shared" si="4"/>
      </c>
      <c r="AV9" s="129">
        <f t="shared" si="5"/>
        <v>0.3</v>
      </c>
      <c r="AW9" s="134">
        <v>0</v>
      </c>
      <c r="AX9" s="129">
        <f t="shared" si="6"/>
        <v>0</v>
      </c>
      <c r="AY9" s="178" t="s">
        <v>658</v>
      </c>
      <c r="AZ9" s="178"/>
      <c r="BA9" s="128">
        <f t="shared" si="7"/>
        <v>0</v>
      </c>
      <c r="BB9" s="129">
        <f t="shared" si="8"/>
        <v>0</v>
      </c>
      <c r="BC9" s="129">
        <f t="shared" si="9"/>
      </c>
      <c r="BD9" s="129">
        <f t="shared" si="10"/>
        <v>0.3</v>
      </c>
      <c r="BE9" s="134">
        <v>0</v>
      </c>
      <c r="BF9" s="129">
        <f t="shared" si="11"/>
        <v>0</v>
      </c>
      <c r="BG9" s="178" t="s">
        <v>787</v>
      </c>
      <c r="BH9" s="178"/>
      <c r="BI9" s="128">
        <f t="shared" si="12"/>
        <v>0</v>
      </c>
      <c r="BJ9" s="129">
        <f t="shared" si="13"/>
        <v>0</v>
      </c>
      <c r="BK9" s="129">
        <f t="shared" si="14"/>
      </c>
      <c r="BL9" s="129">
        <f t="shared" si="15"/>
        <v>0.3</v>
      </c>
      <c r="BM9" s="134">
        <f>(M9/12)*2</f>
        <v>4946610</v>
      </c>
      <c r="BN9" s="129">
        <f t="shared" si="16"/>
      </c>
      <c r="BO9" s="178" t="s">
        <v>912</v>
      </c>
      <c r="BP9" s="178"/>
      <c r="BQ9" s="129"/>
      <c r="BR9" s="129"/>
      <c r="BS9" s="129"/>
    </row>
    <row r="10" spans="1:71" ht="89.25">
      <c r="A10" s="73">
        <v>26</v>
      </c>
      <c r="B10" s="73">
        <v>5</v>
      </c>
      <c r="C10" s="73" t="s">
        <v>119</v>
      </c>
      <c r="D10" s="73" t="s">
        <v>159</v>
      </c>
      <c r="E10" s="74" t="s">
        <v>39</v>
      </c>
      <c r="F10" s="73" t="s">
        <v>44</v>
      </c>
      <c r="G10" s="73" t="s">
        <v>219</v>
      </c>
      <c r="H10" s="73" t="s">
        <v>70</v>
      </c>
      <c r="I10" s="73" t="s">
        <v>167</v>
      </c>
      <c r="J10" s="82" t="s">
        <v>606</v>
      </c>
      <c r="K10" s="83" t="s">
        <v>248</v>
      </c>
      <c r="L10" s="84" t="s">
        <v>249</v>
      </c>
      <c r="M10" s="85">
        <f>(12*7419915)/3</f>
        <v>29679660</v>
      </c>
      <c r="N10" s="81"/>
      <c r="O10" s="81">
        <v>1</v>
      </c>
      <c r="P10" s="81"/>
      <c r="Q10" s="81">
        <v>1</v>
      </c>
      <c r="R10" s="81"/>
      <c r="S10" s="81">
        <v>1</v>
      </c>
      <c r="T10" s="80">
        <f t="shared" si="0"/>
        <v>3</v>
      </c>
      <c r="U10" s="145" t="s">
        <v>207</v>
      </c>
      <c r="V10" s="145" t="s">
        <v>207</v>
      </c>
      <c r="W10" s="146" t="s">
        <v>179</v>
      </c>
      <c r="X10" s="145" t="s">
        <v>207</v>
      </c>
      <c r="Y10" s="145" t="s">
        <v>207</v>
      </c>
      <c r="Z10" s="145" t="s">
        <v>207</v>
      </c>
      <c r="AA10" s="145" t="s">
        <v>207</v>
      </c>
      <c r="AB10" s="145" t="s">
        <v>207</v>
      </c>
      <c r="AC10" s="145" t="s">
        <v>207</v>
      </c>
      <c r="AD10" s="145" t="s">
        <v>207</v>
      </c>
      <c r="AE10" s="145" t="s">
        <v>207</v>
      </c>
      <c r="AF10" s="145" t="s">
        <v>207</v>
      </c>
      <c r="AG10" s="145" t="s">
        <v>207</v>
      </c>
      <c r="AH10" s="145" t="s">
        <v>207</v>
      </c>
      <c r="AI10" s="145" t="s">
        <v>207</v>
      </c>
      <c r="AJ10" s="145" t="s">
        <v>207</v>
      </c>
      <c r="AK10" s="145" t="s">
        <v>207</v>
      </c>
      <c r="AL10" s="179">
        <v>0.05</v>
      </c>
      <c r="AM10" s="49">
        <v>1</v>
      </c>
      <c r="AN10" s="49"/>
      <c r="AO10" s="49"/>
      <c r="AP10" s="49"/>
      <c r="AQ10" s="49"/>
      <c r="AR10" s="147">
        <f t="shared" si="1"/>
        <v>1.05</v>
      </c>
      <c r="AS10" s="128">
        <f t="shared" si="2"/>
        <v>0</v>
      </c>
      <c r="AT10" s="129">
        <f t="shared" si="3"/>
        <v>0</v>
      </c>
      <c r="AU10" s="129">
        <f t="shared" si="4"/>
      </c>
      <c r="AV10" s="129">
        <f t="shared" si="5"/>
        <v>0.35000000000000003</v>
      </c>
      <c r="AW10" s="134">
        <v>0</v>
      </c>
      <c r="AX10" s="129">
        <f t="shared" si="6"/>
        <v>0</v>
      </c>
      <c r="AY10" s="178"/>
      <c r="AZ10" s="178"/>
      <c r="BA10" s="128">
        <f t="shared" si="7"/>
        <v>1</v>
      </c>
      <c r="BB10" s="129">
        <f t="shared" si="8"/>
        <v>0.3333333333333333</v>
      </c>
      <c r="BC10" s="129">
        <f t="shared" si="9"/>
        <v>1</v>
      </c>
      <c r="BD10" s="129">
        <f t="shared" si="10"/>
        <v>0.35000000000000003</v>
      </c>
      <c r="BE10" s="134">
        <v>11074500</v>
      </c>
      <c r="BF10" s="129">
        <f t="shared" si="11"/>
        <v>0.373134328358209</v>
      </c>
      <c r="BG10" s="178" t="s">
        <v>788</v>
      </c>
      <c r="BH10" s="178"/>
      <c r="BI10" s="128">
        <f t="shared" si="12"/>
        <v>0</v>
      </c>
      <c r="BJ10" s="129">
        <f t="shared" si="13"/>
        <v>0</v>
      </c>
      <c r="BK10" s="129">
        <f t="shared" si="14"/>
      </c>
      <c r="BL10" s="129">
        <f t="shared" si="15"/>
        <v>0.35000000000000003</v>
      </c>
      <c r="BM10" s="134">
        <v>0</v>
      </c>
      <c r="BN10" s="129">
        <f t="shared" si="16"/>
      </c>
      <c r="BO10" s="178"/>
      <c r="BP10" s="178"/>
      <c r="BQ10" s="129"/>
      <c r="BR10" s="129"/>
      <c r="BS10" s="129"/>
    </row>
    <row r="11" spans="1:71" ht="127.5">
      <c r="A11" s="73">
        <v>27</v>
      </c>
      <c r="B11" s="73">
        <v>6</v>
      </c>
      <c r="C11" s="73" t="s">
        <v>119</v>
      </c>
      <c r="D11" s="73" t="s">
        <v>157</v>
      </c>
      <c r="E11" s="74" t="s">
        <v>39</v>
      </c>
      <c r="F11" s="73" t="s">
        <v>45</v>
      </c>
      <c r="G11" s="73" t="s">
        <v>219</v>
      </c>
      <c r="H11" s="73" t="s">
        <v>69</v>
      </c>
      <c r="I11" s="73" t="s">
        <v>85</v>
      </c>
      <c r="J11" s="82" t="s">
        <v>250</v>
      </c>
      <c r="K11" s="83" t="s">
        <v>251</v>
      </c>
      <c r="L11" s="84" t="s">
        <v>252</v>
      </c>
      <c r="M11" s="85">
        <f>(12*7419915)/3</f>
        <v>29679660</v>
      </c>
      <c r="N11" s="81"/>
      <c r="O11" s="81"/>
      <c r="P11" s="81"/>
      <c r="Q11" s="81"/>
      <c r="R11" s="81"/>
      <c r="S11" s="81">
        <v>1</v>
      </c>
      <c r="T11" s="80">
        <f t="shared" si="0"/>
        <v>1</v>
      </c>
      <c r="U11" s="145" t="s">
        <v>179</v>
      </c>
      <c r="V11" s="145" t="s">
        <v>207</v>
      </c>
      <c r="W11" s="146" t="s">
        <v>179</v>
      </c>
      <c r="X11" s="145" t="s">
        <v>179</v>
      </c>
      <c r="Y11" s="145" t="s">
        <v>207</v>
      </c>
      <c r="Z11" s="145" t="s">
        <v>207</v>
      </c>
      <c r="AA11" s="145" t="s">
        <v>207</v>
      </c>
      <c r="AB11" s="145" t="s">
        <v>207</v>
      </c>
      <c r="AC11" s="145" t="s">
        <v>207</v>
      </c>
      <c r="AD11" s="145" t="s">
        <v>207</v>
      </c>
      <c r="AE11" s="145" t="s">
        <v>207</v>
      </c>
      <c r="AF11" s="145" t="s">
        <v>207</v>
      </c>
      <c r="AG11" s="145" t="s">
        <v>207</v>
      </c>
      <c r="AH11" s="145" t="s">
        <v>207</v>
      </c>
      <c r="AI11" s="145" t="s">
        <v>207</v>
      </c>
      <c r="AJ11" s="145" t="s">
        <v>207</v>
      </c>
      <c r="AK11" s="145" t="s">
        <v>207</v>
      </c>
      <c r="AL11" s="179">
        <v>0.05</v>
      </c>
      <c r="AM11" s="49">
        <v>0.05</v>
      </c>
      <c r="AN11" s="179">
        <v>0.05</v>
      </c>
      <c r="AO11" s="49"/>
      <c r="AP11" s="49"/>
      <c r="AQ11" s="49"/>
      <c r="AR11" s="147">
        <f t="shared" si="1"/>
        <v>0.15000000000000002</v>
      </c>
      <c r="AS11" s="128">
        <f t="shared" si="2"/>
        <v>0</v>
      </c>
      <c r="AT11" s="129">
        <f t="shared" si="3"/>
        <v>0</v>
      </c>
      <c r="AU11" s="129">
        <f t="shared" si="4"/>
      </c>
      <c r="AV11" s="129">
        <f t="shared" si="5"/>
        <v>0.15000000000000002</v>
      </c>
      <c r="AW11" s="134">
        <v>0</v>
      </c>
      <c r="AX11" s="129">
        <f t="shared" si="6"/>
        <v>0</v>
      </c>
      <c r="AY11" s="178"/>
      <c r="AZ11" s="178"/>
      <c r="BA11" s="128">
        <f t="shared" si="7"/>
        <v>0</v>
      </c>
      <c r="BB11" s="129">
        <f t="shared" si="8"/>
        <v>0</v>
      </c>
      <c r="BC11" s="129">
        <f t="shared" si="9"/>
      </c>
      <c r="BD11" s="129">
        <f t="shared" si="10"/>
        <v>0.15000000000000002</v>
      </c>
      <c r="BE11" s="134">
        <v>14839830</v>
      </c>
      <c r="BF11" s="129">
        <f t="shared" si="11"/>
        <v>0.5</v>
      </c>
      <c r="BG11" s="178" t="s">
        <v>789</v>
      </c>
      <c r="BH11" s="178"/>
      <c r="BI11" s="128">
        <f t="shared" si="12"/>
        <v>0</v>
      </c>
      <c r="BJ11" s="129">
        <f t="shared" si="13"/>
        <v>0</v>
      </c>
      <c r="BK11" s="129">
        <f t="shared" si="14"/>
      </c>
      <c r="BL11" s="129">
        <f t="shared" si="15"/>
        <v>0.15000000000000002</v>
      </c>
      <c r="BM11" s="134">
        <f>(M11/12)*2</f>
        <v>4946610</v>
      </c>
      <c r="BN11" s="129">
        <f t="shared" si="16"/>
      </c>
      <c r="BO11" s="178" t="s">
        <v>913</v>
      </c>
      <c r="BP11" s="178"/>
      <c r="BQ11" s="129"/>
      <c r="BR11" s="129"/>
      <c r="BS11" s="129"/>
    </row>
    <row r="12" spans="1:71" ht="140.25">
      <c r="A12" s="73">
        <v>28</v>
      </c>
      <c r="B12" s="73">
        <v>7</v>
      </c>
      <c r="C12" s="73" t="s">
        <v>119</v>
      </c>
      <c r="D12" s="73" t="s">
        <v>159</v>
      </c>
      <c r="E12" s="74" t="s">
        <v>39</v>
      </c>
      <c r="F12" s="73" t="s">
        <v>45</v>
      </c>
      <c r="G12" s="73" t="s">
        <v>219</v>
      </c>
      <c r="H12" s="73" t="s">
        <v>70</v>
      </c>
      <c r="I12" s="73" t="s">
        <v>86</v>
      </c>
      <c r="J12" s="82" t="s">
        <v>253</v>
      </c>
      <c r="K12" s="83" t="s">
        <v>254</v>
      </c>
      <c r="L12" s="84" t="s">
        <v>255</v>
      </c>
      <c r="M12" s="85">
        <v>40000000</v>
      </c>
      <c r="N12" s="81"/>
      <c r="O12" s="81"/>
      <c r="P12" s="81"/>
      <c r="Q12" s="81"/>
      <c r="R12" s="81"/>
      <c r="S12" s="81">
        <v>1</v>
      </c>
      <c r="T12" s="80">
        <f t="shared" si="0"/>
        <v>1</v>
      </c>
      <c r="U12" s="145" t="s">
        <v>179</v>
      </c>
      <c r="V12" s="145" t="s">
        <v>207</v>
      </c>
      <c r="W12" s="146" t="s">
        <v>179</v>
      </c>
      <c r="X12" s="145" t="s">
        <v>179</v>
      </c>
      <c r="Y12" s="145" t="s">
        <v>207</v>
      </c>
      <c r="Z12" s="145" t="s">
        <v>207</v>
      </c>
      <c r="AA12" s="145" t="s">
        <v>207</v>
      </c>
      <c r="AB12" s="145" t="s">
        <v>207</v>
      </c>
      <c r="AC12" s="145" t="s">
        <v>207</v>
      </c>
      <c r="AD12" s="145" t="s">
        <v>207</v>
      </c>
      <c r="AE12" s="145" t="s">
        <v>207</v>
      </c>
      <c r="AF12" s="145" t="s">
        <v>207</v>
      </c>
      <c r="AG12" s="145" t="s">
        <v>207</v>
      </c>
      <c r="AH12" s="145" t="s">
        <v>207</v>
      </c>
      <c r="AI12" s="145" t="s">
        <v>207</v>
      </c>
      <c r="AJ12" s="145" t="s">
        <v>207</v>
      </c>
      <c r="AK12" s="145" t="s">
        <v>207</v>
      </c>
      <c r="AL12" s="179">
        <v>0</v>
      </c>
      <c r="AM12" s="49">
        <v>1</v>
      </c>
      <c r="AN12" s="49">
        <v>0</v>
      </c>
      <c r="AO12" s="49"/>
      <c r="AP12" s="49"/>
      <c r="AQ12" s="49"/>
      <c r="AR12" s="147">
        <f t="shared" si="1"/>
        <v>1</v>
      </c>
      <c r="AS12" s="128">
        <f t="shared" si="2"/>
        <v>0</v>
      </c>
      <c r="AT12" s="129">
        <f t="shared" si="3"/>
        <v>0</v>
      </c>
      <c r="AU12" s="129">
        <f t="shared" si="4"/>
      </c>
      <c r="AV12" s="129">
        <f t="shared" si="5"/>
        <v>1</v>
      </c>
      <c r="AW12" s="134">
        <v>0</v>
      </c>
      <c r="AX12" s="129">
        <f t="shared" si="6"/>
        <v>0</v>
      </c>
      <c r="AY12" s="178"/>
      <c r="AZ12" s="178"/>
      <c r="BA12" s="128">
        <f t="shared" si="7"/>
        <v>0</v>
      </c>
      <c r="BB12" s="129">
        <f t="shared" si="8"/>
        <v>0</v>
      </c>
      <c r="BC12" s="129">
        <f t="shared" si="9"/>
      </c>
      <c r="BD12" s="129">
        <f t="shared" si="10"/>
        <v>1</v>
      </c>
      <c r="BE12" s="134">
        <v>14839830</v>
      </c>
      <c r="BF12" s="129">
        <f t="shared" si="11"/>
        <v>0.37099575</v>
      </c>
      <c r="BG12" s="178" t="s">
        <v>790</v>
      </c>
      <c r="BH12" s="178"/>
      <c r="BI12" s="128">
        <f t="shared" si="12"/>
        <v>0</v>
      </c>
      <c r="BJ12" s="129">
        <f t="shared" si="13"/>
        <v>0</v>
      </c>
      <c r="BK12" s="129">
        <f t="shared" si="14"/>
      </c>
      <c r="BL12" s="129">
        <f t="shared" si="15"/>
        <v>1</v>
      </c>
      <c r="BM12" s="134">
        <f>(M12/12)*2</f>
        <v>6666666.666666667</v>
      </c>
      <c r="BN12" s="129">
        <f t="shared" si="16"/>
      </c>
      <c r="BO12" s="178" t="s">
        <v>914</v>
      </c>
      <c r="BP12" s="178"/>
      <c r="BQ12" s="129"/>
      <c r="BR12" s="129"/>
      <c r="BS12" s="129"/>
    </row>
    <row r="13" spans="1:71" ht="127.5">
      <c r="A13" s="73">
        <v>29</v>
      </c>
      <c r="B13" s="73">
        <v>8</v>
      </c>
      <c r="C13" s="73" t="s">
        <v>119</v>
      </c>
      <c r="D13" s="73" t="s">
        <v>156</v>
      </c>
      <c r="E13" s="74" t="s">
        <v>39</v>
      </c>
      <c r="F13" s="73" t="s">
        <v>45</v>
      </c>
      <c r="G13" s="73" t="s">
        <v>219</v>
      </c>
      <c r="H13" s="73" t="s">
        <v>69</v>
      </c>
      <c r="I13" s="73" t="s">
        <v>85</v>
      </c>
      <c r="J13" s="82" t="s">
        <v>256</v>
      </c>
      <c r="K13" s="83" t="s">
        <v>257</v>
      </c>
      <c r="L13" s="84" t="s">
        <v>258</v>
      </c>
      <c r="M13" s="85">
        <f>(12*7419915)/3</f>
        <v>29679660</v>
      </c>
      <c r="N13" s="87"/>
      <c r="O13" s="87">
        <v>0.3</v>
      </c>
      <c r="P13" s="87"/>
      <c r="Q13" s="87">
        <v>0.3</v>
      </c>
      <c r="R13" s="87"/>
      <c r="S13" s="87">
        <v>0.4</v>
      </c>
      <c r="T13" s="99">
        <f t="shared" si="0"/>
        <v>1</v>
      </c>
      <c r="U13" s="145" t="s">
        <v>179</v>
      </c>
      <c r="V13" s="145" t="s">
        <v>207</v>
      </c>
      <c r="W13" s="146" t="s">
        <v>179</v>
      </c>
      <c r="X13" s="145" t="s">
        <v>179</v>
      </c>
      <c r="Y13" s="145" t="s">
        <v>207</v>
      </c>
      <c r="Z13" s="145" t="s">
        <v>207</v>
      </c>
      <c r="AA13" s="145" t="s">
        <v>207</v>
      </c>
      <c r="AB13" s="145" t="s">
        <v>207</v>
      </c>
      <c r="AC13" s="145" t="s">
        <v>207</v>
      </c>
      <c r="AD13" s="145" t="s">
        <v>207</v>
      </c>
      <c r="AE13" s="145" t="s">
        <v>207</v>
      </c>
      <c r="AF13" s="145" t="s">
        <v>207</v>
      </c>
      <c r="AG13" s="145" t="s">
        <v>207</v>
      </c>
      <c r="AH13" s="145" t="s">
        <v>207</v>
      </c>
      <c r="AI13" s="145" t="s">
        <v>207</v>
      </c>
      <c r="AJ13" s="145" t="s">
        <v>207</v>
      </c>
      <c r="AK13" s="145" t="s">
        <v>207</v>
      </c>
      <c r="AL13" s="179">
        <v>0.05</v>
      </c>
      <c r="AM13" s="179">
        <v>0.3</v>
      </c>
      <c r="AN13" s="49">
        <v>0</v>
      </c>
      <c r="AO13" s="49"/>
      <c r="AP13" s="49"/>
      <c r="AQ13" s="49"/>
      <c r="AR13" s="147">
        <f t="shared" si="1"/>
        <v>0.35</v>
      </c>
      <c r="AS13" s="128">
        <f t="shared" si="2"/>
        <v>0</v>
      </c>
      <c r="AT13" s="129">
        <f t="shared" si="3"/>
        <v>0</v>
      </c>
      <c r="AU13" s="129">
        <f t="shared" si="4"/>
      </c>
      <c r="AV13" s="129">
        <f t="shared" si="5"/>
        <v>0.35</v>
      </c>
      <c r="AW13" s="134">
        <v>0</v>
      </c>
      <c r="AX13" s="129">
        <f t="shared" si="6"/>
        <v>0</v>
      </c>
      <c r="AY13" s="178"/>
      <c r="AZ13" s="178"/>
      <c r="BA13" s="128">
        <f t="shared" si="7"/>
        <v>0.3</v>
      </c>
      <c r="BB13" s="129">
        <f t="shared" si="8"/>
        <v>0.3</v>
      </c>
      <c r="BC13" s="129">
        <f t="shared" si="9"/>
        <v>1</v>
      </c>
      <c r="BD13" s="129">
        <f t="shared" si="10"/>
        <v>0.35</v>
      </c>
      <c r="BE13" s="134">
        <v>7419915</v>
      </c>
      <c r="BF13" s="129">
        <f t="shared" si="11"/>
        <v>0.25</v>
      </c>
      <c r="BG13" s="178" t="s">
        <v>791</v>
      </c>
      <c r="BH13" s="178"/>
      <c r="BI13" s="128">
        <f t="shared" si="12"/>
        <v>0</v>
      </c>
      <c r="BJ13" s="129">
        <f t="shared" si="13"/>
        <v>0</v>
      </c>
      <c r="BK13" s="129">
        <f t="shared" si="14"/>
      </c>
      <c r="BL13" s="129">
        <f t="shared" si="15"/>
        <v>0.35</v>
      </c>
      <c r="BM13" s="134">
        <v>0</v>
      </c>
      <c r="BN13" s="129">
        <f t="shared" si="16"/>
      </c>
      <c r="BO13" s="178"/>
      <c r="BP13" s="178"/>
      <c r="BQ13" s="129"/>
      <c r="BR13" s="129"/>
      <c r="BS13" s="129"/>
    </row>
    <row r="14" spans="1:71" ht="127.5">
      <c r="A14" s="73">
        <v>30</v>
      </c>
      <c r="B14" s="73">
        <v>9</v>
      </c>
      <c r="C14" s="73" t="s">
        <v>119</v>
      </c>
      <c r="D14" s="73" t="s">
        <v>156</v>
      </c>
      <c r="E14" s="74" t="s">
        <v>39</v>
      </c>
      <c r="F14" s="73" t="s">
        <v>45</v>
      </c>
      <c r="G14" s="73" t="s">
        <v>219</v>
      </c>
      <c r="H14" s="73" t="s">
        <v>69</v>
      </c>
      <c r="I14" s="73" t="s">
        <v>85</v>
      </c>
      <c r="J14" s="82" t="s">
        <v>259</v>
      </c>
      <c r="K14" s="83" t="s">
        <v>260</v>
      </c>
      <c r="L14" s="84" t="s">
        <v>261</v>
      </c>
      <c r="M14" s="85">
        <f>24*7419915</f>
        <v>178077960</v>
      </c>
      <c r="N14" s="87"/>
      <c r="O14" s="87"/>
      <c r="P14" s="87">
        <v>0.5</v>
      </c>
      <c r="Q14" s="87"/>
      <c r="R14" s="87"/>
      <c r="S14" s="87">
        <v>0.5</v>
      </c>
      <c r="T14" s="99">
        <f t="shared" si="0"/>
        <v>1</v>
      </c>
      <c r="U14" s="145" t="s">
        <v>179</v>
      </c>
      <c r="V14" s="145" t="s">
        <v>207</v>
      </c>
      <c r="W14" s="146" t="s">
        <v>179</v>
      </c>
      <c r="X14" s="145" t="s">
        <v>179</v>
      </c>
      <c r="Y14" s="145" t="s">
        <v>207</v>
      </c>
      <c r="Z14" s="145" t="s">
        <v>207</v>
      </c>
      <c r="AA14" s="145" t="s">
        <v>207</v>
      </c>
      <c r="AB14" s="145" t="s">
        <v>207</v>
      </c>
      <c r="AC14" s="145" t="s">
        <v>207</v>
      </c>
      <c r="AD14" s="145" t="s">
        <v>207</v>
      </c>
      <c r="AE14" s="145" t="s">
        <v>207</v>
      </c>
      <c r="AF14" s="145" t="s">
        <v>207</v>
      </c>
      <c r="AG14" s="145" t="s">
        <v>207</v>
      </c>
      <c r="AH14" s="145" t="s">
        <v>207</v>
      </c>
      <c r="AI14" s="145" t="s">
        <v>207</v>
      </c>
      <c r="AJ14" s="145" t="s">
        <v>207</v>
      </c>
      <c r="AK14" s="145" t="s">
        <v>207</v>
      </c>
      <c r="AL14" s="51">
        <v>0.2</v>
      </c>
      <c r="AM14" s="179">
        <v>0.05</v>
      </c>
      <c r="AN14" s="179">
        <v>0.4</v>
      </c>
      <c r="AO14" s="49"/>
      <c r="AP14" s="49"/>
      <c r="AQ14" s="49"/>
      <c r="AR14" s="147">
        <f t="shared" si="1"/>
        <v>0.65</v>
      </c>
      <c r="AS14" s="128">
        <f t="shared" si="2"/>
        <v>0</v>
      </c>
      <c r="AT14" s="129">
        <f t="shared" si="3"/>
        <v>0</v>
      </c>
      <c r="AU14" s="129">
        <f t="shared" si="4"/>
      </c>
      <c r="AV14" s="129">
        <f t="shared" si="5"/>
        <v>0.65</v>
      </c>
      <c r="AW14" s="134">
        <v>0</v>
      </c>
      <c r="AX14" s="129">
        <f t="shared" si="6"/>
        <v>0</v>
      </c>
      <c r="AY14" s="178" t="s">
        <v>659</v>
      </c>
      <c r="AZ14" s="178"/>
      <c r="BA14" s="128">
        <f t="shared" si="7"/>
        <v>0</v>
      </c>
      <c r="BB14" s="129">
        <f t="shared" si="8"/>
        <v>0</v>
      </c>
      <c r="BC14" s="129">
        <f t="shared" si="9"/>
      </c>
      <c r="BD14" s="129">
        <f t="shared" si="10"/>
        <v>0.65</v>
      </c>
      <c r="BE14" s="134">
        <v>14839830</v>
      </c>
      <c r="BF14" s="129">
        <f t="shared" si="11"/>
        <v>0.08333333333333333</v>
      </c>
      <c r="BG14" s="178" t="s">
        <v>792</v>
      </c>
      <c r="BH14" s="178"/>
      <c r="BI14" s="128">
        <f t="shared" si="12"/>
        <v>0.5</v>
      </c>
      <c r="BJ14" s="129">
        <f t="shared" si="13"/>
        <v>0.5</v>
      </c>
      <c r="BK14" s="129">
        <f>IF(ISERR(+AN14/BI14),"",IF((+AN14/BI14)&gt;100%,100%,(+AN14/BI14)))+20%</f>
        <v>1</v>
      </c>
      <c r="BL14" s="129">
        <f t="shared" si="15"/>
        <v>0.65</v>
      </c>
      <c r="BM14" s="134">
        <v>4946610</v>
      </c>
      <c r="BN14" s="129">
        <f t="shared" si="16"/>
      </c>
      <c r="BO14" s="178" t="s">
        <v>915</v>
      </c>
      <c r="BP14" s="178"/>
      <c r="BQ14" s="129"/>
      <c r="BR14" s="129"/>
      <c r="BS14" s="129"/>
    </row>
    <row r="15" spans="1:71" ht="178.5">
      <c r="A15" s="73">
        <v>31</v>
      </c>
      <c r="B15" s="73">
        <v>10</v>
      </c>
      <c r="C15" s="73" t="s">
        <v>119</v>
      </c>
      <c r="D15" s="73" t="s">
        <v>159</v>
      </c>
      <c r="E15" s="74" t="s">
        <v>39</v>
      </c>
      <c r="F15" s="73" t="s">
        <v>44</v>
      </c>
      <c r="G15" s="73" t="s">
        <v>219</v>
      </c>
      <c r="H15" s="73" t="s">
        <v>69</v>
      </c>
      <c r="I15" s="73" t="s">
        <v>85</v>
      </c>
      <c r="J15" s="82" t="s">
        <v>262</v>
      </c>
      <c r="K15" s="83" t="s">
        <v>263</v>
      </c>
      <c r="L15" s="84" t="s">
        <v>264</v>
      </c>
      <c r="M15" s="85">
        <f>4*12*(7419915/20)</f>
        <v>17807796</v>
      </c>
      <c r="N15" s="88"/>
      <c r="O15" s="88"/>
      <c r="P15" s="88">
        <v>1</v>
      </c>
      <c r="Q15" s="88">
        <v>1</v>
      </c>
      <c r="R15" s="88">
        <v>1</v>
      </c>
      <c r="S15" s="88">
        <v>1</v>
      </c>
      <c r="T15" s="80">
        <f t="shared" si="0"/>
        <v>4</v>
      </c>
      <c r="U15" s="145" t="s">
        <v>207</v>
      </c>
      <c r="V15" s="145" t="s">
        <v>179</v>
      </c>
      <c r="W15" s="146" t="s">
        <v>179</v>
      </c>
      <c r="X15" s="145" t="s">
        <v>179</v>
      </c>
      <c r="Y15" s="145" t="s">
        <v>207</v>
      </c>
      <c r="Z15" s="145" t="s">
        <v>207</v>
      </c>
      <c r="AA15" s="145" t="s">
        <v>207</v>
      </c>
      <c r="AB15" s="145" t="s">
        <v>207</v>
      </c>
      <c r="AC15" s="145" t="s">
        <v>207</v>
      </c>
      <c r="AD15" s="145" t="s">
        <v>207</v>
      </c>
      <c r="AE15" s="145" t="s">
        <v>207</v>
      </c>
      <c r="AF15" s="145" t="s">
        <v>207</v>
      </c>
      <c r="AG15" s="145" t="s">
        <v>207</v>
      </c>
      <c r="AH15" s="145" t="s">
        <v>207</v>
      </c>
      <c r="AI15" s="145" t="s">
        <v>207</v>
      </c>
      <c r="AJ15" s="145" t="s">
        <v>207</v>
      </c>
      <c r="AK15" s="145" t="s">
        <v>207</v>
      </c>
      <c r="AL15" s="49"/>
      <c r="AM15" s="49">
        <v>0.5</v>
      </c>
      <c r="AN15" s="49">
        <v>2</v>
      </c>
      <c r="AO15" s="49"/>
      <c r="AP15" s="49"/>
      <c r="AQ15" s="49"/>
      <c r="AR15" s="147">
        <f t="shared" si="1"/>
        <v>2.5</v>
      </c>
      <c r="AS15" s="128">
        <f t="shared" si="2"/>
        <v>0</v>
      </c>
      <c r="AT15" s="129">
        <f t="shared" si="3"/>
        <v>0</v>
      </c>
      <c r="AU15" s="129">
        <f t="shared" si="4"/>
      </c>
      <c r="AV15" s="129">
        <f t="shared" si="5"/>
        <v>0.625</v>
      </c>
      <c r="AW15" s="134">
        <v>0</v>
      </c>
      <c r="AX15" s="129">
        <f t="shared" si="6"/>
        <v>0</v>
      </c>
      <c r="AY15" s="178" t="s">
        <v>755</v>
      </c>
      <c r="AZ15" s="178"/>
      <c r="BA15" s="128">
        <f t="shared" si="7"/>
        <v>0</v>
      </c>
      <c r="BB15" s="129">
        <f t="shared" si="8"/>
        <v>0</v>
      </c>
      <c r="BC15" s="129">
        <f t="shared" si="9"/>
      </c>
      <c r="BD15" s="129">
        <f t="shared" si="10"/>
        <v>0.625</v>
      </c>
      <c r="BE15" s="134">
        <v>0</v>
      </c>
      <c r="BF15" s="129">
        <f t="shared" si="11"/>
        <v>0</v>
      </c>
      <c r="BG15" s="178" t="s">
        <v>793</v>
      </c>
      <c r="BH15" s="178"/>
      <c r="BI15" s="128">
        <f t="shared" si="12"/>
        <v>1</v>
      </c>
      <c r="BJ15" s="129">
        <f t="shared" si="13"/>
        <v>0.25</v>
      </c>
      <c r="BK15" s="129">
        <f t="shared" si="14"/>
        <v>1</v>
      </c>
      <c r="BL15" s="129">
        <f t="shared" si="15"/>
        <v>0.625</v>
      </c>
      <c r="BM15" s="134">
        <v>0</v>
      </c>
      <c r="BN15" s="129">
        <f t="shared" si="16"/>
      </c>
      <c r="BO15" s="178" t="s">
        <v>916</v>
      </c>
      <c r="BP15" s="178"/>
      <c r="BQ15" s="129"/>
      <c r="BR15" s="129"/>
      <c r="BS15" s="129"/>
    </row>
    <row r="16" spans="1:71" ht="242.25">
      <c r="A16" s="73">
        <v>32</v>
      </c>
      <c r="B16" s="73">
        <v>11</v>
      </c>
      <c r="C16" s="73" t="s">
        <v>119</v>
      </c>
      <c r="D16" s="73" t="s">
        <v>156</v>
      </c>
      <c r="E16" s="74" t="s">
        <v>39</v>
      </c>
      <c r="F16" s="73" t="s">
        <v>45</v>
      </c>
      <c r="G16" s="73" t="s">
        <v>219</v>
      </c>
      <c r="H16" s="73" t="s">
        <v>69</v>
      </c>
      <c r="I16" s="73" t="s">
        <v>85</v>
      </c>
      <c r="J16" s="82" t="s">
        <v>265</v>
      </c>
      <c r="K16" s="83" t="s">
        <v>266</v>
      </c>
      <c r="L16" s="84" t="s">
        <v>267</v>
      </c>
      <c r="M16" s="85">
        <f aca="true" t="shared" si="17" ref="M16:M28">6*7419915</f>
        <v>44519490</v>
      </c>
      <c r="N16" s="89"/>
      <c r="O16" s="89"/>
      <c r="P16" s="89">
        <v>0.5</v>
      </c>
      <c r="Q16" s="89"/>
      <c r="R16" s="89"/>
      <c r="S16" s="89">
        <v>0.5</v>
      </c>
      <c r="T16" s="99">
        <f t="shared" si="0"/>
        <v>1</v>
      </c>
      <c r="U16" s="145" t="s">
        <v>179</v>
      </c>
      <c r="V16" s="145" t="s">
        <v>179</v>
      </c>
      <c r="W16" s="146" t="s">
        <v>179</v>
      </c>
      <c r="X16" s="145" t="s">
        <v>179</v>
      </c>
      <c r="Y16" s="145" t="s">
        <v>207</v>
      </c>
      <c r="Z16" s="145" t="s">
        <v>207</v>
      </c>
      <c r="AA16" s="145" t="s">
        <v>207</v>
      </c>
      <c r="AB16" s="145" t="s">
        <v>207</v>
      </c>
      <c r="AC16" s="145" t="s">
        <v>207</v>
      </c>
      <c r="AD16" s="145" t="s">
        <v>207</v>
      </c>
      <c r="AE16" s="145" t="s">
        <v>207</v>
      </c>
      <c r="AF16" s="145" t="s">
        <v>207</v>
      </c>
      <c r="AG16" s="145" t="s">
        <v>207</v>
      </c>
      <c r="AH16" s="145" t="s">
        <v>207</v>
      </c>
      <c r="AI16" s="145" t="s">
        <v>207</v>
      </c>
      <c r="AJ16" s="145" t="s">
        <v>207</v>
      </c>
      <c r="AK16" s="145" t="s">
        <v>207</v>
      </c>
      <c r="AL16" s="49">
        <v>0</v>
      </c>
      <c r="AM16" s="179">
        <v>0</v>
      </c>
      <c r="AN16" s="179">
        <v>0.4</v>
      </c>
      <c r="AO16" s="49"/>
      <c r="AP16" s="49"/>
      <c r="AQ16" s="49"/>
      <c r="AR16" s="147">
        <f t="shared" si="1"/>
        <v>0.4</v>
      </c>
      <c r="AS16" s="128">
        <f t="shared" si="2"/>
        <v>0</v>
      </c>
      <c r="AT16" s="129">
        <f t="shared" si="3"/>
        <v>0</v>
      </c>
      <c r="AU16" s="129">
        <f t="shared" si="4"/>
      </c>
      <c r="AV16" s="129">
        <f t="shared" si="5"/>
        <v>0.4</v>
      </c>
      <c r="AW16" s="134">
        <v>0</v>
      </c>
      <c r="AX16" s="129">
        <f t="shared" si="6"/>
        <v>0</v>
      </c>
      <c r="AY16" s="178" t="s">
        <v>660</v>
      </c>
      <c r="AZ16" s="178"/>
      <c r="BA16" s="128">
        <f t="shared" si="7"/>
        <v>0</v>
      </c>
      <c r="BB16" s="129">
        <f t="shared" si="8"/>
        <v>0</v>
      </c>
      <c r="BC16" s="129">
        <f t="shared" si="9"/>
      </c>
      <c r="BD16" s="129">
        <f t="shared" si="10"/>
        <v>0.4</v>
      </c>
      <c r="BE16" s="134">
        <v>0</v>
      </c>
      <c r="BF16" s="129">
        <f t="shared" si="11"/>
        <v>0</v>
      </c>
      <c r="BG16" s="178"/>
      <c r="BH16" s="178"/>
      <c r="BI16" s="128">
        <f t="shared" si="12"/>
        <v>0.5</v>
      </c>
      <c r="BJ16" s="129">
        <f t="shared" si="13"/>
        <v>0.5</v>
      </c>
      <c r="BK16" s="129">
        <f t="shared" si="14"/>
        <v>0.8</v>
      </c>
      <c r="BL16" s="129">
        <f t="shared" si="15"/>
        <v>0.4</v>
      </c>
      <c r="BM16" s="134">
        <f>(M16/12)*2</f>
        <v>7419915</v>
      </c>
      <c r="BN16" s="129">
        <f t="shared" si="16"/>
      </c>
      <c r="BO16" s="178" t="s">
        <v>917</v>
      </c>
      <c r="BP16" s="178"/>
      <c r="BQ16" s="129"/>
      <c r="BR16" s="129"/>
      <c r="BS16" s="129"/>
    </row>
    <row r="17" spans="1:71" ht="165.75">
      <c r="A17" s="73">
        <v>33</v>
      </c>
      <c r="B17" s="73">
        <v>12</v>
      </c>
      <c r="C17" s="73" t="s">
        <v>119</v>
      </c>
      <c r="D17" s="73" t="s">
        <v>157</v>
      </c>
      <c r="E17" s="74" t="s">
        <v>39</v>
      </c>
      <c r="F17" s="73" t="s">
        <v>45</v>
      </c>
      <c r="G17" s="73" t="s">
        <v>219</v>
      </c>
      <c r="H17" s="73" t="s">
        <v>69</v>
      </c>
      <c r="I17" s="73" t="s">
        <v>85</v>
      </c>
      <c r="J17" s="82" t="s">
        <v>268</v>
      </c>
      <c r="K17" s="83" t="s">
        <v>269</v>
      </c>
      <c r="L17" s="84" t="s">
        <v>267</v>
      </c>
      <c r="M17" s="85">
        <f t="shared" si="17"/>
        <v>44519490</v>
      </c>
      <c r="N17" s="89"/>
      <c r="O17" s="89"/>
      <c r="P17" s="89">
        <v>0.5</v>
      </c>
      <c r="Q17" s="89"/>
      <c r="R17" s="89"/>
      <c r="S17" s="89">
        <v>0.5</v>
      </c>
      <c r="T17" s="80">
        <f t="shared" si="0"/>
        <v>1</v>
      </c>
      <c r="U17" s="145" t="s">
        <v>179</v>
      </c>
      <c r="V17" s="145" t="s">
        <v>179</v>
      </c>
      <c r="W17" s="146" t="s">
        <v>179</v>
      </c>
      <c r="X17" s="145" t="s">
        <v>179</v>
      </c>
      <c r="Y17" s="145" t="s">
        <v>207</v>
      </c>
      <c r="Z17" s="145" t="s">
        <v>207</v>
      </c>
      <c r="AA17" s="145" t="s">
        <v>207</v>
      </c>
      <c r="AB17" s="145" t="s">
        <v>207</v>
      </c>
      <c r="AC17" s="145" t="s">
        <v>207</v>
      </c>
      <c r="AD17" s="145" t="s">
        <v>207</v>
      </c>
      <c r="AE17" s="145" t="s">
        <v>207</v>
      </c>
      <c r="AF17" s="145" t="s">
        <v>207</v>
      </c>
      <c r="AG17" s="145" t="s">
        <v>207</v>
      </c>
      <c r="AH17" s="145" t="s">
        <v>207</v>
      </c>
      <c r="AI17" s="145" t="s">
        <v>207</v>
      </c>
      <c r="AJ17" s="145" t="s">
        <v>207</v>
      </c>
      <c r="AK17" s="145" t="s">
        <v>207</v>
      </c>
      <c r="AL17" s="51">
        <v>0.1</v>
      </c>
      <c r="AM17" s="51">
        <v>0</v>
      </c>
      <c r="AN17" s="179">
        <v>0.45</v>
      </c>
      <c r="AO17" s="49"/>
      <c r="AP17" s="49"/>
      <c r="AQ17" s="49"/>
      <c r="AR17" s="147">
        <f t="shared" si="1"/>
        <v>0.55</v>
      </c>
      <c r="AS17" s="128">
        <f t="shared" si="2"/>
        <v>0</v>
      </c>
      <c r="AT17" s="129">
        <f t="shared" si="3"/>
        <v>0</v>
      </c>
      <c r="AU17" s="129">
        <f t="shared" si="4"/>
      </c>
      <c r="AV17" s="129">
        <f t="shared" si="5"/>
        <v>0.55</v>
      </c>
      <c r="AW17" s="134"/>
      <c r="AX17" s="129">
        <f t="shared" si="6"/>
        <v>0</v>
      </c>
      <c r="AY17" s="178" t="s">
        <v>661</v>
      </c>
      <c r="AZ17" s="178"/>
      <c r="BA17" s="128">
        <f t="shared" si="7"/>
        <v>0</v>
      </c>
      <c r="BB17" s="129">
        <f t="shared" si="8"/>
        <v>0</v>
      </c>
      <c r="BC17" s="129">
        <f t="shared" si="9"/>
      </c>
      <c r="BD17" s="129">
        <f t="shared" si="10"/>
        <v>0.55</v>
      </c>
      <c r="BE17" s="134">
        <v>0</v>
      </c>
      <c r="BF17" s="129">
        <f t="shared" si="11"/>
        <v>0</v>
      </c>
      <c r="BG17" s="178"/>
      <c r="BH17" s="178"/>
      <c r="BI17" s="128">
        <f t="shared" si="12"/>
        <v>0.5</v>
      </c>
      <c r="BJ17" s="129">
        <f t="shared" si="13"/>
        <v>0.5</v>
      </c>
      <c r="BK17" s="129">
        <f>IF(ISERR(+AN17/BI17),"",IF((+AN17/BI17)&gt;100%,100%,(+AN17/BI17)))+10%</f>
        <v>1</v>
      </c>
      <c r="BL17" s="129">
        <f t="shared" si="15"/>
        <v>0.55</v>
      </c>
      <c r="BM17" s="134">
        <f>(M17/12)*2</f>
        <v>7419915</v>
      </c>
      <c r="BN17" s="129">
        <f t="shared" si="16"/>
      </c>
      <c r="BO17" s="178" t="s">
        <v>918</v>
      </c>
      <c r="BP17" s="178"/>
      <c r="BQ17" s="129"/>
      <c r="BR17" s="129"/>
      <c r="BS17" s="129"/>
    </row>
    <row r="18" spans="1:71" ht="165.75">
      <c r="A18" s="73">
        <v>34</v>
      </c>
      <c r="B18" s="73">
        <v>13</v>
      </c>
      <c r="C18" s="73" t="s">
        <v>119</v>
      </c>
      <c r="D18" s="73" t="s">
        <v>157</v>
      </c>
      <c r="E18" s="74" t="s">
        <v>39</v>
      </c>
      <c r="F18" s="73" t="s">
        <v>45</v>
      </c>
      <c r="G18" s="73" t="s">
        <v>219</v>
      </c>
      <c r="H18" s="73" t="s">
        <v>69</v>
      </c>
      <c r="I18" s="73" t="s">
        <v>85</v>
      </c>
      <c r="J18" s="82" t="s">
        <v>270</v>
      </c>
      <c r="K18" s="83" t="s">
        <v>271</v>
      </c>
      <c r="L18" s="84" t="s">
        <v>272</v>
      </c>
      <c r="M18" s="85">
        <f t="shared" si="17"/>
        <v>44519490</v>
      </c>
      <c r="N18" s="89"/>
      <c r="O18" s="89"/>
      <c r="P18" s="89"/>
      <c r="Q18" s="89"/>
      <c r="R18" s="87">
        <v>1</v>
      </c>
      <c r="S18" s="89"/>
      <c r="T18" s="87">
        <f t="shared" si="0"/>
        <v>1</v>
      </c>
      <c r="U18" s="148" t="s">
        <v>179</v>
      </c>
      <c r="V18" s="148" t="s">
        <v>207</v>
      </c>
      <c r="W18" s="149" t="s">
        <v>179</v>
      </c>
      <c r="X18" s="148" t="s">
        <v>179</v>
      </c>
      <c r="Y18" s="148" t="s">
        <v>207</v>
      </c>
      <c r="Z18" s="148" t="s">
        <v>207</v>
      </c>
      <c r="AA18" s="148" t="s">
        <v>207</v>
      </c>
      <c r="AB18" s="148" t="s">
        <v>207</v>
      </c>
      <c r="AC18" s="148" t="s">
        <v>207</v>
      </c>
      <c r="AD18" s="148" t="s">
        <v>207</v>
      </c>
      <c r="AE18" s="148" t="s">
        <v>207</v>
      </c>
      <c r="AF18" s="148" t="s">
        <v>207</v>
      </c>
      <c r="AG18" s="148" t="s">
        <v>207</v>
      </c>
      <c r="AH18" s="148" t="s">
        <v>207</v>
      </c>
      <c r="AI18" s="148" t="s">
        <v>207</v>
      </c>
      <c r="AJ18" s="148" t="s">
        <v>207</v>
      </c>
      <c r="AK18" s="148" t="s">
        <v>207</v>
      </c>
      <c r="AL18" s="179">
        <v>0.17</v>
      </c>
      <c r="AM18" s="179">
        <v>0.1</v>
      </c>
      <c r="AN18" s="179">
        <v>0.1</v>
      </c>
      <c r="AO18" s="49"/>
      <c r="AP18" s="49"/>
      <c r="AQ18" s="49"/>
      <c r="AR18" s="147">
        <f t="shared" si="1"/>
        <v>0.37</v>
      </c>
      <c r="AS18" s="128">
        <f t="shared" si="2"/>
        <v>0</v>
      </c>
      <c r="AT18" s="129">
        <f t="shared" si="3"/>
        <v>0</v>
      </c>
      <c r="AU18" s="129">
        <f t="shared" si="4"/>
      </c>
      <c r="AV18" s="129">
        <f t="shared" si="5"/>
        <v>0.37</v>
      </c>
      <c r="AW18" s="134">
        <v>0</v>
      </c>
      <c r="AX18" s="129">
        <f t="shared" si="6"/>
        <v>0</v>
      </c>
      <c r="AY18" s="178" t="s">
        <v>662</v>
      </c>
      <c r="AZ18" s="178"/>
      <c r="BA18" s="128">
        <f t="shared" si="7"/>
        <v>0</v>
      </c>
      <c r="BB18" s="129">
        <f t="shared" si="8"/>
        <v>0</v>
      </c>
      <c r="BC18" s="129">
        <f t="shared" si="9"/>
      </c>
      <c r="BD18" s="129">
        <f t="shared" si="10"/>
        <v>0.37</v>
      </c>
      <c r="BE18" s="134">
        <v>3506925</v>
      </c>
      <c r="BF18" s="129">
        <f t="shared" si="11"/>
        <v>0.07877280265339967</v>
      </c>
      <c r="BG18" s="178" t="s">
        <v>794</v>
      </c>
      <c r="BH18" s="178"/>
      <c r="BI18" s="128">
        <f t="shared" si="12"/>
        <v>0</v>
      </c>
      <c r="BJ18" s="129">
        <f t="shared" si="13"/>
        <v>0</v>
      </c>
      <c r="BK18" s="129">
        <f t="shared" si="14"/>
      </c>
      <c r="BL18" s="129">
        <f t="shared" si="15"/>
        <v>0.37</v>
      </c>
      <c r="BM18" s="134">
        <f>(M18/12)*2</f>
        <v>7419915</v>
      </c>
      <c r="BN18" s="129">
        <f t="shared" si="16"/>
      </c>
      <c r="BO18" s="178" t="s">
        <v>919</v>
      </c>
      <c r="BP18" s="178" t="s">
        <v>920</v>
      </c>
      <c r="BQ18" s="129"/>
      <c r="BR18" s="129"/>
      <c r="BS18" s="129"/>
    </row>
    <row r="19" spans="1:71" ht="114.75">
      <c r="A19" s="73">
        <v>35</v>
      </c>
      <c r="B19" s="73">
        <v>14</v>
      </c>
      <c r="C19" s="73" t="s">
        <v>119</v>
      </c>
      <c r="D19" s="73" t="s">
        <v>159</v>
      </c>
      <c r="E19" s="74" t="s">
        <v>39</v>
      </c>
      <c r="F19" s="73" t="s">
        <v>45</v>
      </c>
      <c r="G19" s="73" t="s">
        <v>219</v>
      </c>
      <c r="H19" s="73" t="s">
        <v>69</v>
      </c>
      <c r="I19" s="73" t="s">
        <v>85</v>
      </c>
      <c r="J19" s="82" t="s">
        <v>273</v>
      </c>
      <c r="K19" s="83" t="s">
        <v>274</v>
      </c>
      <c r="L19" s="84" t="s">
        <v>275</v>
      </c>
      <c r="M19" s="85">
        <f t="shared" si="17"/>
        <v>44519490</v>
      </c>
      <c r="N19" s="89"/>
      <c r="O19" s="89"/>
      <c r="P19" s="89">
        <v>0.5</v>
      </c>
      <c r="Q19" s="89"/>
      <c r="R19" s="89"/>
      <c r="S19" s="89">
        <v>0.5</v>
      </c>
      <c r="T19" s="80">
        <f t="shared" si="0"/>
        <v>1</v>
      </c>
      <c r="U19" s="145" t="s">
        <v>207</v>
      </c>
      <c r="V19" s="145" t="s">
        <v>207</v>
      </c>
      <c r="W19" s="146" t="s">
        <v>179</v>
      </c>
      <c r="X19" s="145" t="s">
        <v>179</v>
      </c>
      <c r="Y19" s="145" t="s">
        <v>207</v>
      </c>
      <c r="Z19" s="145" t="s">
        <v>207</v>
      </c>
      <c r="AA19" s="145" t="s">
        <v>207</v>
      </c>
      <c r="AB19" s="145" t="s">
        <v>207</v>
      </c>
      <c r="AC19" s="145" t="s">
        <v>207</v>
      </c>
      <c r="AD19" s="145" t="s">
        <v>207</v>
      </c>
      <c r="AE19" s="145" t="s">
        <v>207</v>
      </c>
      <c r="AF19" s="145" t="s">
        <v>207</v>
      </c>
      <c r="AG19" s="145" t="s">
        <v>207</v>
      </c>
      <c r="AH19" s="145" t="s">
        <v>207</v>
      </c>
      <c r="AI19" s="145" t="s">
        <v>207</v>
      </c>
      <c r="AJ19" s="145" t="s">
        <v>207</v>
      </c>
      <c r="AK19" s="145" t="s">
        <v>207</v>
      </c>
      <c r="AL19" s="51">
        <v>0.2</v>
      </c>
      <c r="AM19" s="51">
        <v>0.1</v>
      </c>
      <c r="AN19" s="51">
        <v>0.2</v>
      </c>
      <c r="AO19" s="49"/>
      <c r="AP19" s="49"/>
      <c r="AQ19" s="49"/>
      <c r="AR19" s="139">
        <f t="shared" si="1"/>
        <v>0.5</v>
      </c>
      <c r="AS19" s="128">
        <f t="shared" si="2"/>
        <v>0</v>
      </c>
      <c r="AT19" s="129">
        <f t="shared" si="3"/>
        <v>0</v>
      </c>
      <c r="AU19" s="129">
        <f t="shared" si="4"/>
      </c>
      <c r="AV19" s="129">
        <f t="shared" si="5"/>
        <v>0.5</v>
      </c>
      <c r="AW19" s="134">
        <v>4575615</v>
      </c>
      <c r="AX19" s="129">
        <f t="shared" si="6"/>
        <v>0.10277779462433195</v>
      </c>
      <c r="AY19" s="178" t="s">
        <v>663</v>
      </c>
      <c r="AZ19" s="178"/>
      <c r="BA19" s="128">
        <f t="shared" si="7"/>
        <v>0</v>
      </c>
      <c r="BB19" s="129">
        <f t="shared" si="8"/>
        <v>0</v>
      </c>
      <c r="BC19" s="129">
        <f t="shared" si="9"/>
      </c>
      <c r="BD19" s="129">
        <f t="shared" si="10"/>
        <v>0.5</v>
      </c>
      <c r="BE19" s="134">
        <v>14839830</v>
      </c>
      <c r="BF19" s="129">
        <f t="shared" si="11"/>
        <v>0.3333333333333333</v>
      </c>
      <c r="BG19" s="178" t="s">
        <v>795</v>
      </c>
      <c r="BH19" s="178"/>
      <c r="BI19" s="128">
        <f t="shared" si="12"/>
        <v>0.5</v>
      </c>
      <c r="BJ19" s="129">
        <f t="shared" si="13"/>
        <v>0.5</v>
      </c>
      <c r="BK19" s="129">
        <f>IF(ISERR(+AN19/BI19),"",IF((+AN19/BI19)&gt;100%,100%,(+AN19/BI19)))+60%</f>
        <v>1</v>
      </c>
      <c r="BL19" s="129">
        <f t="shared" si="15"/>
        <v>0.5</v>
      </c>
      <c r="BM19" s="134">
        <f>(M19/12)*2</f>
        <v>7419915</v>
      </c>
      <c r="BN19" s="129">
        <f t="shared" si="16"/>
      </c>
      <c r="BO19" s="178" t="s">
        <v>921</v>
      </c>
      <c r="BP19" s="178"/>
      <c r="BQ19" s="129"/>
      <c r="BR19" s="129"/>
      <c r="BS19" s="129"/>
    </row>
    <row r="20" spans="1:71" ht="127.5">
      <c r="A20" s="73">
        <v>36</v>
      </c>
      <c r="B20" s="73">
        <v>15</v>
      </c>
      <c r="C20" s="73" t="s">
        <v>119</v>
      </c>
      <c r="D20" s="73" t="s">
        <v>159</v>
      </c>
      <c r="E20" s="74" t="s">
        <v>39</v>
      </c>
      <c r="F20" s="73" t="s">
        <v>46</v>
      </c>
      <c r="G20" s="73" t="s">
        <v>219</v>
      </c>
      <c r="H20" s="73" t="s">
        <v>70</v>
      </c>
      <c r="I20" s="73" t="s">
        <v>85</v>
      </c>
      <c r="J20" s="82" t="s">
        <v>276</v>
      </c>
      <c r="K20" s="83" t="s">
        <v>277</v>
      </c>
      <c r="L20" s="84" t="s">
        <v>278</v>
      </c>
      <c r="M20" s="85">
        <f t="shared" si="17"/>
        <v>44519490</v>
      </c>
      <c r="N20" s="89">
        <v>0.5</v>
      </c>
      <c r="O20" s="89">
        <v>0.5</v>
      </c>
      <c r="P20" s="89"/>
      <c r="Q20" s="89"/>
      <c r="R20" s="89"/>
      <c r="S20" s="89"/>
      <c r="T20" s="80">
        <f aca="true" t="shared" si="18" ref="T20:T43">SUM(N20:S20)</f>
        <v>1</v>
      </c>
      <c r="U20" s="145" t="s">
        <v>207</v>
      </c>
      <c r="V20" s="145" t="s">
        <v>207</v>
      </c>
      <c r="W20" s="146" t="s">
        <v>179</v>
      </c>
      <c r="X20" s="145" t="s">
        <v>179</v>
      </c>
      <c r="Y20" s="145" t="s">
        <v>207</v>
      </c>
      <c r="Z20" s="145" t="s">
        <v>207</v>
      </c>
      <c r="AA20" s="145" t="s">
        <v>207</v>
      </c>
      <c r="AB20" s="145" t="s">
        <v>207</v>
      </c>
      <c r="AC20" s="145" t="s">
        <v>207</v>
      </c>
      <c r="AD20" s="145" t="s">
        <v>207</v>
      </c>
      <c r="AE20" s="145" t="s">
        <v>207</v>
      </c>
      <c r="AF20" s="145" t="s">
        <v>207</v>
      </c>
      <c r="AG20" s="145" t="s">
        <v>207</v>
      </c>
      <c r="AH20" s="145" t="s">
        <v>207</v>
      </c>
      <c r="AI20" s="145" t="s">
        <v>207</v>
      </c>
      <c r="AJ20" s="145" t="s">
        <v>207</v>
      </c>
      <c r="AK20" s="145" t="s">
        <v>207</v>
      </c>
      <c r="AL20" s="49">
        <v>0.1</v>
      </c>
      <c r="AM20" s="49">
        <v>0.8</v>
      </c>
      <c r="AN20" s="49">
        <v>0.1</v>
      </c>
      <c r="AO20" s="49"/>
      <c r="AP20" s="49"/>
      <c r="AQ20" s="49"/>
      <c r="AR20" s="147">
        <f t="shared" si="1"/>
        <v>1</v>
      </c>
      <c r="AS20" s="128">
        <f t="shared" si="2"/>
        <v>0.5</v>
      </c>
      <c r="AT20" s="129">
        <f t="shared" si="3"/>
        <v>0.5</v>
      </c>
      <c r="AU20" s="129">
        <f t="shared" si="4"/>
        <v>0.2</v>
      </c>
      <c r="AV20" s="129">
        <f t="shared" si="5"/>
        <v>1</v>
      </c>
      <c r="AW20" s="134">
        <v>4575615</v>
      </c>
      <c r="AX20" s="129">
        <f t="shared" si="6"/>
        <v>0.10277779462433195</v>
      </c>
      <c r="AY20" s="178" t="s">
        <v>664</v>
      </c>
      <c r="AZ20" s="178"/>
      <c r="BA20" s="128">
        <f t="shared" si="7"/>
        <v>0.5</v>
      </c>
      <c r="BB20" s="129">
        <f t="shared" si="8"/>
        <v>0.5</v>
      </c>
      <c r="BC20" s="129">
        <f t="shared" si="9"/>
        <v>1</v>
      </c>
      <c r="BD20" s="129">
        <f t="shared" si="10"/>
        <v>1</v>
      </c>
      <c r="BE20" s="134">
        <v>14839830</v>
      </c>
      <c r="BF20" s="129">
        <f t="shared" si="11"/>
        <v>0.3333333333333333</v>
      </c>
      <c r="BG20" s="178" t="s">
        <v>796</v>
      </c>
      <c r="BH20" s="178"/>
      <c r="BI20" s="128">
        <f t="shared" si="12"/>
        <v>0</v>
      </c>
      <c r="BJ20" s="129">
        <f t="shared" si="13"/>
        <v>0</v>
      </c>
      <c r="BK20" s="129">
        <f t="shared" si="14"/>
      </c>
      <c r="BL20" s="129">
        <f t="shared" si="15"/>
        <v>1</v>
      </c>
      <c r="BM20" s="134">
        <f>(M20/12)*2</f>
        <v>7419915</v>
      </c>
      <c r="BN20" s="129">
        <f t="shared" si="16"/>
      </c>
      <c r="BO20" s="178" t="s">
        <v>922</v>
      </c>
      <c r="BP20" s="178"/>
      <c r="BQ20" s="129"/>
      <c r="BR20" s="129"/>
      <c r="BS20" s="129"/>
    </row>
    <row r="21" spans="1:71" ht="76.5">
      <c r="A21" s="73">
        <v>37</v>
      </c>
      <c r="B21" s="73">
        <v>16</v>
      </c>
      <c r="C21" s="73" t="s">
        <v>119</v>
      </c>
      <c r="D21" s="73" t="s">
        <v>157</v>
      </c>
      <c r="E21" s="74" t="s">
        <v>39</v>
      </c>
      <c r="F21" s="73" t="s">
        <v>45</v>
      </c>
      <c r="G21" s="73" t="s">
        <v>219</v>
      </c>
      <c r="H21" s="73" t="s">
        <v>69</v>
      </c>
      <c r="I21" s="73" t="s">
        <v>85</v>
      </c>
      <c r="J21" s="82" t="s">
        <v>279</v>
      </c>
      <c r="K21" s="83" t="s">
        <v>280</v>
      </c>
      <c r="L21" s="84" t="s">
        <v>272</v>
      </c>
      <c r="M21" s="85">
        <f t="shared" si="17"/>
        <v>44519490</v>
      </c>
      <c r="N21" s="89"/>
      <c r="O21" s="89"/>
      <c r="P21" s="89"/>
      <c r="Q21" s="89"/>
      <c r="R21" s="89"/>
      <c r="S21" s="87">
        <v>1</v>
      </c>
      <c r="T21" s="99">
        <f t="shared" si="18"/>
        <v>1</v>
      </c>
      <c r="U21" s="145" t="s">
        <v>207</v>
      </c>
      <c r="V21" s="145" t="s">
        <v>207</v>
      </c>
      <c r="W21" s="146" t="s">
        <v>179</v>
      </c>
      <c r="X21" s="145" t="s">
        <v>179</v>
      </c>
      <c r="Y21" s="145" t="s">
        <v>207</v>
      </c>
      <c r="Z21" s="145" t="s">
        <v>207</v>
      </c>
      <c r="AA21" s="145" t="s">
        <v>207</v>
      </c>
      <c r="AB21" s="145" t="s">
        <v>207</v>
      </c>
      <c r="AC21" s="145" t="s">
        <v>207</v>
      </c>
      <c r="AD21" s="145" t="s">
        <v>207</v>
      </c>
      <c r="AE21" s="145" t="s">
        <v>207</v>
      </c>
      <c r="AF21" s="145" t="s">
        <v>207</v>
      </c>
      <c r="AG21" s="145" t="s">
        <v>207</v>
      </c>
      <c r="AH21" s="145" t="s">
        <v>207</v>
      </c>
      <c r="AI21" s="145" t="s">
        <v>207</v>
      </c>
      <c r="AJ21" s="145" t="s">
        <v>207</v>
      </c>
      <c r="AK21" s="145" t="s">
        <v>207</v>
      </c>
      <c r="AL21" s="49">
        <v>0.1</v>
      </c>
      <c r="AM21" s="49">
        <v>0</v>
      </c>
      <c r="AN21" s="49"/>
      <c r="AO21" s="49"/>
      <c r="AP21" s="49"/>
      <c r="AQ21" s="49"/>
      <c r="AR21" s="147">
        <f t="shared" si="1"/>
        <v>0.1</v>
      </c>
      <c r="AS21" s="128">
        <f t="shared" si="2"/>
        <v>0</v>
      </c>
      <c r="AT21" s="129">
        <f t="shared" si="3"/>
        <v>0</v>
      </c>
      <c r="AU21" s="129">
        <f t="shared" si="4"/>
      </c>
      <c r="AV21" s="129">
        <f t="shared" si="5"/>
        <v>0.1</v>
      </c>
      <c r="AW21" s="134">
        <v>0</v>
      </c>
      <c r="AX21" s="129">
        <f t="shared" si="6"/>
        <v>0</v>
      </c>
      <c r="AY21" s="178"/>
      <c r="AZ21" s="178"/>
      <c r="BA21" s="128">
        <f t="shared" si="7"/>
        <v>0</v>
      </c>
      <c r="BB21" s="129">
        <f t="shared" si="8"/>
        <v>0</v>
      </c>
      <c r="BC21" s="129">
        <f t="shared" si="9"/>
      </c>
      <c r="BD21" s="129">
        <f t="shared" si="10"/>
        <v>0.1</v>
      </c>
      <c r="BE21" s="134">
        <v>0</v>
      </c>
      <c r="BF21" s="129">
        <f t="shared" si="11"/>
        <v>0</v>
      </c>
      <c r="BG21" s="178"/>
      <c r="BH21" s="178"/>
      <c r="BI21" s="128">
        <f t="shared" si="12"/>
        <v>0</v>
      </c>
      <c r="BJ21" s="129">
        <f t="shared" si="13"/>
        <v>0</v>
      </c>
      <c r="BK21" s="129">
        <f t="shared" si="14"/>
      </c>
      <c r="BL21" s="129">
        <f t="shared" si="15"/>
        <v>0.1</v>
      </c>
      <c r="BM21" s="134">
        <v>0</v>
      </c>
      <c r="BN21" s="129">
        <f t="shared" si="16"/>
      </c>
      <c r="BO21" s="178"/>
      <c r="BP21" s="178"/>
      <c r="BQ21" s="129"/>
      <c r="BR21" s="129"/>
      <c r="BS21" s="129"/>
    </row>
    <row r="22" spans="1:71" ht="127.5">
      <c r="A22" s="73">
        <v>38</v>
      </c>
      <c r="B22" s="73">
        <v>17</v>
      </c>
      <c r="C22" s="73" t="s">
        <v>119</v>
      </c>
      <c r="D22" s="73" t="s">
        <v>156</v>
      </c>
      <c r="E22" s="74" t="s">
        <v>39</v>
      </c>
      <c r="F22" s="73" t="s">
        <v>45</v>
      </c>
      <c r="G22" s="73" t="s">
        <v>219</v>
      </c>
      <c r="H22" s="73" t="s">
        <v>69</v>
      </c>
      <c r="I22" s="73" t="s">
        <v>85</v>
      </c>
      <c r="J22" s="82" t="s">
        <v>281</v>
      </c>
      <c r="K22" s="83" t="s">
        <v>282</v>
      </c>
      <c r="L22" s="84" t="s">
        <v>267</v>
      </c>
      <c r="M22" s="85">
        <f t="shared" si="17"/>
        <v>44519490</v>
      </c>
      <c r="N22" s="89">
        <v>0.2</v>
      </c>
      <c r="O22" s="89">
        <v>0.2</v>
      </c>
      <c r="P22" s="89">
        <v>0.2</v>
      </c>
      <c r="Q22" s="89">
        <v>0.2</v>
      </c>
      <c r="R22" s="89">
        <v>0.2</v>
      </c>
      <c r="S22" s="89"/>
      <c r="T22" s="99">
        <f t="shared" si="18"/>
        <v>1</v>
      </c>
      <c r="U22" s="145" t="s">
        <v>179</v>
      </c>
      <c r="V22" s="145" t="s">
        <v>207</v>
      </c>
      <c r="W22" s="146" t="s">
        <v>179</v>
      </c>
      <c r="X22" s="145" t="s">
        <v>179</v>
      </c>
      <c r="Y22" s="145" t="s">
        <v>207</v>
      </c>
      <c r="Z22" s="145" t="s">
        <v>207</v>
      </c>
      <c r="AA22" s="145" t="s">
        <v>207</v>
      </c>
      <c r="AB22" s="145" t="s">
        <v>207</v>
      </c>
      <c r="AC22" s="145" t="s">
        <v>207</v>
      </c>
      <c r="AD22" s="145" t="s">
        <v>207</v>
      </c>
      <c r="AE22" s="145" t="s">
        <v>207</v>
      </c>
      <c r="AF22" s="145" t="s">
        <v>207</v>
      </c>
      <c r="AG22" s="145" t="s">
        <v>207</v>
      </c>
      <c r="AH22" s="145" t="s">
        <v>207</v>
      </c>
      <c r="AI22" s="145" t="s">
        <v>207</v>
      </c>
      <c r="AJ22" s="145" t="s">
        <v>207</v>
      </c>
      <c r="AK22" s="145" t="s">
        <v>207</v>
      </c>
      <c r="AL22" s="49">
        <v>0.2</v>
      </c>
      <c r="AM22" s="49">
        <v>0.2</v>
      </c>
      <c r="AN22" s="49">
        <v>0.2</v>
      </c>
      <c r="AO22" s="49"/>
      <c r="AP22" s="49"/>
      <c r="AQ22" s="49"/>
      <c r="AR22" s="147">
        <f t="shared" si="1"/>
        <v>0.6000000000000001</v>
      </c>
      <c r="AS22" s="128">
        <f t="shared" si="2"/>
        <v>0.2</v>
      </c>
      <c r="AT22" s="129">
        <f t="shared" si="3"/>
        <v>0.2</v>
      </c>
      <c r="AU22" s="129">
        <f t="shared" si="4"/>
        <v>1</v>
      </c>
      <c r="AV22" s="129">
        <f t="shared" si="5"/>
        <v>0.6000000000000001</v>
      </c>
      <c r="AW22" s="134">
        <v>0</v>
      </c>
      <c r="AX22" s="129">
        <f t="shared" si="6"/>
        <v>0</v>
      </c>
      <c r="AY22" s="178" t="s">
        <v>754</v>
      </c>
      <c r="AZ22" s="178"/>
      <c r="BA22" s="128">
        <f t="shared" si="7"/>
        <v>0.2</v>
      </c>
      <c r="BB22" s="129">
        <f t="shared" si="8"/>
        <v>0.2</v>
      </c>
      <c r="BC22" s="129">
        <f t="shared" si="9"/>
        <v>1</v>
      </c>
      <c r="BD22" s="129">
        <f t="shared" si="10"/>
        <v>0.6000000000000001</v>
      </c>
      <c r="BE22" s="134">
        <v>14839830</v>
      </c>
      <c r="BF22" s="129">
        <f t="shared" si="11"/>
        <v>0.3333333333333333</v>
      </c>
      <c r="BG22" s="178" t="s">
        <v>797</v>
      </c>
      <c r="BH22" s="178"/>
      <c r="BI22" s="128">
        <f t="shared" si="12"/>
        <v>0.2</v>
      </c>
      <c r="BJ22" s="129">
        <f t="shared" si="13"/>
        <v>0.2</v>
      </c>
      <c r="BK22" s="129">
        <f t="shared" si="14"/>
        <v>1</v>
      </c>
      <c r="BL22" s="129">
        <f t="shared" si="15"/>
        <v>0.6000000000000001</v>
      </c>
      <c r="BM22" s="134">
        <f>(M22/12)*2</f>
        <v>7419915</v>
      </c>
      <c r="BN22" s="129">
        <f t="shared" si="16"/>
      </c>
      <c r="BO22" s="178" t="s">
        <v>923</v>
      </c>
      <c r="BP22" s="178"/>
      <c r="BQ22" s="129"/>
      <c r="BR22" s="129"/>
      <c r="BS22" s="129"/>
    </row>
    <row r="23" spans="1:71" ht="409.5">
      <c r="A23" s="73">
        <v>39</v>
      </c>
      <c r="B23" s="73">
        <v>18</v>
      </c>
      <c r="C23" s="73" t="s">
        <v>119</v>
      </c>
      <c r="D23" s="73" t="s">
        <v>607</v>
      </c>
      <c r="E23" s="74" t="s">
        <v>39</v>
      </c>
      <c r="F23" s="73" t="s">
        <v>45</v>
      </c>
      <c r="G23" s="73" t="s">
        <v>219</v>
      </c>
      <c r="H23" s="73" t="s">
        <v>69</v>
      </c>
      <c r="I23" s="73" t="s">
        <v>85</v>
      </c>
      <c r="J23" s="82" t="s">
        <v>283</v>
      </c>
      <c r="K23" s="83" t="s">
        <v>284</v>
      </c>
      <c r="L23" s="84" t="s">
        <v>285</v>
      </c>
      <c r="M23" s="85">
        <f t="shared" si="17"/>
        <v>44519490</v>
      </c>
      <c r="N23" s="91"/>
      <c r="O23" s="91"/>
      <c r="P23" s="91"/>
      <c r="Q23" s="91"/>
      <c r="R23" s="91">
        <v>1</v>
      </c>
      <c r="S23" s="91"/>
      <c r="T23" s="80">
        <f t="shared" si="18"/>
        <v>1</v>
      </c>
      <c r="U23" s="145" t="s">
        <v>179</v>
      </c>
      <c r="V23" s="145" t="s">
        <v>207</v>
      </c>
      <c r="W23" s="146" t="s">
        <v>179</v>
      </c>
      <c r="X23" s="145" t="s">
        <v>179</v>
      </c>
      <c r="Y23" s="145" t="s">
        <v>207</v>
      </c>
      <c r="Z23" s="145" t="s">
        <v>207</v>
      </c>
      <c r="AA23" s="145" t="s">
        <v>207</v>
      </c>
      <c r="AB23" s="145" t="s">
        <v>207</v>
      </c>
      <c r="AC23" s="145" t="s">
        <v>207</v>
      </c>
      <c r="AD23" s="145" t="s">
        <v>207</v>
      </c>
      <c r="AE23" s="145" t="s">
        <v>207</v>
      </c>
      <c r="AF23" s="145" t="s">
        <v>207</v>
      </c>
      <c r="AG23" s="145" t="s">
        <v>207</v>
      </c>
      <c r="AH23" s="145" t="s">
        <v>207</v>
      </c>
      <c r="AI23" s="145" t="s">
        <v>207</v>
      </c>
      <c r="AJ23" s="145" t="s">
        <v>207</v>
      </c>
      <c r="AK23" s="145" t="s">
        <v>207</v>
      </c>
      <c r="AL23" s="49">
        <v>0.1</v>
      </c>
      <c r="AM23" s="49">
        <v>0.3</v>
      </c>
      <c r="AN23" s="49"/>
      <c r="AO23" s="49"/>
      <c r="AP23" s="49"/>
      <c r="AQ23" s="49"/>
      <c r="AR23" s="147">
        <f t="shared" si="1"/>
        <v>0.4</v>
      </c>
      <c r="AS23" s="128">
        <f t="shared" si="2"/>
        <v>0</v>
      </c>
      <c r="AT23" s="129">
        <f t="shared" si="3"/>
        <v>0</v>
      </c>
      <c r="AU23" s="129">
        <f t="shared" si="4"/>
      </c>
      <c r="AV23" s="129">
        <f t="shared" si="5"/>
        <v>0.4</v>
      </c>
      <c r="AW23" s="134">
        <v>4204618</v>
      </c>
      <c r="AX23" s="129">
        <f t="shared" si="6"/>
        <v>0.09444443321340833</v>
      </c>
      <c r="AY23" s="178" t="s">
        <v>665</v>
      </c>
      <c r="AZ23" s="178"/>
      <c r="BA23" s="128">
        <f t="shared" si="7"/>
        <v>0</v>
      </c>
      <c r="BB23" s="129">
        <f t="shared" si="8"/>
        <v>0</v>
      </c>
      <c r="BC23" s="129">
        <f t="shared" si="9"/>
      </c>
      <c r="BD23" s="129">
        <f t="shared" si="10"/>
        <v>0.4</v>
      </c>
      <c r="BE23" s="134">
        <v>14839830</v>
      </c>
      <c r="BF23" s="129">
        <f t="shared" si="11"/>
        <v>0.3333333333333333</v>
      </c>
      <c r="BG23" s="178" t="s">
        <v>798</v>
      </c>
      <c r="BH23" s="178"/>
      <c r="BI23" s="128">
        <f t="shared" si="12"/>
        <v>0</v>
      </c>
      <c r="BJ23" s="129">
        <f t="shared" si="13"/>
        <v>0</v>
      </c>
      <c r="BK23" s="129">
        <f t="shared" si="14"/>
      </c>
      <c r="BL23" s="129">
        <f t="shared" si="15"/>
        <v>0.4</v>
      </c>
      <c r="BM23" s="134">
        <f>(M23/12)*2</f>
        <v>7419915</v>
      </c>
      <c r="BN23" s="129">
        <f t="shared" si="16"/>
      </c>
      <c r="BO23" s="178" t="s">
        <v>924</v>
      </c>
      <c r="BP23" s="178"/>
      <c r="BQ23" s="129"/>
      <c r="BR23" s="129"/>
      <c r="BS23" s="129"/>
    </row>
    <row r="24" spans="1:71" ht="242.25">
      <c r="A24" s="73">
        <v>40</v>
      </c>
      <c r="B24" s="73">
        <v>19</v>
      </c>
      <c r="C24" s="73" t="s">
        <v>119</v>
      </c>
      <c r="D24" s="73" t="s">
        <v>607</v>
      </c>
      <c r="E24" s="74" t="s">
        <v>39</v>
      </c>
      <c r="F24" s="73" t="s">
        <v>44</v>
      </c>
      <c r="G24" s="73" t="s">
        <v>219</v>
      </c>
      <c r="H24" s="73" t="s">
        <v>69</v>
      </c>
      <c r="I24" s="73" t="s">
        <v>85</v>
      </c>
      <c r="J24" s="82" t="s">
        <v>608</v>
      </c>
      <c r="K24" s="92" t="s">
        <v>286</v>
      </c>
      <c r="L24" s="84" t="s">
        <v>287</v>
      </c>
      <c r="M24" s="85">
        <v>200000000</v>
      </c>
      <c r="N24" s="93">
        <v>0.16666666666666669</v>
      </c>
      <c r="O24" s="93">
        <v>0.16666666666666669</v>
      </c>
      <c r="P24" s="93">
        <v>0.16666666666666669</v>
      </c>
      <c r="Q24" s="93">
        <v>0.16666666666666669</v>
      </c>
      <c r="R24" s="93">
        <v>0.16666666666666669</v>
      </c>
      <c r="S24" s="93">
        <v>0.16666666666666669</v>
      </c>
      <c r="T24" s="94">
        <f>SUBTOTAL(9,N24:S24)</f>
        <v>1.0000000000000002</v>
      </c>
      <c r="U24" s="145" t="s">
        <v>179</v>
      </c>
      <c r="V24" s="145" t="s">
        <v>207</v>
      </c>
      <c r="W24" s="146" t="s">
        <v>179</v>
      </c>
      <c r="X24" s="145" t="s">
        <v>179</v>
      </c>
      <c r="Y24" s="145" t="s">
        <v>207</v>
      </c>
      <c r="Z24" s="145" t="s">
        <v>207</v>
      </c>
      <c r="AA24" s="145" t="s">
        <v>207</v>
      </c>
      <c r="AB24" s="145" t="s">
        <v>207</v>
      </c>
      <c r="AC24" s="145" t="s">
        <v>207</v>
      </c>
      <c r="AD24" s="145" t="s">
        <v>207</v>
      </c>
      <c r="AE24" s="145" t="s">
        <v>207</v>
      </c>
      <c r="AF24" s="145" t="s">
        <v>207</v>
      </c>
      <c r="AG24" s="145" t="s">
        <v>207</v>
      </c>
      <c r="AH24" s="145" t="s">
        <v>207</v>
      </c>
      <c r="AI24" s="145" t="s">
        <v>207</v>
      </c>
      <c r="AJ24" s="145" t="s">
        <v>207</v>
      </c>
      <c r="AK24" s="145" t="s">
        <v>207</v>
      </c>
      <c r="AL24" s="51">
        <v>0.17</v>
      </c>
      <c r="AM24" s="178">
        <v>0.17</v>
      </c>
      <c r="AN24" s="178">
        <v>0.17</v>
      </c>
      <c r="AO24" s="51"/>
      <c r="AP24" s="51"/>
      <c r="AQ24" s="51"/>
      <c r="AR24" s="139">
        <f t="shared" si="1"/>
        <v>0.51</v>
      </c>
      <c r="AS24" s="128">
        <f t="shared" si="2"/>
        <v>0.16666666666666669</v>
      </c>
      <c r="AT24" s="129">
        <f t="shared" si="3"/>
        <v>0.16666666666666666</v>
      </c>
      <c r="AU24" s="129">
        <f t="shared" si="4"/>
        <v>1</v>
      </c>
      <c r="AV24" s="129">
        <f t="shared" si="5"/>
        <v>0.5099999999999999</v>
      </c>
      <c r="AW24" s="134">
        <v>4204618</v>
      </c>
      <c r="AX24" s="129">
        <f t="shared" si="6"/>
        <v>0.02102309</v>
      </c>
      <c r="AY24" s="178" t="s">
        <v>666</v>
      </c>
      <c r="AZ24" s="178"/>
      <c r="BA24" s="128">
        <f t="shared" si="7"/>
        <v>0.16666666666666669</v>
      </c>
      <c r="BB24" s="129">
        <f t="shared" si="8"/>
        <v>0.16666666666666666</v>
      </c>
      <c r="BC24" s="129">
        <f t="shared" si="9"/>
        <v>1</v>
      </c>
      <c r="BD24" s="129">
        <f t="shared" si="10"/>
        <v>0.5099999999999999</v>
      </c>
      <c r="BE24" s="134">
        <v>14839830</v>
      </c>
      <c r="BF24" s="129">
        <f t="shared" si="11"/>
        <v>0.07419915</v>
      </c>
      <c r="BG24" s="178" t="s">
        <v>799</v>
      </c>
      <c r="BH24" s="178"/>
      <c r="BI24" s="128">
        <f t="shared" si="12"/>
        <v>0.16666666666666669</v>
      </c>
      <c r="BJ24" s="129">
        <f t="shared" si="13"/>
        <v>0.16666666666666666</v>
      </c>
      <c r="BK24" s="129">
        <f t="shared" si="14"/>
        <v>1</v>
      </c>
      <c r="BL24" s="129">
        <f t="shared" si="15"/>
        <v>0.5099999999999999</v>
      </c>
      <c r="BM24" s="134">
        <v>7419915</v>
      </c>
      <c r="BN24" s="129">
        <f t="shared" si="16"/>
      </c>
      <c r="BO24" s="178" t="s">
        <v>925</v>
      </c>
      <c r="BP24" s="178"/>
      <c r="BQ24" s="129"/>
      <c r="BR24" s="129"/>
      <c r="BS24" s="129"/>
    </row>
    <row r="25" spans="1:71" ht="277.5" customHeight="1">
      <c r="A25" s="73">
        <v>41</v>
      </c>
      <c r="B25" s="73">
        <v>20</v>
      </c>
      <c r="C25" s="73" t="s">
        <v>119</v>
      </c>
      <c r="D25" s="73" t="s">
        <v>159</v>
      </c>
      <c r="E25" s="74" t="s">
        <v>39</v>
      </c>
      <c r="F25" s="73" t="s">
        <v>44</v>
      </c>
      <c r="G25" s="73" t="s">
        <v>219</v>
      </c>
      <c r="H25" s="73" t="s">
        <v>70</v>
      </c>
      <c r="I25" s="73" t="s">
        <v>85</v>
      </c>
      <c r="J25" s="82" t="s">
        <v>288</v>
      </c>
      <c r="K25" s="83" t="s">
        <v>289</v>
      </c>
      <c r="L25" s="84" t="s">
        <v>290</v>
      </c>
      <c r="M25" s="85">
        <f t="shared" si="17"/>
        <v>44519490</v>
      </c>
      <c r="N25" s="91"/>
      <c r="O25" s="91"/>
      <c r="P25" s="91">
        <v>1</v>
      </c>
      <c r="Q25" s="91"/>
      <c r="R25" s="91"/>
      <c r="S25" s="91">
        <v>1</v>
      </c>
      <c r="T25" s="201">
        <f>SUM(P25+S25)</f>
        <v>2</v>
      </c>
      <c r="U25" s="145" t="s">
        <v>179</v>
      </c>
      <c r="V25" s="145" t="s">
        <v>207</v>
      </c>
      <c r="W25" s="146" t="s">
        <v>179</v>
      </c>
      <c r="X25" s="145" t="s">
        <v>179</v>
      </c>
      <c r="Y25" s="145" t="s">
        <v>207</v>
      </c>
      <c r="Z25" s="145" t="s">
        <v>207</v>
      </c>
      <c r="AA25" s="145" t="s">
        <v>207</v>
      </c>
      <c r="AB25" s="145" t="s">
        <v>207</v>
      </c>
      <c r="AC25" s="145" t="s">
        <v>207</v>
      </c>
      <c r="AD25" s="145" t="s">
        <v>207</v>
      </c>
      <c r="AE25" s="145" t="s">
        <v>207</v>
      </c>
      <c r="AF25" s="145" t="s">
        <v>207</v>
      </c>
      <c r="AG25" s="145" t="s">
        <v>207</v>
      </c>
      <c r="AH25" s="145" t="s">
        <v>207</v>
      </c>
      <c r="AI25" s="145" t="s">
        <v>207</v>
      </c>
      <c r="AJ25" s="145" t="s">
        <v>207</v>
      </c>
      <c r="AK25" s="145" t="s">
        <v>207</v>
      </c>
      <c r="AL25" s="49">
        <v>0</v>
      </c>
      <c r="AM25" s="49">
        <v>0.8</v>
      </c>
      <c r="AN25" s="49">
        <v>1.1</v>
      </c>
      <c r="AO25" s="49"/>
      <c r="AP25" s="49"/>
      <c r="AQ25" s="49"/>
      <c r="AR25" s="147">
        <f t="shared" si="1"/>
        <v>1.9000000000000001</v>
      </c>
      <c r="AS25" s="128">
        <f t="shared" si="2"/>
        <v>0</v>
      </c>
      <c r="AT25" s="129">
        <f t="shared" si="3"/>
        <v>0</v>
      </c>
      <c r="AU25" s="129">
        <f t="shared" si="4"/>
      </c>
      <c r="AV25" s="129">
        <f t="shared" si="5"/>
        <v>0.9500000000000001</v>
      </c>
      <c r="AW25" s="134">
        <v>2276425</v>
      </c>
      <c r="AX25" s="129">
        <f t="shared" si="6"/>
        <v>0.05113322277501382</v>
      </c>
      <c r="AY25" s="178" t="s">
        <v>667</v>
      </c>
      <c r="AZ25" s="178"/>
      <c r="BA25" s="128">
        <f t="shared" si="7"/>
        <v>0</v>
      </c>
      <c r="BB25" s="129">
        <f t="shared" si="8"/>
        <v>0</v>
      </c>
      <c r="BC25" s="129">
        <f t="shared" si="9"/>
      </c>
      <c r="BD25" s="129">
        <f t="shared" si="10"/>
        <v>0.9500000000000001</v>
      </c>
      <c r="BE25" s="134">
        <v>14581425</v>
      </c>
      <c r="BF25" s="129">
        <f t="shared" si="11"/>
        <v>0.3275290215588723</v>
      </c>
      <c r="BG25" s="178" t="s">
        <v>800</v>
      </c>
      <c r="BH25" s="178"/>
      <c r="BI25" s="128">
        <f t="shared" si="12"/>
        <v>1</v>
      </c>
      <c r="BJ25" s="129">
        <f t="shared" si="13"/>
        <v>0.5</v>
      </c>
      <c r="BK25" s="129">
        <f t="shared" si="14"/>
        <v>1</v>
      </c>
      <c r="BL25" s="129">
        <f t="shared" si="15"/>
        <v>0.9500000000000001</v>
      </c>
      <c r="BM25" s="134">
        <f>(M25/12)*4</f>
        <v>14839830</v>
      </c>
      <c r="BN25" s="129">
        <f t="shared" si="16"/>
      </c>
      <c r="BO25" s="178" t="s">
        <v>926</v>
      </c>
      <c r="BP25" s="178" t="s">
        <v>927</v>
      </c>
      <c r="BQ25" s="129"/>
      <c r="BR25" s="129"/>
      <c r="BS25" s="129"/>
    </row>
    <row r="26" spans="1:71" ht="153">
      <c r="A26" s="73">
        <v>42</v>
      </c>
      <c r="B26" s="73">
        <v>21</v>
      </c>
      <c r="C26" s="73" t="s">
        <v>119</v>
      </c>
      <c r="D26" s="73" t="s">
        <v>156</v>
      </c>
      <c r="E26" s="74" t="s">
        <v>39</v>
      </c>
      <c r="F26" s="73" t="s">
        <v>45</v>
      </c>
      <c r="G26" s="73" t="s">
        <v>219</v>
      </c>
      <c r="H26" s="73" t="s">
        <v>69</v>
      </c>
      <c r="I26" s="73" t="s">
        <v>85</v>
      </c>
      <c r="J26" s="82" t="s">
        <v>291</v>
      </c>
      <c r="K26" s="83" t="s">
        <v>292</v>
      </c>
      <c r="L26" s="84" t="s">
        <v>293</v>
      </c>
      <c r="M26" s="85">
        <f t="shared" si="17"/>
        <v>44519490</v>
      </c>
      <c r="N26" s="91"/>
      <c r="O26" s="91"/>
      <c r="P26" s="91"/>
      <c r="Q26" s="91"/>
      <c r="R26" s="91"/>
      <c r="S26" s="91">
        <v>1</v>
      </c>
      <c r="T26" s="80">
        <f t="shared" si="18"/>
        <v>1</v>
      </c>
      <c r="U26" s="145" t="s">
        <v>179</v>
      </c>
      <c r="V26" s="145" t="s">
        <v>207</v>
      </c>
      <c r="W26" s="146" t="s">
        <v>179</v>
      </c>
      <c r="X26" s="145" t="s">
        <v>179</v>
      </c>
      <c r="Y26" s="145" t="s">
        <v>207</v>
      </c>
      <c r="Z26" s="145" t="s">
        <v>207</v>
      </c>
      <c r="AA26" s="145" t="s">
        <v>207</v>
      </c>
      <c r="AB26" s="145" t="s">
        <v>207</v>
      </c>
      <c r="AC26" s="145" t="s">
        <v>207</v>
      </c>
      <c r="AD26" s="145" t="s">
        <v>207</v>
      </c>
      <c r="AE26" s="145" t="s">
        <v>207</v>
      </c>
      <c r="AF26" s="145" t="s">
        <v>207</v>
      </c>
      <c r="AG26" s="145" t="s">
        <v>207</v>
      </c>
      <c r="AH26" s="145" t="s">
        <v>207</v>
      </c>
      <c r="AI26" s="145" t="s">
        <v>207</v>
      </c>
      <c r="AJ26" s="145" t="s">
        <v>207</v>
      </c>
      <c r="AK26" s="145" t="s">
        <v>207</v>
      </c>
      <c r="AL26" s="49">
        <v>0</v>
      </c>
      <c r="AM26" s="49">
        <v>0.1</v>
      </c>
      <c r="AN26" s="49">
        <v>0.2</v>
      </c>
      <c r="AO26" s="49"/>
      <c r="AP26" s="49"/>
      <c r="AQ26" s="49"/>
      <c r="AR26" s="147">
        <f t="shared" si="1"/>
        <v>0.30000000000000004</v>
      </c>
      <c r="AS26" s="128">
        <f t="shared" si="2"/>
        <v>0</v>
      </c>
      <c r="AT26" s="129">
        <f t="shared" si="3"/>
        <v>0</v>
      </c>
      <c r="AU26" s="129">
        <f t="shared" si="4"/>
      </c>
      <c r="AV26" s="129">
        <f t="shared" si="5"/>
        <v>0.30000000000000004</v>
      </c>
      <c r="AW26" s="134">
        <v>2276425</v>
      </c>
      <c r="AX26" s="129">
        <f t="shared" si="6"/>
        <v>0.05113322277501382</v>
      </c>
      <c r="AY26" s="178" t="s">
        <v>668</v>
      </c>
      <c r="AZ26" s="178"/>
      <c r="BA26" s="128">
        <f t="shared" si="7"/>
        <v>0</v>
      </c>
      <c r="BB26" s="129">
        <f t="shared" si="8"/>
        <v>0</v>
      </c>
      <c r="BC26" s="129">
        <f t="shared" si="9"/>
      </c>
      <c r="BD26" s="129">
        <f t="shared" si="10"/>
        <v>0.30000000000000004</v>
      </c>
      <c r="BE26" s="134">
        <v>11074500</v>
      </c>
      <c r="BF26" s="129">
        <f t="shared" si="11"/>
        <v>0.24875621890547264</v>
      </c>
      <c r="BG26" s="178" t="s">
        <v>801</v>
      </c>
      <c r="BH26" s="178"/>
      <c r="BI26" s="128">
        <f t="shared" si="12"/>
        <v>0</v>
      </c>
      <c r="BJ26" s="129">
        <f t="shared" si="13"/>
        <v>0</v>
      </c>
      <c r="BK26" s="129">
        <f t="shared" si="14"/>
      </c>
      <c r="BL26" s="129">
        <f t="shared" si="15"/>
        <v>0.30000000000000004</v>
      </c>
      <c r="BM26" s="134">
        <f aca="true" t="shared" si="19" ref="BM26:BM31">(M26/12)*2</f>
        <v>7419915</v>
      </c>
      <c r="BN26" s="129">
        <f t="shared" si="16"/>
      </c>
      <c r="BO26" s="178" t="s">
        <v>928</v>
      </c>
      <c r="BP26" s="178"/>
      <c r="BQ26" s="129"/>
      <c r="BR26" s="129"/>
      <c r="BS26" s="129"/>
    </row>
    <row r="27" spans="1:71" ht="242.25">
      <c r="A27" s="73">
        <v>43</v>
      </c>
      <c r="B27" s="73">
        <v>22</v>
      </c>
      <c r="C27" s="73" t="s">
        <v>119</v>
      </c>
      <c r="D27" s="73" t="s">
        <v>157</v>
      </c>
      <c r="E27" s="74" t="s">
        <v>39</v>
      </c>
      <c r="F27" s="73" t="s">
        <v>45</v>
      </c>
      <c r="G27" s="73" t="s">
        <v>219</v>
      </c>
      <c r="H27" s="73" t="s">
        <v>69</v>
      </c>
      <c r="I27" s="73" t="s">
        <v>85</v>
      </c>
      <c r="J27" s="82" t="s">
        <v>294</v>
      </c>
      <c r="K27" s="83" t="s">
        <v>295</v>
      </c>
      <c r="L27" s="84" t="s">
        <v>296</v>
      </c>
      <c r="M27" s="85">
        <f t="shared" si="17"/>
        <v>44519490</v>
      </c>
      <c r="N27" s="91"/>
      <c r="O27" s="91"/>
      <c r="P27" s="91"/>
      <c r="Q27" s="91"/>
      <c r="R27" s="91">
        <v>1</v>
      </c>
      <c r="S27" s="91"/>
      <c r="T27" s="80">
        <f t="shared" si="18"/>
        <v>1</v>
      </c>
      <c r="U27" s="145" t="s">
        <v>179</v>
      </c>
      <c r="V27" s="145" t="s">
        <v>207</v>
      </c>
      <c r="W27" s="146" t="s">
        <v>179</v>
      </c>
      <c r="X27" s="145" t="s">
        <v>179</v>
      </c>
      <c r="Y27" s="145" t="s">
        <v>207</v>
      </c>
      <c r="Z27" s="145" t="s">
        <v>207</v>
      </c>
      <c r="AA27" s="145" t="s">
        <v>207</v>
      </c>
      <c r="AB27" s="145" t="s">
        <v>207</v>
      </c>
      <c r="AC27" s="145" t="s">
        <v>207</v>
      </c>
      <c r="AD27" s="145" t="s">
        <v>207</v>
      </c>
      <c r="AE27" s="145" t="s">
        <v>207</v>
      </c>
      <c r="AF27" s="145" t="s">
        <v>207</v>
      </c>
      <c r="AG27" s="145" t="s">
        <v>207</v>
      </c>
      <c r="AH27" s="145" t="s">
        <v>207</v>
      </c>
      <c r="AI27" s="145" t="s">
        <v>207</v>
      </c>
      <c r="AJ27" s="145" t="s">
        <v>207</v>
      </c>
      <c r="AK27" s="145" t="s">
        <v>207</v>
      </c>
      <c r="AL27" s="49">
        <v>0</v>
      </c>
      <c r="AM27" s="49">
        <v>0.2</v>
      </c>
      <c r="AN27" s="49">
        <v>0.15</v>
      </c>
      <c r="AO27" s="49"/>
      <c r="AP27" s="49"/>
      <c r="AQ27" s="49"/>
      <c r="AR27" s="147">
        <f t="shared" si="1"/>
        <v>0.35</v>
      </c>
      <c r="AS27" s="128">
        <f t="shared" si="2"/>
        <v>0</v>
      </c>
      <c r="AT27" s="129">
        <f t="shared" si="3"/>
        <v>0</v>
      </c>
      <c r="AU27" s="129">
        <f t="shared" si="4"/>
      </c>
      <c r="AV27" s="129">
        <f t="shared" si="5"/>
        <v>0.35</v>
      </c>
      <c r="AW27" s="134">
        <v>0</v>
      </c>
      <c r="AX27" s="129">
        <f t="shared" si="6"/>
        <v>0</v>
      </c>
      <c r="AY27" s="178" t="s">
        <v>669</v>
      </c>
      <c r="AZ27" s="178"/>
      <c r="BA27" s="128">
        <f t="shared" si="7"/>
        <v>0</v>
      </c>
      <c r="BB27" s="129">
        <f t="shared" si="8"/>
        <v>0</v>
      </c>
      <c r="BC27" s="129">
        <f t="shared" si="9"/>
      </c>
      <c r="BD27" s="129">
        <f t="shared" si="10"/>
        <v>0.35</v>
      </c>
      <c r="BE27" s="134">
        <v>8948196</v>
      </c>
      <c r="BF27" s="129">
        <f t="shared" si="11"/>
        <v>0.2009950248756219</v>
      </c>
      <c r="BG27" s="178" t="s">
        <v>802</v>
      </c>
      <c r="BH27" s="178"/>
      <c r="BI27" s="128">
        <f t="shared" si="12"/>
        <v>0</v>
      </c>
      <c r="BJ27" s="129">
        <f t="shared" si="13"/>
        <v>0</v>
      </c>
      <c r="BK27" s="129">
        <f t="shared" si="14"/>
      </c>
      <c r="BL27" s="129">
        <f t="shared" si="15"/>
        <v>0.35</v>
      </c>
      <c r="BM27" s="134">
        <f t="shared" si="19"/>
        <v>7419915</v>
      </c>
      <c r="BN27" s="129">
        <f t="shared" si="16"/>
      </c>
      <c r="BO27" s="178" t="s">
        <v>929</v>
      </c>
      <c r="BP27" s="178"/>
      <c r="BQ27" s="129"/>
      <c r="BR27" s="129"/>
      <c r="BS27" s="129"/>
    </row>
    <row r="28" spans="1:71" ht="242.25">
      <c r="A28" s="73">
        <v>44</v>
      </c>
      <c r="B28" s="73">
        <v>23</v>
      </c>
      <c r="C28" s="73" t="s">
        <v>119</v>
      </c>
      <c r="D28" s="73" t="s">
        <v>156</v>
      </c>
      <c r="E28" s="74" t="s">
        <v>39</v>
      </c>
      <c r="F28" s="73" t="s">
        <v>45</v>
      </c>
      <c r="G28" s="73" t="s">
        <v>219</v>
      </c>
      <c r="H28" s="73" t="s">
        <v>69</v>
      </c>
      <c r="I28" s="73" t="s">
        <v>85</v>
      </c>
      <c r="J28" s="82" t="s">
        <v>297</v>
      </c>
      <c r="K28" s="83" t="s">
        <v>298</v>
      </c>
      <c r="L28" s="84" t="s">
        <v>299</v>
      </c>
      <c r="M28" s="85">
        <f t="shared" si="17"/>
        <v>44519490</v>
      </c>
      <c r="N28" s="91"/>
      <c r="O28" s="91"/>
      <c r="P28" s="91"/>
      <c r="Q28" s="91"/>
      <c r="R28" s="91"/>
      <c r="S28" s="91">
        <v>1</v>
      </c>
      <c r="T28" s="80">
        <f t="shared" si="18"/>
        <v>1</v>
      </c>
      <c r="U28" s="145" t="s">
        <v>179</v>
      </c>
      <c r="V28" s="145" t="s">
        <v>207</v>
      </c>
      <c r="W28" s="146" t="s">
        <v>179</v>
      </c>
      <c r="X28" s="145" t="s">
        <v>179</v>
      </c>
      <c r="Y28" s="145" t="s">
        <v>207</v>
      </c>
      <c r="Z28" s="145" t="s">
        <v>207</v>
      </c>
      <c r="AA28" s="145" t="s">
        <v>207</v>
      </c>
      <c r="AB28" s="145" t="s">
        <v>207</v>
      </c>
      <c r="AC28" s="145" t="s">
        <v>207</v>
      </c>
      <c r="AD28" s="145" t="s">
        <v>207</v>
      </c>
      <c r="AE28" s="145" t="s">
        <v>207</v>
      </c>
      <c r="AF28" s="145" t="s">
        <v>207</v>
      </c>
      <c r="AG28" s="145" t="s">
        <v>207</v>
      </c>
      <c r="AH28" s="145" t="s">
        <v>207</v>
      </c>
      <c r="AI28" s="145" t="s">
        <v>207</v>
      </c>
      <c r="AJ28" s="145" t="s">
        <v>207</v>
      </c>
      <c r="AK28" s="145" t="s">
        <v>207</v>
      </c>
      <c r="AL28" s="49">
        <v>0.05</v>
      </c>
      <c r="AM28" s="49">
        <v>0.2</v>
      </c>
      <c r="AN28" s="49">
        <v>0.1</v>
      </c>
      <c r="AO28" s="49"/>
      <c r="AP28" s="49"/>
      <c r="AQ28" s="49"/>
      <c r="AR28" s="147">
        <f t="shared" si="1"/>
        <v>0.35</v>
      </c>
      <c r="AS28" s="128">
        <f t="shared" si="2"/>
        <v>0</v>
      </c>
      <c r="AT28" s="129">
        <f t="shared" si="3"/>
        <v>0</v>
      </c>
      <c r="AU28" s="129">
        <f t="shared" si="4"/>
      </c>
      <c r="AV28" s="129">
        <f t="shared" si="5"/>
        <v>0.35</v>
      </c>
      <c r="AW28" s="134">
        <v>0</v>
      </c>
      <c r="AX28" s="129">
        <f t="shared" si="6"/>
        <v>0</v>
      </c>
      <c r="AY28" s="178"/>
      <c r="AZ28" s="178"/>
      <c r="BA28" s="128">
        <f t="shared" si="7"/>
        <v>0</v>
      </c>
      <c r="BB28" s="129">
        <f t="shared" si="8"/>
        <v>0</v>
      </c>
      <c r="BC28" s="129">
        <f t="shared" si="9"/>
      </c>
      <c r="BD28" s="129">
        <f t="shared" si="10"/>
        <v>0.35</v>
      </c>
      <c r="BE28" s="134">
        <v>8948196</v>
      </c>
      <c r="BF28" s="129">
        <f t="shared" si="11"/>
        <v>0.2009950248756219</v>
      </c>
      <c r="BG28" s="178" t="s">
        <v>803</v>
      </c>
      <c r="BH28" s="178"/>
      <c r="BI28" s="128">
        <f t="shared" si="12"/>
        <v>0</v>
      </c>
      <c r="BJ28" s="129">
        <f t="shared" si="13"/>
        <v>0</v>
      </c>
      <c r="BK28" s="129">
        <f t="shared" si="14"/>
      </c>
      <c r="BL28" s="129">
        <f t="shared" si="15"/>
        <v>0.35</v>
      </c>
      <c r="BM28" s="134">
        <f t="shared" si="19"/>
        <v>7419915</v>
      </c>
      <c r="BN28" s="129">
        <f t="shared" si="16"/>
      </c>
      <c r="BO28" s="178" t="s">
        <v>930</v>
      </c>
      <c r="BP28" s="178"/>
      <c r="BQ28" s="129"/>
      <c r="BR28" s="129"/>
      <c r="BS28" s="129"/>
    </row>
    <row r="29" spans="1:71" ht="178.5">
      <c r="A29" s="73">
        <v>45</v>
      </c>
      <c r="B29" s="73">
        <v>24</v>
      </c>
      <c r="C29" s="73" t="s">
        <v>119</v>
      </c>
      <c r="D29" s="73" t="s">
        <v>157</v>
      </c>
      <c r="E29" s="74" t="s">
        <v>39</v>
      </c>
      <c r="F29" s="73" t="s">
        <v>45</v>
      </c>
      <c r="G29" s="73" t="s">
        <v>219</v>
      </c>
      <c r="H29" s="73" t="s">
        <v>69</v>
      </c>
      <c r="I29" s="73" t="s">
        <v>85</v>
      </c>
      <c r="J29" s="82" t="s">
        <v>300</v>
      </c>
      <c r="K29" s="83" t="s">
        <v>301</v>
      </c>
      <c r="L29" s="84" t="s">
        <v>302</v>
      </c>
      <c r="M29" s="85">
        <v>1200000000</v>
      </c>
      <c r="N29" s="91"/>
      <c r="O29" s="91"/>
      <c r="P29" s="91"/>
      <c r="Q29" s="91"/>
      <c r="R29" s="91"/>
      <c r="S29" s="91">
        <v>1</v>
      </c>
      <c r="T29" s="80">
        <f t="shared" si="18"/>
        <v>1</v>
      </c>
      <c r="U29" s="145" t="s">
        <v>179</v>
      </c>
      <c r="V29" s="145" t="s">
        <v>207</v>
      </c>
      <c r="W29" s="146" t="s">
        <v>179</v>
      </c>
      <c r="X29" s="145" t="s">
        <v>179</v>
      </c>
      <c r="Y29" s="145" t="s">
        <v>207</v>
      </c>
      <c r="Z29" s="145" t="s">
        <v>207</v>
      </c>
      <c r="AA29" s="145" t="s">
        <v>207</v>
      </c>
      <c r="AB29" s="145" t="s">
        <v>207</v>
      </c>
      <c r="AC29" s="145" t="s">
        <v>207</v>
      </c>
      <c r="AD29" s="145" t="s">
        <v>207</v>
      </c>
      <c r="AE29" s="145" t="s">
        <v>207</v>
      </c>
      <c r="AF29" s="145" t="s">
        <v>207</v>
      </c>
      <c r="AG29" s="145" t="s">
        <v>207</v>
      </c>
      <c r="AH29" s="145" t="s">
        <v>207</v>
      </c>
      <c r="AI29" s="145" t="s">
        <v>207</v>
      </c>
      <c r="AJ29" s="145" t="s">
        <v>207</v>
      </c>
      <c r="AK29" s="145" t="s">
        <v>207</v>
      </c>
      <c r="AL29" s="49"/>
      <c r="AM29" s="49">
        <v>0.1</v>
      </c>
      <c r="AN29" s="49">
        <v>0.25</v>
      </c>
      <c r="AO29" s="49"/>
      <c r="AP29" s="49"/>
      <c r="AQ29" s="49"/>
      <c r="AR29" s="147">
        <f t="shared" si="1"/>
        <v>0.35</v>
      </c>
      <c r="AS29" s="128">
        <f t="shared" si="2"/>
        <v>0</v>
      </c>
      <c r="AT29" s="129">
        <f t="shared" si="3"/>
        <v>0</v>
      </c>
      <c r="AU29" s="129">
        <f t="shared" si="4"/>
      </c>
      <c r="AV29" s="129">
        <f t="shared" si="5"/>
        <v>0.35</v>
      </c>
      <c r="AW29" s="134">
        <v>0</v>
      </c>
      <c r="AX29" s="129">
        <f t="shared" si="6"/>
        <v>0</v>
      </c>
      <c r="AY29" s="178" t="s">
        <v>669</v>
      </c>
      <c r="AZ29" s="178"/>
      <c r="BA29" s="128">
        <f t="shared" si="7"/>
        <v>0</v>
      </c>
      <c r="BB29" s="129">
        <f t="shared" si="8"/>
        <v>0</v>
      </c>
      <c r="BC29" s="129">
        <f t="shared" si="9"/>
      </c>
      <c r="BD29" s="129">
        <f t="shared" si="10"/>
        <v>0.35</v>
      </c>
      <c r="BE29" s="134">
        <v>8948196</v>
      </c>
      <c r="BF29" s="129">
        <f t="shared" si="11"/>
        <v>0.00745683</v>
      </c>
      <c r="BG29" s="178" t="s">
        <v>804</v>
      </c>
      <c r="BH29" s="178"/>
      <c r="BI29" s="128">
        <f t="shared" si="12"/>
        <v>0</v>
      </c>
      <c r="BJ29" s="129">
        <f t="shared" si="13"/>
        <v>0</v>
      </c>
      <c r="BK29" s="129">
        <f t="shared" si="14"/>
      </c>
      <c r="BL29" s="129">
        <f t="shared" si="15"/>
        <v>0.35</v>
      </c>
      <c r="BM29" s="134">
        <f t="shared" si="19"/>
        <v>200000000</v>
      </c>
      <c r="BN29" s="129">
        <f t="shared" si="16"/>
      </c>
      <c r="BO29" s="178" t="s">
        <v>931</v>
      </c>
      <c r="BP29" s="178"/>
      <c r="BQ29" s="129"/>
      <c r="BR29" s="129"/>
      <c r="BS29" s="129"/>
    </row>
    <row r="30" spans="1:71" ht="114.75">
      <c r="A30" s="73">
        <v>46</v>
      </c>
      <c r="B30" s="73">
        <v>25</v>
      </c>
      <c r="C30" s="73" t="s">
        <v>119</v>
      </c>
      <c r="D30" s="73" t="s">
        <v>157</v>
      </c>
      <c r="E30" s="74" t="s">
        <v>39</v>
      </c>
      <c r="F30" s="73" t="s">
        <v>45</v>
      </c>
      <c r="G30" s="73" t="s">
        <v>219</v>
      </c>
      <c r="H30" s="73" t="s">
        <v>69</v>
      </c>
      <c r="I30" s="73" t="s">
        <v>85</v>
      </c>
      <c r="J30" s="82" t="s">
        <v>303</v>
      </c>
      <c r="K30" s="83" t="s">
        <v>304</v>
      </c>
      <c r="L30" s="84" t="s">
        <v>305</v>
      </c>
      <c r="M30" s="85">
        <f>12*7419915</f>
        <v>89038980</v>
      </c>
      <c r="N30" s="91"/>
      <c r="O30" s="91"/>
      <c r="P30" s="91"/>
      <c r="Q30" s="91"/>
      <c r="R30" s="91"/>
      <c r="S30" s="91">
        <v>1</v>
      </c>
      <c r="T30" s="80">
        <f t="shared" si="18"/>
        <v>1</v>
      </c>
      <c r="U30" s="145" t="s">
        <v>179</v>
      </c>
      <c r="V30" s="145" t="s">
        <v>207</v>
      </c>
      <c r="W30" s="146" t="s">
        <v>179</v>
      </c>
      <c r="X30" s="145" t="s">
        <v>179</v>
      </c>
      <c r="Y30" s="145" t="s">
        <v>207</v>
      </c>
      <c r="Z30" s="145" t="s">
        <v>207</v>
      </c>
      <c r="AA30" s="145" t="s">
        <v>207</v>
      </c>
      <c r="AB30" s="145" t="s">
        <v>207</v>
      </c>
      <c r="AC30" s="145" t="s">
        <v>207</v>
      </c>
      <c r="AD30" s="145" t="s">
        <v>207</v>
      </c>
      <c r="AE30" s="145" t="s">
        <v>207</v>
      </c>
      <c r="AF30" s="145" t="s">
        <v>207</v>
      </c>
      <c r="AG30" s="145" t="s">
        <v>207</v>
      </c>
      <c r="AH30" s="145" t="s">
        <v>207</v>
      </c>
      <c r="AI30" s="145" t="s">
        <v>207</v>
      </c>
      <c r="AJ30" s="145" t="s">
        <v>207</v>
      </c>
      <c r="AK30" s="145" t="s">
        <v>207</v>
      </c>
      <c r="AL30" s="49">
        <v>0</v>
      </c>
      <c r="AM30" s="49">
        <v>0.1</v>
      </c>
      <c r="AN30" s="49">
        <v>0.25</v>
      </c>
      <c r="AO30" s="49"/>
      <c r="AP30" s="49"/>
      <c r="AQ30" s="49"/>
      <c r="AR30" s="147">
        <f t="shared" si="1"/>
        <v>0.35</v>
      </c>
      <c r="AS30" s="128">
        <f t="shared" si="2"/>
        <v>0</v>
      </c>
      <c r="AT30" s="129">
        <f t="shared" si="3"/>
        <v>0</v>
      </c>
      <c r="AU30" s="129">
        <f t="shared" si="4"/>
      </c>
      <c r="AV30" s="129">
        <f t="shared" si="5"/>
        <v>0.35</v>
      </c>
      <c r="AW30" s="134">
        <v>2276425</v>
      </c>
      <c r="AX30" s="129">
        <f t="shared" si="6"/>
        <v>0.02556661138750691</v>
      </c>
      <c r="AY30" s="178" t="s">
        <v>670</v>
      </c>
      <c r="AZ30" s="178"/>
      <c r="BA30" s="128">
        <f t="shared" si="7"/>
        <v>0</v>
      </c>
      <c r="BB30" s="129">
        <f t="shared" si="8"/>
        <v>0</v>
      </c>
      <c r="BC30" s="129">
        <f t="shared" si="9"/>
      </c>
      <c r="BD30" s="129">
        <f t="shared" si="10"/>
        <v>0.35</v>
      </c>
      <c r="BE30" s="134">
        <v>11074500</v>
      </c>
      <c r="BF30" s="129">
        <f t="shared" si="11"/>
        <v>0.12437810945273632</v>
      </c>
      <c r="BG30" s="178" t="s">
        <v>805</v>
      </c>
      <c r="BH30" s="178"/>
      <c r="BI30" s="128">
        <f t="shared" si="12"/>
        <v>0</v>
      </c>
      <c r="BJ30" s="129">
        <f t="shared" si="13"/>
        <v>0</v>
      </c>
      <c r="BK30" s="129">
        <f t="shared" si="14"/>
      </c>
      <c r="BL30" s="129">
        <f t="shared" si="15"/>
        <v>0.35</v>
      </c>
      <c r="BM30" s="134">
        <f t="shared" si="19"/>
        <v>14839830</v>
      </c>
      <c r="BN30" s="129">
        <f t="shared" si="16"/>
      </c>
      <c r="BO30" s="178" t="s">
        <v>932</v>
      </c>
      <c r="BP30" s="178" t="s">
        <v>933</v>
      </c>
      <c r="BQ30" s="129"/>
      <c r="BR30" s="129"/>
      <c r="BS30" s="129"/>
    </row>
    <row r="31" spans="1:71" ht="102">
      <c r="A31" s="73">
        <v>47</v>
      </c>
      <c r="B31" s="73">
        <v>26</v>
      </c>
      <c r="C31" s="73" t="s">
        <v>119</v>
      </c>
      <c r="D31" s="73" t="s">
        <v>156</v>
      </c>
      <c r="E31" s="74" t="s">
        <v>39</v>
      </c>
      <c r="F31" s="73" t="s">
        <v>45</v>
      </c>
      <c r="G31" s="73" t="s">
        <v>219</v>
      </c>
      <c r="H31" s="73" t="s">
        <v>69</v>
      </c>
      <c r="I31" s="73" t="s">
        <v>85</v>
      </c>
      <c r="J31" s="82" t="s">
        <v>306</v>
      </c>
      <c r="K31" s="83" t="s">
        <v>307</v>
      </c>
      <c r="L31" s="84" t="s">
        <v>308</v>
      </c>
      <c r="M31" s="85">
        <f>12*7419915</f>
        <v>89038980</v>
      </c>
      <c r="N31" s="91"/>
      <c r="O31" s="91"/>
      <c r="P31" s="91"/>
      <c r="Q31" s="91"/>
      <c r="R31" s="91"/>
      <c r="S31" s="91">
        <v>1</v>
      </c>
      <c r="T31" s="80">
        <f t="shared" si="18"/>
        <v>1</v>
      </c>
      <c r="U31" s="145" t="s">
        <v>179</v>
      </c>
      <c r="V31" s="145" t="s">
        <v>207</v>
      </c>
      <c r="W31" s="146" t="s">
        <v>179</v>
      </c>
      <c r="X31" s="145" t="s">
        <v>179</v>
      </c>
      <c r="Y31" s="145" t="s">
        <v>207</v>
      </c>
      <c r="Z31" s="145" t="s">
        <v>207</v>
      </c>
      <c r="AA31" s="145" t="s">
        <v>207</v>
      </c>
      <c r="AB31" s="145" t="s">
        <v>207</v>
      </c>
      <c r="AC31" s="145" t="s">
        <v>207</v>
      </c>
      <c r="AD31" s="145" t="s">
        <v>207</v>
      </c>
      <c r="AE31" s="145" t="s">
        <v>207</v>
      </c>
      <c r="AF31" s="145" t="s">
        <v>207</v>
      </c>
      <c r="AG31" s="145" t="s">
        <v>207</v>
      </c>
      <c r="AH31" s="145" t="s">
        <v>207</v>
      </c>
      <c r="AI31" s="145" t="s">
        <v>207</v>
      </c>
      <c r="AJ31" s="145" t="s">
        <v>207</v>
      </c>
      <c r="AK31" s="145" t="s">
        <v>207</v>
      </c>
      <c r="AL31" s="49">
        <v>0</v>
      </c>
      <c r="AM31" s="49">
        <v>0.1</v>
      </c>
      <c r="AN31" s="49">
        <v>0.2</v>
      </c>
      <c r="AO31" s="49"/>
      <c r="AP31" s="49"/>
      <c r="AQ31" s="49"/>
      <c r="AR31" s="147">
        <f t="shared" si="1"/>
        <v>0.30000000000000004</v>
      </c>
      <c r="AS31" s="128">
        <f t="shared" si="2"/>
        <v>0</v>
      </c>
      <c r="AT31" s="129">
        <f t="shared" si="3"/>
        <v>0</v>
      </c>
      <c r="AU31" s="129">
        <f t="shared" si="4"/>
      </c>
      <c r="AV31" s="129">
        <f t="shared" si="5"/>
        <v>0.30000000000000004</v>
      </c>
      <c r="AW31" s="134">
        <v>0</v>
      </c>
      <c r="AX31" s="129">
        <f t="shared" si="6"/>
        <v>0</v>
      </c>
      <c r="AY31" s="178"/>
      <c r="AZ31" s="178"/>
      <c r="BA31" s="128">
        <f t="shared" si="7"/>
        <v>0</v>
      </c>
      <c r="BB31" s="129">
        <f t="shared" si="8"/>
        <v>0</v>
      </c>
      <c r="BC31" s="129">
        <f t="shared" si="9"/>
      </c>
      <c r="BD31" s="129">
        <f t="shared" si="10"/>
        <v>0.30000000000000004</v>
      </c>
      <c r="BE31" s="134">
        <v>2473305</v>
      </c>
      <c r="BF31" s="129">
        <f t="shared" si="11"/>
        <v>0.027777777777777776</v>
      </c>
      <c r="BG31" s="178" t="s">
        <v>806</v>
      </c>
      <c r="BH31" s="178"/>
      <c r="BI31" s="128">
        <f t="shared" si="12"/>
        <v>0</v>
      </c>
      <c r="BJ31" s="129">
        <f t="shared" si="13"/>
        <v>0</v>
      </c>
      <c r="BK31" s="129">
        <f t="shared" si="14"/>
      </c>
      <c r="BL31" s="129">
        <f t="shared" si="15"/>
        <v>0.30000000000000004</v>
      </c>
      <c r="BM31" s="134">
        <f t="shared" si="19"/>
        <v>14839830</v>
      </c>
      <c r="BN31" s="129">
        <f t="shared" si="16"/>
      </c>
      <c r="BO31" s="178" t="s">
        <v>934</v>
      </c>
      <c r="BP31" s="178"/>
      <c r="BQ31" s="129"/>
      <c r="BR31" s="129"/>
      <c r="BS31" s="129"/>
    </row>
    <row r="32" spans="1:71" ht="76.5">
      <c r="A32" s="73">
        <v>48</v>
      </c>
      <c r="B32" s="73">
        <v>27</v>
      </c>
      <c r="C32" s="73" t="s">
        <v>119</v>
      </c>
      <c r="D32" s="73" t="s">
        <v>159</v>
      </c>
      <c r="E32" s="74" t="s">
        <v>39</v>
      </c>
      <c r="F32" s="73" t="s">
        <v>45</v>
      </c>
      <c r="G32" s="73" t="s">
        <v>219</v>
      </c>
      <c r="H32" s="73" t="s">
        <v>69</v>
      </c>
      <c r="I32" s="73" t="s">
        <v>85</v>
      </c>
      <c r="J32" s="82" t="s">
        <v>309</v>
      </c>
      <c r="K32" s="83" t="s">
        <v>310</v>
      </c>
      <c r="L32" s="84" t="s">
        <v>311</v>
      </c>
      <c r="M32" s="85" t="s">
        <v>312</v>
      </c>
      <c r="N32" s="91"/>
      <c r="O32" s="91"/>
      <c r="P32" s="91"/>
      <c r="Q32" s="91"/>
      <c r="R32" s="91">
        <v>1</v>
      </c>
      <c r="S32" s="91">
        <v>1</v>
      </c>
      <c r="T32" s="80">
        <f t="shared" si="18"/>
        <v>2</v>
      </c>
      <c r="U32" s="145" t="s">
        <v>179</v>
      </c>
      <c r="V32" s="145" t="s">
        <v>207</v>
      </c>
      <c r="W32" s="146" t="s">
        <v>179</v>
      </c>
      <c r="X32" s="145" t="s">
        <v>179</v>
      </c>
      <c r="Y32" s="145" t="s">
        <v>207</v>
      </c>
      <c r="Z32" s="145" t="s">
        <v>207</v>
      </c>
      <c r="AA32" s="145" t="s">
        <v>207</v>
      </c>
      <c r="AB32" s="145" t="s">
        <v>207</v>
      </c>
      <c r="AC32" s="145" t="s">
        <v>207</v>
      </c>
      <c r="AD32" s="145" t="s">
        <v>207</v>
      </c>
      <c r="AE32" s="145" t="s">
        <v>207</v>
      </c>
      <c r="AF32" s="145" t="s">
        <v>207</v>
      </c>
      <c r="AG32" s="145" t="s">
        <v>207</v>
      </c>
      <c r="AH32" s="145" t="s">
        <v>207</v>
      </c>
      <c r="AI32" s="145" t="s">
        <v>207</v>
      </c>
      <c r="AJ32" s="145" t="s">
        <v>207</v>
      </c>
      <c r="AK32" s="145" t="s">
        <v>207</v>
      </c>
      <c r="AL32" s="49">
        <v>0</v>
      </c>
      <c r="AM32" s="49">
        <v>0</v>
      </c>
      <c r="AN32" s="49"/>
      <c r="AO32" s="49"/>
      <c r="AP32" s="49"/>
      <c r="AQ32" s="49"/>
      <c r="AR32" s="147">
        <f t="shared" si="1"/>
        <v>0</v>
      </c>
      <c r="AS32" s="128">
        <f t="shared" si="2"/>
        <v>0</v>
      </c>
      <c r="AT32" s="129">
        <f t="shared" si="3"/>
        <v>0</v>
      </c>
      <c r="AU32" s="129">
        <f t="shared" si="4"/>
      </c>
      <c r="AV32" s="129">
        <f t="shared" si="5"/>
        <v>0</v>
      </c>
      <c r="AW32" s="134">
        <v>0</v>
      </c>
      <c r="AX32" s="129">
        <f t="shared" si="6"/>
      </c>
      <c r="AY32" s="178"/>
      <c r="AZ32" s="178"/>
      <c r="BA32" s="128">
        <f t="shared" si="7"/>
        <v>0</v>
      </c>
      <c r="BB32" s="129">
        <f t="shared" si="8"/>
        <v>0</v>
      </c>
      <c r="BC32" s="129">
        <f t="shared" si="9"/>
      </c>
      <c r="BD32" s="129">
        <f t="shared" si="10"/>
        <v>0</v>
      </c>
      <c r="BE32" s="134">
        <v>0</v>
      </c>
      <c r="BF32" s="129">
        <f t="shared" si="11"/>
      </c>
      <c r="BG32" s="178"/>
      <c r="BH32" s="178"/>
      <c r="BI32" s="128">
        <f t="shared" si="12"/>
        <v>0</v>
      </c>
      <c r="BJ32" s="129">
        <f t="shared" si="13"/>
        <v>0</v>
      </c>
      <c r="BK32" s="129">
        <f t="shared" si="14"/>
      </c>
      <c r="BL32" s="129">
        <f t="shared" si="15"/>
        <v>0</v>
      </c>
      <c r="BM32" s="134">
        <v>0</v>
      </c>
      <c r="BN32" s="129">
        <f t="shared" si="16"/>
      </c>
      <c r="BO32" s="178"/>
      <c r="BP32" s="178"/>
      <c r="BQ32" s="129"/>
      <c r="BR32" s="129"/>
      <c r="BS32" s="129"/>
    </row>
    <row r="33" spans="1:71" ht="76.5">
      <c r="A33" s="73">
        <v>49</v>
      </c>
      <c r="B33" s="73">
        <v>28</v>
      </c>
      <c r="C33" s="73" t="s">
        <v>119</v>
      </c>
      <c r="D33" s="73" t="s">
        <v>159</v>
      </c>
      <c r="E33" s="74" t="s">
        <v>39</v>
      </c>
      <c r="F33" s="73" t="s">
        <v>45</v>
      </c>
      <c r="G33" s="73" t="s">
        <v>219</v>
      </c>
      <c r="H33" s="73" t="s">
        <v>208</v>
      </c>
      <c r="I33" s="73" t="s">
        <v>85</v>
      </c>
      <c r="J33" s="82" t="s">
        <v>313</v>
      </c>
      <c r="K33" s="83" t="s">
        <v>314</v>
      </c>
      <c r="L33" s="84" t="s">
        <v>315</v>
      </c>
      <c r="M33" s="85">
        <f>12*7419915</f>
        <v>89038980</v>
      </c>
      <c r="N33" s="91"/>
      <c r="O33" s="91"/>
      <c r="P33" s="203">
        <v>0.5</v>
      </c>
      <c r="Q33" s="203"/>
      <c r="R33" s="203"/>
      <c r="S33" s="203">
        <v>0.5</v>
      </c>
      <c r="T33" s="202">
        <f t="shared" si="18"/>
        <v>1</v>
      </c>
      <c r="U33" s="145" t="s">
        <v>179</v>
      </c>
      <c r="V33" s="145" t="s">
        <v>207</v>
      </c>
      <c r="W33" s="146" t="s">
        <v>179</v>
      </c>
      <c r="X33" s="145" t="s">
        <v>179</v>
      </c>
      <c r="Y33" s="145" t="s">
        <v>207</v>
      </c>
      <c r="Z33" s="145" t="s">
        <v>207</v>
      </c>
      <c r="AA33" s="145" t="s">
        <v>207</v>
      </c>
      <c r="AB33" s="145" t="s">
        <v>207</v>
      </c>
      <c r="AC33" s="145" t="s">
        <v>207</v>
      </c>
      <c r="AD33" s="145" t="s">
        <v>207</v>
      </c>
      <c r="AE33" s="145" t="s">
        <v>207</v>
      </c>
      <c r="AF33" s="145" t="s">
        <v>207</v>
      </c>
      <c r="AG33" s="145" t="s">
        <v>207</v>
      </c>
      <c r="AH33" s="145" t="s">
        <v>207</v>
      </c>
      <c r="AI33" s="145" t="s">
        <v>207</v>
      </c>
      <c r="AJ33" s="145" t="s">
        <v>207</v>
      </c>
      <c r="AK33" s="145" t="s">
        <v>207</v>
      </c>
      <c r="AL33" s="49">
        <v>0</v>
      </c>
      <c r="AM33" s="49">
        <v>0.15</v>
      </c>
      <c r="AN33" s="49">
        <v>0.3</v>
      </c>
      <c r="AO33" s="49"/>
      <c r="AP33" s="49"/>
      <c r="AQ33" s="49"/>
      <c r="AR33" s="147">
        <f t="shared" si="1"/>
        <v>0.44999999999999996</v>
      </c>
      <c r="AS33" s="128">
        <f t="shared" si="2"/>
        <v>0</v>
      </c>
      <c r="AT33" s="129">
        <f t="shared" si="3"/>
        <v>0</v>
      </c>
      <c r="AU33" s="129">
        <f t="shared" si="4"/>
      </c>
      <c r="AV33" s="129">
        <f t="shared" si="5"/>
        <v>0.44999999999999996</v>
      </c>
      <c r="AW33" s="134">
        <v>0</v>
      </c>
      <c r="AX33" s="129">
        <f t="shared" si="6"/>
        <v>0</v>
      </c>
      <c r="AY33" s="178"/>
      <c r="AZ33" s="178"/>
      <c r="BA33" s="128">
        <f t="shared" si="7"/>
        <v>0</v>
      </c>
      <c r="BB33" s="129">
        <f t="shared" si="8"/>
        <v>0</v>
      </c>
      <c r="BC33" s="129">
        <f t="shared" si="9"/>
      </c>
      <c r="BD33" s="129">
        <f t="shared" si="10"/>
        <v>0.44999999999999996</v>
      </c>
      <c r="BE33" s="134">
        <v>14839830</v>
      </c>
      <c r="BF33" s="129">
        <f t="shared" si="11"/>
        <v>0.16666666666666666</v>
      </c>
      <c r="BG33" s="178" t="s">
        <v>807</v>
      </c>
      <c r="BH33" s="178"/>
      <c r="BI33" s="128">
        <f t="shared" si="12"/>
        <v>0.5</v>
      </c>
      <c r="BJ33" s="129">
        <f t="shared" si="13"/>
        <v>0.5</v>
      </c>
      <c r="BK33" s="129">
        <f>IF(ISERR(+AN33/BI33),"",IF((+AN33/BI33)&gt;100%,100%,(+AN33/BI33)))+30%</f>
        <v>0.8999999999999999</v>
      </c>
      <c r="BL33" s="129">
        <f t="shared" si="15"/>
        <v>0.44999999999999996</v>
      </c>
      <c r="BM33" s="134">
        <v>0</v>
      </c>
      <c r="BN33" s="129">
        <f t="shared" si="16"/>
      </c>
      <c r="BO33" s="178" t="s">
        <v>935</v>
      </c>
      <c r="BP33" s="178"/>
      <c r="BQ33" s="129"/>
      <c r="BR33" s="129"/>
      <c r="BS33" s="129"/>
    </row>
    <row r="34" spans="1:71" ht="169.5" customHeight="1">
      <c r="A34" s="73">
        <v>50</v>
      </c>
      <c r="B34" s="73">
        <v>29</v>
      </c>
      <c r="C34" s="73" t="s">
        <v>119</v>
      </c>
      <c r="D34" s="73" t="s">
        <v>159</v>
      </c>
      <c r="E34" s="74" t="s">
        <v>39</v>
      </c>
      <c r="F34" s="73" t="s">
        <v>45</v>
      </c>
      <c r="G34" s="73" t="s">
        <v>219</v>
      </c>
      <c r="H34" s="73" t="s">
        <v>208</v>
      </c>
      <c r="I34" s="73" t="s">
        <v>85</v>
      </c>
      <c r="J34" s="82" t="s">
        <v>316</v>
      </c>
      <c r="K34" s="83" t="s">
        <v>317</v>
      </c>
      <c r="L34" s="84" t="s">
        <v>318</v>
      </c>
      <c r="M34" s="85">
        <f>12*7419915</f>
        <v>89038980</v>
      </c>
      <c r="N34" s="91"/>
      <c r="O34" s="91"/>
      <c r="P34" s="89">
        <v>0.25</v>
      </c>
      <c r="Q34" s="89">
        <v>0.25</v>
      </c>
      <c r="R34" s="89">
        <v>0.25</v>
      </c>
      <c r="S34" s="89">
        <v>0.25</v>
      </c>
      <c r="T34" s="99">
        <f t="shared" si="18"/>
        <v>1</v>
      </c>
      <c r="U34" s="145" t="s">
        <v>179</v>
      </c>
      <c r="V34" s="145" t="s">
        <v>207</v>
      </c>
      <c r="W34" s="146" t="s">
        <v>179</v>
      </c>
      <c r="X34" s="145" t="s">
        <v>179</v>
      </c>
      <c r="Y34" s="145" t="s">
        <v>207</v>
      </c>
      <c r="Z34" s="145" t="s">
        <v>207</v>
      </c>
      <c r="AA34" s="145" t="s">
        <v>207</v>
      </c>
      <c r="AB34" s="145" t="s">
        <v>207</v>
      </c>
      <c r="AC34" s="145" t="s">
        <v>207</v>
      </c>
      <c r="AD34" s="145" t="s">
        <v>207</v>
      </c>
      <c r="AE34" s="145" t="s">
        <v>207</v>
      </c>
      <c r="AF34" s="145" t="s">
        <v>207</v>
      </c>
      <c r="AG34" s="145" t="s">
        <v>207</v>
      </c>
      <c r="AH34" s="145" t="s">
        <v>207</v>
      </c>
      <c r="AI34" s="145" t="s">
        <v>207</v>
      </c>
      <c r="AJ34" s="145" t="s">
        <v>207</v>
      </c>
      <c r="AK34" s="145" t="s">
        <v>207</v>
      </c>
      <c r="AL34" s="49">
        <v>0</v>
      </c>
      <c r="AM34" s="178">
        <v>0.05</v>
      </c>
      <c r="AN34" s="178">
        <v>0.2</v>
      </c>
      <c r="AO34" s="49"/>
      <c r="AP34" s="49"/>
      <c r="AQ34" s="49"/>
      <c r="AR34" s="147">
        <f t="shared" si="1"/>
        <v>0.25</v>
      </c>
      <c r="AS34" s="128">
        <f t="shared" si="2"/>
        <v>0</v>
      </c>
      <c r="AT34" s="129">
        <f t="shared" si="3"/>
        <v>0</v>
      </c>
      <c r="AU34" s="129">
        <f t="shared" si="4"/>
      </c>
      <c r="AV34" s="129">
        <f t="shared" si="5"/>
        <v>0.25</v>
      </c>
      <c r="AW34" s="134">
        <v>0</v>
      </c>
      <c r="AX34" s="129">
        <f t="shared" si="6"/>
        <v>0</v>
      </c>
      <c r="AY34" s="178" t="s">
        <v>671</v>
      </c>
      <c r="AZ34" s="178"/>
      <c r="BA34" s="128">
        <f t="shared" si="7"/>
        <v>0</v>
      </c>
      <c r="BB34" s="129">
        <f t="shared" si="8"/>
        <v>0</v>
      </c>
      <c r="BC34" s="129">
        <f t="shared" si="9"/>
      </c>
      <c r="BD34" s="129">
        <f t="shared" si="10"/>
        <v>0.25</v>
      </c>
      <c r="BE34" s="134">
        <v>0</v>
      </c>
      <c r="BF34" s="129">
        <f t="shared" si="11"/>
        <v>0</v>
      </c>
      <c r="BG34" s="178" t="s">
        <v>808</v>
      </c>
      <c r="BH34" s="178"/>
      <c r="BI34" s="128">
        <f t="shared" si="12"/>
        <v>0.25</v>
      </c>
      <c r="BJ34" s="129">
        <f t="shared" si="13"/>
        <v>0.25</v>
      </c>
      <c r="BK34" s="129">
        <f>IF(ISERR(+AN34/BI34),"",IF((+AN34/BI34)&gt;100%,100%,(+AN34/BI34)))+20%</f>
        <v>1</v>
      </c>
      <c r="BL34" s="129">
        <f t="shared" si="15"/>
        <v>0.25</v>
      </c>
      <c r="BM34" s="134">
        <f>(M34/12)*2</f>
        <v>14839830</v>
      </c>
      <c r="BN34" s="129">
        <f t="shared" si="16"/>
      </c>
      <c r="BO34" s="178" t="s">
        <v>936</v>
      </c>
      <c r="BP34" s="178"/>
      <c r="BQ34" s="129"/>
      <c r="BR34" s="129"/>
      <c r="BS34" s="129"/>
    </row>
    <row r="35" spans="1:71" ht="159" customHeight="1">
      <c r="A35" s="73">
        <v>51</v>
      </c>
      <c r="B35" s="73">
        <v>30</v>
      </c>
      <c r="C35" s="73" t="s">
        <v>119</v>
      </c>
      <c r="D35" s="73" t="s">
        <v>159</v>
      </c>
      <c r="E35" s="74" t="s">
        <v>39</v>
      </c>
      <c r="F35" s="73" t="s">
        <v>45</v>
      </c>
      <c r="G35" s="73" t="s">
        <v>219</v>
      </c>
      <c r="H35" s="73" t="s">
        <v>70</v>
      </c>
      <c r="I35" s="73" t="s">
        <v>85</v>
      </c>
      <c r="J35" s="82" t="s">
        <v>319</v>
      </c>
      <c r="K35" s="92" t="s">
        <v>609</v>
      </c>
      <c r="L35" s="84" t="s">
        <v>320</v>
      </c>
      <c r="M35" s="85">
        <v>89038980</v>
      </c>
      <c r="N35" s="91"/>
      <c r="O35" s="91"/>
      <c r="P35" s="91"/>
      <c r="Q35" s="91"/>
      <c r="R35" s="91"/>
      <c r="S35" s="91">
        <f>+(1800*1.2)</f>
        <v>2160</v>
      </c>
      <c r="T35" s="86">
        <f t="shared" si="18"/>
        <v>2160</v>
      </c>
      <c r="U35" s="145" t="s">
        <v>207</v>
      </c>
      <c r="V35" s="145" t="s">
        <v>207</v>
      </c>
      <c r="W35" s="146" t="s">
        <v>179</v>
      </c>
      <c r="X35" s="145" t="s">
        <v>179</v>
      </c>
      <c r="Y35" s="145" t="s">
        <v>207</v>
      </c>
      <c r="Z35" s="145" t="s">
        <v>207</v>
      </c>
      <c r="AA35" s="145" t="s">
        <v>207</v>
      </c>
      <c r="AB35" s="145" t="s">
        <v>207</v>
      </c>
      <c r="AC35" s="145" t="s">
        <v>207</v>
      </c>
      <c r="AD35" s="145" t="s">
        <v>207</v>
      </c>
      <c r="AE35" s="145" t="s">
        <v>207</v>
      </c>
      <c r="AF35" s="145" t="s">
        <v>207</v>
      </c>
      <c r="AG35" s="145" t="s">
        <v>207</v>
      </c>
      <c r="AH35" s="145" t="s">
        <v>207</v>
      </c>
      <c r="AI35" s="145" t="s">
        <v>207</v>
      </c>
      <c r="AJ35" s="145" t="s">
        <v>207</v>
      </c>
      <c r="AK35" s="145" t="s">
        <v>207</v>
      </c>
      <c r="AL35" s="49">
        <v>0</v>
      </c>
      <c r="AM35" s="49">
        <f>492+404</f>
        <v>896</v>
      </c>
      <c r="AN35" s="49">
        <v>17850</v>
      </c>
      <c r="AO35" s="49"/>
      <c r="AP35" s="49"/>
      <c r="AQ35" s="49"/>
      <c r="AR35" s="147">
        <f t="shared" si="1"/>
        <v>18746</v>
      </c>
      <c r="AS35" s="128">
        <f t="shared" si="2"/>
        <v>0</v>
      </c>
      <c r="AT35" s="129">
        <f t="shared" si="3"/>
        <v>0</v>
      </c>
      <c r="AU35" s="129">
        <f t="shared" si="4"/>
      </c>
      <c r="AV35" s="129">
        <f t="shared" si="5"/>
        <v>8.678703703703704</v>
      </c>
      <c r="AW35" s="134">
        <v>7169000</v>
      </c>
      <c r="AX35" s="129">
        <f t="shared" si="6"/>
        <v>0.08051529790660225</v>
      </c>
      <c r="AY35" s="178" t="s">
        <v>672</v>
      </c>
      <c r="AZ35" s="178"/>
      <c r="BA35" s="128">
        <f t="shared" si="7"/>
        <v>0</v>
      </c>
      <c r="BB35" s="129">
        <f t="shared" si="8"/>
        <v>0</v>
      </c>
      <c r="BC35" s="129">
        <f t="shared" si="9"/>
      </c>
      <c r="BD35" s="129">
        <f t="shared" si="10"/>
        <v>8.678703703703704</v>
      </c>
      <c r="BE35" s="134">
        <v>945024</v>
      </c>
      <c r="BF35" s="129">
        <f t="shared" si="11"/>
        <v>0.010613598673300166</v>
      </c>
      <c r="BG35" s="178" t="s">
        <v>809</v>
      </c>
      <c r="BH35" s="178"/>
      <c r="BI35" s="128">
        <f t="shared" si="12"/>
        <v>0</v>
      </c>
      <c r="BJ35" s="129">
        <f t="shared" si="13"/>
        <v>0</v>
      </c>
      <c r="BK35" s="129">
        <f t="shared" si="14"/>
      </c>
      <c r="BL35" s="129">
        <v>1</v>
      </c>
      <c r="BM35" s="134">
        <f>(M35/12)*2</f>
        <v>14839830</v>
      </c>
      <c r="BN35" s="129">
        <f t="shared" si="16"/>
      </c>
      <c r="BO35" s="178" t="s">
        <v>937</v>
      </c>
      <c r="BP35" s="178" t="s">
        <v>938</v>
      </c>
      <c r="BQ35" s="129"/>
      <c r="BR35" s="129"/>
      <c r="BS35" s="129"/>
    </row>
    <row r="36" spans="1:71" ht="191.25">
      <c r="A36" s="73">
        <v>52</v>
      </c>
      <c r="B36" s="73">
        <v>31</v>
      </c>
      <c r="C36" s="73" t="s">
        <v>119</v>
      </c>
      <c r="D36" s="73" t="s">
        <v>159</v>
      </c>
      <c r="E36" s="74" t="s">
        <v>39</v>
      </c>
      <c r="F36" s="73" t="s">
        <v>45</v>
      </c>
      <c r="G36" s="73" t="s">
        <v>219</v>
      </c>
      <c r="H36" s="73" t="s">
        <v>70</v>
      </c>
      <c r="I36" s="73" t="s">
        <v>85</v>
      </c>
      <c r="J36" s="82" t="s">
        <v>610</v>
      </c>
      <c r="K36" s="83" t="s">
        <v>321</v>
      </c>
      <c r="L36" s="84" t="s">
        <v>322</v>
      </c>
      <c r="M36" s="85">
        <v>600000000</v>
      </c>
      <c r="N36" s="93"/>
      <c r="O36" s="93"/>
      <c r="P36" s="93"/>
      <c r="Q36" s="204">
        <v>0.5</v>
      </c>
      <c r="R36" s="93"/>
      <c r="S36" s="93">
        <v>0.5</v>
      </c>
      <c r="T36" s="94">
        <f>SUM(N36:S36)</f>
        <v>1</v>
      </c>
      <c r="U36" s="145" t="s">
        <v>207</v>
      </c>
      <c r="V36" s="145" t="s">
        <v>207</v>
      </c>
      <c r="W36" s="146" t="s">
        <v>179</v>
      </c>
      <c r="X36" s="145" t="s">
        <v>179</v>
      </c>
      <c r="Y36" s="145" t="s">
        <v>207</v>
      </c>
      <c r="Z36" s="145" t="s">
        <v>207</v>
      </c>
      <c r="AA36" s="145" t="s">
        <v>207</v>
      </c>
      <c r="AB36" s="145" t="s">
        <v>207</v>
      </c>
      <c r="AC36" s="145" t="s">
        <v>207</v>
      </c>
      <c r="AD36" s="145" t="s">
        <v>207</v>
      </c>
      <c r="AE36" s="145" t="s">
        <v>207</v>
      </c>
      <c r="AF36" s="145" t="s">
        <v>207</v>
      </c>
      <c r="AG36" s="145" t="s">
        <v>207</v>
      </c>
      <c r="AH36" s="145" t="s">
        <v>207</v>
      </c>
      <c r="AI36" s="145" t="s">
        <v>207</v>
      </c>
      <c r="AJ36" s="145" t="s">
        <v>207</v>
      </c>
      <c r="AK36" s="145" t="s">
        <v>207</v>
      </c>
      <c r="AL36" s="49">
        <v>0</v>
      </c>
      <c r="AM36" s="49">
        <v>0</v>
      </c>
      <c r="AN36" s="49">
        <v>0.2</v>
      </c>
      <c r="AO36" s="49"/>
      <c r="AP36" s="49"/>
      <c r="AQ36" s="49"/>
      <c r="AR36" s="147">
        <f t="shared" si="1"/>
        <v>0.2</v>
      </c>
      <c r="AS36" s="128">
        <f t="shared" si="2"/>
        <v>0</v>
      </c>
      <c r="AT36" s="129">
        <f t="shared" si="3"/>
        <v>0</v>
      </c>
      <c r="AU36" s="129">
        <f t="shared" si="4"/>
      </c>
      <c r="AV36" s="129">
        <f t="shared" si="5"/>
        <v>0.2</v>
      </c>
      <c r="AW36" s="134">
        <v>0</v>
      </c>
      <c r="AX36" s="129">
        <f t="shared" si="6"/>
        <v>0</v>
      </c>
      <c r="AY36" s="178"/>
      <c r="AZ36" s="178" t="s">
        <v>673</v>
      </c>
      <c r="BA36" s="128">
        <f t="shared" si="7"/>
        <v>0</v>
      </c>
      <c r="BB36" s="129">
        <f t="shared" si="8"/>
        <v>0</v>
      </c>
      <c r="BC36" s="129">
        <f t="shared" si="9"/>
      </c>
      <c r="BD36" s="129">
        <f t="shared" si="10"/>
        <v>0.2</v>
      </c>
      <c r="BE36" s="134">
        <v>0</v>
      </c>
      <c r="BF36" s="129">
        <f t="shared" si="11"/>
        <v>0</v>
      </c>
      <c r="BG36" s="178"/>
      <c r="BH36" s="178"/>
      <c r="BI36" s="128">
        <f t="shared" si="12"/>
        <v>0</v>
      </c>
      <c r="BJ36" s="129">
        <f t="shared" si="13"/>
        <v>0</v>
      </c>
      <c r="BK36" s="129">
        <f t="shared" si="14"/>
      </c>
      <c r="BL36" s="129">
        <f t="shared" si="15"/>
        <v>0.2</v>
      </c>
      <c r="BM36" s="134">
        <v>0</v>
      </c>
      <c r="BN36" s="129">
        <f t="shared" si="16"/>
      </c>
      <c r="BO36" s="178" t="s">
        <v>939</v>
      </c>
      <c r="BP36" s="178" t="s">
        <v>940</v>
      </c>
      <c r="BQ36" s="129"/>
      <c r="BR36" s="129"/>
      <c r="BS36" s="129"/>
    </row>
    <row r="37" spans="1:71" ht="140.25">
      <c r="A37" s="73">
        <v>53</v>
      </c>
      <c r="B37" s="73">
        <v>32</v>
      </c>
      <c r="C37" s="73" t="s">
        <v>119</v>
      </c>
      <c r="D37" s="73" t="s">
        <v>159</v>
      </c>
      <c r="E37" s="74" t="s">
        <v>39</v>
      </c>
      <c r="F37" s="73" t="s">
        <v>45</v>
      </c>
      <c r="G37" s="73" t="s">
        <v>219</v>
      </c>
      <c r="H37" s="73" t="s">
        <v>208</v>
      </c>
      <c r="I37" s="73" t="s">
        <v>85</v>
      </c>
      <c r="J37" s="82" t="s">
        <v>323</v>
      </c>
      <c r="K37" s="83" t="s">
        <v>756</v>
      </c>
      <c r="L37" s="84" t="s">
        <v>757</v>
      </c>
      <c r="M37" s="85">
        <f>12*7419915</f>
        <v>89038980</v>
      </c>
      <c r="N37" s="91"/>
      <c r="O37" s="87">
        <v>0.2</v>
      </c>
      <c r="P37" s="87">
        <v>0.2</v>
      </c>
      <c r="Q37" s="87">
        <v>0.2</v>
      </c>
      <c r="R37" s="87">
        <v>0.2</v>
      </c>
      <c r="S37" s="87">
        <v>0.2</v>
      </c>
      <c r="T37" s="94">
        <f t="shared" si="18"/>
        <v>1</v>
      </c>
      <c r="U37" s="145" t="s">
        <v>179</v>
      </c>
      <c r="V37" s="145" t="s">
        <v>207</v>
      </c>
      <c r="W37" s="146" t="s">
        <v>179</v>
      </c>
      <c r="X37" s="145" t="s">
        <v>179</v>
      </c>
      <c r="Y37" s="145" t="s">
        <v>207</v>
      </c>
      <c r="Z37" s="145" t="s">
        <v>207</v>
      </c>
      <c r="AA37" s="145" t="s">
        <v>207</v>
      </c>
      <c r="AB37" s="145" t="s">
        <v>207</v>
      </c>
      <c r="AC37" s="145" t="s">
        <v>207</v>
      </c>
      <c r="AD37" s="145" t="s">
        <v>207</v>
      </c>
      <c r="AE37" s="145" t="s">
        <v>207</v>
      </c>
      <c r="AF37" s="145" t="s">
        <v>207</v>
      </c>
      <c r="AG37" s="145" t="s">
        <v>207</v>
      </c>
      <c r="AH37" s="145" t="s">
        <v>207</v>
      </c>
      <c r="AI37" s="145" t="s">
        <v>207</v>
      </c>
      <c r="AJ37" s="145" t="s">
        <v>207</v>
      </c>
      <c r="AK37" s="145" t="s">
        <v>207</v>
      </c>
      <c r="AL37" s="49">
        <v>0</v>
      </c>
      <c r="AM37" s="178">
        <v>0.2</v>
      </c>
      <c r="AN37" s="178">
        <v>0.2</v>
      </c>
      <c r="AO37" s="49"/>
      <c r="AP37" s="49"/>
      <c r="AQ37" s="49"/>
      <c r="AR37" s="147">
        <f t="shared" si="1"/>
        <v>0.4</v>
      </c>
      <c r="AS37" s="128">
        <f t="shared" si="2"/>
        <v>0</v>
      </c>
      <c r="AT37" s="129">
        <f t="shared" si="3"/>
        <v>0</v>
      </c>
      <c r="AU37" s="129">
        <f t="shared" si="4"/>
      </c>
      <c r="AV37" s="129">
        <f t="shared" si="5"/>
        <v>0.4</v>
      </c>
      <c r="AW37" s="134">
        <v>0</v>
      </c>
      <c r="AX37" s="129">
        <f t="shared" si="6"/>
        <v>0</v>
      </c>
      <c r="AY37" s="178"/>
      <c r="AZ37" s="178"/>
      <c r="BA37" s="128">
        <f t="shared" si="7"/>
        <v>0.2</v>
      </c>
      <c r="BB37" s="129">
        <f t="shared" si="8"/>
        <v>0.2</v>
      </c>
      <c r="BC37" s="129">
        <f t="shared" si="9"/>
        <v>1</v>
      </c>
      <c r="BD37" s="129">
        <f t="shared" si="10"/>
        <v>0.4</v>
      </c>
      <c r="BE37" s="134">
        <v>14839830</v>
      </c>
      <c r="BF37" s="129">
        <f t="shared" si="11"/>
        <v>0.16666666666666666</v>
      </c>
      <c r="BG37" s="178" t="s">
        <v>810</v>
      </c>
      <c r="BH37" s="178"/>
      <c r="BI37" s="128">
        <f t="shared" si="12"/>
        <v>0.2</v>
      </c>
      <c r="BJ37" s="129">
        <f t="shared" si="13"/>
        <v>0.2</v>
      </c>
      <c r="BK37" s="129">
        <f t="shared" si="14"/>
        <v>1</v>
      </c>
      <c r="BL37" s="129">
        <f t="shared" si="15"/>
        <v>0.4</v>
      </c>
      <c r="BM37" s="134">
        <f>(M37/12)*2</f>
        <v>14839830</v>
      </c>
      <c r="BN37" s="129">
        <f t="shared" si="16"/>
      </c>
      <c r="BO37" s="178" t="s">
        <v>941</v>
      </c>
      <c r="BP37" s="178"/>
      <c r="BQ37" s="129"/>
      <c r="BR37" s="129"/>
      <c r="BS37" s="129"/>
    </row>
    <row r="38" spans="1:71" ht="89.25">
      <c r="A38" s="73">
        <v>54</v>
      </c>
      <c r="B38" s="73">
        <v>33</v>
      </c>
      <c r="C38" s="73" t="s">
        <v>119</v>
      </c>
      <c r="D38" s="73" t="s">
        <v>159</v>
      </c>
      <c r="E38" s="74" t="s">
        <v>39</v>
      </c>
      <c r="F38" s="73" t="s">
        <v>45</v>
      </c>
      <c r="G38" s="73" t="s">
        <v>219</v>
      </c>
      <c r="H38" s="73" t="s">
        <v>70</v>
      </c>
      <c r="I38" s="73" t="s">
        <v>85</v>
      </c>
      <c r="J38" s="82" t="s">
        <v>324</v>
      </c>
      <c r="K38" s="83" t="s">
        <v>325</v>
      </c>
      <c r="L38" s="84" t="s">
        <v>611</v>
      </c>
      <c r="M38" s="85" t="s">
        <v>326</v>
      </c>
      <c r="N38" s="91"/>
      <c r="O38" s="91"/>
      <c r="P38" s="91"/>
      <c r="Q38" s="91"/>
      <c r="R38" s="91"/>
      <c r="S38" s="91">
        <f>+(59645*1.2)</f>
        <v>71574</v>
      </c>
      <c r="T38" s="95">
        <f t="shared" si="18"/>
        <v>71574</v>
      </c>
      <c r="U38" s="145" t="s">
        <v>179</v>
      </c>
      <c r="V38" s="145" t="s">
        <v>179</v>
      </c>
      <c r="W38" s="146" t="s">
        <v>179</v>
      </c>
      <c r="X38" s="145" t="s">
        <v>179</v>
      </c>
      <c r="Y38" s="145" t="s">
        <v>207</v>
      </c>
      <c r="Z38" s="145" t="s">
        <v>207</v>
      </c>
      <c r="AA38" s="145" t="s">
        <v>207</v>
      </c>
      <c r="AB38" s="145" t="s">
        <v>207</v>
      </c>
      <c r="AC38" s="145" t="s">
        <v>207</v>
      </c>
      <c r="AD38" s="145" t="s">
        <v>207</v>
      </c>
      <c r="AE38" s="145" t="s">
        <v>207</v>
      </c>
      <c r="AF38" s="145" t="s">
        <v>207</v>
      </c>
      <c r="AG38" s="145" t="s">
        <v>207</v>
      </c>
      <c r="AH38" s="145" t="s">
        <v>207</v>
      </c>
      <c r="AI38" s="145" t="s">
        <v>207</v>
      </c>
      <c r="AJ38" s="145" t="s">
        <v>207</v>
      </c>
      <c r="AK38" s="145" t="s">
        <v>207</v>
      </c>
      <c r="AL38" s="49">
        <v>1</v>
      </c>
      <c r="AM38" s="49">
        <v>22230</v>
      </c>
      <c r="AN38" s="49">
        <v>3348</v>
      </c>
      <c r="AO38" s="49"/>
      <c r="AP38" s="49"/>
      <c r="AQ38" s="49"/>
      <c r="AR38" s="147">
        <f t="shared" si="1"/>
        <v>25579</v>
      </c>
      <c r="AS38" s="128">
        <f t="shared" si="2"/>
        <v>0</v>
      </c>
      <c r="AT38" s="129">
        <f t="shared" si="3"/>
        <v>0</v>
      </c>
      <c r="AU38" s="129">
        <f t="shared" si="4"/>
      </c>
      <c r="AV38" s="129">
        <f t="shared" si="5"/>
        <v>0.35737837762315927</v>
      </c>
      <c r="AW38" s="134">
        <v>0</v>
      </c>
      <c r="AX38" s="129">
        <f t="shared" si="6"/>
      </c>
      <c r="AY38" s="178"/>
      <c r="AZ38" s="178" t="s">
        <v>674</v>
      </c>
      <c r="BA38" s="128">
        <f t="shared" si="7"/>
        <v>0</v>
      </c>
      <c r="BB38" s="129">
        <f t="shared" si="8"/>
        <v>0</v>
      </c>
      <c r="BC38" s="129">
        <f t="shared" si="9"/>
      </c>
      <c r="BD38" s="129">
        <f t="shared" si="10"/>
        <v>0.35737837762315927</v>
      </c>
      <c r="BE38" s="134">
        <v>73505600</v>
      </c>
      <c r="BF38" s="129">
        <f t="shared" si="11"/>
      </c>
      <c r="BG38" s="178" t="s">
        <v>811</v>
      </c>
      <c r="BH38" s="178"/>
      <c r="BI38" s="128">
        <f t="shared" si="12"/>
        <v>0</v>
      </c>
      <c r="BJ38" s="129">
        <f t="shared" si="13"/>
        <v>0</v>
      </c>
      <c r="BK38" s="129">
        <f t="shared" si="14"/>
      </c>
      <c r="BL38" s="129">
        <f t="shared" si="15"/>
        <v>0.35737837762315927</v>
      </c>
      <c r="BM38" s="134">
        <v>55129200</v>
      </c>
      <c r="BN38" s="129">
        <f t="shared" si="16"/>
      </c>
      <c r="BO38" s="178" t="s">
        <v>942</v>
      </c>
      <c r="BP38" s="178" t="s">
        <v>943</v>
      </c>
      <c r="BQ38" s="129"/>
      <c r="BR38" s="129"/>
      <c r="BS38" s="129"/>
    </row>
    <row r="39" spans="1:71" ht="165.75">
      <c r="A39" s="73">
        <v>55</v>
      </c>
      <c r="B39" s="73">
        <v>34</v>
      </c>
      <c r="C39" s="73" t="s">
        <v>119</v>
      </c>
      <c r="D39" s="73" t="s">
        <v>159</v>
      </c>
      <c r="E39" s="74" t="s">
        <v>39</v>
      </c>
      <c r="F39" s="73" t="s">
        <v>44</v>
      </c>
      <c r="G39" s="73" t="s">
        <v>219</v>
      </c>
      <c r="H39" s="73" t="s">
        <v>70</v>
      </c>
      <c r="I39" s="73" t="s">
        <v>85</v>
      </c>
      <c r="J39" s="82" t="s">
        <v>612</v>
      </c>
      <c r="K39" s="83" t="s">
        <v>613</v>
      </c>
      <c r="L39" s="84" t="s">
        <v>614</v>
      </c>
      <c r="M39" s="85">
        <v>40000000</v>
      </c>
      <c r="N39" s="91"/>
      <c r="O39" s="91">
        <v>1</v>
      </c>
      <c r="P39" s="91"/>
      <c r="Q39" s="91">
        <v>1</v>
      </c>
      <c r="R39" s="91">
        <v>1</v>
      </c>
      <c r="S39" s="91">
        <v>1</v>
      </c>
      <c r="T39" s="95">
        <f t="shared" si="18"/>
        <v>4</v>
      </c>
      <c r="U39" s="145" t="s">
        <v>179</v>
      </c>
      <c r="V39" s="145" t="s">
        <v>179</v>
      </c>
      <c r="W39" s="146" t="s">
        <v>179</v>
      </c>
      <c r="X39" s="145" t="s">
        <v>179</v>
      </c>
      <c r="Y39" s="145" t="s">
        <v>207</v>
      </c>
      <c r="Z39" s="145" t="s">
        <v>207</v>
      </c>
      <c r="AA39" s="145" t="s">
        <v>207</v>
      </c>
      <c r="AB39" s="145" t="s">
        <v>207</v>
      </c>
      <c r="AC39" s="145" t="s">
        <v>207</v>
      </c>
      <c r="AD39" s="145" t="s">
        <v>207</v>
      </c>
      <c r="AE39" s="145" t="s">
        <v>207</v>
      </c>
      <c r="AF39" s="145" t="s">
        <v>207</v>
      </c>
      <c r="AG39" s="145" t="s">
        <v>207</v>
      </c>
      <c r="AH39" s="145" t="s">
        <v>207</v>
      </c>
      <c r="AI39" s="145" t="s">
        <v>207</v>
      </c>
      <c r="AJ39" s="145" t="s">
        <v>207</v>
      </c>
      <c r="AK39" s="145" t="s">
        <v>207</v>
      </c>
      <c r="AL39" s="49"/>
      <c r="AM39" s="49">
        <v>1</v>
      </c>
      <c r="AN39" s="49">
        <v>1</v>
      </c>
      <c r="AO39" s="49"/>
      <c r="AP39" s="49"/>
      <c r="AQ39" s="49"/>
      <c r="AR39" s="147">
        <f t="shared" si="1"/>
        <v>2</v>
      </c>
      <c r="AS39" s="128">
        <f t="shared" si="2"/>
        <v>0</v>
      </c>
      <c r="AT39" s="129">
        <f t="shared" si="3"/>
        <v>0</v>
      </c>
      <c r="AU39" s="129">
        <f t="shared" si="4"/>
      </c>
      <c r="AV39" s="129">
        <f t="shared" si="5"/>
        <v>0.5</v>
      </c>
      <c r="AW39" s="134">
        <v>7169000</v>
      </c>
      <c r="AX39" s="129">
        <f t="shared" si="6"/>
        <v>0.179225</v>
      </c>
      <c r="AY39" s="178" t="s">
        <v>675</v>
      </c>
      <c r="AZ39" s="178"/>
      <c r="BA39" s="128">
        <f t="shared" si="7"/>
        <v>1</v>
      </c>
      <c r="BB39" s="129">
        <f t="shared" si="8"/>
        <v>0.25</v>
      </c>
      <c r="BC39" s="129">
        <f t="shared" si="9"/>
        <v>1</v>
      </c>
      <c r="BD39" s="129">
        <f t="shared" si="10"/>
        <v>0.5</v>
      </c>
      <c r="BE39" s="134">
        <v>14839830</v>
      </c>
      <c r="BF39" s="129">
        <f t="shared" si="11"/>
        <v>0.37099575</v>
      </c>
      <c r="BG39" s="178" t="s">
        <v>812</v>
      </c>
      <c r="BH39" s="178"/>
      <c r="BI39" s="128">
        <f t="shared" si="12"/>
        <v>0</v>
      </c>
      <c r="BJ39" s="129">
        <f t="shared" si="13"/>
        <v>0</v>
      </c>
      <c r="BK39" s="129">
        <f t="shared" si="14"/>
      </c>
      <c r="BL39" s="129">
        <f t="shared" si="15"/>
        <v>0.5</v>
      </c>
      <c r="BM39" s="134">
        <v>0</v>
      </c>
      <c r="BN39" s="129">
        <f t="shared" si="16"/>
      </c>
      <c r="BO39" s="178" t="s">
        <v>944</v>
      </c>
      <c r="BP39" s="178" t="s">
        <v>945</v>
      </c>
      <c r="BQ39" s="129"/>
      <c r="BR39" s="129"/>
      <c r="BS39" s="129"/>
    </row>
    <row r="40" spans="1:71" ht="63.75">
      <c r="A40" s="73">
        <v>56</v>
      </c>
      <c r="B40" s="73">
        <v>35</v>
      </c>
      <c r="C40" s="73" t="s">
        <v>119</v>
      </c>
      <c r="D40" s="73" t="s">
        <v>159</v>
      </c>
      <c r="E40" s="74" t="s">
        <v>39</v>
      </c>
      <c r="F40" s="73" t="s">
        <v>45</v>
      </c>
      <c r="G40" s="73" t="s">
        <v>219</v>
      </c>
      <c r="H40" s="73" t="s">
        <v>70</v>
      </c>
      <c r="I40" s="73" t="s">
        <v>85</v>
      </c>
      <c r="J40" s="82" t="s">
        <v>758</v>
      </c>
      <c r="K40" s="83" t="s">
        <v>327</v>
      </c>
      <c r="L40" s="84" t="s">
        <v>328</v>
      </c>
      <c r="M40" s="85"/>
      <c r="N40" s="91"/>
      <c r="O40" s="91"/>
      <c r="P40" s="91"/>
      <c r="Q40" s="91">
        <v>1</v>
      </c>
      <c r="R40" s="91"/>
      <c r="S40" s="91">
        <v>1</v>
      </c>
      <c r="T40" s="95">
        <f t="shared" si="18"/>
        <v>2</v>
      </c>
      <c r="U40" s="145" t="s">
        <v>179</v>
      </c>
      <c r="V40" s="145" t="s">
        <v>179</v>
      </c>
      <c r="W40" s="146" t="s">
        <v>179</v>
      </c>
      <c r="X40" s="145" t="s">
        <v>179</v>
      </c>
      <c r="Y40" s="145" t="s">
        <v>207</v>
      </c>
      <c r="Z40" s="145" t="s">
        <v>207</v>
      </c>
      <c r="AA40" s="145" t="s">
        <v>207</v>
      </c>
      <c r="AB40" s="145" t="s">
        <v>207</v>
      </c>
      <c r="AC40" s="145" t="s">
        <v>207</v>
      </c>
      <c r="AD40" s="145" t="s">
        <v>207</v>
      </c>
      <c r="AE40" s="145" t="s">
        <v>207</v>
      </c>
      <c r="AF40" s="145" t="s">
        <v>207</v>
      </c>
      <c r="AG40" s="145" t="s">
        <v>207</v>
      </c>
      <c r="AH40" s="145" t="s">
        <v>207</v>
      </c>
      <c r="AI40" s="145" t="s">
        <v>207</v>
      </c>
      <c r="AJ40" s="145" t="s">
        <v>207</v>
      </c>
      <c r="AK40" s="145" t="s">
        <v>207</v>
      </c>
      <c r="AL40" s="49"/>
      <c r="AM40" s="49">
        <v>0</v>
      </c>
      <c r="AN40" s="49"/>
      <c r="AO40" s="49"/>
      <c r="AP40" s="49"/>
      <c r="AQ40" s="49"/>
      <c r="AR40" s="147">
        <f t="shared" si="1"/>
        <v>0</v>
      </c>
      <c r="AS40" s="128">
        <f t="shared" si="2"/>
        <v>0</v>
      </c>
      <c r="AT40" s="129">
        <f t="shared" si="3"/>
        <v>0</v>
      </c>
      <c r="AU40" s="129">
        <f t="shared" si="4"/>
      </c>
      <c r="AV40" s="129">
        <f t="shared" si="5"/>
        <v>0</v>
      </c>
      <c r="AW40" s="134">
        <v>0</v>
      </c>
      <c r="AX40" s="129">
        <f t="shared" si="6"/>
      </c>
      <c r="AY40" s="178"/>
      <c r="AZ40" s="178"/>
      <c r="BA40" s="128">
        <f t="shared" si="7"/>
        <v>0</v>
      </c>
      <c r="BB40" s="129">
        <f t="shared" si="8"/>
        <v>0</v>
      </c>
      <c r="BC40" s="129">
        <f t="shared" si="9"/>
      </c>
      <c r="BD40" s="129">
        <f t="shared" si="10"/>
        <v>0</v>
      </c>
      <c r="BE40" s="134">
        <v>0</v>
      </c>
      <c r="BF40" s="129">
        <f t="shared" si="11"/>
      </c>
      <c r="BG40" s="178"/>
      <c r="BH40" s="178"/>
      <c r="BI40" s="128">
        <f t="shared" si="12"/>
        <v>0</v>
      </c>
      <c r="BJ40" s="129">
        <f t="shared" si="13"/>
        <v>0</v>
      </c>
      <c r="BK40" s="129">
        <f t="shared" si="14"/>
      </c>
      <c r="BL40" s="129">
        <f t="shared" si="15"/>
        <v>0</v>
      </c>
      <c r="BM40" s="134">
        <v>0</v>
      </c>
      <c r="BN40" s="129">
        <f t="shared" si="16"/>
      </c>
      <c r="BO40" s="178"/>
      <c r="BP40" s="178"/>
      <c r="BQ40" s="129"/>
      <c r="BR40" s="129"/>
      <c r="BS40" s="129"/>
    </row>
    <row r="41" spans="1:71" ht="89.25">
      <c r="A41" s="73">
        <v>57</v>
      </c>
      <c r="B41" s="73">
        <v>36</v>
      </c>
      <c r="C41" s="73" t="s">
        <v>119</v>
      </c>
      <c r="D41" s="73" t="s">
        <v>159</v>
      </c>
      <c r="E41" s="74" t="s">
        <v>39</v>
      </c>
      <c r="F41" s="73" t="s">
        <v>45</v>
      </c>
      <c r="G41" s="73" t="s">
        <v>219</v>
      </c>
      <c r="H41" s="73" t="s">
        <v>70</v>
      </c>
      <c r="I41" s="73" t="s">
        <v>85</v>
      </c>
      <c r="J41" s="82" t="s">
        <v>329</v>
      </c>
      <c r="K41" s="83" t="s">
        <v>330</v>
      </c>
      <c r="L41" s="84" t="s">
        <v>331</v>
      </c>
      <c r="M41" s="85"/>
      <c r="N41" s="90"/>
      <c r="O41" s="91"/>
      <c r="P41" s="91"/>
      <c r="Q41" s="91"/>
      <c r="R41" s="91"/>
      <c r="S41" s="91"/>
      <c r="T41" s="95">
        <v>1</v>
      </c>
      <c r="U41" s="145" t="s">
        <v>179</v>
      </c>
      <c r="V41" s="145" t="s">
        <v>179</v>
      </c>
      <c r="W41" s="146" t="s">
        <v>179</v>
      </c>
      <c r="X41" s="145" t="s">
        <v>179</v>
      </c>
      <c r="Y41" s="145" t="s">
        <v>207</v>
      </c>
      <c r="Z41" s="145" t="s">
        <v>207</v>
      </c>
      <c r="AA41" s="145" t="s">
        <v>207</v>
      </c>
      <c r="AB41" s="145" t="s">
        <v>207</v>
      </c>
      <c r="AC41" s="145" t="s">
        <v>207</v>
      </c>
      <c r="AD41" s="145" t="s">
        <v>207</v>
      </c>
      <c r="AE41" s="145" t="s">
        <v>207</v>
      </c>
      <c r="AF41" s="145" t="s">
        <v>207</v>
      </c>
      <c r="AG41" s="145" t="s">
        <v>207</v>
      </c>
      <c r="AH41" s="145" t="s">
        <v>207</v>
      </c>
      <c r="AI41" s="145" t="s">
        <v>207</v>
      </c>
      <c r="AJ41" s="145" t="s">
        <v>207</v>
      </c>
      <c r="AK41" s="145" t="s">
        <v>207</v>
      </c>
      <c r="AL41" s="49"/>
      <c r="AM41" s="49">
        <v>0</v>
      </c>
      <c r="AN41" s="49">
        <v>0</v>
      </c>
      <c r="AO41" s="49"/>
      <c r="AP41" s="49"/>
      <c r="AQ41" s="49"/>
      <c r="AR41" s="147">
        <f t="shared" si="1"/>
        <v>0</v>
      </c>
      <c r="AS41" s="128">
        <f t="shared" si="2"/>
        <v>0</v>
      </c>
      <c r="AT41" s="129">
        <f t="shared" si="3"/>
        <v>0</v>
      </c>
      <c r="AU41" s="129">
        <f t="shared" si="4"/>
      </c>
      <c r="AV41" s="129">
        <f t="shared" si="5"/>
        <v>0</v>
      </c>
      <c r="AW41" s="134">
        <v>0</v>
      </c>
      <c r="AX41" s="129">
        <f t="shared" si="6"/>
      </c>
      <c r="AY41" s="178"/>
      <c r="AZ41" s="178"/>
      <c r="BA41" s="128">
        <f t="shared" si="7"/>
        <v>0</v>
      </c>
      <c r="BB41" s="129">
        <f t="shared" si="8"/>
        <v>0</v>
      </c>
      <c r="BC41" s="129">
        <f t="shared" si="9"/>
      </c>
      <c r="BD41" s="129">
        <f t="shared" si="10"/>
        <v>0</v>
      </c>
      <c r="BE41" s="134">
        <v>0</v>
      </c>
      <c r="BF41" s="129">
        <f t="shared" si="11"/>
      </c>
      <c r="BG41" s="178"/>
      <c r="BH41" s="178"/>
      <c r="BI41" s="128">
        <f t="shared" si="12"/>
        <v>0</v>
      </c>
      <c r="BJ41" s="129">
        <f t="shared" si="13"/>
        <v>0</v>
      </c>
      <c r="BK41" s="129">
        <f t="shared" si="14"/>
      </c>
      <c r="BL41" s="129">
        <f t="shared" si="15"/>
        <v>0</v>
      </c>
      <c r="BM41" s="134">
        <v>0</v>
      </c>
      <c r="BN41" s="129">
        <f t="shared" si="16"/>
      </c>
      <c r="BO41" s="178" t="s">
        <v>946</v>
      </c>
      <c r="BP41" s="178" t="s">
        <v>946</v>
      </c>
      <c r="BQ41" s="129"/>
      <c r="BR41" s="129"/>
      <c r="BS41" s="129"/>
    </row>
    <row r="42" spans="1:71" ht="76.5">
      <c r="A42" s="73">
        <v>58</v>
      </c>
      <c r="B42" s="73">
        <v>37</v>
      </c>
      <c r="C42" s="73" t="s">
        <v>119</v>
      </c>
      <c r="D42" s="73" t="s">
        <v>156</v>
      </c>
      <c r="E42" s="74" t="s">
        <v>39</v>
      </c>
      <c r="F42" s="73" t="s">
        <v>45</v>
      </c>
      <c r="G42" s="73" t="s">
        <v>219</v>
      </c>
      <c r="H42" s="73" t="s">
        <v>70</v>
      </c>
      <c r="I42" s="73" t="s">
        <v>85</v>
      </c>
      <c r="J42" s="82" t="s">
        <v>332</v>
      </c>
      <c r="K42" s="83" t="s">
        <v>333</v>
      </c>
      <c r="L42" s="205" t="s">
        <v>388</v>
      </c>
      <c r="M42" s="85" t="s">
        <v>326</v>
      </c>
      <c r="N42" s="90"/>
      <c r="O42" s="91">
        <v>1</v>
      </c>
      <c r="P42" s="91">
        <v>1</v>
      </c>
      <c r="Q42" s="91">
        <v>1</v>
      </c>
      <c r="R42" s="91">
        <v>1</v>
      </c>
      <c r="S42" s="91">
        <v>1</v>
      </c>
      <c r="T42" s="95">
        <f t="shared" si="18"/>
        <v>5</v>
      </c>
      <c r="U42" s="145" t="s">
        <v>179</v>
      </c>
      <c r="V42" s="145" t="s">
        <v>179</v>
      </c>
      <c r="W42" s="146" t="s">
        <v>179</v>
      </c>
      <c r="X42" s="145" t="s">
        <v>179</v>
      </c>
      <c r="Y42" s="145" t="s">
        <v>207</v>
      </c>
      <c r="Z42" s="145" t="s">
        <v>207</v>
      </c>
      <c r="AA42" s="145" t="s">
        <v>207</v>
      </c>
      <c r="AB42" s="145" t="s">
        <v>207</v>
      </c>
      <c r="AC42" s="145" t="s">
        <v>207</v>
      </c>
      <c r="AD42" s="145" t="s">
        <v>207</v>
      </c>
      <c r="AE42" s="145" t="s">
        <v>207</v>
      </c>
      <c r="AF42" s="145" t="s">
        <v>207</v>
      </c>
      <c r="AG42" s="145" t="s">
        <v>207</v>
      </c>
      <c r="AH42" s="145" t="s">
        <v>207</v>
      </c>
      <c r="AI42" s="145" t="s">
        <v>207</v>
      </c>
      <c r="AJ42" s="145" t="s">
        <v>207</v>
      </c>
      <c r="AK42" s="145" t="s">
        <v>207</v>
      </c>
      <c r="AL42" s="49"/>
      <c r="AM42" s="49">
        <v>1</v>
      </c>
      <c r="AN42" s="49">
        <v>1</v>
      </c>
      <c r="AO42" s="49"/>
      <c r="AP42" s="49"/>
      <c r="AQ42" s="49"/>
      <c r="AR42" s="147">
        <f t="shared" si="1"/>
        <v>2</v>
      </c>
      <c r="AS42" s="128">
        <f t="shared" si="2"/>
        <v>0</v>
      </c>
      <c r="AT42" s="129">
        <f t="shared" si="3"/>
        <v>0</v>
      </c>
      <c r="AU42" s="129">
        <f t="shared" si="4"/>
      </c>
      <c r="AV42" s="129">
        <f t="shared" si="5"/>
        <v>0.4</v>
      </c>
      <c r="AW42" s="134">
        <v>0</v>
      </c>
      <c r="AX42" s="129">
        <f t="shared" si="6"/>
      </c>
      <c r="AY42" s="178" t="s">
        <v>676</v>
      </c>
      <c r="AZ42" s="178"/>
      <c r="BA42" s="128">
        <f t="shared" si="7"/>
        <v>1</v>
      </c>
      <c r="BB42" s="129">
        <f t="shared" si="8"/>
        <v>0.2</v>
      </c>
      <c r="BC42" s="129">
        <f t="shared" si="9"/>
        <v>1</v>
      </c>
      <c r="BD42" s="129">
        <f t="shared" si="10"/>
        <v>0.4</v>
      </c>
      <c r="BE42" s="134">
        <v>14839830</v>
      </c>
      <c r="BF42" s="129">
        <f t="shared" si="11"/>
      </c>
      <c r="BG42" s="178" t="s">
        <v>813</v>
      </c>
      <c r="BH42" s="178"/>
      <c r="BI42" s="128">
        <f t="shared" si="12"/>
        <v>1</v>
      </c>
      <c r="BJ42" s="129">
        <f t="shared" si="13"/>
        <v>0.2</v>
      </c>
      <c r="BK42" s="129">
        <f t="shared" si="14"/>
        <v>1</v>
      </c>
      <c r="BL42" s="129">
        <f t="shared" si="15"/>
        <v>0.4</v>
      </c>
      <c r="BM42" s="134">
        <v>0</v>
      </c>
      <c r="BN42" s="129">
        <f t="shared" si="16"/>
      </c>
      <c r="BO42" s="178" t="s">
        <v>947</v>
      </c>
      <c r="BP42" s="178"/>
      <c r="BQ42" s="129"/>
      <c r="BR42" s="129"/>
      <c r="BS42" s="129"/>
    </row>
    <row r="43" spans="1:71" ht="140.25">
      <c r="A43" s="73">
        <v>59</v>
      </c>
      <c r="B43" s="73">
        <v>38</v>
      </c>
      <c r="C43" s="73" t="s">
        <v>119</v>
      </c>
      <c r="D43" s="73" t="s">
        <v>156</v>
      </c>
      <c r="E43" s="74" t="s">
        <v>39</v>
      </c>
      <c r="F43" s="73" t="s">
        <v>45</v>
      </c>
      <c r="G43" s="73" t="s">
        <v>219</v>
      </c>
      <c r="H43" s="73" t="s">
        <v>66</v>
      </c>
      <c r="I43" s="73" t="s">
        <v>85</v>
      </c>
      <c r="J43" s="82" t="s">
        <v>334</v>
      </c>
      <c r="K43" s="83" t="s">
        <v>335</v>
      </c>
      <c r="L43" s="84" t="s">
        <v>336</v>
      </c>
      <c r="M43" s="85">
        <f>6*7419915</f>
        <v>44519490</v>
      </c>
      <c r="N43" s="90"/>
      <c r="O43" s="91"/>
      <c r="P43" s="91"/>
      <c r="Q43" s="91"/>
      <c r="R43" s="91"/>
      <c r="S43" s="91">
        <v>1</v>
      </c>
      <c r="T43" s="95">
        <f t="shared" si="18"/>
        <v>1</v>
      </c>
      <c r="U43" s="145" t="s">
        <v>179</v>
      </c>
      <c r="V43" s="145" t="s">
        <v>179</v>
      </c>
      <c r="W43" s="146" t="s">
        <v>179</v>
      </c>
      <c r="X43" s="145" t="s">
        <v>179</v>
      </c>
      <c r="Y43" s="145" t="s">
        <v>207</v>
      </c>
      <c r="Z43" s="145" t="s">
        <v>207</v>
      </c>
      <c r="AA43" s="145" t="s">
        <v>207</v>
      </c>
      <c r="AB43" s="145" t="s">
        <v>207</v>
      </c>
      <c r="AC43" s="145" t="s">
        <v>207</v>
      </c>
      <c r="AD43" s="145" t="s">
        <v>207</v>
      </c>
      <c r="AE43" s="145" t="s">
        <v>207</v>
      </c>
      <c r="AF43" s="145" t="s">
        <v>207</v>
      </c>
      <c r="AG43" s="145" t="s">
        <v>207</v>
      </c>
      <c r="AH43" s="145" t="s">
        <v>207</v>
      </c>
      <c r="AI43" s="145" t="s">
        <v>207</v>
      </c>
      <c r="AJ43" s="145" t="s">
        <v>207</v>
      </c>
      <c r="AK43" s="145" t="s">
        <v>207</v>
      </c>
      <c r="AL43" s="49"/>
      <c r="AM43" s="49">
        <v>0.01</v>
      </c>
      <c r="AN43" s="49">
        <v>0.1</v>
      </c>
      <c r="AO43" s="49"/>
      <c r="AP43" s="49"/>
      <c r="AQ43" s="49"/>
      <c r="AR43" s="147">
        <f t="shared" si="1"/>
        <v>0.11</v>
      </c>
      <c r="AS43" s="128">
        <f t="shared" si="2"/>
        <v>0</v>
      </c>
      <c r="AT43" s="129">
        <f t="shared" si="3"/>
        <v>0</v>
      </c>
      <c r="AU43" s="129">
        <f t="shared" si="4"/>
      </c>
      <c r="AV43" s="129">
        <f t="shared" si="5"/>
        <v>0.11</v>
      </c>
      <c r="AW43" s="134">
        <v>0</v>
      </c>
      <c r="AX43" s="129">
        <f t="shared" si="6"/>
        <v>0</v>
      </c>
      <c r="AY43" s="178"/>
      <c r="AZ43" s="178"/>
      <c r="BA43" s="128">
        <f t="shared" si="7"/>
        <v>0</v>
      </c>
      <c r="BB43" s="129">
        <f t="shared" si="8"/>
        <v>0</v>
      </c>
      <c r="BC43" s="129">
        <f t="shared" si="9"/>
      </c>
      <c r="BD43" s="129">
        <f t="shared" si="10"/>
        <v>0.11</v>
      </c>
      <c r="BE43" s="134">
        <v>14839830</v>
      </c>
      <c r="BF43" s="129">
        <f t="shared" si="11"/>
        <v>0.3333333333333333</v>
      </c>
      <c r="BG43" s="178" t="s">
        <v>814</v>
      </c>
      <c r="BH43" s="178"/>
      <c r="BI43" s="128">
        <f t="shared" si="12"/>
        <v>0</v>
      </c>
      <c r="BJ43" s="129">
        <f t="shared" si="13"/>
        <v>0</v>
      </c>
      <c r="BK43" s="129">
        <f t="shared" si="14"/>
      </c>
      <c r="BL43" s="129">
        <f t="shared" si="15"/>
        <v>0.11</v>
      </c>
      <c r="BM43" s="134">
        <f>(M43/12)*2</f>
        <v>7419915</v>
      </c>
      <c r="BN43" s="129">
        <f t="shared" si="16"/>
      </c>
      <c r="BO43" s="178" t="s">
        <v>948</v>
      </c>
      <c r="BP43" s="178"/>
      <c r="BQ43" s="129"/>
      <c r="BR43" s="129"/>
      <c r="BS43" s="129"/>
    </row>
    <row r="44" spans="1:71" ht="102">
      <c r="A44" s="73">
        <v>60</v>
      </c>
      <c r="B44" s="73">
        <v>39</v>
      </c>
      <c r="C44" s="73" t="s">
        <v>119</v>
      </c>
      <c r="D44" s="73" t="s">
        <v>159</v>
      </c>
      <c r="E44" s="74" t="s">
        <v>39</v>
      </c>
      <c r="F44" s="73" t="s">
        <v>45</v>
      </c>
      <c r="G44" s="73" t="s">
        <v>219</v>
      </c>
      <c r="H44" s="73" t="s">
        <v>208</v>
      </c>
      <c r="I44" s="73" t="s">
        <v>615</v>
      </c>
      <c r="J44" s="82" t="s">
        <v>337</v>
      </c>
      <c r="K44" s="92" t="s">
        <v>616</v>
      </c>
      <c r="L44" s="84" t="s">
        <v>388</v>
      </c>
      <c r="M44" s="96"/>
      <c r="N44" s="91"/>
      <c r="O44" s="91">
        <v>1</v>
      </c>
      <c r="P44" s="91"/>
      <c r="Q44" s="91">
        <v>1</v>
      </c>
      <c r="R44" s="91"/>
      <c r="S44" s="91">
        <v>1</v>
      </c>
      <c r="T44" s="95">
        <f>SUM(N44:S44)</f>
        <v>3</v>
      </c>
      <c r="U44" s="145" t="s">
        <v>179</v>
      </c>
      <c r="V44" s="145" t="s">
        <v>179</v>
      </c>
      <c r="W44" s="146" t="s">
        <v>179</v>
      </c>
      <c r="X44" s="145" t="s">
        <v>179</v>
      </c>
      <c r="Y44" s="145" t="s">
        <v>207</v>
      </c>
      <c r="Z44" s="145" t="s">
        <v>207</v>
      </c>
      <c r="AA44" s="145" t="s">
        <v>207</v>
      </c>
      <c r="AB44" s="145" t="s">
        <v>207</v>
      </c>
      <c r="AC44" s="145" t="s">
        <v>207</v>
      </c>
      <c r="AD44" s="145" t="s">
        <v>207</v>
      </c>
      <c r="AE44" s="145" t="s">
        <v>207</v>
      </c>
      <c r="AF44" s="145" t="s">
        <v>207</v>
      </c>
      <c r="AG44" s="145" t="s">
        <v>207</v>
      </c>
      <c r="AH44" s="145" t="s">
        <v>207</v>
      </c>
      <c r="AI44" s="145" t="s">
        <v>207</v>
      </c>
      <c r="AJ44" s="145" t="s">
        <v>207</v>
      </c>
      <c r="AK44" s="145" t="s">
        <v>207</v>
      </c>
      <c r="AL44" s="49"/>
      <c r="AM44" s="49">
        <v>1</v>
      </c>
      <c r="AN44" s="49"/>
      <c r="AO44" s="49"/>
      <c r="AP44" s="49"/>
      <c r="AQ44" s="49"/>
      <c r="AR44" s="147">
        <f t="shared" si="1"/>
        <v>1</v>
      </c>
      <c r="AS44" s="128">
        <f t="shared" si="2"/>
        <v>0</v>
      </c>
      <c r="AT44" s="129">
        <f t="shared" si="3"/>
        <v>0</v>
      </c>
      <c r="AU44" s="129">
        <f t="shared" si="4"/>
      </c>
      <c r="AV44" s="129">
        <f t="shared" si="5"/>
        <v>0.3333333333333333</v>
      </c>
      <c r="AW44" s="134">
        <v>0</v>
      </c>
      <c r="AX44" s="129">
        <f t="shared" si="6"/>
      </c>
      <c r="AY44" s="178" t="s">
        <v>677</v>
      </c>
      <c r="AZ44" s="178"/>
      <c r="BA44" s="128">
        <f t="shared" si="7"/>
        <v>1</v>
      </c>
      <c r="BB44" s="129">
        <f t="shared" si="8"/>
        <v>0.3333333333333333</v>
      </c>
      <c r="BC44" s="129">
        <f t="shared" si="9"/>
        <v>1</v>
      </c>
      <c r="BD44" s="129">
        <f t="shared" si="10"/>
        <v>0.3333333333333333</v>
      </c>
      <c r="BE44" s="134">
        <v>0</v>
      </c>
      <c r="BF44" s="129">
        <f t="shared" si="11"/>
      </c>
      <c r="BG44" s="178" t="s">
        <v>815</v>
      </c>
      <c r="BH44" s="178"/>
      <c r="BI44" s="128">
        <f t="shared" si="12"/>
        <v>0</v>
      </c>
      <c r="BJ44" s="129">
        <f t="shared" si="13"/>
        <v>0</v>
      </c>
      <c r="BK44" s="129">
        <f t="shared" si="14"/>
      </c>
      <c r="BL44" s="129">
        <f t="shared" si="15"/>
        <v>0.3333333333333333</v>
      </c>
      <c r="BM44" s="134">
        <v>0</v>
      </c>
      <c r="BN44" s="129">
        <f t="shared" si="16"/>
      </c>
      <c r="BO44" s="178"/>
      <c r="BP44" s="178"/>
      <c r="BQ44" s="129"/>
      <c r="BR44" s="129"/>
      <c r="BS44" s="129"/>
    </row>
    <row r="45" spans="1:71" ht="12.75">
      <c r="A45" s="120"/>
      <c r="B45" s="120"/>
      <c r="C45" s="120"/>
      <c r="D45" s="120"/>
      <c r="E45" s="120"/>
      <c r="F45" s="120"/>
      <c r="G45" s="120"/>
      <c r="H45" s="120"/>
      <c r="I45" s="120"/>
      <c r="J45" s="121"/>
      <c r="K45" s="122"/>
      <c r="L45" s="123"/>
      <c r="M45" s="124">
        <f>SUM(M6:M44)</f>
        <v>3785669606</v>
      </c>
      <c r="N45" s="125"/>
      <c r="O45" s="125"/>
      <c r="P45" s="125"/>
      <c r="Q45" s="125"/>
      <c r="R45" s="125"/>
      <c r="S45" s="125"/>
      <c r="T45" s="125"/>
      <c r="U45" s="150"/>
      <c r="V45" s="150"/>
      <c r="W45" s="150"/>
      <c r="X45" s="150"/>
      <c r="Y45" s="150"/>
      <c r="Z45" s="150"/>
      <c r="AA45" s="150"/>
      <c r="AB45" s="150"/>
      <c r="AC45" s="150"/>
      <c r="AD45" s="150"/>
      <c r="AE45" s="150"/>
      <c r="AF45" s="150"/>
      <c r="AG45" s="150"/>
      <c r="AH45" s="150"/>
      <c r="AI45" s="150"/>
      <c r="AJ45" s="150"/>
      <c r="AK45" s="151"/>
      <c r="AL45" s="152"/>
      <c r="AM45" s="152"/>
      <c r="AN45" s="152"/>
      <c r="AO45" s="152"/>
      <c r="AP45" s="152"/>
      <c r="AQ45" s="152"/>
      <c r="AR45" s="152"/>
      <c r="AS45" s="130"/>
      <c r="AT45" s="131"/>
      <c r="AU45" s="131">
        <f>AVERAGE(AU6:AU44)</f>
        <v>0.7333333333333334</v>
      </c>
      <c r="AV45" s="131">
        <f>AVERAGE(AV6:AV44)</f>
        <v>0.5790875747348766</v>
      </c>
      <c r="AW45" s="153">
        <f>SUM(AW24:AW44)</f>
        <v>25371893</v>
      </c>
      <c r="AX45" s="131">
        <f>AVERAGE(AX24:AX44)</f>
        <v>0.02723976298960912</v>
      </c>
      <c r="AY45" s="131"/>
      <c r="AZ45" s="131"/>
      <c r="BA45" s="131"/>
      <c r="BB45" s="131"/>
      <c r="BC45" s="131">
        <f>AVERAGE(BC6:BC44)</f>
        <v>1</v>
      </c>
      <c r="BD45" s="131">
        <f>AVERAGE(BD6:BD44)</f>
        <v>0.5790875747348766</v>
      </c>
      <c r="BE45" s="153">
        <f>SUM(BE6:BE44)</f>
        <v>355418072</v>
      </c>
      <c r="BF45" s="131">
        <f>AVERAGE(BF6:BF44)</f>
        <v>0.15908887031710137</v>
      </c>
      <c r="BG45" s="131"/>
      <c r="BH45" s="131"/>
      <c r="BI45" s="131"/>
      <c r="BJ45" s="131"/>
      <c r="BK45" s="131">
        <f>AVERAGE(BK6:BK44)</f>
        <v>0.975</v>
      </c>
      <c r="BL45" s="131">
        <f>AVERAGE(BL6:BL44)</f>
        <v>0.3821977361783716</v>
      </c>
      <c r="BM45" s="153">
        <f>SUM(BM6:BM44)</f>
        <v>454713656.6666667</v>
      </c>
      <c r="BN45" s="131" t="e">
        <f>AVERAGE(BN6:BN44)</f>
        <v>#DIV/0!</v>
      </c>
      <c r="BO45" s="131"/>
      <c r="BP45" s="131"/>
      <c r="BQ45" s="131"/>
      <c r="BR45" s="131"/>
      <c r="BS45" s="131"/>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002060"/>
  </sheetPr>
  <dimension ref="A1:BS27"/>
  <sheetViews>
    <sheetView showGridLines="0" zoomScale="70" zoomScaleNormal="70" zoomScalePageLayoutView="0" workbookViewId="0" topLeftCell="B1">
      <pane ySplit="5" topLeftCell="A22" activePane="bottomLeft" state="frozen"/>
      <selection pane="topLeft" activeCell="C6" sqref="C6"/>
      <selection pane="bottomLeft" activeCell="B26" sqref="B26"/>
    </sheetView>
  </sheetViews>
  <sheetFormatPr defaultColWidth="9.00390625" defaultRowHeight="15"/>
  <cols>
    <col min="1" max="1" width="4.28125" style="206" hidden="1" customWidth="1"/>
    <col min="2" max="2" width="4.8515625" style="206" customWidth="1"/>
    <col min="3" max="4" width="27.140625" style="207" hidden="1" customWidth="1"/>
    <col min="5" max="5" width="21.28125" style="207" hidden="1" customWidth="1"/>
    <col min="6" max="6" width="29.28125" style="207" hidden="1" customWidth="1"/>
    <col min="7" max="7" width="14.7109375" style="206" hidden="1" customWidth="1"/>
    <col min="8" max="8" width="15.28125" style="206" hidden="1" customWidth="1"/>
    <col min="9" max="9" width="26.140625" style="207" customWidth="1"/>
    <col min="10" max="10" width="25.57421875" style="212" customWidth="1"/>
    <col min="11" max="11" width="16.140625" style="211" customWidth="1"/>
    <col min="12" max="12" width="35.140625" style="211" customWidth="1"/>
    <col min="13" max="13" width="24.28125" style="210" customWidth="1"/>
    <col min="14" max="14" width="7.8515625" style="209" customWidth="1"/>
    <col min="15" max="16" width="9.8515625" style="209" customWidth="1"/>
    <col min="17" max="19" width="7.421875" style="209" customWidth="1"/>
    <col min="20" max="20" width="10.57421875" style="209" customWidth="1"/>
    <col min="21" max="26" width="22.7109375" style="207" hidden="1" customWidth="1"/>
    <col min="27" max="30" width="22.7109375" style="208" hidden="1" customWidth="1"/>
    <col min="31" max="34" width="22.7109375" style="207" hidden="1" customWidth="1"/>
    <col min="35" max="36" width="22.7109375" style="208" hidden="1" customWidth="1"/>
    <col min="37" max="37" width="2.57421875" style="208" hidden="1" customWidth="1"/>
    <col min="38" max="43" width="10.28125" style="208" customWidth="1"/>
    <col min="44" max="44" width="10.421875" style="208" customWidth="1"/>
    <col min="45" max="45" width="23.00390625" style="208" hidden="1" customWidth="1"/>
    <col min="46" max="46" width="24.8515625" style="208" hidden="1" customWidth="1"/>
    <col min="47" max="47" width="25.421875" style="208" hidden="1" customWidth="1"/>
    <col min="48" max="48" width="23.8515625" style="208" hidden="1" customWidth="1"/>
    <col min="49" max="49" width="24.140625" style="208" hidden="1" customWidth="1"/>
    <col min="50" max="50" width="23.57421875" style="208" hidden="1" customWidth="1"/>
    <col min="51" max="51" width="20.7109375" style="208" hidden="1" customWidth="1"/>
    <col min="52" max="54" width="23.57421875" style="208" hidden="1" customWidth="1"/>
    <col min="55" max="55" width="18.7109375" style="208" hidden="1" customWidth="1"/>
    <col min="56" max="57" width="23.57421875" style="208" hidden="1" customWidth="1"/>
    <col min="58" max="58" width="22.421875" style="208" hidden="1" customWidth="1"/>
    <col min="59" max="60" width="45.28125" style="208" hidden="1" customWidth="1"/>
    <col min="61" max="61" width="21.421875" style="208" customWidth="1"/>
    <col min="62" max="62" width="24.7109375" style="208" customWidth="1"/>
    <col min="63" max="63" width="21.28125" style="208" customWidth="1"/>
    <col min="64" max="64" width="22.8515625" style="208" customWidth="1"/>
    <col min="65" max="65" width="32.8515625" style="208" customWidth="1"/>
    <col min="66" max="66" width="29.140625" style="208" customWidth="1"/>
    <col min="67" max="68" width="45.28125" style="208" customWidth="1"/>
    <col min="69" max="69" width="27.421875" style="207" customWidth="1"/>
    <col min="70" max="71" width="27.421875" style="206" customWidth="1"/>
    <col min="72" max="16384" width="9.00390625" style="206" customWidth="1"/>
  </cols>
  <sheetData>
    <row r="1" spans="1:71" s="281" customFormat="1" ht="45.75" customHeight="1">
      <c r="A1" s="314"/>
      <c r="B1" s="314"/>
      <c r="C1" s="314"/>
      <c r="D1" s="315" t="s">
        <v>181</v>
      </c>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7"/>
      <c r="AJ1" s="318" t="s">
        <v>183</v>
      </c>
      <c r="AK1" s="285" t="s">
        <v>184</v>
      </c>
      <c r="AL1" s="284"/>
      <c r="AM1" s="284"/>
      <c r="AN1" s="284"/>
      <c r="AO1" s="284"/>
      <c r="AP1" s="284"/>
      <c r="AQ1" s="284"/>
      <c r="AR1" s="284"/>
      <c r="AS1" s="283"/>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row>
    <row r="2" spans="1:71" s="273" customFormat="1" ht="45.75" customHeight="1">
      <c r="A2" s="314"/>
      <c r="B2" s="314"/>
      <c r="C2" s="314"/>
      <c r="D2" s="319" t="s">
        <v>182</v>
      </c>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1"/>
      <c r="AJ2" s="318"/>
      <c r="AK2" s="280">
        <v>43444</v>
      </c>
      <c r="AL2" s="279"/>
      <c r="AM2" s="279"/>
      <c r="AN2" s="279"/>
      <c r="AO2" s="279"/>
      <c r="AP2" s="279"/>
      <c r="AQ2" s="279"/>
      <c r="AR2" s="279"/>
      <c r="AS2" s="278"/>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row>
    <row r="3" spans="1:71" s="273" customFormat="1" ht="64.5" customHeight="1">
      <c r="A3" s="322" t="s">
        <v>596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276"/>
      <c r="AM3" s="276"/>
      <c r="AN3" s="276"/>
      <c r="AO3" s="276"/>
      <c r="AP3" s="276"/>
      <c r="AQ3" s="276"/>
      <c r="AR3" s="276"/>
      <c r="AS3" s="275"/>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row>
    <row r="4" spans="1:71" s="270" customFormat="1" ht="22.5" customHeight="1">
      <c r="A4" s="312" t="s">
        <v>2</v>
      </c>
      <c r="B4" s="313"/>
      <c r="C4" s="313"/>
      <c r="D4" s="313"/>
      <c r="E4" s="313"/>
      <c r="F4" s="313"/>
      <c r="G4" s="313"/>
      <c r="H4" s="313"/>
      <c r="I4" s="313"/>
      <c r="J4" s="324" t="s">
        <v>16</v>
      </c>
      <c r="K4" s="325"/>
      <c r="L4" s="325"/>
      <c r="M4" s="325"/>
      <c r="N4" s="325"/>
      <c r="O4" s="325"/>
      <c r="P4" s="325"/>
      <c r="Q4" s="325"/>
      <c r="R4" s="325"/>
      <c r="S4" s="326"/>
      <c r="T4" s="272"/>
      <c r="U4" s="312" t="s">
        <v>23</v>
      </c>
      <c r="V4" s="313"/>
      <c r="W4" s="313"/>
      <c r="X4" s="313"/>
      <c r="Y4" s="313"/>
      <c r="Z4" s="313"/>
      <c r="AA4" s="313"/>
      <c r="AB4" s="313"/>
      <c r="AC4" s="313"/>
      <c r="AD4" s="313"/>
      <c r="AE4" s="313"/>
      <c r="AF4" s="313"/>
      <c r="AG4" s="313"/>
      <c r="AH4" s="313"/>
      <c r="AI4" s="313"/>
      <c r="AJ4" s="313"/>
      <c r="AK4" s="327"/>
      <c r="AL4" s="307" t="s">
        <v>198</v>
      </c>
      <c r="AM4" s="308"/>
      <c r="AN4" s="308"/>
      <c r="AO4" s="308"/>
      <c r="AP4" s="308"/>
      <c r="AQ4" s="308"/>
      <c r="AR4" s="308"/>
      <c r="AS4" s="307" t="s">
        <v>188</v>
      </c>
      <c r="AT4" s="308"/>
      <c r="AU4" s="308"/>
      <c r="AV4" s="308"/>
      <c r="AW4" s="308"/>
      <c r="AX4" s="308"/>
      <c r="AY4" s="308"/>
      <c r="AZ4" s="309"/>
      <c r="BA4" s="271"/>
      <c r="BB4" s="271"/>
      <c r="BC4" s="271"/>
      <c r="BD4" s="271"/>
      <c r="BE4" s="271"/>
      <c r="BF4" s="271"/>
      <c r="BG4" s="271"/>
      <c r="BH4" s="271"/>
      <c r="BI4" s="271"/>
      <c r="BJ4" s="271"/>
      <c r="BK4" s="271"/>
      <c r="BL4" s="271"/>
      <c r="BM4" s="271"/>
      <c r="BN4" s="271"/>
      <c r="BO4" s="271"/>
      <c r="BP4" s="271"/>
      <c r="BQ4" s="310" t="s">
        <v>197</v>
      </c>
      <c r="BR4" s="311"/>
      <c r="BS4" s="311"/>
    </row>
    <row r="5" spans="1:71" s="255" customFormat="1" ht="65.25" customHeight="1">
      <c r="A5" s="269" t="s">
        <v>3</v>
      </c>
      <c r="B5" s="269"/>
      <c r="C5" s="268" t="s">
        <v>19</v>
      </c>
      <c r="D5" s="268" t="s">
        <v>91</v>
      </c>
      <c r="E5" s="268" t="s">
        <v>20</v>
      </c>
      <c r="F5" s="268" t="s">
        <v>35</v>
      </c>
      <c r="G5" s="268" t="s">
        <v>105</v>
      </c>
      <c r="H5" s="268" t="s">
        <v>54</v>
      </c>
      <c r="I5" s="268" t="s">
        <v>21</v>
      </c>
      <c r="J5" s="267" t="s">
        <v>0</v>
      </c>
      <c r="K5" s="266" t="s">
        <v>33</v>
      </c>
      <c r="L5" s="265" t="s">
        <v>34</v>
      </c>
      <c r="M5" s="265" t="s">
        <v>50</v>
      </c>
      <c r="N5" s="264" t="s">
        <v>27</v>
      </c>
      <c r="O5" s="264" t="s">
        <v>28</v>
      </c>
      <c r="P5" s="264" t="s">
        <v>29</v>
      </c>
      <c r="Q5" s="264" t="s">
        <v>30</v>
      </c>
      <c r="R5" s="264" t="s">
        <v>31</v>
      </c>
      <c r="S5" s="264" t="s">
        <v>32</v>
      </c>
      <c r="T5" s="264" t="s">
        <v>164</v>
      </c>
      <c r="U5" s="262" t="s">
        <v>5</v>
      </c>
      <c r="V5" s="262" t="s">
        <v>6</v>
      </c>
      <c r="W5" s="262" t="s">
        <v>7</v>
      </c>
      <c r="X5" s="262" t="s">
        <v>22</v>
      </c>
      <c r="Y5" s="262" t="s">
        <v>8</v>
      </c>
      <c r="Z5" s="262" t="s">
        <v>9</v>
      </c>
      <c r="AA5" s="262" t="s">
        <v>25</v>
      </c>
      <c r="AB5" s="262" t="s">
        <v>10</v>
      </c>
      <c r="AC5" s="262" t="s">
        <v>26</v>
      </c>
      <c r="AD5" s="262" t="s">
        <v>11</v>
      </c>
      <c r="AE5" s="262" t="s">
        <v>12</v>
      </c>
      <c r="AF5" s="262" t="s">
        <v>13</v>
      </c>
      <c r="AG5" s="262" t="s">
        <v>14</v>
      </c>
      <c r="AH5" s="262" t="s">
        <v>15</v>
      </c>
      <c r="AI5" s="262" t="s">
        <v>24</v>
      </c>
      <c r="AJ5" s="262" t="s">
        <v>17</v>
      </c>
      <c r="AK5" s="263" t="s">
        <v>1</v>
      </c>
      <c r="AL5" s="262" t="s">
        <v>200</v>
      </c>
      <c r="AM5" s="262" t="s">
        <v>201</v>
      </c>
      <c r="AN5" s="262" t="s">
        <v>202</v>
      </c>
      <c r="AO5" s="262" t="s">
        <v>199</v>
      </c>
      <c r="AP5" s="262" t="s">
        <v>203</v>
      </c>
      <c r="AQ5" s="262" t="s">
        <v>204</v>
      </c>
      <c r="AR5" s="262" t="s">
        <v>164</v>
      </c>
      <c r="AS5" s="261" t="s">
        <v>189</v>
      </c>
      <c r="AT5" s="260" t="s">
        <v>190</v>
      </c>
      <c r="AU5" s="260" t="s">
        <v>191</v>
      </c>
      <c r="AV5" s="260" t="s">
        <v>192</v>
      </c>
      <c r="AW5" s="258" t="s">
        <v>193</v>
      </c>
      <c r="AX5" s="260" t="s">
        <v>194</v>
      </c>
      <c r="AY5" s="258" t="s">
        <v>195</v>
      </c>
      <c r="AZ5" s="258" t="s">
        <v>196</v>
      </c>
      <c r="BA5" s="261" t="s">
        <v>784</v>
      </c>
      <c r="BB5" s="260" t="s">
        <v>190</v>
      </c>
      <c r="BC5" s="260" t="s">
        <v>191</v>
      </c>
      <c r="BD5" s="260" t="s">
        <v>785</v>
      </c>
      <c r="BE5" s="258" t="s">
        <v>193</v>
      </c>
      <c r="BF5" s="260" t="s">
        <v>194</v>
      </c>
      <c r="BG5" s="258" t="s">
        <v>195</v>
      </c>
      <c r="BH5" s="258" t="s">
        <v>196</v>
      </c>
      <c r="BI5" s="259" t="s">
        <v>908</v>
      </c>
      <c r="BJ5" s="258" t="s">
        <v>190</v>
      </c>
      <c r="BK5" s="258" t="s">
        <v>191</v>
      </c>
      <c r="BL5" s="258" t="s">
        <v>909</v>
      </c>
      <c r="BM5" s="258" t="s">
        <v>193</v>
      </c>
      <c r="BN5" s="258" t="s">
        <v>194</v>
      </c>
      <c r="BO5" s="258" t="s">
        <v>195</v>
      </c>
      <c r="BP5" s="258" t="s">
        <v>196</v>
      </c>
      <c r="BQ5" s="257" t="s">
        <v>597</v>
      </c>
      <c r="BR5" s="256" t="s">
        <v>598</v>
      </c>
      <c r="BS5" s="256" t="s">
        <v>599</v>
      </c>
    </row>
    <row r="6" spans="1:71" ht="146.25" customHeight="1">
      <c r="A6" s="241">
        <v>61</v>
      </c>
      <c r="B6" s="243">
        <v>1</v>
      </c>
      <c r="C6" s="243" t="s">
        <v>118</v>
      </c>
      <c r="D6" s="241" t="s">
        <v>147</v>
      </c>
      <c r="E6" s="242" t="s">
        <v>39</v>
      </c>
      <c r="F6" s="241" t="s">
        <v>47</v>
      </c>
      <c r="G6" s="241" t="s">
        <v>57</v>
      </c>
      <c r="H6" s="241" t="s">
        <v>73</v>
      </c>
      <c r="I6" s="241" t="s">
        <v>88</v>
      </c>
      <c r="J6" s="240" t="s">
        <v>338</v>
      </c>
      <c r="K6" s="92" t="s">
        <v>339</v>
      </c>
      <c r="L6" s="239" t="s">
        <v>340</v>
      </c>
      <c r="M6" s="238">
        <v>270000000</v>
      </c>
      <c r="N6" s="91"/>
      <c r="O6" s="91"/>
      <c r="P6" s="91"/>
      <c r="Q6" s="91"/>
      <c r="R6" s="91"/>
      <c r="S6" s="91">
        <v>1</v>
      </c>
      <c r="T6" s="95">
        <f aca="true" t="shared" si="0" ref="T6:T12">SUBTOTAL(9,N6:S6)</f>
        <v>1</v>
      </c>
      <c r="U6" s="237" t="s">
        <v>179</v>
      </c>
      <c r="V6" s="237" t="s">
        <v>179</v>
      </c>
      <c r="W6" s="54" t="s">
        <v>179</v>
      </c>
      <c r="X6" s="237" t="s">
        <v>179</v>
      </c>
      <c r="Y6" s="237" t="s">
        <v>207</v>
      </c>
      <c r="Z6" s="237" t="s">
        <v>207</v>
      </c>
      <c r="AA6" s="237" t="s">
        <v>207</v>
      </c>
      <c r="AB6" s="237" t="s">
        <v>207</v>
      </c>
      <c r="AC6" s="237" t="s">
        <v>207</v>
      </c>
      <c r="AD6" s="237" t="s">
        <v>207</v>
      </c>
      <c r="AE6" s="237" t="s">
        <v>207</v>
      </c>
      <c r="AF6" s="237" t="s">
        <v>207</v>
      </c>
      <c r="AG6" s="237" t="s">
        <v>207</v>
      </c>
      <c r="AH6" s="237" t="s">
        <v>207</v>
      </c>
      <c r="AI6" s="237" t="s">
        <v>207</v>
      </c>
      <c r="AJ6" s="237" t="s">
        <v>207</v>
      </c>
      <c r="AK6" s="237" t="s">
        <v>207</v>
      </c>
      <c r="AL6" s="236">
        <v>0.1</v>
      </c>
      <c r="AM6" s="235">
        <v>0.1</v>
      </c>
      <c r="AN6" s="235">
        <v>0.3</v>
      </c>
      <c r="AO6" s="233"/>
      <c r="AP6" s="233"/>
      <c r="AQ6" s="233"/>
      <c r="AR6" s="234">
        <f>SUM(AL6:AQ6)</f>
        <v>0.5</v>
      </c>
      <c r="AS6" s="231">
        <f>SUM(N6)</f>
        <v>0</v>
      </c>
      <c r="AT6" s="229">
        <f>IF(ISERR(+N6/T6),"",IF((+N6/T6)&gt;100%,100%,(+N6/T6)))</f>
        <v>0</v>
      </c>
      <c r="AU6" s="229">
        <f>IF(ISERR(+AL6/AS6),"",IF((+AL6/AS6)&gt;100%,100%,(+AL6/AS6)))</f>
      </c>
      <c r="AV6" s="229">
        <f>AR6/T6</f>
        <v>0.5</v>
      </c>
      <c r="AW6" s="230">
        <v>22259745</v>
      </c>
      <c r="AX6" s="229">
        <f>IF(ISERR(+AW6/M6),"",IF((+AW6/M6),(AW6/M6),(AW6/M6)))</f>
        <v>0.0824435</v>
      </c>
      <c r="AY6" s="233" t="s">
        <v>1101</v>
      </c>
      <c r="AZ6" s="178" t="s">
        <v>1091</v>
      </c>
      <c r="BA6" s="231">
        <f aca="true" t="shared" si="1" ref="BA6:BA26">SUM(O6)</f>
        <v>0</v>
      </c>
      <c r="BB6" s="229">
        <f aca="true" t="shared" si="2" ref="BB6:BB26">IF(ISERR(+O6/T6),"",IF((+O6/T6)&gt;100%,100%,(+O6/T6)))</f>
        <v>0</v>
      </c>
      <c r="BC6" s="229">
        <f aca="true" t="shared" si="3" ref="BC6:BC26">IF(ISERR(+AM6/BA6),"",IF((+AM6/BA6)&gt;100%,100%,(+AM6/BA6)))</f>
      </c>
      <c r="BD6" s="229">
        <f aca="true" t="shared" si="4" ref="BD6:BD26">AR6/T6</f>
        <v>0.5</v>
      </c>
      <c r="BE6" s="232">
        <v>75193070</v>
      </c>
      <c r="BF6" s="229">
        <f aca="true" t="shared" si="5" ref="BF6:BF26">IF(ISERR(+BE6/M6),"",IF((+BE6/M6),(BE6/M6),(BE6/M6)))</f>
        <v>0.27849285185185185</v>
      </c>
      <c r="BG6" s="228" t="s">
        <v>1101</v>
      </c>
      <c r="BH6" s="228" t="s">
        <v>1095</v>
      </c>
      <c r="BI6" s="231">
        <f aca="true" t="shared" si="6" ref="BI6:BI26">SUM(P6)</f>
        <v>0</v>
      </c>
      <c r="BJ6" s="229">
        <f aca="true" t="shared" si="7" ref="BJ6:BJ26">IF(ISERR(+P6/T6),"",IF((+P6/T6)&gt;100%,100%,(+P6/T6)))</f>
        <v>0</v>
      </c>
      <c r="BK6" s="229">
        <f aca="true" t="shared" si="8" ref="BK6:BK26">IF(ISERR(+AN6/BI6),"",IF((+AN6/BI6)&gt;100%,100%,(+AN6/BI6)))</f>
      </c>
      <c r="BL6" s="229">
        <f aca="true" t="shared" si="9" ref="BL6:BL26">AR6/T6</f>
        <v>0.5</v>
      </c>
      <c r="BM6" s="230">
        <v>225579210</v>
      </c>
      <c r="BN6" s="229">
        <f aca="true" t="shared" si="10" ref="BN6:BN27">BM6/M6</f>
        <v>0.8354785555555555</v>
      </c>
      <c r="BO6" s="228" t="s">
        <v>1100</v>
      </c>
      <c r="BP6" s="228" t="s">
        <v>678</v>
      </c>
      <c r="BQ6" s="227"/>
      <c r="BR6" s="227"/>
      <c r="BS6" s="227"/>
    </row>
    <row r="7" spans="1:71" ht="137.25" customHeight="1">
      <c r="A7" s="241">
        <v>62</v>
      </c>
      <c r="B7" s="243">
        <v>2</v>
      </c>
      <c r="C7" s="243" t="s">
        <v>118</v>
      </c>
      <c r="D7" s="241" t="s">
        <v>147</v>
      </c>
      <c r="E7" s="242" t="s">
        <v>39</v>
      </c>
      <c r="F7" s="241" t="s">
        <v>47</v>
      </c>
      <c r="G7" s="241" t="s">
        <v>57</v>
      </c>
      <c r="H7" s="241" t="s">
        <v>73</v>
      </c>
      <c r="I7" s="241" t="s">
        <v>88</v>
      </c>
      <c r="J7" s="240" t="s">
        <v>341</v>
      </c>
      <c r="K7" s="92" t="s">
        <v>342</v>
      </c>
      <c r="L7" s="239" t="s">
        <v>343</v>
      </c>
      <c r="M7" s="238">
        <v>270000000</v>
      </c>
      <c r="N7" s="91"/>
      <c r="O7" s="91"/>
      <c r="P7" s="91"/>
      <c r="Q7" s="91"/>
      <c r="R7" s="91"/>
      <c r="S7" s="91">
        <v>1</v>
      </c>
      <c r="T7" s="95">
        <f t="shared" si="0"/>
        <v>1</v>
      </c>
      <c r="U7" s="237" t="s">
        <v>179</v>
      </c>
      <c r="V7" s="237" t="s">
        <v>179</v>
      </c>
      <c r="W7" s="54" t="s">
        <v>179</v>
      </c>
      <c r="X7" s="237" t="s">
        <v>179</v>
      </c>
      <c r="Y7" s="237" t="s">
        <v>207</v>
      </c>
      <c r="Z7" s="237" t="s">
        <v>207</v>
      </c>
      <c r="AA7" s="237" t="s">
        <v>207</v>
      </c>
      <c r="AB7" s="237" t="s">
        <v>207</v>
      </c>
      <c r="AC7" s="237" t="s">
        <v>207</v>
      </c>
      <c r="AD7" s="237" t="s">
        <v>207</v>
      </c>
      <c r="AE7" s="237" t="s">
        <v>207</v>
      </c>
      <c r="AF7" s="237" t="s">
        <v>207</v>
      </c>
      <c r="AG7" s="237" t="s">
        <v>207</v>
      </c>
      <c r="AH7" s="237" t="s">
        <v>207</v>
      </c>
      <c r="AI7" s="237" t="s">
        <v>207</v>
      </c>
      <c r="AJ7" s="237" t="s">
        <v>207</v>
      </c>
      <c r="AK7" s="237" t="s">
        <v>207</v>
      </c>
      <c r="AL7" s="236">
        <v>0.1</v>
      </c>
      <c r="AM7" s="235">
        <v>0.1</v>
      </c>
      <c r="AN7" s="235">
        <v>0.1</v>
      </c>
      <c r="AO7" s="233"/>
      <c r="AP7" s="233"/>
      <c r="AQ7" s="233"/>
      <c r="AR7" s="234">
        <f>SUM(AL7:AQ7)</f>
        <v>0.30000000000000004</v>
      </c>
      <c r="AS7" s="231">
        <f>SUM(N7)</f>
        <v>0</v>
      </c>
      <c r="AT7" s="229">
        <f>IF(ISERR(+N7/T7),"",IF((+N7/T7)&gt;100%,100%,(+N7/T7)))</f>
        <v>0</v>
      </c>
      <c r="AU7" s="229">
        <f>IF(ISERR(+AL7/AS7),"",IF((+AL7/AS7)&gt;100%,100%,(+AL7/AS7)))</f>
      </c>
      <c r="AV7" s="229">
        <f>AR7/T7</f>
        <v>0.30000000000000004</v>
      </c>
      <c r="AW7" s="230">
        <v>22259745</v>
      </c>
      <c r="AX7" s="229">
        <f>IF(ISERR(+AW7/M7),"",IF((+AW7/M7),(AW7/M7),(AW7/M7)))</f>
        <v>0.0824435</v>
      </c>
      <c r="AY7" s="233" t="s">
        <v>1099</v>
      </c>
      <c r="AZ7" s="178" t="s">
        <v>1091</v>
      </c>
      <c r="BA7" s="231">
        <f t="shared" si="1"/>
        <v>0</v>
      </c>
      <c r="BB7" s="229">
        <f t="shared" si="2"/>
        <v>0</v>
      </c>
      <c r="BC7" s="229">
        <f t="shared" si="3"/>
      </c>
      <c r="BD7" s="229">
        <f t="shared" si="4"/>
        <v>0.30000000000000004</v>
      </c>
      <c r="BE7" s="232">
        <v>7419915</v>
      </c>
      <c r="BF7" s="229">
        <f t="shared" si="5"/>
        <v>0.027481166666666668</v>
      </c>
      <c r="BG7" s="228" t="s">
        <v>1099</v>
      </c>
      <c r="BH7" s="228"/>
      <c r="BI7" s="231">
        <f t="shared" si="6"/>
        <v>0</v>
      </c>
      <c r="BJ7" s="229">
        <f t="shared" si="7"/>
        <v>0</v>
      </c>
      <c r="BK7" s="229">
        <f t="shared" si="8"/>
      </c>
      <c r="BL7" s="229">
        <f t="shared" si="9"/>
        <v>0.30000000000000004</v>
      </c>
      <c r="BM7" s="230">
        <v>14839830</v>
      </c>
      <c r="BN7" s="229">
        <f t="shared" si="10"/>
        <v>0.054962333333333335</v>
      </c>
      <c r="BO7" s="228" t="s">
        <v>1098</v>
      </c>
      <c r="BP7" s="228" t="s">
        <v>678</v>
      </c>
      <c r="BQ7" s="227"/>
      <c r="BR7" s="227"/>
      <c r="BS7" s="227"/>
    </row>
    <row r="8" spans="1:71" ht="127.5">
      <c r="A8" s="241">
        <v>63</v>
      </c>
      <c r="B8" s="243">
        <v>3</v>
      </c>
      <c r="C8" s="243" t="s">
        <v>118</v>
      </c>
      <c r="D8" s="241" t="s">
        <v>147</v>
      </c>
      <c r="E8" s="242" t="s">
        <v>39</v>
      </c>
      <c r="F8" s="241" t="s">
        <v>46</v>
      </c>
      <c r="G8" s="241" t="s">
        <v>57</v>
      </c>
      <c r="H8" s="241" t="s">
        <v>73</v>
      </c>
      <c r="I8" s="241" t="s">
        <v>617</v>
      </c>
      <c r="J8" s="240" t="s">
        <v>771</v>
      </c>
      <c r="K8" s="92" t="s">
        <v>344</v>
      </c>
      <c r="L8" s="239" t="s">
        <v>772</v>
      </c>
      <c r="M8" s="238">
        <v>300000000</v>
      </c>
      <c r="N8" s="91"/>
      <c r="O8" s="91"/>
      <c r="P8" s="91"/>
      <c r="Q8" s="91"/>
      <c r="R8" s="91"/>
      <c r="S8" s="91">
        <v>1</v>
      </c>
      <c r="T8" s="95">
        <f t="shared" si="0"/>
        <v>1</v>
      </c>
      <c r="U8" s="237" t="s">
        <v>179</v>
      </c>
      <c r="V8" s="237" t="s">
        <v>179</v>
      </c>
      <c r="W8" s="54" t="s">
        <v>179</v>
      </c>
      <c r="X8" s="237" t="s">
        <v>179</v>
      </c>
      <c r="Y8" s="237" t="s">
        <v>207</v>
      </c>
      <c r="Z8" s="237" t="s">
        <v>207</v>
      </c>
      <c r="AA8" s="237" t="s">
        <v>207</v>
      </c>
      <c r="AB8" s="237" t="s">
        <v>207</v>
      </c>
      <c r="AC8" s="237" t="s">
        <v>207</v>
      </c>
      <c r="AD8" s="237" t="s">
        <v>207</v>
      </c>
      <c r="AE8" s="237" t="s">
        <v>207</v>
      </c>
      <c r="AF8" s="237" t="s">
        <v>207</v>
      </c>
      <c r="AG8" s="237" t="s">
        <v>207</v>
      </c>
      <c r="AH8" s="237" t="s">
        <v>207</v>
      </c>
      <c r="AI8" s="237" t="s">
        <v>207</v>
      </c>
      <c r="AJ8" s="237" t="s">
        <v>207</v>
      </c>
      <c r="AK8" s="237" t="s">
        <v>207</v>
      </c>
      <c r="AL8" s="236">
        <v>0.05</v>
      </c>
      <c r="AM8" s="235">
        <v>0.1</v>
      </c>
      <c r="AN8" s="235">
        <v>0.1</v>
      </c>
      <c r="AO8" s="233"/>
      <c r="AP8" s="233"/>
      <c r="AQ8" s="233"/>
      <c r="AR8" s="234">
        <f>SUM(AL8:AQ8)</f>
        <v>0.25</v>
      </c>
      <c r="AS8" s="231">
        <f>SUM(N8)</f>
        <v>0</v>
      </c>
      <c r="AT8" s="229">
        <f>IF(ISERR(+N8/T8),"",IF((+N8/T8)&gt;100%,100%,(+N8/T8)))</f>
        <v>0</v>
      </c>
      <c r="AU8" s="229">
        <f>IF(ISERR(+AL8/AS8),"",IF((+AL8/AS8)&gt;100%,100%,(+AL8/AS8)))</f>
      </c>
      <c r="AV8" s="229">
        <f>AR8/T8</f>
        <v>0.25</v>
      </c>
      <c r="AW8" s="230">
        <v>7419915</v>
      </c>
      <c r="AX8" s="229">
        <f>IF(ISERR(+AW8/M8),"",IF((+AW8/M8),(AW8/M8),(AW8/M8)))</f>
        <v>0.02473305</v>
      </c>
      <c r="AY8" s="233" t="s">
        <v>1097</v>
      </c>
      <c r="AZ8" s="178" t="s">
        <v>1091</v>
      </c>
      <c r="BA8" s="231">
        <f t="shared" si="1"/>
        <v>0</v>
      </c>
      <c r="BB8" s="229">
        <f t="shared" si="2"/>
        <v>0</v>
      </c>
      <c r="BC8" s="229">
        <f t="shared" si="3"/>
      </c>
      <c r="BD8" s="229">
        <f t="shared" si="4"/>
        <v>0.25</v>
      </c>
      <c r="BE8" s="232">
        <v>22259745</v>
      </c>
      <c r="BF8" s="229">
        <f t="shared" si="5"/>
        <v>0.07419915</v>
      </c>
      <c r="BG8" s="228" t="s">
        <v>1096</v>
      </c>
      <c r="BH8" s="228" t="s">
        <v>1095</v>
      </c>
      <c r="BI8" s="231">
        <f t="shared" si="6"/>
        <v>0</v>
      </c>
      <c r="BJ8" s="229">
        <f t="shared" si="7"/>
        <v>0</v>
      </c>
      <c r="BK8" s="229">
        <f t="shared" si="8"/>
      </c>
      <c r="BL8" s="229">
        <f t="shared" si="9"/>
        <v>0.25</v>
      </c>
      <c r="BM8" s="230">
        <v>56479405</v>
      </c>
      <c r="BN8" s="229">
        <f t="shared" si="10"/>
        <v>0.18826468333333332</v>
      </c>
      <c r="BO8" s="228" t="s">
        <v>1094</v>
      </c>
      <c r="BP8" s="228" t="s">
        <v>1093</v>
      </c>
      <c r="BQ8" s="227"/>
      <c r="BR8" s="227"/>
      <c r="BS8" s="227"/>
    </row>
    <row r="9" spans="1:71" ht="204">
      <c r="A9" s="241">
        <v>64</v>
      </c>
      <c r="B9" s="243">
        <v>4</v>
      </c>
      <c r="C9" s="243" t="s">
        <v>118</v>
      </c>
      <c r="D9" s="241" t="s">
        <v>147</v>
      </c>
      <c r="E9" s="242" t="s">
        <v>39</v>
      </c>
      <c r="F9" s="241" t="s">
        <v>46</v>
      </c>
      <c r="G9" s="241" t="s">
        <v>57</v>
      </c>
      <c r="H9" s="241" t="s">
        <v>73</v>
      </c>
      <c r="I9" s="241" t="s">
        <v>617</v>
      </c>
      <c r="J9" s="240" t="s">
        <v>345</v>
      </c>
      <c r="K9" s="92" t="s">
        <v>286</v>
      </c>
      <c r="L9" s="239" t="s">
        <v>287</v>
      </c>
      <c r="M9" s="238">
        <v>200000000</v>
      </c>
      <c r="N9" s="93">
        <v>0.16666666666666669</v>
      </c>
      <c r="O9" s="93">
        <v>0.16666666666666669</v>
      </c>
      <c r="P9" s="93">
        <v>0.16666666666666669</v>
      </c>
      <c r="Q9" s="93">
        <v>0.16666666666666669</v>
      </c>
      <c r="R9" s="93">
        <v>0.16666666666666669</v>
      </c>
      <c r="S9" s="93">
        <v>0.16666666666666669</v>
      </c>
      <c r="T9" s="94">
        <f t="shared" si="0"/>
        <v>1.0000000000000002</v>
      </c>
      <c r="U9" s="237" t="s">
        <v>179</v>
      </c>
      <c r="V9" s="237" t="s">
        <v>179</v>
      </c>
      <c r="W9" s="54" t="s">
        <v>179</v>
      </c>
      <c r="X9" s="237" t="s">
        <v>179</v>
      </c>
      <c r="Y9" s="237" t="s">
        <v>207</v>
      </c>
      <c r="Z9" s="237" t="s">
        <v>207</v>
      </c>
      <c r="AA9" s="237" t="s">
        <v>207</v>
      </c>
      <c r="AB9" s="237" t="s">
        <v>207</v>
      </c>
      <c r="AC9" s="237" t="s">
        <v>207</v>
      </c>
      <c r="AD9" s="237" t="s">
        <v>207</v>
      </c>
      <c r="AE9" s="237" t="s">
        <v>207</v>
      </c>
      <c r="AF9" s="237" t="s">
        <v>207</v>
      </c>
      <c r="AG9" s="237" t="s">
        <v>207</v>
      </c>
      <c r="AH9" s="237" t="s">
        <v>207</v>
      </c>
      <c r="AI9" s="237" t="s">
        <v>207</v>
      </c>
      <c r="AJ9" s="237" t="s">
        <v>207</v>
      </c>
      <c r="AK9" s="237" t="s">
        <v>207</v>
      </c>
      <c r="AL9" s="236">
        <v>0.17</v>
      </c>
      <c r="AM9" s="235">
        <v>0.17</v>
      </c>
      <c r="AN9" s="235">
        <v>0.17</v>
      </c>
      <c r="AO9" s="178"/>
      <c r="AP9" s="178"/>
      <c r="AQ9" s="178"/>
      <c r="AR9" s="249">
        <f>SUM(AL9:AQ9)</f>
        <v>0.51</v>
      </c>
      <c r="AS9" s="231">
        <f>SUM(N9)</f>
        <v>0.16666666666666669</v>
      </c>
      <c r="AT9" s="229">
        <f>IF(ISERR(+N9/T9),"",IF((+N9/T9)&gt;100%,100%,(+N9/T9)))</f>
        <v>0.16666666666666666</v>
      </c>
      <c r="AU9" s="229">
        <f>IF(ISERR(+AL9/AS9),"",IF((+AL9/AS9)&gt;100%,100%,(+AL9/AS9)))</f>
        <v>1</v>
      </c>
      <c r="AV9" s="229">
        <f>AR9/T9</f>
        <v>0.5099999999999999</v>
      </c>
      <c r="AW9" s="230">
        <v>11129872.5</v>
      </c>
      <c r="AX9" s="229">
        <f>IF(ISERR(+AW9/M9),"",IF((+AW9/M9),(AW9/M9),(AW9/M9)))</f>
        <v>0.0556493625</v>
      </c>
      <c r="AY9" s="178" t="s">
        <v>1092</v>
      </c>
      <c r="AZ9" s="178" t="s">
        <v>1091</v>
      </c>
      <c r="BA9" s="231">
        <f t="shared" si="1"/>
        <v>0.16666666666666669</v>
      </c>
      <c r="BB9" s="229">
        <f t="shared" si="2"/>
        <v>0.16666666666666666</v>
      </c>
      <c r="BC9" s="229">
        <f t="shared" si="3"/>
        <v>1</v>
      </c>
      <c r="BD9" s="229">
        <f t="shared" si="4"/>
        <v>0.5099999999999999</v>
      </c>
      <c r="BE9" s="232">
        <v>14839830</v>
      </c>
      <c r="BF9" s="229">
        <f t="shared" si="5"/>
        <v>0.07419915</v>
      </c>
      <c r="BG9" s="228" t="s">
        <v>1090</v>
      </c>
      <c r="BH9" s="228" t="s">
        <v>1089</v>
      </c>
      <c r="BI9" s="231">
        <f t="shared" si="6"/>
        <v>0.16666666666666669</v>
      </c>
      <c r="BJ9" s="229">
        <f t="shared" si="7"/>
        <v>0.16666666666666666</v>
      </c>
      <c r="BK9" s="229">
        <f t="shared" si="8"/>
        <v>1</v>
      </c>
      <c r="BL9" s="229">
        <f t="shared" si="9"/>
        <v>0.5099999999999999</v>
      </c>
      <c r="BM9" s="230">
        <v>29679660</v>
      </c>
      <c r="BN9" s="229">
        <f t="shared" si="10"/>
        <v>0.1483983</v>
      </c>
      <c r="BO9" s="228" t="s">
        <v>1088</v>
      </c>
      <c r="BP9" s="228" t="s">
        <v>1087</v>
      </c>
      <c r="BQ9" s="227"/>
      <c r="BR9" s="227"/>
      <c r="BS9" s="227"/>
    </row>
    <row r="10" spans="1:71" ht="114.75">
      <c r="A10" s="241">
        <v>66</v>
      </c>
      <c r="B10" s="243">
        <v>5</v>
      </c>
      <c r="C10" s="243" t="s">
        <v>118</v>
      </c>
      <c r="D10" s="241" t="s">
        <v>148</v>
      </c>
      <c r="E10" s="242" t="s">
        <v>39</v>
      </c>
      <c r="F10" s="241" t="s">
        <v>46</v>
      </c>
      <c r="G10" s="241" t="s">
        <v>57</v>
      </c>
      <c r="H10" s="241" t="s">
        <v>72</v>
      </c>
      <c r="I10" s="241" t="s">
        <v>617</v>
      </c>
      <c r="J10" s="240" t="s">
        <v>348</v>
      </c>
      <c r="K10" s="92" t="s">
        <v>349</v>
      </c>
      <c r="L10" s="251" t="s">
        <v>350</v>
      </c>
      <c r="M10" s="238">
        <v>800000000</v>
      </c>
      <c r="N10" s="91"/>
      <c r="O10" s="91"/>
      <c r="P10" s="91"/>
      <c r="Q10" s="91"/>
      <c r="R10" s="91"/>
      <c r="S10" s="91">
        <v>8</v>
      </c>
      <c r="T10" s="95">
        <f t="shared" si="0"/>
        <v>8</v>
      </c>
      <c r="U10" s="54"/>
      <c r="V10" s="54"/>
      <c r="W10" s="54" t="s">
        <v>179</v>
      </c>
      <c r="X10" s="237" t="s">
        <v>179</v>
      </c>
      <c r="Y10" s="54"/>
      <c r="Z10" s="54"/>
      <c r="AA10" s="54"/>
      <c r="AB10" s="54"/>
      <c r="AC10" s="54"/>
      <c r="AD10" s="54"/>
      <c r="AE10" s="54"/>
      <c r="AF10" s="54"/>
      <c r="AG10" s="54"/>
      <c r="AH10" s="54"/>
      <c r="AI10" s="54"/>
      <c r="AJ10" s="54"/>
      <c r="AK10" s="54"/>
      <c r="AL10" s="236">
        <v>0.05</v>
      </c>
      <c r="AM10" s="235">
        <v>0</v>
      </c>
      <c r="AN10" s="235">
        <v>0.2</v>
      </c>
      <c r="AO10" s="254"/>
      <c r="AP10" s="254"/>
      <c r="AQ10" s="254"/>
      <c r="AR10" s="253">
        <f>SUM(AL10:AQ10)</f>
        <v>0.25</v>
      </c>
      <c r="AS10" s="231">
        <f>SUM(N10)</f>
        <v>0</v>
      </c>
      <c r="AT10" s="229">
        <f>IF(ISERR(+N10/T10),"",IF((+N10/T10)&gt;100%,100%,(+N10/T10)))</f>
        <v>0</v>
      </c>
      <c r="AU10" s="229">
        <f>IF(ISERR(+AL10/AS10),"",IF((+AL10/AS10)&gt;100%,100%,(+AL10/AS10)))</f>
      </c>
      <c r="AV10" s="229">
        <f>AR10/T10</f>
        <v>0.03125</v>
      </c>
      <c r="AW10" s="230">
        <v>7419915</v>
      </c>
      <c r="AX10" s="229">
        <f>IF(ISERR(+AW10/M10),"",IF((+AW10/M10),(AW10/M10),(AW10/M10)))</f>
        <v>0.00927489375</v>
      </c>
      <c r="AY10" s="233" t="s">
        <v>1086</v>
      </c>
      <c r="AZ10" s="178" t="s">
        <v>1039</v>
      </c>
      <c r="BA10" s="231">
        <f t="shared" si="1"/>
        <v>0</v>
      </c>
      <c r="BB10" s="229">
        <f t="shared" si="2"/>
        <v>0</v>
      </c>
      <c r="BC10" s="229">
        <f t="shared" si="3"/>
      </c>
      <c r="BD10" s="229">
        <f t="shared" si="4"/>
        <v>0.03125</v>
      </c>
      <c r="BE10" s="232">
        <v>11129872.5</v>
      </c>
      <c r="BF10" s="229">
        <f t="shared" si="5"/>
        <v>0.013912340625</v>
      </c>
      <c r="BG10" s="228"/>
      <c r="BH10" s="228"/>
      <c r="BI10" s="231">
        <f t="shared" si="6"/>
        <v>0</v>
      </c>
      <c r="BJ10" s="229">
        <f t="shared" si="7"/>
        <v>0</v>
      </c>
      <c r="BK10" s="229">
        <f t="shared" si="8"/>
      </c>
      <c r="BL10" s="229">
        <f t="shared" si="9"/>
        <v>0.03125</v>
      </c>
      <c r="BM10" s="230">
        <v>40809532.5</v>
      </c>
      <c r="BN10" s="229">
        <f t="shared" si="10"/>
        <v>0.051011915625</v>
      </c>
      <c r="BO10" s="228" t="s">
        <v>1085</v>
      </c>
      <c r="BP10" s="228" t="s">
        <v>1084</v>
      </c>
      <c r="BQ10" s="227"/>
      <c r="BR10" s="227"/>
      <c r="BS10" s="227"/>
    </row>
    <row r="11" spans="1:71" ht="114.75">
      <c r="A11" s="241"/>
      <c r="B11" s="243">
        <v>6</v>
      </c>
      <c r="C11" s="243" t="s">
        <v>118</v>
      </c>
      <c r="D11" s="241" t="s">
        <v>148</v>
      </c>
      <c r="E11" s="242" t="s">
        <v>39</v>
      </c>
      <c r="F11" s="241" t="s">
        <v>46</v>
      </c>
      <c r="G11" s="241" t="s">
        <v>57</v>
      </c>
      <c r="H11" s="241" t="s">
        <v>72</v>
      </c>
      <c r="I11" s="241" t="s">
        <v>84</v>
      </c>
      <c r="J11" s="252" t="s">
        <v>774</v>
      </c>
      <c r="K11" s="92" t="s">
        <v>349</v>
      </c>
      <c r="L11" s="251" t="s">
        <v>350</v>
      </c>
      <c r="M11" s="238">
        <v>800000000</v>
      </c>
      <c r="N11" s="91"/>
      <c r="O11" s="91"/>
      <c r="P11" s="91"/>
      <c r="Q11" s="91"/>
      <c r="R11" s="91"/>
      <c r="S11" s="91">
        <v>8</v>
      </c>
      <c r="T11" s="95">
        <f t="shared" si="0"/>
        <v>8</v>
      </c>
      <c r="U11" s="54"/>
      <c r="V11" s="54"/>
      <c r="W11" s="54"/>
      <c r="X11" s="237"/>
      <c r="Y11" s="54"/>
      <c r="Z11" s="54"/>
      <c r="AA11" s="54"/>
      <c r="AB11" s="54"/>
      <c r="AC11" s="54"/>
      <c r="AD11" s="54"/>
      <c r="AE11" s="54"/>
      <c r="AF11" s="54"/>
      <c r="AG11" s="54"/>
      <c r="AH11" s="54"/>
      <c r="AI11" s="54"/>
      <c r="AJ11" s="54"/>
      <c r="AK11" s="54"/>
      <c r="AL11" s="235">
        <v>0</v>
      </c>
      <c r="AM11" s="235">
        <v>0</v>
      </c>
      <c r="AN11" s="235">
        <v>0.3</v>
      </c>
      <c r="AO11" s="233"/>
      <c r="AP11" s="233"/>
      <c r="AQ11" s="233"/>
      <c r="AR11" s="234"/>
      <c r="AS11" s="231"/>
      <c r="AT11" s="229"/>
      <c r="AU11" s="229"/>
      <c r="AV11" s="229"/>
      <c r="AW11" s="230">
        <v>7419915</v>
      </c>
      <c r="AX11" s="229"/>
      <c r="AY11" s="233" t="s">
        <v>1080</v>
      </c>
      <c r="AZ11" s="178" t="s">
        <v>1039</v>
      </c>
      <c r="BA11" s="231">
        <f t="shared" si="1"/>
        <v>0</v>
      </c>
      <c r="BB11" s="229">
        <f t="shared" si="2"/>
        <v>0</v>
      </c>
      <c r="BC11" s="229">
        <f t="shared" si="3"/>
      </c>
      <c r="BD11" s="229">
        <f t="shared" si="4"/>
        <v>0</v>
      </c>
      <c r="BE11" s="232">
        <v>0</v>
      </c>
      <c r="BF11" s="229">
        <f t="shared" si="5"/>
        <v>0</v>
      </c>
      <c r="BG11" s="228" t="s">
        <v>1080</v>
      </c>
      <c r="BH11" s="228" t="s">
        <v>1083</v>
      </c>
      <c r="BI11" s="231">
        <f t="shared" si="6"/>
        <v>0</v>
      </c>
      <c r="BJ11" s="229">
        <f t="shared" si="7"/>
        <v>0</v>
      </c>
      <c r="BK11" s="229">
        <f t="shared" si="8"/>
      </c>
      <c r="BL11" s="229">
        <f t="shared" si="9"/>
        <v>0</v>
      </c>
      <c r="BM11" s="230">
        <v>0</v>
      </c>
      <c r="BN11" s="229">
        <f t="shared" si="10"/>
        <v>0</v>
      </c>
      <c r="BO11" s="228" t="s">
        <v>1082</v>
      </c>
      <c r="BP11" s="228" t="s">
        <v>1078</v>
      </c>
      <c r="BQ11" s="227"/>
      <c r="BR11" s="227"/>
      <c r="BS11" s="227"/>
    </row>
    <row r="12" spans="1:71" ht="165.75">
      <c r="A12" s="241"/>
      <c r="B12" s="243">
        <v>7</v>
      </c>
      <c r="C12" s="243" t="s">
        <v>118</v>
      </c>
      <c r="D12" s="241" t="s">
        <v>148</v>
      </c>
      <c r="E12" s="242" t="s">
        <v>39</v>
      </c>
      <c r="F12" s="241" t="s">
        <v>46</v>
      </c>
      <c r="G12" s="241" t="s">
        <v>57</v>
      </c>
      <c r="H12" s="241" t="s">
        <v>72</v>
      </c>
      <c r="I12" s="241" t="s">
        <v>84</v>
      </c>
      <c r="J12" s="240" t="s">
        <v>759</v>
      </c>
      <c r="K12" s="92" t="s">
        <v>349</v>
      </c>
      <c r="L12" s="251" t="s">
        <v>350</v>
      </c>
      <c r="M12" s="238">
        <v>200000000</v>
      </c>
      <c r="N12" s="91"/>
      <c r="O12" s="91"/>
      <c r="P12" s="91"/>
      <c r="Q12" s="91"/>
      <c r="R12" s="91"/>
      <c r="S12" s="91">
        <v>8</v>
      </c>
      <c r="T12" s="95">
        <f t="shared" si="0"/>
        <v>8</v>
      </c>
      <c r="U12" s="54"/>
      <c r="V12" s="54"/>
      <c r="W12" s="54"/>
      <c r="X12" s="237"/>
      <c r="Y12" s="54"/>
      <c r="Z12" s="54"/>
      <c r="AA12" s="54"/>
      <c r="AB12" s="54"/>
      <c r="AC12" s="54"/>
      <c r="AD12" s="54"/>
      <c r="AE12" s="54"/>
      <c r="AF12" s="54"/>
      <c r="AG12" s="54"/>
      <c r="AH12" s="54"/>
      <c r="AI12" s="54"/>
      <c r="AJ12" s="54"/>
      <c r="AK12" s="54"/>
      <c r="AL12" s="235">
        <v>0</v>
      </c>
      <c r="AM12" s="235">
        <v>0.1</v>
      </c>
      <c r="AN12" s="235">
        <v>0.1</v>
      </c>
      <c r="AO12" s="233"/>
      <c r="AP12" s="233"/>
      <c r="AQ12" s="233"/>
      <c r="AR12" s="234"/>
      <c r="AS12" s="231"/>
      <c r="AT12" s="229"/>
      <c r="AU12" s="229"/>
      <c r="AV12" s="229"/>
      <c r="AW12" s="230"/>
      <c r="AX12" s="229"/>
      <c r="AY12" s="233"/>
      <c r="AZ12" s="178"/>
      <c r="BA12" s="231">
        <f t="shared" si="1"/>
        <v>0</v>
      </c>
      <c r="BB12" s="229">
        <f t="shared" si="2"/>
        <v>0</v>
      </c>
      <c r="BC12" s="229">
        <f t="shared" si="3"/>
      </c>
      <c r="BD12" s="229">
        <f t="shared" si="4"/>
        <v>0</v>
      </c>
      <c r="BE12" s="232">
        <v>0</v>
      </c>
      <c r="BF12" s="229">
        <f t="shared" si="5"/>
        <v>0</v>
      </c>
      <c r="BG12" s="228" t="s">
        <v>1080</v>
      </c>
      <c r="BH12" s="228" t="s">
        <v>1039</v>
      </c>
      <c r="BI12" s="231">
        <f t="shared" si="6"/>
        <v>0</v>
      </c>
      <c r="BJ12" s="229">
        <f t="shared" si="7"/>
        <v>0</v>
      </c>
      <c r="BK12" s="229">
        <f t="shared" si="8"/>
      </c>
      <c r="BL12" s="229">
        <f t="shared" si="9"/>
        <v>0</v>
      </c>
      <c r="BM12" s="230">
        <v>0</v>
      </c>
      <c r="BN12" s="229">
        <f t="shared" si="10"/>
        <v>0</v>
      </c>
      <c r="BO12" s="228" t="s">
        <v>1081</v>
      </c>
      <c r="BP12" s="228" t="s">
        <v>1078</v>
      </c>
      <c r="BQ12" s="227"/>
      <c r="BR12" s="227"/>
      <c r="BS12" s="227"/>
    </row>
    <row r="13" spans="1:71" ht="126.75" customHeight="1">
      <c r="A13" s="241">
        <v>67</v>
      </c>
      <c r="B13" s="243">
        <v>8</v>
      </c>
      <c r="C13" s="243" t="s">
        <v>118</v>
      </c>
      <c r="D13" s="241" t="s">
        <v>148</v>
      </c>
      <c r="E13" s="242" t="s">
        <v>39</v>
      </c>
      <c r="F13" s="241" t="s">
        <v>46</v>
      </c>
      <c r="G13" s="241" t="s">
        <v>57</v>
      </c>
      <c r="H13" s="241" t="s">
        <v>72</v>
      </c>
      <c r="I13" s="241" t="s">
        <v>84</v>
      </c>
      <c r="J13" s="240" t="s">
        <v>773</v>
      </c>
      <c r="K13" s="92" t="s">
        <v>346</v>
      </c>
      <c r="L13" s="239" t="s">
        <v>347</v>
      </c>
      <c r="M13" s="238">
        <v>500000000</v>
      </c>
      <c r="N13" s="240"/>
      <c r="O13" s="92"/>
      <c r="P13" s="239"/>
      <c r="Q13" s="238"/>
      <c r="R13" s="240"/>
      <c r="S13" s="92">
        <v>1</v>
      </c>
      <c r="T13" s="250">
        <v>1</v>
      </c>
      <c r="U13" s="54"/>
      <c r="V13" s="54"/>
      <c r="W13" s="54" t="s">
        <v>179</v>
      </c>
      <c r="X13" s="237" t="s">
        <v>179</v>
      </c>
      <c r="Y13" s="54"/>
      <c r="Z13" s="54"/>
      <c r="AA13" s="54"/>
      <c r="AB13" s="54"/>
      <c r="AC13" s="54"/>
      <c r="AD13" s="54"/>
      <c r="AE13" s="54"/>
      <c r="AF13" s="54"/>
      <c r="AG13" s="54"/>
      <c r="AH13" s="54"/>
      <c r="AI13" s="54"/>
      <c r="AJ13" s="54"/>
      <c r="AK13" s="54"/>
      <c r="AL13" s="236">
        <v>0</v>
      </c>
      <c r="AM13" s="235">
        <v>0.1</v>
      </c>
      <c r="AN13" s="235">
        <v>0.05</v>
      </c>
      <c r="AO13" s="233"/>
      <c r="AP13" s="233"/>
      <c r="AQ13" s="233"/>
      <c r="AR13" s="234">
        <f aca="true" t="shared" si="11" ref="AR13:AR26">SUM(AL13:AQ13)</f>
        <v>0.15000000000000002</v>
      </c>
      <c r="AS13" s="231">
        <f>SUM(N13)</f>
        <v>0</v>
      </c>
      <c r="AT13" s="229">
        <f>IF(ISERR(+N13/T13),"",IF((+N13/T13)&gt;100%,100%,(+N13/T13)))</f>
        <v>0</v>
      </c>
      <c r="AU13" s="229">
        <f>IF(ISERR(+AL13/AS13),"",IF((+AL13/AS13)&gt;100%,100%,(+AL13/AS13)))</f>
      </c>
      <c r="AV13" s="229">
        <f>AR13/T13</f>
        <v>0.15000000000000002</v>
      </c>
      <c r="AW13" s="230">
        <v>7419915</v>
      </c>
      <c r="AX13" s="229">
        <f>IF(ISERR(+AW13/M13),"",IF((+AW13/M13),(AW13/M13),(AW13/M13)))</f>
        <v>0.01483983</v>
      </c>
      <c r="AY13" s="233" t="s">
        <v>1080</v>
      </c>
      <c r="AZ13" s="178" t="s">
        <v>1039</v>
      </c>
      <c r="BA13" s="231">
        <f t="shared" si="1"/>
        <v>0</v>
      </c>
      <c r="BB13" s="229">
        <f t="shared" si="2"/>
        <v>0</v>
      </c>
      <c r="BC13" s="229">
        <f t="shared" si="3"/>
      </c>
      <c r="BD13" s="229">
        <f t="shared" si="4"/>
        <v>0.15000000000000002</v>
      </c>
      <c r="BE13" s="232">
        <v>0</v>
      </c>
      <c r="BF13" s="229">
        <f t="shared" si="5"/>
        <v>0</v>
      </c>
      <c r="BG13" s="228" t="s">
        <v>1080</v>
      </c>
      <c r="BH13" s="228" t="s">
        <v>1039</v>
      </c>
      <c r="BI13" s="231">
        <f t="shared" si="6"/>
        <v>0</v>
      </c>
      <c r="BJ13" s="229">
        <f t="shared" si="7"/>
        <v>0</v>
      </c>
      <c r="BK13" s="229">
        <f t="shared" si="8"/>
      </c>
      <c r="BL13" s="229">
        <f t="shared" si="9"/>
        <v>0.15000000000000002</v>
      </c>
      <c r="BM13" s="230">
        <v>0</v>
      </c>
      <c r="BN13" s="229">
        <f t="shared" si="10"/>
        <v>0</v>
      </c>
      <c r="BO13" s="228" t="s">
        <v>1079</v>
      </c>
      <c r="BP13" s="228" t="s">
        <v>1078</v>
      </c>
      <c r="BQ13" s="227"/>
      <c r="BR13" s="227"/>
      <c r="BS13" s="227"/>
    </row>
    <row r="14" spans="1:71" ht="102">
      <c r="A14" s="241">
        <v>68</v>
      </c>
      <c r="B14" s="243">
        <v>9</v>
      </c>
      <c r="C14" s="243" t="s">
        <v>118</v>
      </c>
      <c r="D14" s="241" t="s">
        <v>148</v>
      </c>
      <c r="E14" s="242" t="s">
        <v>39</v>
      </c>
      <c r="F14" s="241" t="s">
        <v>46</v>
      </c>
      <c r="G14" s="241" t="s">
        <v>57</v>
      </c>
      <c r="H14" s="241" t="s">
        <v>72</v>
      </c>
      <c r="I14" s="241" t="s">
        <v>84</v>
      </c>
      <c r="J14" s="240" t="s">
        <v>776</v>
      </c>
      <c r="K14" s="92" t="s">
        <v>353</v>
      </c>
      <c r="L14" s="239" t="s">
        <v>775</v>
      </c>
      <c r="M14" s="238">
        <v>400000000</v>
      </c>
      <c r="N14" s="91"/>
      <c r="O14" s="91"/>
      <c r="P14" s="91"/>
      <c r="Q14" s="91"/>
      <c r="R14" s="91"/>
      <c r="S14" s="91">
        <v>1</v>
      </c>
      <c r="T14" s="95">
        <f>SUBTOTAL(9,N14:S14)</f>
        <v>1</v>
      </c>
      <c r="U14" s="54"/>
      <c r="V14" s="54"/>
      <c r="W14" s="54" t="s">
        <v>179</v>
      </c>
      <c r="X14" s="237" t="s">
        <v>179</v>
      </c>
      <c r="Y14" s="54"/>
      <c r="Z14" s="54"/>
      <c r="AA14" s="54"/>
      <c r="AB14" s="54"/>
      <c r="AC14" s="54"/>
      <c r="AD14" s="54"/>
      <c r="AE14" s="54"/>
      <c r="AF14" s="54"/>
      <c r="AG14" s="54"/>
      <c r="AH14" s="54"/>
      <c r="AI14" s="54"/>
      <c r="AJ14" s="54"/>
      <c r="AK14" s="54"/>
      <c r="AL14" s="236">
        <v>0.1</v>
      </c>
      <c r="AM14" s="235">
        <v>0.15</v>
      </c>
      <c r="AN14" s="235">
        <v>0.5</v>
      </c>
      <c r="AO14" s="233"/>
      <c r="AP14" s="233"/>
      <c r="AQ14" s="233"/>
      <c r="AR14" s="234">
        <f t="shared" si="11"/>
        <v>0.75</v>
      </c>
      <c r="AS14" s="231">
        <f>SUM(N14)</f>
        <v>0</v>
      </c>
      <c r="AT14" s="229">
        <f>IF(ISERR(+N14/T14),"",IF((+N14/T14)&gt;100%,100%,(+N14/T14)))</f>
        <v>0</v>
      </c>
      <c r="AU14" s="229">
        <f>IF(ISERR(+AL14/AS14),"",IF((+AL14/AS14)&gt;100%,100%,(+AL14/AS14)))</f>
      </c>
      <c r="AV14" s="229">
        <f>AR14/T14</f>
        <v>0.75</v>
      </c>
      <c r="AW14" s="230">
        <v>7419915</v>
      </c>
      <c r="AX14" s="229">
        <f>IF(ISERR(+AW14/M14),"",IF((+AW14/M14),(AW14/M14),(AW14/M14)))</f>
        <v>0.0185497875</v>
      </c>
      <c r="AY14" s="233" t="s">
        <v>1077</v>
      </c>
      <c r="AZ14" s="178" t="s">
        <v>1039</v>
      </c>
      <c r="BA14" s="231">
        <f t="shared" si="1"/>
        <v>0</v>
      </c>
      <c r="BB14" s="229">
        <f t="shared" si="2"/>
        <v>0</v>
      </c>
      <c r="BC14" s="229">
        <f t="shared" si="3"/>
      </c>
      <c r="BD14" s="229">
        <f t="shared" si="4"/>
        <v>0.75</v>
      </c>
      <c r="BE14" s="232">
        <v>14839830</v>
      </c>
      <c r="BF14" s="229">
        <f t="shared" si="5"/>
        <v>0.037099575</v>
      </c>
      <c r="BG14" s="228" t="s">
        <v>1076</v>
      </c>
      <c r="BH14" s="228" t="s">
        <v>1057</v>
      </c>
      <c r="BI14" s="231">
        <f t="shared" si="6"/>
        <v>0</v>
      </c>
      <c r="BJ14" s="229">
        <f t="shared" si="7"/>
        <v>0</v>
      </c>
      <c r="BK14" s="229">
        <f t="shared" si="8"/>
      </c>
      <c r="BL14" s="229">
        <f t="shared" si="9"/>
        <v>0.75</v>
      </c>
      <c r="BM14" s="230">
        <v>29679660</v>
      </c>
      <c r="BN14" s="229">
        <f t="shared" si="10"/>
        <v>0.07419915</v>
      </c>
      <c r="BO14" s="228" t="s">
        <v>1075</v>
      </c>
      <c r="BP14" s="228" t="s">
        <v>1055</v>
      </c>
      <c r="BQ14" s="227"/>
      <c r="BR14" s="227"/>
      <c r="BS14" s="227"/>
    </row>
    <row r="15" spans="1:71" ht="102">
      <c r="A15" s="241">
        <v>71</v>
      </c>
      <c r="B15" s="243">
        <v>10</v>
      </c>
      <c r="C15" s="243" t="s">
        <v>118</v>
      </c>
      <c r="D15" s="241" t="s">
        <v>148</v>
      </c>
      <c r="E15" s="242" t="s">
        <v>39</v>
      </c>
      <c r="F15" s="241" t="s">
        <v>46</v>
      </c>
      <c r="G15" s="241" t="s">
        <v>57</v>
      </c>
      <c r="H15" s="241" t="s">
        <v>72</v>
      </c>
      <c r="I15" s="241" t="s">
        <v>174</v>
      </c>
      <c r="J15" s="240" t="s">
        <v>618</v>
      </c>
      <c r="K15" s="92" t="s">
        <v>353</v>
      </c>
      <c r="L15" s="239" t="s">
        <v>775</v>
      </c>
      <c r="M15" s="238">
        <v>580000000</v>
      </c>
      <c r="N15" s="91"/>
      <c r="O15" s="91"/>
      <c r="P15" s="91"/>
      <c r="Q15" s="91"/>
      <c r="R15" s="91"/>
      <c r="S15" s="91">
        <v>1</v>
      </c>
      <c r="T15" s="95">
        <f>SUBTOTAL(9,N15:S15)</f>
        <v>1</v>
      </c>
      <c r="U15" s="54" t="s">
        <v>179</v>
      </c>
      <c r="V15" s="54" t="s">
        <v>179</v>
      </c>
      <c r="W15" s="54" t="s">
        <v>179</v>
      </c>
      <c r="X15" s="237" t="s">
        <v>179</v>
      </c>
      <c r="Y15" s="54"/>
      <c r="Z15" s="54"/>
      <c r="AA15" s="54"/>
      <c r="AB15" s="54"/>
      <c r="AC15" s="54"/>
      <c r="AD15" s="54"/>
      <c r="AE15" s="54"/>
      <c r="AF15" s="54"/>
      <c r="AG15" s="54"/>
      <c r="AH15" s="54"/>
      <c r="AI15" s="54"/>
      <c r="AJ15" s="54"/>
      <c r="AK15" s="54"/>
      <c r="AL15" s="236">
        <v>0.05</v>
      </c>
      <c r="AM15" s="235">
        <v>0.05</v>
      </c>
      <c r="AN15" s="235">
        <v>0.2</v>
      </c>
      <c r="AO15" s="233"/>
      <c r="AP15" s="233"/>
      <c r="AQ15" s="233"/>
      <c r="AR15" s="234">
        <f t="shared" si="11"/>
        <v>0.30000000000000004</v>
      </c>
      <c r="AS15" s="231">
        <f>SUM(N15)</f>
        <v>0</v>
      </c>
      <c r="AT15" s="229">
        <f>IF(ISERR(+N15/T15),"",IF((+N15/T15)&gt;100%,100%,(+N15/T15)))</f>
        <v>0</v>
      </c>
      <c r="AU15" s="229">
        <f>IF(ISERR(+AL15/AS15),"",IF((+AL15/AS15)&gt;100%,100%,(+AL15/AS15)))</f>
      </c>
      <c r="AV15" s="229">
        <f>AR15/T15</f>
        <v>0.30000000000000004</v>
      </c>
      <c r="AW15" s="230">
        <v>14839830</v>
      </c>
      <c r="AX15" s="229">
        <f>IF(ISERR(+AW15/M15),"",IF((+AW15/M15),(AW15/M15),(AW15/M15)))</f>
        <v>0.02558591379310345</v>
      </c>
      <c r="AY15" s="233" t="s">
        <v>1074</v>
      </c>
      <c r="AZ15" s="178" t="s">
        <v>1039</v>
      </c>
      <c r="BA15" s="231">
        <f t="shared" si="1"/>
        <v>0</v>
      </c>
      <c r="BB15" s="229">
        <f t="shared" si="2"/>
        <v>0</v>
      </c>
      <c r="BC15" s="229">
        <f t="shared" si="3"/>
      </c>
      <c r="BD15" s="229">
        <f t="shared" si="4"/>
        <v>0.30000000000000004</v>
      </c>
      <c r="BE15" s="232">
        <v>18605160</v>
      </c>
      <c r="BF15" s="229">
        <f t="shared" si="5"/>
        <v>0.03207786206896552</v>
      </c>
      <c r="BG15" s="228" t="s">
        <v>1071</v>
      </c>
      <c r="BH15" s="228" t="s">
        <v>1070</v>
      </c>
      <c r="BI15" s="231">
        <f t="shared" si="6"/>
        <v>0</v>
      </c>
      <c r="BJ15" s="229">
        <f t="shared" si="7"/>
        <v>0</v>
      </c>
      <c r="BK15" s="229">
        <f t="shared" si="8"/>
      </c>
      <c r="BL15" s="229">
        <f t="shared" si="9"/>
        <v>0.30000000000000004</v>
      </c>
      <c r="BM15" s="230">
        <v>33444990</v>
      </c>
      <c r="BN15" s="229">
        <f t="shared" si="10"/>
        <v>0.057663775862068965</v>
      </c>
      <c r="BO15" s="228" t="s">
        <v>1073</v>
      </c>
      <c r="BP15" s="228" t="s">
        <v>1070</v>
      </c>
      <c r="BQ15" s="227"/>
      <c r="BR15" s="227"/>
      <c r="BS15" s="227"/>
    </row>
    <row r="16" spans="1:71" ht="89.25">
      <c r="A16" s="241">
        <v>72</v>
      </c>
      <c r="B16" s="243">
        <v>11</v>
      </c>
      <c r="C16" s="243" t="s">
        <v>118</v>
      </c>
      <c r="D16" s="241" t="s">
        <v>148</v>
      </c>
      <c r="E16" s="242" t="s">
        <v>39</v>
      </c>
      <c r="F16" s="241" t="s">
        <v>46</v>
      </c>
      <c r="G16" s="241" t="s">
        <v>57</v>
      </c>
      <c r="H16" s="241" t="s">
        <v>72</v>
      </c>
      <c r="I16" s="241" t="s">
        <v>174</v>
      </c>
      <c r="J16" s="240" t="s">
        <v>619</v>
      </c>
      <c r="K16" s="92" t="s">
        <v>353</v>
      </c>
      <c r="L16" s="239" t="s">
        <v>777</v>
      </c>
      <c r="M16" s="238">
        <v>270000000</v>
      </c>
      <c r="N16" s="91"/>
      <c r="O16" s="91"/>
      <c r="P16" s="91"/>
      <c r="Q16" s="91"/>
      <c r="R16" s="91"/>
      <c r="S16" s="91">
        <v>1</v>
      </c>
      <c r="T16" s="95">
        <f>SUBTOTAL(9,N16:S16)</f>
        <v>1</v>
      </c>
      <c r="U16" s="54" t="s">
        <v>179</v>
      </c>
      <c r="V16" s="54" t="s">
        <v>179</v>
      </c>
      <c r="W16" s="54" t="s">
        <v>179</v>
      </c>
      <c r="X16" s="237" t="s">
        <v>179</v>
      </c>
      <c r="Y16" s="54" t="s">
        <v>179</v>
      </c>
      <c r="Z16" s="54" t="s">
        <v>207</v>
      </c>
      <c r="AA16" s="54" t="s">
        <v>207</v>
      </c>
      <c r="AB16" s="54"/>
      <c r="AC16" s="54"/>
      <c r="AD16" s="54"/>
      <c r="AE16" s="54"/>
      <c r="AF16" s="54"/>
      <c r="AG16" s="54"/>
      <c r="AH16" s="54"/>
      <c r="AI16" s="54" t="s">
        <v>179</v>
      </c>
      <c r="AJ16" s="54"/>
      <c r="AK16" s="54"/>
      <c r="AL16" s="236">
        <v>0.05</v>
      </c>
      <c r="AM16" s="235">
        <v>0.05</v>
      </c>
      <c r="AN16" s="235">
        <v>0.1</v>
      </c>
      <c r="AO16" s="233"/>
      <c r="AP16" s="233"/>
      <c r="AQ16" s="233"/>
      <c r="AR16" s="234">
        <f t="shared" si="11"/>
        <v>0.2</v>
      </c>
      <c r="AS16" s="231">
        <f>SUM(N16)</f>
        <v>0</v>
      </c>
      <c r="AT16" s="229">
        <f>IF(ISERR(+N16/T16),"",IF((+N16/T16)&gt;100%,100%,(+N16/T16)))</f>
        <v>0</v>
      </c>
      <c r="AU16" s="229">
        <f>IF(ISERR(+AL16/AS16),"",IF((+AL16/AS16)&gt;100%,100%,(+AL16/AS16)))</f>
      </c>
      <c r="AV16" s="229">
        <f>AR16/T16</f>
        <v>0.2</v>
      </c>
      <c r="AW16" s="230">
        <v>14839830</v>
      </c>
      <c r="AX16" s="229">
        <f>IF(ISERR(+AW16/M16),"",IF((+AW16/M16),(AW16/M16),(AW16/M16)))</f>
        <v>0.054962333333333335</v>
      </c>
      <c r="AY16" s="233" t="s">
        <v>1072</v>
      </c>
      <c r="AZ16" s="178" t="s">
        <v>1039</v>
      </c>
      <c r="BA16" s="231">
        <f t="shared" si="1"/>
        <v>0</v>
      </c>
      <c r="BB16" s="229">
        <f t="shared" si="2"/>
        <v>0</v>
      </c>
      <c r="BC16" s="229">
        <f t="shared" si="3"/>
      </c>
      <c r="BD16" s="229">
        <f t="shared" si="4"/>
        <v>0.2</v>
      </c>
      <c r="BE16" s="232">
        <v>18605160</v>
      </c>
      <c r="BF16" s="229">
        <f t="shared" si="5"/>
        <v>0.068908</v>
      </c>
      <c r="BG16" s="228" t="s">
        <v>1071</v>
      </c>
      <c r="BH16" s="228" t="s">
        <v>1070</v>
      </c>
      <c r="BI16" s="231">
        <f t="shared" si="6"/>
        <v>0</v>
      </c>
      <c r="BJ16" s="229">
        <f t="shared" si="7"/>
        <v>0</v>
      </c>
      <c r="BK16" s="229">
        <f t="shared" si="8"/>
      </c>
      <c r="BL16" s="229">
        <f t="shared" si="9"/>
        <v>0.2</v>
      </c>
      <c r="BM16" s="230">
        <v>33444990</v>
      </c>
      <c r="BN16" s="229">
        <f t="shared" si="10"/>
        <v>0.12387033333333333</v>
      </c>
      <c r="BO16" s="228" t="s">
        <v>1069</v>
      </c>
      <c r="BP16" s="228" t="s">
        <v>1068</v>
      </c>
      <c r="BQ16" s="227"/>
      <c r="BR16" s="227"/>
      <c r="BS16" s="227"/>
    </row>
    <row r="17" spans="1:71" ht="204" customHeight="1">
      <c r="A17" s="241">
        <v>73</v>
      </c>
      <c r="B17" s="243">
        <v>12</v>
      </c>
      <c r="C17" s="243" t="s">
        <v>118</v>
      </c>
      <c r="D17" s="241" t="s">
        <v>148</v>
      </c>
      <c r="E17" s="242" t="s">
        <v>39</v>
      </c>
      <c r="F17" s="241" t="s">
        <v>46</v>
      </c>
      <c r="G17" s="241" t="s">
        <v>57</v>
      </c>
      <c r="H17" s="241" t="s">
        <v>72</v>
      </c>
      <c r="I17" s="241" t="s">
        <v>174</v>
      </c>
      <c r="J17" s="240" t="s">
        <v>766</v>
      </c>
      <c r="K17" s="92" t="s">
        <v>353</v>
      </c>
      <c r="L17" s="239" t="s">
        <v>767</v>
      </c>
      <c r="M17" s="238">
        <v>50000000</v>
      </c>
      <c r="N17" s="91"/>
      <c r="O17" s="91"/>
      <c r="P17" s="203">
        <v>0.5</v>
      </c>
      <c r="Q17" s="203"/>
      <c r="R17" s="203">
        <v>0.5</v>
      </c>
      <c r="S17" s="91"/>
      <c r="T17" s="95">
        <f>SUBTOTAL(9,N17:S17)</f>
        <v>1</v>
      </c>
      <c r="U17" s="54" t="s">
        <v>179</v>
      </c>
      <c r="V17" s="54" t="s">
        <v>179</v>
      </c>
      <c r="W17" s="54" t="s">
        <v>179</v>
      </c>
      <c r="X17" s="237" t="s">
        <v>179</v>
      </c>
      <c r="Y17" s="54" t="s">
        <v>179</v>
      </c>
      <c r="Z17" s="54"/>
      <c r="AA17" s="54"/>
      <c r="AB17" s="54"/>
      <c r="AC17" s="54"/>
      <c r="AD17" s="54"/>
      <c r="AE17" s="54"/>
      <c r="AF17" s="54"/>
      <c r="AG17" s="54"/>
      <c r="AH17" s="54"/>
      <c r="AI17" s="54"/>
      <c r="AJ17" s="54"/>
      <c r="AK17" s="54"/>
      <c r="AL17" s="186">
        <v>0.05</v>
      </c>
      <c r="AM17" s="178">
        <v>0.1</v>
      </c>
      <c r="AN17" s="178">
        <v>0.3</v>
      </c>
      <c r="AO17" s="178"/>
      <c r="AP17" s="178"/>
      <c r="AQ17" s="178"/>
      <c r="AR17" s="249">
        <f t="shared" si="11"/>
        <v>0.45</v>
      </c>
      <c r="AS17" s="231">
        <f>SUM(N17)</f>
        <v>0</v>
      </c>
      <c r="AT17" s="229">
        <f>IF(ISERR(+N17/T17),"",IF((+N17/T17)&gt;100%,100%,(+N17/T17)))</f>
        <v>0</v>
      </c>
      <c r="AU17" s="229">
        <f>IF(ISERR(+AL17/AS17),"",IF((+AL17/AS17)&gt;100%,100%,(+AL17/AS17)))</f>
      </c>
      <c r="AV17" s="229">
        <f>AR17/T17</f>
        <v>0.45</v>
      </c>
      <c r="AW17" s="230">
        <v>0</v>
      </c>
      <c r="AX17" s="229">
        <f>IF(ISERR(+AW17/M17),"",IF((+AW17/M17),(AW17/M17),(AW17/M17)))</f>
        <v>0</v>
      </c>
      <c r="AY17" s="233" t="s">
        <v>1067</v>
      </c>
      <c r="AZ17" s="178" t="s">
        <v>1039</v>
      </c>
      <c r="BA17" s="231">
        <f t="shared" si="1"/>
        <v>0</v>
      </c>
      <c r="BB17" s="229">
        <f t="shared" si="2"/>
        <v>0</v>
      </c>
      <c r="BC17" s="229">
        <f t="shared" si="3"/>
      </c>
      <c r="BD17" s="229">
        <f t="shared" si="4"/>
        <v>0.45</v>
      </c>
      <c r="BE17" s="232">
        <v>0</v>
      </c>
      <c r="BF17" s="229">
        <f t="shared" si="5"/>
        <v>0</v>
      </c>
      <c r="BG17" s="228" t="s">
        <v>1067</v>
      </c>
      <c r="BH17" s="228" t="s">
        <v>1039</v>
      </c>
      <c r="BI17" s="231">
        <f t="shared" si="6"/>
        <v>0.5</v>
      </c>
      <c r="BJ17" s="229">
        <f t="shared" si="7"/>
        <v>0.5</v>
      </c>
      <c r="BK17" s="229">
        <f>IF(ISERR(+AN17/BI17),"",IF((+AN17/BI17)&gt;100%,100%,(+AN17/BI17)))+AM17+AL17</f>
        <v>0.75</v>
      </c>
      <c r="BL17" s="229">
        <f t="shared" si="9"/>
        <v>0.45</v>
      </c>
      <c r="BM17" s="230">
        <v>0</v>
      </c>
      <c r="BN17" s="229">
        <f t="shared" si="10"/>
        <v>0</v>
      </c>
      <c r="BO17" s="228" t="s">
        <v>1066</v>
      </c>
      <c r="BP17" s="228" t="s">
        <v>1065</v>
      </c>
      <c r="BQ17" s="227"/>
      <c r="BR17" s="227"/>
      <c r="BS17" s="227"/>
    </row>
    <row r="18" spans="1:71" ht="204" customHeight="1">
      <c r="A18" s="241"/>
      <c r="B18" s="243">
        <v>13</v>
      </c>
      <c r="C18" s="243" t="s">
        <v>118</v>
      </c>
      <c r="D18" s="241" t="s">
        <v>148</v>
      </c>
      <c r="E18" s="242" t="s">
        <v>39</v>
      </c>
      <c r="F18" s="241" t="s">
        <v>46</v>
      </c>
      <c r="G18" s="241" t="s">
        <v>57</v>
      </c>
      <c r="H18" s="241" t="s">
        <v>72</v>
      </c>
      <c r="I18" s="241" t="s">
        <v>174</v>
      </c>
      <c r="J18" s="248" t="s">
        <v>768</v>
      </c>
      <c r="K18" s="92" t="s">
        <v>769</v>
      </c>
      <c r="L18" s="239" t="s">
        <v>354</v>
      </c>
      <c r="M18" s="238">
        <v>100000000</v>
      </c>
      <c r="N18" s="91"/>
      <c r="O18" s="91"/>
      <c r="P18" s="91">
        <v>1</v>
      </c>
      <c r="Q18" s="91"/>
      <c r="R18" s="91">
        <v>1</v>
      </c>
      <c r="S18" s="91"/>
      <c r="T18" s="95">
        <v>2</v>
      </c>
      <c r="U18" s="54"/>
      <c r="V18" s="54"/>
      <c r="W18" s="54"/>
      <c r="X18" s="237"/>
      <c r="Y18" s="54"/>
      <c r="Z18" s="54"/>
      <c r="AA18" s="54"/>
      <c r="AB18" s="54"/>
      <c r="AC18" s="54"/>
      <c r="AD18" s="54"/>
      <c r="AE18" s="54"/>
      <c r="AF18" s="54"/>
      <c r="AG18" s="54"/>
      <c r="AH18" s="54"/>
      <c r="AI18" s="54"/>
      <c r="AJ18" s="54"/>
      <c r="AK18" s="54"/>
      <c r="AL18" s="236">
        <v>0.05</v>
      </c>
      <c r="AM18" s="235">
        <v>0.1</v>
      </c>
      <c r="AN18" s="235">
        <v>0.3</v>
      </c>
      <c r="AO18" s="233"/>
      <c r="AP18" s="233"/>
      <c r="AQ18" s="233"/>
      <c r="AR18" s="249">
        <f t="shared" si="11"/>
        <v>0.45</v>
      </c>
      <c r="AS18" s="231"/>
      <c r="AT18" s="229"/>
      <c r="AU18" s="229"/>
      <c r="AV18" s="229"/>
      <c r="AW18" s="230"/>
      <c r="AX18" s="229"/>
      <c r="AY18" s="233"/>
      <c r="AZ18" s="178"/>
      <c r="BA18" s="231">
        <f t="shared" si="1"/>
        <v>0</v>
      </c>
      <c r="BB18" s="229">
        <f t="shared" si="2"/>
        <v>0</v>
      </c>
      <c r="BC18" s="229">
        <f t="shared" si="3"/>
      </c>
      <c r="BD18" s="229">
        <f t="shared" si="4"/>
        <v>0.225</v>
      </c>
      <c r="BE18" s="232">
        <v>0</v>
      </c>
      <c r="BF18" s="229">
        <f t="shared" si="5"/>
        <v>0</v>
      </c>
      <c r="BG18" s="228"/>
      <c r="BH18" s="228"/>
      <c r="BI18" s="231">
        <f t="shared" si="6"/>
        <v>1</v>
      </c>
      <c r="BJ18" s="229">
        <f t="shared" si="7"/>
        <v>0.5</v>
      </c>
      <c r="BK18" s="229">
        <f t="shared" si="8"/>
        <v>0.3</v>
      </c>
      <c r="BL18" s="229">
        <f t="shared" si="9"/>
        <v>0.225</v>
      </c>
      <c r="BM18" s="230">
        <v>465000</v>
      </c>
      <c r="BN18" s="229">
        <f t="shared" si="10"/>
        <v>0.00465</v>
      </c>
      <c r="BO18" s="228" t="s">
        <v>1064</v>
      </c>
      <c r="BP18" s="228" t="s">
        <v>1063</v>
      </c>
      <c r="BQ18" s="227"/>
      <c r="BR18" s="227"/>
      <c r="BS18" s="227"/>
    </row>
    <row r="19" spans="1:71" ht="229.5" customHeight="1">
      <c r="A19" s="241">
        <v>74</v>
      </c>
      <c r="B19" s="243">
        <v>14</v>
      </c>
      <c r="C19" s="243" t="s">
        <v>118</v>
      </c>
      <c r="D19" s="241" t="s">
        <v>148</v>
      </c>
      <c r="E19" s="242" t="s">
        <v>39</v>
      </c>
      <c r="F19" s="241" t="s">
        <v>46</v>
      </c>
      <c r="G19" s="241" t="s">
        <v>57</v>
      </c>
      <c r="H19" s="241" t="s">
        <v>72</v>
      </c>
      <c r="I19" s="241" t="s">
        <v>174</v>
      </c>
      <c r="J19" s="240" t="s">
        <v>355</v>
      </c>
      <c r="K19" s="92" t="s">
        <v>356</v>
      </c>
      <c r="L19" s="239" t="s">
        <v>770</v>
      </c>
      <c r="M19" s="238"/>
      <c r="N19" s="91"/>
      <c r="O19" s="91"/>
      <c r="P19" s="247"/>
      <c r="Q19" s="91">
        <v>1</v>
      </c>
      <c r="R19" s="91"/>
      <c r="S19" s="91">
        <v>1</v>
      </c>
      <c r="T19" s="95">
        <f>SUBTOTAL(9,N19:S19)</f>
        <v>2</v>
      </c>
      <c r="U19" s="54" t="s">
        <v>179</v>
      </c>
      <c r="V19" s="54" t="s">
        <v>179</v>
      </c>
      <c r="W19" s="54" t="s">
        <v>179</v>
      </c>
      <c r="X19" s="237" t="s">
        <v>179</v>
      </c>
      <c r="Y19" s="54"/>
      <c r="Z19" s="54"/>
      <c r="AA19" s="54"/>
      <c r="AB19" s="54"/>
      <c r="AC19" s="54"/>
      <c r="AD19" s="54"/>
      <c r="AE19" s="54"/>
      <c r="AF19" s="54"/>
      <c r="AG19" s="54"/>
      <c r="AH19" s="54"/>
      <c r="AI19" s="54"/>
      <c r="AJ19" s="54"/>
      <c r="AK19" s="54"/>
      <c r="AL19" s="236">
        <v>0.2</v>
      </c>
      <c r="AM19" s="235">
        <v>0.17</v>
      </c>
      <c r="AN19" s="235">
        <v>0.13</v>
      </c>
      <c r="AO19" s="233"/>
      <c r="AP19" s="233"/>
      <c r="AQ19" s="233"/>
      <c r="AR19" s="234">
        <f t="shared" si="11"/>
        <v>0.5</v>
      </c>
      <c r="AS19" s="231">
        <f>SUM(N19)</f>
        <v>0</v>
      </c>
      <c r="AT19" s="229">
        <f>IF(ISERR(+N19/T19),"",IF((+N19/T19)&gt;100%,100%,(+N19/T19)))</f>
        <v>0</v>
      </c>
      <c r="AU19" s="229">
        <f>IF(ISERR(+AL19/AS19),"",IF((+AL19/AS19)&gt;100%,100%,(+AL19/AS19)))</f>
      </c>
      <c r="AV19" s="229">
        <f>AR19/T19</f>
        <v>0.25</v>
      </c>
      <c r="AW19" s="230">
        <v>0</v>
      </c>
      <c r="AX19" s="229">
        <f>IF(ISERR(+AW19/M19),"",IF((+AW19/M19),(AW19/M19),(AW19/M19)))</f>
      </c>
      <c r="AY19" s="233" t="s">
        <v>1062</v>
      </c>
      <c r="AZ19" s="178" t="s">
        <v>1039</v>
      </c>
      <c r="BA19" s="231">
        <f t="shared" si="1"/>
        <v>0</v>
      </c>
      <c r="BB19" s="229">
        <f t="shared" si="2"/>
        <v>0</v>
      </c>
      <c r="BC19" s="229">
        <f t="shared" si="3"/>
      </c>
      <c r="BD19" s="229">
        <f t="shared" si="4"/>
        <v>0.25</v>
      </c>
      <c r="BE19" s="232">
        <v>0</v>
      </c>
      <c r="BF19" s="229">
        <f t="shared" si="5"/>
      </c>
      <c r="BG19" s="228" t="s">
        <v>1062</v>
      </c>
      <c r="BH19" s="228" t="s">
        <v>1039</v>
      </c>
      <c r="BI19" s="231">
        <f t="shared" si="6"/>
        <v>0</v>
      </c>
      <c r="BJ19" s="229">
        <f t="shared" si="7"/>
        <v>0</v>
      </c>
      <c r="BK19" s="229">
        <f t="shared" si="8"/>
      </c>
      <c r="BL19" s="229">
        <f t="shared" si="9"/>
        <v>0.25</v>
      </c>
      <c r="BM19" s="230">
        <v>0</v>
      </c>
      <c r="BN19" s="229" t="e">
        <f t="shared" si="10"/>
        <v>#DIV/0!</v>
      </c>
      <c r="BO19" s="228" t="s">
        <v>1061</v>
      </c>
      <c r="BP19" s="228" t="s">
        <v>1060</v>
      </c>
      <c r="BQ19" s="227"/>
      <c r="BR19" s="227"/>
      <c r="BS19" s="227"/>
    </row>
    <row r="20" spans="1:71" ht="178.5">
      <c r="A20" s="241">
        <v>75</v>
      </c>
      <c r="B20" s="243">
        <v>15</v>
      </c>
      <c r="C20" s="243" t="s">
        <v>118</v>
      </c>
      <c r="D20" s="241" t="s">
        <v>148</v>
      </c>
      <c r="E20" s="242" t="s">
        <v>39</v>
      </c>
      <c r="F20" s="241" t="s">
        <v>46</v>
      </c>
      <c r="G20" s="241" t="s">
        <v>57</v>
      </c>
      <c r="H20" s="241" t="s">
        <v>72</v>
      </c>
      <c r="I20" s="241" t="s">
        <v>175</v>
      </c>
      <c r="J20" s="248" t="s">
        <v>620</v>
      </c>
      <c r="K20" s="92" t="s">
        <v>349</v>
      </c>
      <c r="L20" s="239" t="s">
        <v>760</v>
      </c>
      <c r="M20" s="238">
        <v>270000000</v>
      </c>
      <c r="N20" s="91"/>
      <c r="O20" s="91"/>
      <c r="P20" s="91"/>
      <c r="Q20" s="91"/>
      <c r="R20" s="91"/>
      <c r="S20" s="91">
        <v>8</v>
      </c>
      <c r="T20" s="95">
        <f>SUBTOTAL(9,N20:S20)</f>
        <v>8</v>
      </c>
      <c r="U20" s="245" t="s">
        <v>179</v>
      </c>
      <c r="V20" s="245" t="s">
        <v>207</v>
      </c>
      <c r="W20" s="245" t="s">
        <v>179</v>
      </c>
      <c r="X20" s="245" t="s">
        <v>179</v>
      </c>
      <c r="Y20" s="245" t="s">
        <v>207</v>
      </c>
      <c r="Z20" s="245" t="s">
        <v>207</v>
      </c>
      <c r="AA20" s="245"/>
      <c r="AB20" s="245"/>
      <c r="AC20" s="245"/>
      <c r="AD20" s="245"/>
      <c r="AE20" s="245"/>
      <c r="AF20" s="245"/>
      <c r="AG20" s="245"/>
      <c r="AH20" s="245"/>
      <c r="AI20" s="245"/>
      <c r="AJ20" s="245"/>
      <c r="AK20" s="245"/>
      <c r="AL20" s="236">
        <v>0.1</v>
      </c>
      <c r="AM20" s="235">
        <v>0.15</v>
      </c>
      <c r="AN20" s="235">
        <v>0.1</v>
      </c>
      <c r="AO20" s="233"/>
      <c r="AP20" s="233"/>
      <c r="AQ20" s="233"/>
      <c r="AR20" s="234">
        <f t="shared" si="11"/>
        <v>0.35</v>
      </c>
      <c r="AS20" s="231">
        <f>SUM(N20)</f>
        <v>0</v>
      </c>
      <c r="AT20" s="229">
        <f>IF(ISERR(+N20/T20),"",IF((+N20/T20)&gt;100%,100%,(+N20/T20)))</f>
        <v>0</v>
      </c>
      <c r="AU20" s="229">
        <f>IF(ISERR(+AL20/AS20),"",IF((+AL20/AS20)&gt;100%,100%,(+AL20/AS20)))</f>
      </c>
      <c r="AV20" s="229">
        <f>AR20/T20</f>
        <v>0.04375</v>
      </c>
      <c r="AW20" s="230">
        <v>14839830</v>
      </c>
      <c r="AX20" s="229">
        <f>IF(ISERR(+AW20/M20),"",IF((+AW20/M20),(AW20/M20),(AW20/M20)))</f>
        <v>0.054962333333333335</v>
      </c>
      <c r="AY20" s="233" t="s">
        <v>1059</v>
      </c>
      <c r="AZ20" s="178" t="s">
        <v>1039</v>
      </c>
      <c r="BA20" s="231">
        <f t="shared" si="1"/>
        <v>0</v>
      </c>
      <c r="BB20" s="229">
        <f t="shared" si="2"/>
        <v>0</v>
      </c>
      <c r="BC20" s="229">
        <f t="shared" si="3"/>
      </c>
      <c r="BD20" s="229">
        <f t="shared" si="4"/>
        <v>0.04375</v>
      </c>
      <c r="BE20" s="232">
        <v>3709957.5</v>
      </c>
      <c r="BF20" s="229">
        <f t="shared" si="5"/>
        <v>0.013740583333333334</v>
      </c>
      <c r="BG20" s="228" t="s">
        <v>1058</v>
      </c>
      <c r="BH20" s="228" t="s">
        <v>1057</v>
      </c>
      <c r="BI20" s="231">
        <f t="shared" si="6"/>
        <v>0</v>
      </c>
      <c r="BJ20" s="229">
        <f t="shared" si="7"/>
        <v>0</v>
      </c>
      <c r="BK20" s="229">
        <f t="shared" si="8"/>
      </c>
      <c r="BL20" s="229">
        <f t="shared" si="9"/>
        <v>0.04375</v>
      </c>
      <c r="BM20" s="230">
        <v>3709957.5</v>
      </c>
      <c r="BN20" s="229">
        <f t="shared" si="10"/>
        <v>0.013740583333333334</v>
      </c>
      <c r="BO20" s="228" t="s">
        <v>1056</v>
      </c>
      <c r="BP20" s="228" t="s">
        <v>1055</v>
      </c>
      <c r="BQ20" s="227"/>
      <c r="BR20" s="227"/>
      <c r="BS20" s="227"/>
    </row>
    <row r="21" spans="1:71" ht="102">
      <c r="A21" s="241"/>
      <c r="B21" s="243">
        <v>16</v>
      </c>
      <c r="C21" s="243" t="s">
        <v>118</v>
      </c>
      <c r="D21" s="241" t="s">
        <v>148</v>
      </c>
      <c r="E21" s="242" t="s">
        <v>39</v>
      </c>
      <c r="F21" s="241" t="s">
        <v>46</v>
      </c>
      <c r="G21" s="241" t="s">
        <v>57</v>
      </c>
      <c r="H21" s="241" t="s">
        <v>72</v>
      </c>
      <c r="I21" s="241" t="s">
        <v>175</v>
      </c>
      <c r="J21" s="240" t="s">
        <v>761</v>
      </c>
      <c r="K21" s="92" t="s">
        <v>762</v>
      </c>
      <c r="L21" s="239" t="s">
        <v>763</v>
      </c>
      <c r="M21" s="238">
        <v>575000000</v>
      </c>
      <c r="N21" s="91"/>
      <c r="O21" s="91"/>
      <c r="P21" s="91"/>
      <c r="Q21" s="91"/>
      <c r="R21" s="91">
        <v>1</v>
      </c>
      <c r="S21" s="247"/>
      <c r="T21" s="95">
        <v>1</v>
      </c>
      <c r="U21" s="245"/>
      <c r="V21" s="245"/>
      <c r="W21" s="245"/>
      <c r="X21" s="245"/>
      <c r="Y21" s="245"/>
      <c r="Z21" s="245"/>
      <c r="AA21" s="245"/>
      <c r="AB21" s="245"/>
      <c r="AC21" s="245"/>
      <c r="AD21" s="245"/>
      <c r="AE21" s="245"/>
      <c r="AF21" s="245"/>
      <c r="AG21" s="245"/>
      <c r="AH21" s="245"/>
      <c r="AI21" s="245"/>
      <c r="AJ21" s="245"/>
      <c r="AK21" s="245"/>
      <c r="AL21" s="236">
        <v>0</v>
      </c>
      <c r="AM21" s="235">
        <v>0</v>
      </c>
      <c r="AN21" s="235">
        <v>0</v>
      </c>
      <c r="AO21" s="233"/>
      <c r="AP21" s="233"/>
      <c r="AQ21" s="233"/>
      <c r="AR21" s="234">
        <f t="shared" si="11"/>
        <v>0</v>
      </c>
      <c r="AS21" s="231"/>
      <c r="AT21" s="229"/>
      <c r="AU21" s="229"/>
      <c r="AV21" s="229"/>
      <c r="AW21" s="230"/>
      <c r="AX21" s="229"/>
      <c r="AY21" s="233"/>
      <c r="AZ21" s="178"/>
      <c r="BA21" s="231">
        <f t="shared" si="1"/>
        <v>0</v>
      </c>
      <c r="BB21" s="229">
        <f t="shared" si="2"/>
        <v>0</v>
      </c>
      <c r="BC21" s="229">
        <f t="shared" si="3"/>
      </c>
      <c r="BD21" s="229">
        <f t="shared" si="4"/>
        <v>0</v>
      </c>
      <c r="BE21" s="232">
        <v>0</v>
      </c>
      <c r="BF21" s="229">
        <f t="shared" si="5"/>
        <v>0</v>
      </c>
      <c r="BG21" s="228" t="s">
        <v>1054</v>
      </c>
      <c r="BH21" s="228" t="s">
        <v>1053</v>
      </c>
      <c r="BI21" s="231">
        <f t="shared" si="6"/>
        <v>0</v>
      </c>
      <c r="BJ21" s="229">
        <f t="shared" si="7"/>
        <v>0</v>
      </c>
      <c r="BK21" s="229">
        <f t="shared" si="8"/>
      </c>
      <c r="BL21" s="229">
        <f t="shared" si="9"/>
        <v>0</v>
      </c>
      <c r="BM21" s="230">
        <v>0</v>
      </c>
      <c r="BN21" s="229">
        <f t="shared" si="10"/>
        <v>0</v>
      </c>
      <c r="BO21" s="228" t="s">
        <v>1052</v>
      </c>
      <c r="BP21" s="228" t="s">
        <v>678</v>
      </c>
      <c r="BQ21" s="227"/>
      <c r="BR21" s="227"/>
      <c r="BS21" s="227"/>
    </row>
    <row r="22" spans="1:71" ht="63.75">
      <c r="A22" s="241"/>
      <c r="B22" s="243">
        <v>17</v>
      </c>
      <c r="C22" s="243" t="s">
        <v>118</v>
      </c>
      <c r="D22" s="241" t="s">
        <v>148</v>
      </c>
      <c r="E22" s="242" t="s">
        <v>39</v>
      </c>
      <c r="F22" s="241" t="s">
        <v>46</v>
      </c>
      <c r="G22" s="241" t="s">
        <v>57</v>
      </c>
      <c r="H22" s="241" t="s">
        <v>72</v>
      </c>
      <c r="I22" s="241" t="s">
        <v>84</v>
      </c>
      <c r="J22" s="240" t="s">
        <v>778</v>
      </c>
      <c r="K22" s="92" t="s">
        <v>344</v>
      </c>
      <c r="L22" s="239" t="s">
        <v>779</v>
      </c>
      <c r="M22" s="238">
        <v>50000000</v>
      </c>
      <c r="N22" s="91"/>
      <c r="O22" s="91"/>
      <c r="P22" s="91"/>
      <c r="Q22" s="91"/>
      <c r="R22" s="91"/>
      <c r="S22" s="91">
        <v>1</v>
      </c>
      <c r="T22" s="95">
        <v>1</v>
      </c>
      <c r="U22" s="245"/>
      <c r="V22" s="245"/>
      <c r="W22" s="245"/>
      <c r="X22" s="245"/>
      <c r="Y22" s="245"/>
      <c r="Z22" s="245"/>
      <c r="AA22" s="245"/>
      <c r="AB22" s="245"/>
      <c r="AC22" s="245"/>
      <c r="AD22" s="245"/>
      <c r="AE22" s="245"/>
      <c r="AF22" s="245"/>
      <c r="AG22" s="245"/>
      <c r="AH22" s="245"/>
      <c r="AI22" s="245"/>
      <c r="AJ22" s="245"/>
      <c r="AK22" s="245"/>
      <c r="AL22" s="236">
        <v>0</v>
      </c>
      <c r="AM22" s="235">
        <v>0</v>
      </c>
      <c r="AN22" s="235">
        <v>0</v>
      </c>
      <c r="AO22" s="233"/>
      <c r="AP22" s="233"/>
      <c r="AQ22" s="233"/>
      <c r="AR22" s="234">
        <f t="shared" si="11"/>
        <v>0</v>
      </c>
      <c r="AS22" s="231"/>
      <c r="AT22" s="229"/>
      <c r="AU22" s="229"/>
      <c r="AV22" s="229"/>
      <c r="AW22" s="230"/>
      <c r="AX22" s="229"/>
      <c r="AY22" s="233"/>
      <c r="AZ22" s="178"/>
      <c r="BA22" s="231">
        <f t="shared" si="1"/>
        <v>0</v>
      </c>
      <c r="BB22" s="229">
        <f t="shared" si="2"/>
        <v>0</v>
      </c>
      <c r="BC22" s="229">
        <f t="shared" si="3"/>
      </c>
      <c r="BD22" s="229">
        <f t="shared" si="4"/>
        <v>0</v>
      </c>
      <c r="BE22" s="232"/>
      <c r="BF22" s="229">
        <f t="shared" si="5"/>
        <v>0</v>
      </c>
      <c r="BG22" s="228"/>
      <c r="BH22" s="228"/>
      <c r="BI22" s="231">
        <f t="shared" si="6"/>
        <v>0</v>
      </c>
      <c r="BJ22" s="229">
        <f t="shared" si="7"/>
        <v>0</v>
      </c>
      <c r="BK22" s="229">
        <f t="shared" si="8"/>
      </c>
      <c r="BL22" s="229">
        <f t="shared" si="9"/>
        <v>0</v>
      </c>
      <c r="BM22" s="230">
        <v>0</v>
      </c>
      <c r="BN22" s="229">
        <f t="shared" si="10"/>
        <v>0</v>
      </c>
      <c r="BO22" s="228" t="s">
        <v>1038</v>
      </c>
      <c r="BP22" s="228" t="s">
        <v>1038</v>
      </c>
      <c r="BQ22" s="227"/>
      <c r="BR22" s="227"/>
      <c r="BS22" s="227"/>
    </row>
    <row r="23" spans="1:71" ht="89.25">
      <c r="A23" s="241"/>
      <c r="B23" s="243">
        <v>18</v>
      </c>
      <c r="C23" s="243" t="s">
        <v>118</v>
      </c>
      <c r="D23" s="241" t="s">
        <v>148</v>
      </c>
      <c r="E23" s="242" t="s">
        <v>39</v>
      </c>
      <c r="F23" s="241" t="s">
        <v>46</v>
      </c>
      <c r="G23" s="241" t="s">
        <v>57</v>
      </c>
      <c r="H23" s="241" t="s">
        <v>72</v>
      </c>
      <c r="I23" s="241" t="s">
        <v>84</v>
      </c>
      <c r="J23" s="240" t="s">
        <v>764</v>
      </c>
      <c r="K23" s="92" t="s">
        <v>765</v>
      </c>
      <c r="L23" s="246" t="s">
        <v>780</v>
      </c>
      <c r="M23" s="238">
        <v>20896413571</v>
      </c>
      <c r="N23" s="91"/>
      <c r="O23" s="91"/>
      <c r="P23" s="91"/>
      <c r="Q23" s="91"/>
      <c r="R23" s="91"/>
      <c r="S23" s="91">
        <v>1</v>
      </c>
      <c r="T23" s="95">
        <v>1</v>
      </c>
      <c r="U23" s="245"/>
      <c r="V23" s="245"/>
      <c r="W23" s="245"/>
      <c r="X23" s="245"/>
      <c r="Y23" s="245"/>
      <c r="Z23" s="245"/>
      <c r="AA23" s="245"/>
      <c r="AB23" s="245"/>
      <c r="AC23" s="245"/>
      <c r="AD23" s="245"/>
      <c r="AE23" s="245"/>
      <c r="AF23" s="245"/>
      <c r="AG23" s="245"/>
      <c r="AH23" s="245"/>
      <c r="AI23" s="245"/>
      <c r="AJ23" s="245"/>
      <c r="AK23" s="245"/>
      <c r="AL23" s="236">
        <v>0</v>
      </c>
      <c r="AM23" s="235">
        <v>0.05</v>
      </c>
      <c r="AN23" s="235">
        <v>0.1</v>
      </c>
      <c r="AO23" s="233"/>
      <c r="AP23" s="233"/>
      <c r="AQ23" s="233"/>
      <c r="AR23" s="244">
        <f t="shared" si="11"/>
        <v>0.15000000000000002</v>
      </c>
      <c r="AS23" s="231"/>
      <c r="AT23" s="229"/>
      <c r="AU23" s="229"/>
      <c r="AV23" s="229"/>
      <c r="AW23" s="230"/>
      <c r="AX23" s="229"/>
      <c r="AY23" s="233"/>
      <c r="AZ23" s="178"/>
      <c r="BA23" s="231">
        <f t="shared" si="1"/>
        <v>0</v>
      </c>
      <c r="BB23" s="229">
        <f t="shared" si="2"/>
        <v>0</v>
      </c>
      <c r="BC23" s="229">
        <f t="shared" si="3"/>
      </c>
      <c r="BD23" s="229">
        <f t="shared" si="4"/>
        <v>0.15000000000000002</v>
      </c>
      <c r="BE23" s="232">
        <v>74199150</v>
      </c>
      <c r="BF23" s="229">
        <f t="shared" si="5"/>
        <v>0.003550807881356896</v>
      </c>
      <c r="BG23" s="228" t="s">
        <v>1051</v>
      </c>
      <c r="BH23" s="228" t="s">
        <v>1050</v>
      </c>
      <c r="BI23" s="231">
        <f t="shared" si="6"/>
        <v>0</v>
      </c>
      <c r="BJ23" s="229">
        <f t="shared" si="7"/>
        <v>0</v>
      </c>
      <c r="BK23" s="229">
        <f t="shared" si="8"/>
      </c>
      <c r="BL23" s="229">
        <f t="shared" si="9"/>
        <v>0.15000000000000002</v>
      </c>
      <c r="BM23" s="230">
        <v>74199150</v>
      </c>
      <c r="BN23" s="229">
        <f t="shared" si="10"/>
        <v>0.003550807881356896</v>
      </c>
      <c r="BO23" s="228" t="s">
        <v>1049</v>
      </c>
      <c r="BP23" s="228" t="s">
        <v>1048</v>
      </c>
      <c r="BQ23" s="227"/>
      <c r="BR23" s="227"/>
      <c r="BS23" s="227"/>
    </row>
    <row r="24" spans="1:71" ht="140.25">
      <c r="A24" s="241">
        <v>76</v>
      </c>
      <c r="B24" s="243">
        <v>19</v>
      </c>
      <c r="C24" s="243" t="s">
        <v>118</v>
      </c>
      <c r="D24" s="241" t="s">
        <v>148</v>
      </c>
      <c r="E24" s="242" t="s">
        <v>39</v>
      </c>
      <c r="F24" s="241" t="s">
        <v>46</v>
      </c>
      <c r="G24" s="241" t="s">
        <v>57</v>
      </c>
      <c r="H24" s="241" t="s">
        <v>72</v>
      </c>
      <c r="I24" s="241" t="s">
        <v>617</v>
      </c>
      <c r="J24" s="240" t="s">
        <v>781</v>
      </c>
      <c r="K24" s="92" t="s">
        <v>349</v>
      </c>
      <c r="L24" s="239" t="s">
        <v>352</v>
      </c>
      <c r="M24" s="238">
        <v>170000000</v>
      </c>
      <c r="N24" s="91"/>
      <c r="O24" s="91"/>
      <c r="P24" s="91"/>
      <c r="Q24" s="91">
        <v>4</v>
      </c>
      <c r="R24" s="91"/>
      <c r="S24" s="91">
        <v>4</v>
      </c>
      <c r="T24" s="95">
        <f>SUBTOTAL(9,N24:S24)</f>
        <v>8</v>
      </c>
      <c r="U24" s="54" t="s">
        <v>179</v>
      </c>
      <c r="V24" s="54" t="s">
        <v>207</v>
      </c>
      <c r="W24" s="54" t="s">
        <v>179</v>
      </c>
      <c r="X24" s="237" t="s">
        <v>179</v>
      </c>
      <c r="Y24" s="54" t="s">
        <v>207</v>
      </c>
      <c r="Z24" s="54" t="s">
        <v>207</v>
      </c>
      <c r="AA24" s="54"/>
      <c r="AB24" s="54"/>
      <c r="AC24" s="54"/>
      <c r="AD24" s="54"/>
      <c r="AE24" s="54"/>
      <c r="AF24" s="54"/>
      <c r="AG24" s="54"/>
      <c r="AH24" s="54"/>
      <c r="AI24" s="54"/>
      <c r="AJ24" s="54"/>
      <c r="AK24" s="54"/>
      <c r="AL24" s="236">
        <v>0.1</v>
      </c>
      <c r="AM24" s="235">
        <v>0.1</v>
      </c>
      <c r="AN24" s="235">
        <v>0.1</v>
      </c>
      <c r="AO24" s="233"/>
      <c r="AP24" s="233"/>
      <c r="AQ24" s="233"/>
      <c r="AR24" s="234">
        <f t="shared" si="11"/>
        <v>0.30000000000000004</v>
      </c>
      <c r="AS24" s="231">
        <f>SUM(N24)</f>
        <v>0</v>
      </c>
      <c r="AT24" s="229">
        <f>IF(ISERR(+N24/T24),"",IF((+N24/T24)&gt;100%,100%,(+N24/T24)))</f>
        <v>0</v>
      </c>
      <c r="AU24" s="229">
        <f>IF(ISERR(+AL24/AS24),"",IF((+AL24/AS24)&gt;100%,100%,(+AL24/AS24)))</f>
      </c>
      <c r="AV24" s="229">
        <f>AR24/T24</f>
        <v>0.037500000000000006</v>
      </c>
      <c r="AW24" s="230">
        <v>7419915</v>
      </c>
      <c r="AX24" s="229">
        <f>IF(ISERR(+AW24/M24),"",IF((+AW24/M24),(AW24/M24),(AW24/M24)))</f>
        <v>0.04364655882352941</v>
      </c>
      <c r="AY24" s="233" t="s">
        <v>1047</v>
      </c>
      <c r="AZ24" s="178" t="s">
        <v>1039</v>
      </c>
      <c r="BA24" s="231">
        <f t="shared" si="1"/>
        <v>0</v>
      </c>
      <c r="BB24" s="229">
        <f t="shared" si="2"/>
        <v>0</v>
      </c>
      <c r="BC24" s="229">
        <f t="shared" si="3"/>
      </c>
      <c r="BD24" s="229">
        <f t="shared" si="4"/>
        <v>0.037500000000000006</v>
      </c>
      <c r="BE24" s="232">
        <v>7419915</v>
      </c>
      <c r="BF24" s="229">
        <f t="shared" si="5"/>
        <v>0.04364655882352941</v>
      </c>
      <c r="BG24" s="228" t="s">
        <v>1046</v>
      </c>
      <c r="BH24" s="228" t="s">
        <v>1045</v>
      </c>
      <c r="BI24" s="231">
        <f t="shared" si="6"/>
        <v>0</v>
      </c>
      <c r="BJ24" s="229">
        <f t="shared" si="7"/>
        <v>0</v>
      </c>
      <c r="BK24" s="229">
        <f t="shared" si="8"/>
      </c>
      <c r="BL24" s="229">
        <f t="shared" si="9"/>
        <v>0.037500000000000006</v>
      </c>
      <c r="BM24" s="230">
        <v>22259745</v>
      </c>
      <c r="BN24" s="229">
        <f t="shared" si="10"/>
        <v>0.13093967647058824</v>
      </c>
      <c r="BO24" s="228" t="s">
        <v>1044</v>
      </c>
      <c r="BP24" s="228" t="s">
        <v>678</v>
      </c>
      <c r="BQ24" s="227"/>
      <c r="BR24" s="227"/>
      <c r="BS24" s="227"/>
    </row>
    <row r="25" spans="1:71" ht="129.75" customHeight="1">
      <c r="A25" s="241">
        <v>77</v>
      </c>
      <c r="B25" s="243">
        <v>20</v>
      </c>
      <c r="C25" s="243" t="s">
        <v>118</v>
      </c>
      <c r="D25" s="241" t="s">
        <v>74</v>
      </c>
      <c r="E25" s="242" t="s">
        <v>39</v>
      </c>
      <c r="F25" s="241" t="s">
        <v>47</v>
      </c>
      <c r="G25" s="241" t="s">
        <v>74</v>
      </c>
      <c r="H25" s="241" t="s">
        <v>74</v>
      </c>
      <c r="I25" s="241" t="s">
        <v>357</v>
      </c>
      <c r="J25" s="240" t="s">
        <v>782</v>
      </c>
      <c r="K25" s="92">
        <v>2</v>
      </c>
      <c r="L25" s="239" t="s">
        <v>358</v>
      </c>
      <c r="M25" s="238">
        <v>170000000</v>
      </c>
      <c r="N25" s="93"/>
      <c r="O25" s="93"/>
      <c r="P25" s="93"/>
      <c r="Q25" s="93"/>
      <c r="R25" s="93"/>
      <c r="S25" s="91">
        <v>2</v>
      </c>
      <c r="T25" s="95">
        <f>SUM(N25:S25)</f>
        <v>2</v>
      </c>
      <c r="U25" s="54" t="s">
        <v>179</v>
      </c>
      <c r="V25" s="54" t="s">
        <v>179</v>
      </c>
      <c r="W25" s="54" t="s">
        <v>179</v>
      </c>
      <c r="X25" s="237" t="s">
        <v>179</v>
      </c>
      <c r="Y25" s="54" t="s">
        <v>179</v>
      </c>
      <c r="Z25" s="54" t="s">
        <v>207</v>
      </c>
      <c r="AA25" s="54" t="s">
        <v>207</v>
      </c>
      <c r="AB25" s="54" t="s">
        <v>207</v>
      </c>
      <c r="AC25" s="54" t="s">
        <v>207</v>
      </c>
      <c r="AD25" s="54" t="s">
        <v>179</v>
      </c>
      <c r="AE25" s="54" t="s">
        <v>207</v>
      </c>
      <c r="AF25" s="54" t="s">
        <v>207</v>
      </c>
      <c r="AG25" s="54" t="s">
        <v>207</v>
      </c>
      <c r="AH25" s="54" t="s">
        <v>207</v>
      </c>
      <c r="AI25" s="54" t="s">
        <v>207</v>
      </c>
      <c r="AJ25" s="54" t="s">
        <v>207</v>
      </c>
      <c r="AK25" s="54" t="s">
        <v>207</v>
      </c>
      <c r="AL25" s="236">
        <v>0.05</v>
      </c>
      <c r="AM25" s="235">
        <v>0.02</v>
      </c>
      <c r="AN25" s="235">
        <v>0.05</v>
      </c>
      <c r="AO25" s="233"/>
      <c r="AP25" s="233"/>
      <c r="AQ25" s="233"/>
      <c r="AR25" s="234">
        <f t="shared" si="11"/>
        <v>0.12000000000000001</v>
      </c>
      <c r="AS25" s="231">
        <f>SUM(N25)</f>
        <v>0</v>
      </c>
      <c r="AT25" s="229">
        <f>IF(ISERR(+N25/T25),"",IF((+N25/T25)&gt;100%,100%,(+N25/T25)))</f>
        <v>0</v>
      </c>
      <c r="AU25" s="229">
        <f>IF(ISERR(+AL25/AS25),"",IF((+AL25/AS25)&gt;100%,100%,(+AL25/AS25)))</f>
      </c>
      <c r="AV25" s="229">
        <f>AR25/T25</f>
        <v>0.060000000000000005</v>
      </c>
      <c r="AW25" s="230">
        <v>0</v>
      </c>
      <c r="AX25" s="229">
        <f>IF(ISERR(+AW25/M25),"",IF((+AW25/M25),(AW25/M25),(AW25/M25)))</f>
        <v>0</v>
      </c>
      <c r="AY25" s="233" t="s">
        <v>1043</v>
      </c>
      <c r="AZ25" s="178" t="s">
        <v>1039</v>
      </c>
      <c r="BA25" s="231">
        <f t="shared" si="1"/>
        <v>0</v>
      </c>
      <c r="BB25" s="229">
        <f t="shared" si="2"/>
        <v>0</v>
      </c>
      <c r="BC25" s="229">
        <f t="shared" si="3"/>
      </c>
      <c r="BD25" s="229">
        <f t="shared" si="4"/>
        <v>0.060000000000000005</v>
      </c>
      <c r="BE25" s="232">
        <v>0</v>
      </c>
      <c r="BF25" s="229">
        <f t="shared" si="5"/>
        <v>0</v>
      </c>
      <c r="BG25" s="228" t="s">
        <v>1042</v>
      </c>
      <c r="BH25" s="228" t="s">
        <v>1039</v>
      </c>
      <c r="BI25" s="231">
        <f t="shared" si="6"/>
        <v>0</v>
      </c>
      <c r="BJ25" s="229">
        <f t="shared" si="7"/>
        <v>0</v>
      </c>
      <c r="BK25" s="229">
        <f t="shared" si="8"/>
      </c>
      <c r="BL25" s="229">
        <f t="shared" si="9"/>
        <v>0.060000000000000005</v>
      </c>
      <c r="BM25" s="230">
        <v>0</v>
      </c>
      <c r="BN25" s="229">
        <f t="shared" si="10"/>
        <v>0</v>
      </c>
      <c r="BO25" s="228" t="s">
        <v>1041</v>
      </c>
      <c r="BP25" s="228" t="s">
        <v>678</v>
      </c>
      <c r="BQ25" s="227"/>
      <c r="BR25" s="227"/>
      <c r="BS25" s="227"/>
    </row>
    <row r="26" spans="1:71" ht="127.5">
      <c r="A26" s="241">
        <v>78</v>
      </c>
      <c r="B26" s="243">
        <v>21</v>
      </c>
      <c r="C26" s="243" t="s">
        <v>118</v>
      </c>
      <c r="D26" s="241" t="s">
        <v>74</v>
      </c>
      <c r="E26" s="242" t="s">
        <v>39</v>
      </c>
      <c r="F26" s="241" t="s">
        <v>47</v>
      </c>
      <c r="G26" s="241" t="s">
        <v>74</v>
      </c>
      <c r="H26" s="241" t="s">
        <v>74</v>
      </c>
      <c r="I26" s="241" t="s">
        <v>357</v>
      </c>
      <c r="J26" s="240" t="s">
        <v>359</v>
      </c>
      <c r="K26" s="92" t="s">
        <v>209</v>
      </c>
      <c r="L26" s="239" t="s">
        <v>783</v>
      </c>
      <c r="M26" s="238">
        <v>180000000</v>
      </c>
      <c r="N26" s="93"/>
      <c r="O26" s="93"/>
      <c r="P26" s="93"/>
      <c r="Q26" s="93"/>
      <c r="R26" s="93"/>
      <c r="S26" s="91">
        <v>1</v>
      </c>
      <c r="T26" s="95">
        <f>SUM(N26:S26)</f>
        <v>1</v>
      </c>
      <c r="U26" s="54" t="s">
        <v>179</v>
      </c>
      <c r="V26" s="54" t="s">
        <v>179</v>
      </c>
      <c r="W26" s="54" t="s">
        <v>179</v>
      </c>
      <c r="X26" s="237" t="s">
        <v>179</v>
      </c>
      <c r="Y26" s="54" t="s">
        <v>179</v>
      </c>
      <c r="Z26" s="54" t="s">
        <v>207</v>
      </c>
      <c r="AA26" s="54" t="s">
        <v>207</v>
      </c>
      <c r="AB26" s="54" t="s">
        <v>179</v>
      </c>
      <c r="AC26" s="54" t="s">
        <v>207</v>
      </c>
      <c r="AD26" s="54" t="s">
        <v>179</v>
      </c>
      <c r="AE26" s="54" t="s">
        <v>207</v>
      </c>
      <c r="AF26" s="54" t="s">
        <v>207</v>
      </c>
      <c r="AG26" s="54" t="s">
        <v>207</v>
      </c>
      <c r="AH26" s="54" t="s">
        <v>207</v>
      </c>
      <c r="AI26" s="54" t="s">
        <v>179</v>
      </c>
      <c r="AJ26" s="54" t="s">
        <v>207</v>
      </c>
      <c r="AK26" s="54" t="s">
        <v>207</v>
      </c>
      <c r="AL26" s="236">
        <v>0</v>
      </c>
      <c r="AM26" s="235">
        <v>0</v>
      </c>
      <c r="AN26" s="235">
        <v>0</v>
      </c>
      <c r="AO26" s="233"/>
      <c r="AP26" s="233"/>
      <c r="AQ26" s="233"/>
      <c r="AR26" s="234">
        <f t="shared" si="11"/>
        <v>0</v>
      </c>
      <c r="AS26" s="231">
        <f>SUM(N26)</f>
        <v>0</v>
      </c>
      <c r="AT26" s="229">
        <f>IF(ISERR(+N26/T26),"",IF((+N26/T26)&gt;100%,100%,(+N26/T26)))</f>
        <v>0</v>
      </c>
      <c r="AU26" s="229">
        <f>IF(ISERR(+AL26/AS26),"",IF((+AL26/AS26)&gt;100%,100%,(+AL26/AS26)))</f>
      </c>
      <c r="AV26" s="229">
        <f>AR26/T26</f>
        <v>0</v>
      </c>
      <c r="AW26" s="230">
        <v>0</v>
      </c>
      <c r="AX26" s="229">
        <f>IF(ISERR(+AW26/M26),"",IF((+AW26/M26),(AW26/M26),(AW26/M26)))</f>
        <v>0</v>
      </c>
      <c r="AY26" s="233" t="s">
        <v>1040</v>
      </c>
      <c r="AZ26" s="178" t="s">
        <v>1039</v>
      </c>
      <c r="BA26" s="231">
        <f t="shared" si="1"/>
        <v>0</v>
      </c>
      <c r="BB26" s="229">
        <f t="shared" si="2"/>
        <v>0</v>
      </c>
      <c r="BC26" s="229">
        <f t="shared" si="3"/>
      </c>
      <c r="BD26" s="229">
        <f t="shared" si="4"/>
        <v>0</v>
      </c>
      <c r="BE26" s="232"/>
      <c r="BF26" s="229">
        <f t="shared" si="5"/>
        <v>0</v>
      </c>
      <c r="BG26" s="228" t="s">
        <v>1040</v>
      </c>
      <c r="BH26" s="228" t="s">
        <v>1039</v>
      </c>
      <c r="BI26" s="231">
        <f t="shared" si="6"/>
        <v>0</v>
      </c>
      <c r="BJ26" s="229">
        <f t="shared" si="7"/>
        <v>0</v>
      </c>
      <c r="BK26" s="229">
        <f t="shared" si="8"/>
      </c>
      <c r="BL26" s="229">
        <f t="shared" si="9"/>
        <v>0</v>
      </c>
      <c r="BM26" s="230">
        <v>0</v>
      </c>
      <c r="BN26" s="229">
        <f t="shared" si="10"/>
        <v>0</v>
      </c>
      <c r="BO26" s="228" t="s">
        <v>1038</v>
      </c>
      <c r="BP26" s="228" t="s">
        <v>1037</v>
      </c>
      <c r="BQ26" s="227"/>
      <c r="BR26" s="227"/>
      <c r="BS26" s="227"/>
    </row>
    <row r="27" spans="1:71" ht="12.75">
      <c r="A27" s="226"/>
      <c r="B27" s="226"/>
      <c r="C27" s="226"/>
      <c r="D27" s="226"/>
      <c r="E27" s="226"/>
      <c r="F27" s="226"/>
      <c r="G27" s="226"/>
      <c r="H27" s="226"/>
      <c r="I27" s="226"/>
      <c r="J27" s="225"/>
      <c r="K27" s="224"/>
      <c r="L27" s="223"/>
      <c r="M27" s="222">
        <f>SUM(M6:M26)</f>
        <v>27051413571</v>
      </c>
      <c r="N27" s="221"/>
      <c r="O27" s="221"/>
      <c r="P27" s="221"/>
      <c r="Q27" s="221"/>
      <c r="R27" s="221"/>
      <c r="S27" s="221"/>
      <c r="T27" s="221"/>
      <c r="U27" s="220"/>
      <c r="V27" s="220"/>
      <c r="W27" s="220"/>
      <c r="X27" s="220"/>
      <c r="Y27" s="220"/>
      <c r="Z27" s="220"/>
      <c r="AA27" s="220"/>
      <c r="AB27" s="220"/>
      <c r="AC27" s="220"/>
      <c r="AD27" s="220"/>
      <c r="AE27" s="220"/>
      <c r="AF27" s="220"/>
      <c r="AG27" s="220"/>
      <c r="AH27" s="220"/>
      <c r="AI27" s="220"/>
      <c r="AJ27" s="220"/>
      <c r="AK27" s="219"/>
      <c r="AL27" s="218"/>
      <c r="AM27" s="218"/>
      <c r="AN27" s="218"/>
      <c r="AO27" s="218"/>
      <c r="AP27" s="218"/>
      <c r="AQ27" s="218"/>
      <c r="AR27" s="218"/>
      <c r="AS27" s="217"/>
      <c r="AT27" s="214"/>
      <c r="AU27" s="214">
        <f>AVERAGE(AU3:AU26)</f>
        <v>1</v>
      </c>
      <c r="AV27" s="214">
        <f>AVERAGE(AV3:AV26)</f>
        <v>0.2555</v>
      </c>
      <c r="AW27" s="216">
        <f>SUM(AW3:AW26)</f>
        <v>144688342.5</v>
      </c>
      <c r="AX27" s="214">
        <f>AVERAGE(AX3:AX26)</f>
        <v>0.033363647359521395</v>
      </c>
      <c r="AY27" s="213"/>
      <c r="AZ27" s="213"/>
      <c r="BA27" s="214"/>
      <c r="BB27" s="214"/>
      <c r="BC27" s="214">
        <f>AVERAGE(BC6:BC26)</f>
        <v>1</v>
      </c>
      <c r="BD27" s="214">
        <f>AVERAGE(BD6:BD26)</f>
        <v>0.20035714285714284</v>
      </c>
      <c r="BE27" s="215">
        <f>SUM(BE6:BE26)</f>
        <v>268221605</v>
      </c>
      <c r="BF27" s="214">
        <f>AVERAGE(BF6:BF26)</f>
        <v>0.03336540231253518</v>
      </c>
      <c r="BG27" s="214"/>
      <c r="BH27" s="214"/>
      <c r="BI27" s="214"/>
      <c r="BJ27" s="214"/>
      <c r="BK27" s="214">
        <f>AVERAGE(BK6:BK26)</f>
        <v>0.6833333333333332</v>
      </c>
      <c r="BL27" s="214">
        <f>AVERAGE(BL6:BL26)</f>
        <v>0.20035714285714284</v>
      </c>
      <c r="BM27" s="215">
        <f>SUM(BM6:BM26)</f>
        <v>564591130</v>
      </c>
      <c r="BN27" s="214">
        <f t="shared" si="10"/>
        <v>0.02087103982637196</v>
      </c>
      <c r="BO27" s="214"/>
      <c r="BP27" s="214"/>
      <c r="BQ27" s="213"/>
      <c r="BR27" s="213"/>
      <c r="BS27" s="213"/>
    </row>
  </sheetData>
  <sheetProtection formatColumns="0" formatRows="0" insertColumns="0" insertRows="0" deleteColumns="0" deleteRows="0"/>
  <mergeCells count="11">
    <mergeCell ref="AL4:AR4"/>
    <mergeCell ref="AS4:AZ4"/>
    <mergeCell ref="BQ4:BS4"/>
    <mergeCell ref="A4:I4"/>
    <mergeCell ref="A1:C2"/>
    <mergeCell ref="D1:AI1"/>
    <mergeCell ref="AJ1:AJ2"/>
    <mergeCell ref="D2:AI2"/>
    <mergeCell ref="A3:AK3"/>
    <mergeCell ref="J4:S4"/>
    <mergeCell ref="U4:AK4"/>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BS22"/>
  <sheetViews>
    <sheetView showGridLines="0" zoomScale="60" zoomScaleNormal="60" zoomScalePageLayoutView="0" workbookViewId="0" topLeftCell="A1">
      <pane xSplit="10" ySplit="5" topLeftCell="BM15" activePane="bottomRight" state="frozen"/>
      <selection pane="topLeft" activeCell="B1" sqref="B1"/>
      <selection pane="topRight" activeCell="K1" sqref="K1"/>
      <selection pane="bottomLeft" activeCell="B6" sqref="B6"/>
      <selection pane="bottomRight" activeCell="BP19" sqref="BP19"/>
    </sheetView>
  </sheetViews>
  <sheetFormatPr defaultColWidth="9.00390625" defaultRowHeight="15"/>
  <cols>
    <col min="1" max="1" width="8.28125" style="171" hidden="1" customWidth="1"/>
    <col min="2" max="2" width="4.8515625" style="171" customWidth="1"/>
    <col min="3" max="4" width="27.140625" style="172" hidden="1" customWidth="1"/>
    <col min="5" max="5" width="21.28125" style="172" hidden="1" customWidth="1"/>
    <col min="6" max="6" width="29.28125" style="172" hidden="1" customWidth="1"/>
    <col min="7" max="7" width="14.7109375" style="171" hidden="1" customWidth="1"/>
    <col min="8" max="8" width="15.28125" style="171" hidden="1" customWidth="1"/>
    <col min="9" max="9" width="28.7109375" style="172" customWidth="1"/>
    <col min="10" max="10" width="20.00390625" style="173" bestFit="1" customWidth="1"/>
    <col min="11" max="11" width="16.140625" style="174" customWidth="1"/>
    <col min="12" max="12" width="35.140625" style="174" customWidth="1"/>
    <col min="13" max="13" width="27.57421875" style="175" customWidth="1"/>
    <col min="14" max="20" width="12.8515625" style="176" customWidth="1"/>
    <col min="21" max="26" width="22.7109375" style="172" hidden="1" customWidth="1"/>
    <col min="27" max="30" width="22.7109375" style="177" hidden="1" customWidth="1"/>
    <col min="31" max="34" width="22.7109375" style="172" hidden="1" customWidth="1"/>
    <col min="35" max="36" width="22.7109375" style="177" hidden="1" customWidth="1"/>
    <col min="37" max="37" width="2.57421875" style="177" hidden="1" customWidth="1"/>
    <col min="38" max="43" width="11.28125" style="177" customWidth="1"/>
    <col min="44" max="44" width="12.8515625" style="177" customWidth="1"/>
    <col min="45" max="45" width="23.00390625" style="177" hidden="1" customWidth="1"/>
    <col min="46" max="46" width="24.8515625" style="177" hidden="1" customWidth="1"/>
    <col min="47" max="47" width="25.421875" style="177" hidden="1" customWidth="1"/>
    <col min="48" max="48" width="23.8515625" style="177" hidden="1" customWidth="1"/>
    <col min="49" max="49" width="24.140625" style="177" hidden="1" customWidth="1"/>
    <col min="50" max="50" width="23.57421875" style="177" hidden="1" customWidth="1"/>
    <col min="51" max="51" width="44.7109375" style="177" hidden="1" customWidth="1"/>
    <col min="52" max="52" width="26.57421875" style="177" hidden="1" customWidth="1"/>
    <col min="53" max="53" width="21.421875" style="177" hidden="1" customWidth="1"/>
    <col min="54" max="54" width="23.7109375" style="177" hidden="1" customWidth="1"/>
    <col min="55" max="55" width="19.421875" style="177" hidden="1" customWidth="1"/>
    <col min="56" max="56" width="24.28125" style="177" hidden="1" customWidth="1"/>
    <col min="57" max="57" width="26.57421875" style="177" hidden="1" customWidth="1"/>
    <col min="58" max="58" width="21.8515625" style="177" hidden="1" customWidth="1"/>
    <col min="59" max="60" width="33.57421875" style="177" hidden="1" customWidth="1"/>
    <col min="61" max="61" width="27.8515625" style="177" customWidth="1"/>
    <col min="62" max="62" width="30.421875" style="177" customWidth="1"/>
    <col min="63" max="63" width="26.421875" style="177" customWidth="1"/>
    <col min="64" max="68" width="33.57421875" style="177" customWidth="1"/>
    <col min="69" max="69" width="27.421875" style="172" customWidth="1"/>
    <col min="70" max="71" width="27.421875" style="171" customWidth="1"/>
    <col min="72" max="16384" width="9.00390625" style="171" customWidth="1"/>
  </cols>
  <sheetData>
    <row r="1" spans="1:71" s="158" customFormat="1" ht="45.75" customHeight="1">
      <c r="A1" s="333"/>
      <c r="B1" s="333"/>
      <c r="C1" s="333"/>
      <c r="D1" s="334" t="s">
        <v>181</v>
      </c>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6"/>
      <c r="AJ1" s="337" t="s">
        <v>183</v>
      </c>
      <c r="AK1" s="154" t="s">
        <v>184</v>
      </c>
      <c r="AL1" s="155"/>
      <c r="AM1" s="155"/>
      <c r="AN1" s="155"/>
      <c r="AO1" s="155"/>
      <c r="AP1" s="155"/>
      <c r="AQ1" s="155"/>
      <c r="AR1" s="155"/>
      <c r="AS1" s="156"/>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row>
    <row r="2" spans="1:71" s="163" customFormat="1" ht="45.75" customHeight="1">
      <c r="A2" s="333"/>
      <c r="B2" s="333"/>
      <c r="C2" s="333"/>
      <c r="D2" s="338" t="s">
        <v>182</v>
      </c>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40"/>
      <c r="AJ2" s="337"/>
      <c r="AK2" s="159">
        <v>43444</v>
      </c>
      <c r="AL2" s="160"/>
      <c r="AM2" s="160"/>
      <c r="AN2" s="160"/>
      <c r="AO2" s="160"/>
      <c r="AP2" s="160"/>
      <c r="AQ2" s="160"/>
      <c r="AR2" s="160"/>
      <c r="AS2" s="161"/>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row>
    <row r="3" spans="1:71" s="163" customFormat="1" ht="64.5" customHeight="1">
      <c r="A3" s="341" t="s">
        <v>596</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164"/>
      <c r="AM3" s="164"/>
      <c r="AN3" s="164"/>
      <c r="AO3" s="164"/>
      <c r="AP3" s="164"/>
      <c r="AQ3" s="164"/>
      <c r="AR3" s="164"/>
      <c r="AS3" s="165"/>
      <c r="AT3" s="166"/>
      <c r="AU3" s="166"/>
      <c r="AV3" s="166"/>
      <c r="AW3" s="166"/>
      <c r="AX3" s="166"/>
      <c r="AY3" s="166"/>
      <c r="AZ3" s="166"/>
      <c r="BA3" s="166" t="s">
        <v>786</v>
      </c>
      <c r="BB3" s="166"/>
      <c r="BC3" s="166"/>
      <c r="BD3" s="166"/>
      <c r="BE3" s="166"/>
      <c r="BF3" s="166"/>
      <c r="BG3" s="166"/>
      <c r="BH3" s="166"/>
      <c r="BI3" s="166"/>
      <c r="BJ3" s="166"/>
      <c r="BK3" s="166"/>
      <c r="BL3" s="166"/>
      <c r="BM3" s="166"/>
      <c r="BN3" s="166"/>
      <c r="BO3" s="166"/>
      <c r="BP3" s="166"/>
      <c r="BQ3" s="166"/>
      <c r="BR3" s="166"/>
      <c r="BS3" s="166"/>
    </row>
    <row r="4" spans="1:71" s="169" customFormat="1" ht="22.5" customHeight="1">
      <c r="A4" s="343" t="s">
        <v>2</v>
      </c>
      <c r="B4" s="344"/>
      <c r="C4" s="344"/>
      <c r="D4" s="344"/>
      <c r="E4" s="344"/>
      <c r="F4" s="344"/>
      <c r="G4" s="344"/>
      <c r="H4" s="344"/>
      <c r="I4" s="344"/>
      <c r="J4" s="345" t="s">
        <v>16</v>
      </c>
      <c r="K4" s="346"/>
      <c r="L4" s="346"/>
      <c r="M4" s="346"/>
      <c r="N4" s="346"/>
      <c r="O4" s="346"/>
      <c r="P4" s="346"/>
      <c r="Q4" s="346"/>
      <c r="R4" s="346"/>
      <c r="S4" s="347"/>
      <c r="T4" s="168"/>
      <c r="U4" s="343" t="s">
        <v>23</v>
      </c>
      <c r="V4" s="344"/>
      <c r="W4" s="344"/>
      <c r="X4" s="344"/>
      <c r="Y4" s="344"/>
      <c r="Z4" s="344"/>
      <c r="AA4" s="344"/>
      <c r="AB4" s="344"/>
      <c r="AC4" s="344"/>
      <c r="AD4" s="344"/>
      <c r="AE4" s="344"/>
      <c r="AF4" s="344"/>
      <c r="AG4" s="344"/>
      <c r="AH4" s="344"/>
      <c r="AI4" s="344"/>
      <c r="AJ4" s="344"/>
      <c r="AK4" s="348"/>
      <c r="AL4" s="328" t="s">
        <v>198</v>
      </c>
      <c r="AM4" s="329"/>
      <c r="AN4" s="329"/>
      <c r="AO4" s="329"/>
      <c r="AP4" s="329"/>
      <c r="AQ4" s="329"/>
      <c r="AR4" s="329"/>
      <c r="AS4" s="328" t="s">
        <v>188</v>
      </c>
      <c r="AT4" s="329"/>
      <c r="AU4" s="329"/>
      <c r="AV4" s="329"/>
      <c r="AW4" s="329"/>
      <c r="AX4" s="329"/>
      <c r="AY4" s="329"/>
      <c r="AZ4" s="330"/>
      <c r="BA4" s="183"/>
      <c r="BB4" s="183"/>
      <c r="BC4" s="183"/>
      <c r="BD4" s="183"/>
      <c r="BE4" s="183"/>
      <c r="BF4" s="183"/>
      <c r="BG4" s="183"/>
      <c r="BH4" s="183"/>
      <c r="BI4" s="194"/>
      <c r="BJ4" s="194"/>
      <c r="BK4" s="194"/>
      <c r="BL4" s="194"/>
      <c r="BM4" s="194"/>
      <c r="BN4" s="194"/>
      <c r="BO4" s="194"/>
      <c r="BP4" s="194"/>
      <c r="BQ4" s="331" t="s">
        <v>197</v>
      </c>
      <c r="BR4" s="332"/>
      <c r="BS4" s="332"/>
    </row>
    <row r="5" spans="1:71" s="170"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68" t="s">
        <v>5</v>
      </c>
      <c r="V5" s="68" t="s">
        <v>6</v>
      </c>
      <c r="W5" s="68" t="s">
        <v>7</v>
      </c>
      <c r="X5" s="68" t="s">
        <v>22</v>
      </c>
      <c r="Y5" s="68" t="s">
        <v>8</v>
      </c>
      <c r="Z5" s="68" t="s">
        <v>9</v>
      </c>
      <c r="AA5" s="68" t="s">
        <v>25</v>
      </c>
      <c r="AB5" s="68" t="s">
        <v>10</v>
      </c>
      <c r="AC5" s="68" t="s">
        <v>26</v>
      </c>
      <c r="AD5" s="68" t="s">
        <v>11</v>
      </c>
      <c r="AE5" s="68" t="s">
        <v>12</v>
      </c>
      <c r="AF5" s="68" t="s">
        <v>13</v>
      </c>
      <c r="AG5" s="68" t="s">
        <v>14</v>
      </c>
      <c r="AH5" s="68" t="s">
        <v>15</v>
      </c>
      <c r="AI5" s="68" t="s">
        <v>24</v>
      </c>
      <c r="AJ5" s="68" t="s">
        <v>17</v>
      </c>
      <c r="AK5" s="167" t="s">
        <v>1</v>
      </c>
      <c r="AL5" s="68" t="s">
        <v>200</v>
      </c>
      <c r="AM5" s="68" t="s">
        <v>201</v>
      </c>
      <c r="AN5" s="68" t="s">
        <v>202</v>
      </c>
      <c r="AO5" s="68" t="s">
        <v>199</v>
      </c>
      <c r="AP5" s="68" t="s">
        <v>203</v>
      </c>
      <c r="AQ5" s="68" t="s">
        <v>204</v>
      </c>
      <c r="AR5" s="68"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143" t="s">
        <v>597</v>
      </c>
      <c r="BR5" s="144" t="s">
        <v>598</v>
      </c>
      <c r="BS5" s="144" t="s">
        <v>599</v>
      </c>
    </row>
    <row r="6" spans="1:71" ht="183.75" customHeight="1">
      <c r="A6" s="73">
        <v>79</v>
      </c>
      <c r="B6" s="73">
        <v>1</v>
      </c>
      <c r="C6" s="73" t="s">
        <v>120</v>
      </c>
      <c r="D6" s="73" t="s">
        <v>75</v>
      </c>
      <c r="E6" s="74" t="s">
        <v>39</v>
      </c>
      <c r="F6" s="73" t="s">
        <v>44</v>
      </c>
      <c r="G6" s="73" t="s">
        <v>58</v>
      </c>
      <c r="H6" s="73" t="s">
        <v>75</v>
      </c>
      <c r="I6" s="73" t="s">
        <v>185</v>
      </c>
      <c r="J6" s="82" t="s">
        <v>650</v>
      </c>
      <c r="K6" s="97" t="s">
        <v>643</v>
      </c>
      <c r="L6" s="84" t="s">
        <v>644</v>
      </c>
      <c r="M6" s="96" t="s">
        <v>652</v>
      </c>
      <c r="N6" s="93">
        <v>0.16666666666666669</v>
      </c>
      <c r="O6" s="93">
        <v>0.16666666666666669</v>
      </c>
      <c r="P6" s="93">
        <v>0.16666666666666669</v>
      </c>
      <c r="Q6" s="93">
        <v>0.16666666666666669</v>
      </c>
      <c r="R6" s="93">
        <v>0.16666666666666669</v>
      </c>
      <c r="S6" s="93">
        <v>0.16666666666666669</v>
      </c>
      <c r="T6" s="99">
        <f aca="true" t="shared" si="0" ref="T6:T19">SUM(N6:S6)</f>
        <v>1.0000000000000002</v>
      </c>
      <c r="U6" s="146" t="s">
        <v>179</v>
      </c>
      <c r="V6" s="146" t="s">
        <v>179</v>
      </c>
      <c r="W6" s="146" t="s">
        <v>179</v>
      </c>
      <c r="X6" s="145" t="s">
        <v>179</v>
      </c>
      <c r="Y6" s="146" t="s">
        <v>179</v>
      </c>
      <c r="Z6" s="146"/>
      <c r="AA6" s="146"/>
      <c r="AB6" s="146"/>
      <c r="AC6" s="146"/>
      <c r="AD6" s="146" t="s">
        <v>179</v>
      </c>
      <c r="AE6" s="146"/>
      <c r="AF6" s="146"/>
      <c r="AG6" s="146"/>
      <c r="AH6" s="146"/>
      <c r="AI6" s="146"/>
      <c r="AJ6" s="146"/>
      <c r="AK6" s="146"/>
      <c r="AL6" s="178">
        <v>0.17</v>
      </c>
      <c r="AM6" s="178">
        <v>0.17</v>
      </c>
      <c r="AN6" s="178">
        <v>0.17</v>
      </c>
      <c r="AO6" s="178"/>
      <c r="AP6" s="178"/>
      <c r="AQ6" s="178"/>
      <c r="AR6" s="178">
        <f aca="true" t="shared" si="1" ref="AR6:AR14">SUM(AL6:AQ6)</f>
        <v>0.51</v>
      </c>
      <c r="AS6" s="128">
        <f>SUM(N6)</f>
        <v>0.16666666666666669</v>
      </c>
      <c r="AT6" s="129">
        <f>IF(ISERR(+N6/T6),"",IF((+N6/T6)&gt;100%,100%,(+N6/T6)))</f>
        <v>0.16666666666666666</v>
      </c>
      <c r="AU6" s="129">
        <f>IF(ISERR(+AL6/AS6),"",IF((+AL6/AS6)&gt;100%,100%,(+AL6/AS6)))</f>
        <v>1</v>
      </c>
      <c r="AV6" s="129">
        <f>AR6/T6</f>
        <v>0.5099999999999999</v>
      </c>
      <c r="AW6" s="134"/>
      <c r="AX6" s="129">
        <f>IF(ISERR(+AW6/M6),"",IF((+AW6/M6),(AW6/M6),(AW6/M6)))</f>
      </c>
      <c r="AY6" s="178" t="s">
        <v>690</v>
      </c>
      <c r="AZ6" s="178" t="s">
        <v>678</v>
      </c>
      <c r="BA6" s="128">
        <f>SUM(O6)</f>
        <v>0.16666666666666669</v>
      </c>
      <c r="BB6" s="129">
        <f>IF(ISERR(+O6/T6),"",IF((+O6/T6)&gt;100%,100%,(+O6/T6)))</f>
        <v>0.16666666666666666</v>
      </c>
      <c r="BC6" s="129">
        <f>IF(ISERR(+AM6/BA6),"",IF((+AM6/BA6)&gt;100%,100%,(+AM6/BA6)))</f>
        <v>1</v>
      </c>
      <c r="BD6" s="129">
        <f>AR6/T6</f>
        <v>0.5099999999999999</v>
      </c>
      <c r="BE6" s="134">
        <v>0</v>
      </c>
      <c r="BF6" s="129">
        <f>IF(ISERR(+BE6/M6),"",IF((+BE6/M6),(BE6/M6),(BE6/M6)))</f>
      </c>
      <c r="BG6" s="178" t="s">
        <v>816</v>
      </c>
      <c r="BH6" s="178" t="s">
        <v>678</v>
      </c>
      <c r="BI6" s="197">
        <f>SUM(P6)</f>
        <v>0.16666666666666669</v>
      </c>
      <c r="BJ6" s="50">
        <f>IF(ISERR(+P6/T6),"",IF((+P6/T6)&gt;100%,100%,(+P6/T6)))</f>
        <v>0.16666666666666666</v>
      </c>
      <c r="BK6" s="50">
        <f>IF(ISERR(+AN6/BI6),"",IF((+AN6/BI6)&gt;100%,100%,(+AN6/BI6)))</f>
        <v>1</v>
      </c>
      <c r="BL6" s="50">
        <f>AR6/T6</f>
        <v>0.5099999999999999</v>
      </c>
      <c r="BM6" s="134">
        <v>0</v>
      </c>
      <c r="BN6" s="50">
        <f>IF(ISERR(+BM6/U6),"",IF((+BM6/U6),(BM6/U6),(BM6/U6)))</f>
      </c>
      <c r="BO6" s="178" t="s">
        <v>949</v>
      </c>
      <c r="BP6" s="178"/>
      <c r="BQ6" s="129"/>
      <c r="BR6" s="129"/>
      <c r="BS6" s="129"/>
    </row>
    <row r="7" spans="1:71" ht="140.25">
      <c r="A7" s="73">
        <v>80</v>
      </c>
      <c r="B7" s="73">
        <v>2</v>
      </c>
      <c r="C7" s="73" t="s">
        <v>120</v>
      </c>
      <c r="D7" s="73" t="s">
        <v>75</v>
      </c>
      <c r="E7" s="74" t="s">
        <v>39</v>
      </c>
      <c r="F7" s="73" t="s">
        <v>44</v>
      </c>
      <c r="G7" s="73" t="s">
        <v>58</v>
      </c>
      <c r="H7" s="73" t="s">
        <v>75</v>
      </c>
      <c r="I7" s="73" t="s">
        <v>185</v>
      </c>
      <c r="J7" s="82" t="s">
        <v>647</v>
      </c>
      <c r="K7" s="97" t="s">
        <v>648</v>
      </c>
      <c r="L7" s="84" t="s">
        <v>649</v>
      </c>
      <c r="M7" s="96">
        <v>50000000</v>
      </c>
      <c r="N7" s="93"/>
      <c r="O7" s="93">
        <v>0.15</v>
      </c>
      <c r="P7" s="93">
        <v>0.2</v>
      </c>
      <c r="Q7" s="93">
        <v>0.2</v>
      </c>
      <c r="R7" s="93">
        <v>0.3</v>
      </c>
      <c r="S7" s="93">
        <v>0.15</v>
      </c>
      <c r="T7" s="99">
        <v>1</v>
      </c>
      <c r="U7" s="146" t="s">
        <v>179</v>
      </c>
      <c r="V7" s="146" t="s">
        <v>179</v>
      </c>
      <c r="W7" s="146" t="s">
        <v>179</v>
      </c>
      <c r="X7" s="145" t="s">
        <v>179</v>
      </c>
      <c r="Y7" s="146" t="s">
        <v>179</v>
      </c>
      <c r="Z7" s="146" t="s">
        <v>180</v>
      </c>
      <c r="AA7" s="146" t="s">
        <v>180</v>
      </c>
      <c r="AB7" s="146" t="s">
        <v>180</v>
      </c>
      <c r="AC7" s="146" t="s">
        <v>180</v>
      </c>
      <c r="AD7" s="146" t="s">
        <v>179</v>
      </c>
      <c r="AE7" s="146" t="s">
        <v>180</v>
      </c>
      <c r="AF7" s="146" t="s">
        <v>180</v>
      </c>
      <c r="AG7" s="146" t="s">
        <v>180</v>
      </c>
      <c r="AH7" s="146" t="s">
        <v>180</v>
      </c>
      <c r="AI7" s="146" t="s">
        <v>180</v>
      </c>
      <c r="AJ7" s="146" t="s">
        <v>180</v>
      </c>
      <c r="AK7" s="146" t="s">
        <v>180</v>
      </c>
      <c r="AL7" s="178">
        <v>0</v>
      </c>
      <c r="AM7" s="178">
        <v>0.15</v>
      </c>
      <c r="AN7" s="178">
        <v>0.2</v>
      </c>
      <c r="AO7" s="178"/>
      <c r="AP7" s="178"/>
      <c r="AQ7" s="178"/>
      <c r="AR7" s="178">
        <f t="shared" si="1"/>
        <v>0.35</v>
      </c>
      <c r="AS7" s="128">
        <f aca="true" t="shared" si="2" ref="AS7:AS21">SUM(N7)</f>
        <v>0</v>
      </c>
      <c r="AT7" s="129">
        <f aca="true" t="shared" si="3" ref="AT7:AT21">IF(ISERR(+N7/T7),"",IF((+N7/T7)&gt;100%,100%,(+N7/T7)))</f>
        <v>0</v>
      </c>
      <c r="AU7" s="129">
        <f aca="true" t="shared" si="4" ref="AU7:AU21">IF(ISERR(+AL7/AS7),"",IF((+AL7/AS7)&gt;100%,100%,(+AL7/AS7)))</f>
      </c>
      <c r="AV7" s="129">
        <f aca="true" t="shared" si="5" ref="AV7:AV21">AR7/T7</f>
        <v>0.35</v>
      </c>
      <c r="AW7" s="134"/>
      <c r="AX7" s="129">
        <f aca="true" t="shared" si="6" ref="AX7:AX21">IF(ISERR(+AW7/M7),"",IF((+AW7/M7),(AW7/M7),(AW7/M7)))</f>
        <v>0</v>
      </c>
      <c r="AY7" s="178"/>
      <c r="AZ7" s="178"/>
      <c r="BA7" s="128">
        <f aca="true" t="shared" si="7" ref="BA7:BA21">SUM(O7)</f>
        <v>0.15</v>
      </c>
      <c r="BB7" s="129">
        <f aca="true" t="shared" si="8" ref="BB7:BB21">IF(ISERR(+O7/T7),"",IF((+O7/T7)&gt;100%,100%,(+O7/T7)))</f>
        <v>0.15</v>
      </c>
      <c r="BC7" s="129">
        <f aca="true" t="shared" si="9" ref="BC7:BC21">IF(ISERR(+AM7/BA7),"",IF((+AM7/BA7)&gt;100%,100%,(+AM7/BA7)))</f>
        <v>1</v>
      </c>
      <c r="BD7" s="129">
        <f aca="true" t="shared" si="10" ref="BD7:BD21">AR7/T7</f>
        <v>0.35</v>
      </c>
      <c r="BE7" s="134">
        <v>0</v>
      </c>
      <c r="BF7" s="129">
        <f aca="true" t="shared" si="11" ref="BF7:BF21">IF(ISERR(+BE7/M7),"",IF((+BE7/M7),(BE7/M7),(BE7/M7)))</f>
        <v>0</v>
      </c>
      <c r="BG7" s="178" t="s">
        <v>817</v>
      </c>
      <c r="BH7" s="178" t="s">
        <v>678</v>
      </c>
      <c r="BI7" s="197">
        <f aca="true" t="shared" si="12" ref="BI7:BI21">SUM(P7)</f>
        <v>0.2</v>
      </c>
      <c r="BJ7" s="50">
        <f aca="true" t="shared" si="13" ref="BJ7:BJ21">IF(ISERR(+P7/T7),"",IF((+P7/T7)&gt;100%,100%,(+P7/T7)))</f>
        <v>0.2</v>
      </c>
      <c r="BK7" s="50">
        <f aca="true" t="shared" si="14" ref="BK7:BK21">IF(ISERR(+AN7/BI7),"",IF((+AN7/BI7)&gt;100%,100%,(+AN7/BI7)))</f>
        <v>1</v>
      </c>
      <c r="BL7" s="50">
        <f aca="true" t="shared" si="15" ref="BL7:BL21">AR7/T7</f>
        <v>0.35</v>
      </c>
      <c r="BM7" s="134">
        <v>0</v>
      </c>
      <c r="BN7" s="50">
        <f aca="true" t="shared" si="16" ref="BN7:BN21">IF(ISERR(+BM7/U7),"",IF((+BM7/U7),(BM7/U7),(BM7/U7)))</f>
      </c>
      <c r="BO7" s="178" t="s">
        <v>950</v>
      </c>
      <c r="BP7" s="178"/>
      <c r="BQ7" s="129"/>
      <c r="BR7" s="129"/>
      <c r="BS7" s="129"/>
    </row>
    <row r="8" spans="1:71" ht="102">
      <c r="A8" s="73">
        <v>81</v>
      </c>
      <c r="B8" s="73">
        <v>3</v>
      </c>
      <c r="C8" s="73" t="s">
        <v>120</v>
      </c>
      <c r="D8" s="73" t="s">
        <v>75</v>
      </c>
      <c r="E8" s="74" t="s">
        <v>39</v>
      </c>
      <c r="F8" s="73" t="s">
        <v>44</v>
      </c>
      <c r="G8" s="73" t="s">
        <v>58</v>
      </c>
      <c r="H8" s="73" t="s">
        <v>75</v>
      </c>
      <c r="I8" s="73" t="s">
        <v>185</v>
      </c>
      <c r="J8" s="82" t="s">
        <v>642</v>
      </c>
      <c r="K8" s="97" t="s">
        <v>645</v>
      </c>
      <c r="L8" s="84" t="s">
        <v>646</v>
      </c>
      <c r="M8" s="96">
        <v>700000000</v>
      </c>
      <c r="N8" s="93">
        <v>0.16666666666666669</v>
      </c>
      <c r="O8" s="93">
        <v>0.16666666666666669</v>
      </c>
      <c r="P8" s="93">
        <v>0.16666666666666669</v>
      </c>
      <c r="Q8" s="93">
        <v>0.16666666666666669</v>
      </c>
      <c r="R8" s="93">
        <v>0.16666666666666669</v>
      </c>
      <c r="S8" s="93">
        <v>0.16666666666666669</v>
      </c>
      <c r="T8" s="99">
        <f t="shared" si="0"/>
        <v>1.0000000000000002</v>
      </c>
      <c r="U8" s="146" t="s">
        <v>179</v>
      </c>
      <c r="V8" s="146" t="s">
        <v>179</v>
      </c>
      <c r="W8" s="146" t="s">
        <v>179</v>
      </c>
      <c r="X8" s="145" t="s">
        <v>179</v>
      </c>
      <c r="Y8" s="146" t="s">
        <v>179</v>
      </c>
      <c r="Z8" s="146"/>
      <c r="AA8" s="146"/>
      <c r="AB8" s="146"/>
      <c r="AC8" s="146"/>
      <c r="AD8" s="146" t="s">
        <v>179</v>
      </c>
      <c r="AE8" s="146"/>
      <c r="AF8" s="146"/>
      <c r="AG8" s="146"/>
      <c r="AH8" s="146"/>
      <c r="AI8" s="146"/>
      <c r="AJ8" s="146"/>
      <c r="AK8" s="146"/>
      <c r="AL8" s="178">
        <v>0.17</v>
      </c>
      <c r="AM8" s="178">
        <v>0.17</v>
      </c>
      <c r="AN8" s="178">
        <v>0.17</v>
      </c>
      <c r="AO8" s="178"/>
      <c r="AP8" s="178"/>
      <c r="AQ8" s="178"/>
      <c r="AR8" s="178">
        <f t="shared" si="1"/>
        <v>0.51</v>
      </c>
      <c r="AS8" s="128">
        <f t="shared" si="2"/>
        <v>0.16666666666666669</v>
      </c>
      <c r="AT8" s="129">
        <f t="shared" si="3"/>
        <v>0.16666666666666666</v>
      </c>
      <c r="AU8" s="129">
        <f t="shared" si="4"/>
        <v>1</v>
      </c>
      <c r="AV8" s="129">
        <f t="shared" si="5"/>
        <v>0.5099999999999999</v>
      </c>
      <c r="AW8" s="134"/>
      <c r="AX8" s="129">
        <f t="shared" si="6"/>
        <v>0</v>
      </c>
      <c r="AY8" s="178" t="s">
        <v>679</v>
      </c>
      <c r="AZ8" s="178" t="s">
        <v>678</v>
      </c>
      <c r="BA8" s="128">
        <f t="shared" si="7"/>
        <v>0.16666666666666669</v>
      </c>
      <c r="BB8" s="129">
        <f t="shared" si="8"/>
        <v>0.16666666666666666</v>
      </c>
      <c r="BC8" s="129">
        <f t="shared" si="9"/>
        <v>1</v>
      </c>
      <c r="BD8" s="129">
        <f t="shared" si="10"/>
        <v>0.5099999999999999</v>
      </c>
      <c r="BE8" s="134">
        <v>0</v>
      </c>
      <c r="BF8" s="129">
        <f t="shared" si="11"/>
        <v>0</v>
      </c>
      <c r="BG8" s="178" t="s">
        <v>818</v>
      </c>
      <c r="BH8" s="178" t="s">
        <v>678</v>
      </c>
      <c r="BI8" s="197">
        <f t="shared" si="12"/>
        <v>0.16666666666666669</v>
      </c>
      <c r="BJ8" s="50">
        <f t="shared" si="13"/>
        <v>0.16666666666666666</v>
      </c>
      <c r="BK8" s="50">
        <f t="shared" si="14"/>
        <v>1</v>
      </c>
      <c r="BL8" s="50">
        <f t="shared" si="15"/>
        <v>0.5099999999999999</v>
      </c>
      <c r="BM8" s="134">
        <v>0</v>
      </c>
      <c r="BN8" s="50">
        <f t="shared" si="16"/>
      </c>
      <c r="BO8" s="186" t="s">
        <v>951</v>
      </c>
      <c r="BP8" s="178"/>
      <c r="BQ8" s="129"/>
      <c r="BR8" s="129"/>
      <c r="BS8" s="129"/>
    </row>
    <row r="9" spans="1:71" ht="178.5">
      <c r="A9" s="73">
        <v>82</v>
      </c>
      <c r="B9" s="73">
        <v>4</v>
      </c>
      <c r="C9" s="73" t="s">
        <v>120</v>
      </c>
      <c r="D9" s="73" t="s">
        <v>75</v>
      </c>
      <c r="E9" s="74" t="s">
        <v>39</v>
      </c>
      <c r="F9" s="73" t="s">
        <v>44</v>
      </c>
      <c r="G9" s="73" t="s">
        <v>55</v>
      </c>
      <c r="H9" s="73" t="s">
        <v>63</v>
      </c>
      <c r="I9" s="73" t="s">
        <v>169</v>
      </c>
      <c r="J9" s="82" t="s">
        <v>653</v>
      </c>
      <c r="K9" s="97" t="s">
        <v>621</v>
      </c>
      <c r="L9" s="84" t="s">
        <v>360</v>
      </c>
      <c r="M9" s="96">
        <v>1000000000</v>
      </c>
      <c r="N9" s="87">
        <v>0.05</v>
      </c>
      <c r="O9" s="93">
        <v>0.1</v>
      </c>
      <c r="P9" s="93">
        <v>0.2</v>
      </c>
      <c r="Q9" s="93">
        <v>0.25</v>
      </c>
      <c r="R9" s="93">
        <v>0.2</v>
      </c>
      <c r="S9" s="93">
        <v>0.2</v>
      </c>
      <c r="T9" s="99">
        <f t="shared" si="0"/>
        <v>1</v>
      </c>
      <c r="U9" s="146" t="s">
        <v>179</v>
      </c>
      <c r="V9" s="146" t="s">
        <v>179</v>
      </c>
      <c r="W9" s="146" t="s">
        <v>179</v>
      </c>
      <c r="X9" s="145" t="s">
        <v>179</v>
      </c>
      <c r="Y9" s="146" t="s">
        <v>179</v>
      </c>
      <c r="Z9" s="146" t="s">
        <v>207</v>
      </c>
      <c r="AA9" s="146" t="s">
        <v>207</v>
      </c>
      <c r="AB9" s="146" t="s">
        <v>179</v>
      </c>
      <c r="AC9" s="146" t="s">
        <v>207</v>
      </c>
      <c r="AD9" s="146" t="s">
        <v>179</v>
      </c>
      <c r="AE9" s="146" t="s">
        <v>207</v>
      </c>
      <c r="AF9" s="146" t="s">
        <v>207</v>
      </c>
      <c r="AG9" s="146" t="s">
        <v>207</v>
      </c>
      <c r="AH9" s="146" t="s">
        <v>207</v>
      </c>
      <c r="AI9" s="146" t="s">
        <v>179</v>
      </c>
      <c r="AJ9" s="146" t="s">
        <v>207</v>
      </c>
      <c r="AK9" s="146" t="s">
        <v>207</v>
      </c>
      <c r="AL9" s="178">
        <v>0.05</v>
      </c>
      <c r="AM9" s="178">
        <v>0.1</v>
      </c>
      <c r="AN9" s="178">
        <v>0.2</v>
      </c>
      <c r="AO9" s="178"/>
      <c r="AP9" s="178"/>
      <c r="AQ9" s="178"/>
      <c r="AR9" s="178">
        <f t="shared" si="1"/>
        <v>0.35000000000000003</v>
      </c>
      <c r="AS9" s="128">
        <f t="shared" si="2"/>
        <v>0.05</v>
      </c>
      <c r="AT9" s="129">
        <f t="shared" si="3"/>
        <v>0.05</v>
      </c>
      <c r="AU9" s="129">
        <f t="shared" si="4"/>
        <v>1</v>
      </c>
      <c r="AV9" s="129">
        <f t="shared" si="5"/>
        <v>0.35000000000000003</v>
      </c>
      <c r="AW9" s="134"/>
      <c r="AX9" s="129">
        <f t="shared" si="6"/>
        <v>0</v>
      </c>
      <c r="AY9" s="178" t="s">
        <v>680</v>
      </c>
      <c r="AZ9" s="178" t="s">
        <v>678</v>
      </c>
      <c r="BA9" s="128">
        <f t="shared" si="7"/>
        <v>0.1</v>
      </c>
      <c r="BB9" s="129">
        <f t="shared" si="8"/>
        <v>0.1</v>
      </c>
      <c r="BC9" s="129">
        <f t="shared" si="9"/>
        <v>1</v>
      </c>
      <c r="BD9" s="129">
        <f t="shared" si="10"/>
        <v>0.35000000000000003</v>
      </c>
      <c r="BE9" s="134">
        <v>0</v>
      </c>
      <c r="BF9" s="129">
        <f t="shared" si="11"/>
        <v>0</v>
      </c>
      <c r="BG9" s="178" t="s">
        <v>819</v>
      </c>
      <c r="BH9" s="178" t="s">
        <v>678</v>
      </c>
      <c r="BI9" s="197">
        <f t="shared" si="12"/>
        <v>0.2</v>
      </c>
      <c r="BJ9" s="50">
        <f t="shared" si="13"/>
        <v>0.2</v>
      </c>
      <c r="BK9" s="50">
        <f t="shared" si="14"/>
        <v>1</v>
      </c>
      <c r="BL9" s="50">
        <f t="shared" si="15"/>
        <v>0.35000000000000003</v>
      </c>
      <c r="BM9" s="134">
        <v>0</v>
      </c>
      <c r="BN9" s="50">
        <f t="shared" si="16"/>
      </c>
      <c r="BO9" s="178" t="s">
        <v>952</v>
      </c>
      <c r="BP9" s="178"/>
      <c r="BQ9" s="129"/>
      <c r="BR9" s="129"/>
      <c r="BS9" s="129"/>
    </row>
    <row r="10" spans="1:71" ht="178.5">
      <c r="A10" s="73">
        <v>83</v>
      </c>
      <c r="B10" s="73">
        <v>5</v>
      </c>
      <c r="C10" s="73" t="s">
        <v>120</v>
      </c>
      <c r="D10" s="73" t="s">
        <v>75</v>
      </c>
      <c r="E10" s="74" t="s">
        <v>39</v>
      </c>
      <c r="F10" s="73" t="s">
        <v>44</v>
      </c>
      <c r="G10" s="73" t="s">
        <v>55</v>
      </c>
      <c r="H10" s="73" t="s">
        <v>63</v>
      </c>
      <c r="I10" s="73" t="s">
        <v>169</v>
      </c>
      <c r="J10" s="82" t="s">
        <v>361</v>
      </c>
      <c r="K10" s="97" t="s">
        <v>622</v>
      </c>
      <c r="L10" s="84" t="s">
        <v>623</v>
      </c>
      <c r="M10" s="96">
        <v>50000000</v>
      </c>
      <c r="N10" s="91"/>
      <c r="O10" s="93">
        <v>0.25</v>
      </c>
      <c r="P10" s="93">
        <v>0.25</v>
      </c>
      <c r="Q10" s="87">
        <v>0.25</v>
      </c>
      <c r="R10" s="87">
        <v>0.25</v>
      </c>
      <c r="S10" s="91"/>
      <c r="T10" s="99">
        <f t="shared" si="0"/>
        <v>1</v>
      </c>
      <c r="U10" s="146" t="s">
        <v>179</v>
      </c>
      <c r="V10" s="146" t="s">
        <v>179</v>
      </c>
      <c r="W10" s="146" t="s">
        <v>179</v>
      </c>
      <c r="X10" s="145" t="s">
        <v>179</v>
      </c>
      <c r="Y10" s="146" t="s">
        <v>179</v>
      </c>
      <c r="Z10" s="146" t="s">
        <v>207</v>
      </c>
      <c r="AA10" s="146" t="s">
        <v>207</v>
      </c>
      <c r="AB10" s="146" t="s">
        <v>179</v>
      </c>
      <c r="AC10" s="146" t="s">
        <v>207</v>
      </c>
      <c r="AD10" s="146" t="s">
        <v>179</v>
      </c>
      <c r="AE10" s="146" t="s">
        <v>207</v>
      </c>
      <c r="AF10" s="146" t="s">
        <v>207</v>
      </c>
      <c r="AG10" s="146" t="s">
        <v>207</v>
      </c>
      <c r="AH10" s="146" t="s">
        <v>207</v>
      </c>
      <c r="AI10" s="146" t="s">
        <v>179</v>
      </c>
      <c r="AJ10" s="146" t="s">
        <v>207</v>
      </c>
      <c r="AK10" s="146" t="s">
        <v>207</v>
      </c>
      <c r="AL10" s="178">
        <v>0</v>
      </c>
      <c r="AM10" s="178">
        <v>0.25</v>
      </c>
      <c r="AN10" s="178">
        <v>0.25</v>
      </c>
      <c r="AO10" s="178"/>
      <c r="AP10" s="178"/>
      <c r="AQ10" s="178"/>
      <c r="AR10" s="178">
        <f t="shared" si="1"/>
        <v>0.5</v>
      </c>
      <c r="AS10" s="128">
        <f t="shared" si="2"/>
        <v>0</v>
      </c>
      <c r="AT10" s="129">
        <f t="shared" si="3"/>
        <v>0</v>
      </c>
      <c r="AU10" s="129">
        <f t="shared" si="4"/>
      </c>
      <c r="AV10" s="129">
        <f t="shared" si="5"/>
        <v>0.5</v>
      </c>
      <c r="AW10" s="134"/>
      <c r="AX10" s="129">
        <f t="shared" si="6"/>
        <v>0</v>
      </c>
      <c r="AY10" s="178"/>
      <c r="AZ10" s="178"/>
      <c r="BA10" s="128">
        <f t="shared" si="7"/>
        <v>0.25</v>
      </c>
      <c r="BB10" s="129">
        <f t="shared" si="8"/>
        <v>0.25</v>
      </c>
      <c r="BC10" s="129">
        <f t="shared" si="9"/>
        <v>1</v>
      </c>
      <c r="BD10" s="129">
        <f t="shared" si="10"/>
        <v>0.5</v>
      </c>
      <c r="BE10" s="134">
        <v>0</v>
      </c>
      <c r="BF10" s="129">
        <f t="shared" si="11"/>
        <v>0</v>
      </c>
      <c r="BG10" s="178" t="s">
        <v>820</v>
      </c>
      <c r="BH10" s="178" t="s">
        <v>678</v>
      </c>
      <c r="BI10" s="197">
        <f t="shared" si="12"/>
        <v>0.25</v>
      </c>
      <c r="BJ10" s="50">
        <f t="shared" si="13"/>
        <v>0.25</v>
      </c>
      <c r="BK10" s="50">
        <f t="shared" si="14"/>
        <v>1</v>
      </c>
      <c r="BL10" s="50">
        <f t="shared" si="15"/>
        <v>0.5</v>
      </c>
      <c r="BM10" s="134">
        <v>0</v>
      </c>
      <c r="BN10" s="50">
        <f t="shared" si="16"/>
      </c>
      <c r="BO10" s="178" t="s">
        <v>953</v>
      </c>
      <c r="BP10" s="178"/>
      <c r="BQ10" s="129"/>
      <c r="BR10" s="129"/>
      <c r="BS10" s="129"/>
    </row>
    <row r="11" spans="1:71" ht="178.5">
      <c r="A11" s="73">
        <v>84</v>
      </c>
      <c r="B11" s="73">
        <v>6</v>
      </c>
      <c r="C11" s="73" t="s">
        <v>120</v>
      </c>
      <c r="D11" s="73" t="s">
        <v>75</v>
      </c>
      <c r="E11" s="74" t="s">
        <v>39</v>
      </c>
      <c r="F11" s="73" t="s">
        <v>44</v>
      </c>
      <c r="G11" s="73" t="s">
        <v>55</v>
      </c>
      <c r="H11" s="73" t="s">
        <v>63</v>
      </c>
      <c r="I11" s="73" t="s">
        <v>169</v>
      </c>
      <c r="J11" s="82" t="s">
        <v>362</v>
      </c>
      <c r="K11" s="97" t="s">
        <v>363</v>
      </c>
      <c r="L11" s="84" t="s">
        <v>364</v>
      </c>
      <c r="M11" s="96">
        <v>50000000</v>
      </c>
      <c r="N11" s="91"/>
      <c r="O11" s="93">
        <v>0.5</v>
      </c>
      <c r="P11" s="93">
        <v>0.5</v>
      </c>
      <c r="Q11" s="93"/>
      <c r="R11" s="93"/>
      <c r="S11" s="91"/>
      <c r="T11" s="99">
        <f t="shared" si="0"/>
        <v>1</v>
      </c>
      <c r="U11" s="146"/>
      <c r="V11" s="146"/>
      <c r="W11" s="146" t="s">
        <v>179</v>
      </c>
      <c r="X11" s="145" t="s">
        <v>179</v>
      </c>
      <c r="Y11" s="146"/>
      <c r="Z11" s="146"/>
      <c r="AA11" s="146"/>
      <c r="AB11" s="146"/>
      <c r="AC11" s="146"/>
      <c r="AD11" s="146"/>
      <c r="AE11" s="146"/>
      <c r="AF11" s="146"/>
      <c r="AG11" s="146"/>
      <c r="AH11" s="146"/>
      <c r="AI11" s="146"/>
      <c r="AJ11" s="146"/>
      <c r="AK11" s="146"/>
      <c r="AL11" s="178">
        <v>0</v>
      </c>
      <c r="AM11" s="178">
        <v>0.5</v>
      </c>
      <c r="AN11" s="178">
        <v>0.5</v>
      </c>
      <c r="AO11" s="178"/>
      <c r="AP11" s="178"/>
      <c r="AQ11" s="178"/>
      <c r="AR11" s="178">
        <f t="shared" si="1"/>
        <v>1</v>
      </c>
      <c r="AS11" s="128">
        <f t="shared" si="2"/>
        <v>0</v>
      </c>
      <c r="AT11" s="129">
        <f t="shared" si="3"/>
        <v>0</v>
      </c>
      <c r="AU11" s="129">
        <f t="shared" si="4"/>
      </c>
      <c r="AV11" s="129">
        <f t="shared" si="5"/>
        <v>1</v>
      </c>
      <c r="AW11" s="134"/>
      <c r="AX11" s="129">
        <f t="shared" si="6"/>
        <v>0</v>
      </c>
      <c r="AY11" s="178"/>
      <c r="AZ11" s="178"/>
      <c r="BA11" s="128">
        <f t="shared" si="7"/>
        <v>0.5</v>
      </c>
      <c r="BB11" s="129">
        <f t="shared" si="8"/>
        <v>0.5</v>
      </c>
      <c r="BC11" s="129">
        <f t="shared" si="9"/>
        <v>1</v>
      </c>
      <c r="BD11" s="129">
        <f t="shared" si="10"/>
        <v>1</v>
      </c>
      <c r="BE11" s="134">
        <v>0</v>
      </c>
      <c r="BF11" s="129">
        <f t="shared" si="11"/>
        <v>0</v>
      </c>
      <c r="BG11" s="178" t="s">
        <v>821</v>
      </c>
      <c r="BH11" s="178" t="s">
        <v>678</v>
      </c>
      <c r="BI11" s="197">
        <f t="shared" si="12"/>
        <v>0.5</v>
      </c>
      <c r="BJ11" s="50">
        <f t="shared" si="13"/>
        <v>0.5</v>
      </c>
      <c r="BK11" s="50">
        <f t="shared" si="14"/>
        <v>1</v>
      </c>
      <c r="BL11" s="50">
        <f t="shared" si="15"/>
        <v>1</v>
      </c>
      <c r="BM11" s="134">
        <v>0</v>
      </c>
      <c r="BN11" s="50">
        <f t="shared" si="16"/>
      </c>
      <c r="BO11" s="178" t="s">
        <v>954</v>
      </c>
      <c r="BP11" s="178"/>
      <c r="BQ11" s="129"/>
      <c r="BR11" s="129"/>
      <c r="BS11" s="129"/>
    </row>
    <row r="12" spans="1:71" ht="178.5">
      <c r="A12" s="73">
        <v>85</v>
      </c>
      <c r="B12" s="73">
        <v>7</v>
      </c>
      <c r="C12" s="73" t="s">
        <v>120</v>
      </c>
      <c r="D12" s="73" t="s">
        <v>75</v>
      </c>
      <c r="E12" s="74" t="s">
        <v>39</v>
      </c>
      <c r="F12" s="73" t="s">
        <v>44</v>
      </c>
      <c r="G12" s="73" t="s">
        <v>55</v>
      </c>
      <c r="H12" s="73" t="s">
        <v>63</v>
      </c>
      <c r="I12" s="73" t="s">
        <v>169</v>
      </c>
      <c r="J12" s="82" t="s">
        <v>365</v>
      </c>
      <c r="K12" s="97" t="s">
        <v>624</v>
      </c>
      <c r="L12" s="84" t="s">
        <v>366</v>
      </c>
      <c r="M12" s="96">
        <v>1000000000</v>
      </c>
      <c r="N12" s="93"/>
      <c r="O12" s="93"/>
      <c r="P12" s="93">
        <v>0.2</v>
      </c>
      <c r="Q12" s="93">
        <v>0.2</v>
      </c>
      <c r="R12" s="87">
        <v>0.1</v>
      </c>
      <c r="S12" s="91"/>
      <c r="T12" s="99">
        <f t="shared" si="0"/>
        <v>0.5</v>
      </c>
      <c r="U12" s="146" t="s">
        <v>179</v>
      </c>
      <c r="V12" s="146" t="s">
        <v>179</v>
      </c>
      <c r="W12" s="146" t="s">
        <v>179</v>
      </c>
      <c r="X12" s="145" t="s">
        <v>179</v>
      </c>
      <c r="Y12" s="146" t="s">
        <v>179</v>
      </c>
      <c r="Z12" s="146" t="s">
        <v>207</v>
      </c>
      <c r="AA12" s="146" t="s">
        <v>207</v>
      </c>
      <c r="AB12" s="146" t="s">
        <v>207</v>
      </c>
      <c r="AC12" s="146" t="s">
        <v>207</v>
      </c>
      <c r="AD12" s="146" t="s">
        <v>179</v>
      </c>
      <c r="AE12" s="146" t="s">
        <v>207</v>
      </c>
      <c r="AF12" s="146" t="s">
        <v>207</v>
      </c>
      <c r="AG12" s="146" t="s">
        <v>207</v>
      </c>
      <c r="AH12" s="146" t="s">
        <v>207</v>
      </c>
      <c r="AI12" s="146" t="s">
        <v>207</v>
      </c>
      <c r="AJ12" s="146" t="s">
        <v>207</v>
      </c>
      <c r="AK12" s="146" t="s">
        <v>207</v>
      </c>
      <c r="AL12" s="178">
        <v>0</v>
      </c>
      <c r="AM12" s="178"/>
      <c r="AN12" s="178">
        <v>0.2</v>
      </c>
      <c r="AO12" s="178"/>
      <c r="AP12" s="178"/>
      <c r="AQ12" s="178"/>
      <c r="AR12" s="178">
        <f t="shared" si="1"/>
        <v>0.2</v>
      </c>
      <c r="AS12" s="128">
        <f t="shared" si="2"/>
        <v>0</v>
      </c>
      <c r="AT12" s="129">
        <f t="shared" si="3"/>
        <v>0</v>
      </c>
      <c r="AU12" s="129">
        <f t="shared" si="4"/>
      </c>
      <c r="AV12" s="129">
        <f t="shared" si="5"/>
        <v>0.4</v>
      </c>
      <c r="AW12" s="134"/>
      <c r="AX12" s="129">
        <f t="shared" si="6"/>
        <v>0</v>
      </c>
      <c r="AY12" s="178"/>
      <c r="AZ12" s="178"/>
      <c r="BA12" s="128">
        <f t="shared" si="7"/>
        <v>0</v>
      </c>
      <c r="BB12" s="129">
        <f t="shared" si="8"/>
        <v>0</v>
      </c>
      <c r="BC12" s="129">
        <f t="shared" si="9"/>
      </c>
      <c r="BD12" s="129">
        <f t="shared" si="10"/>
        <v>0.4</v>
      </c>
      <c r="BE12" s="134">
        <v>0</v>
      </c>
      <c r="BF12" s="129">
        <f t="shared" si="11"/>
        <v>0</v>
      </c>
      <c r="BG12" s="178"/>
      <c r="BH12" s="178"/>
      <c r="BI12" s="197">
        <f t="shared" si="12"/>
        <v>0.2</v>
      </c>
      <c r="BJ12" s="50">
        <f t="shared" si="13"/>
        <v>0.4</v>
      </c>
      <c r="BK12" s="50">
        <f t="shared" si="14"/>
        <v>1</v>
      </c>
      <c r="BL12" s="50">
        <f t="shared" si="15"/>
        <v>0.4</v>
      </c>
      <c r="BM12" s="134">
        <v>0</v>
      </c>
      <c r="BN12" s="50">
        <f t="shared" si="16"/>
      </c>
      <c r="BO12" s="178" t="s">
        <v>955</v>
      </c>
      <c r="BP12" s="178"/>
      <c r="BQ12" s="129"/>
      <c r="BR12" s="129"/>
      <c r="BS12" s="129"/>
    </row>
    <row r="13" spans="1:71" ht="153">
      <c r="A13" s="73">
        <v>86</v>
      </c>
      <c r="B13" s="73">
        <v>8</v>
      </c>
      <c r="C13" s="73" t="s">
        <v>120</v>
      </c>
      <c r="D13" s="73" t="s">
        <v>75</v>
      </c>
      <c r="E13" s="74" t="s">
        <v>39</v>
      </c>
      <c r="F13" s="73" t="s">
        <v>48</v>
      </c>
      <c r="G13" s="73" t="s">
        <v>58</v>
      </c>
      <c r="H13" s="73" t="s">
        <v>75</v>
      </c>
      <c r="I13" s="73" t="s">
        <v>186</v>
      </c>
      <c r="J13" s="82" t="s">
        <v>367</v>
      </c>
      <c r="K13" s="97" t="s">
        <v>625</v>
      </c>
      <c r="L13" s="84" t="s">
        <v>364</v>
      </c>
      <c r="M13" s="96">
        <v>50000000</v>
      </c>
      <c r="N13" s="93">
        <v>0.05</v>
      </c>
      <c r="O13" s="93">
        <v>0.3</v>
      </c>
      <c r="P13" s="93">
        <v>0.3</v>
      </c>
      <c r="Q13" s="93">
        <v>0.35</v>
      </c>
      <c r="R13" s="93"/>
      <c r="S13" s="93"/>
      <c r="T13" s="99">
        <f t="shared" si="0"/>
        <v>0.9999999999999999</v>
      </c>
      <c r="U13" s="146" t="s">
        <v>179</v>
      </c>
      <c r="V13" s="146" t="s">
        <v>179</v>
      </c>
      <c r="W13" s="146" t="s">
        <v>179</v>
      </c>
      <c r="X13" s="145" t="s">
        <v>179</v>
      </c>
      <c r="Y13" s="146" t="s">
        <v>179</v>
      </c>
      <c r="Z13" s="146" t="s">
        <v>207</v>
      </c>
      <c r="AA13" s="146" t="s">
        <v>207</v>
      </c>
      <c r="AB13" s="146" t="s">
        <v>207</v>
      </c>
      <c r="AC13" s="146" t="s">
        <v>207</v>
      </c>
      <c r="AD13" s="146" t="s">
        <v>179</v>
      </c>
      <c r="AE13" s="146" t="s">
        <v>207</v>
      </c>
      <c r="AF13" s="146" t="s">
        <v>207</v>
      </c>
      <c r="AG13" s="146" t="s">
        <v>207</v>
      </c>
      <c r="AH13" s="146" t="s">
        <v>207</v>
      </c>
      <c r="AI13" s="146" t="s">
        <v>207</v>
      </c>
      <c r="AJ13" s="146" t="s">
        <v>207</v>
      </c>
      <c r="AK13" s="146" t="s">
        <v>207</v>
      </c>
      <c r="AL13" s="178">
        <v>0.05</v>
      </c>
      <c r="AM13" s="178">
        <v>0.3</v>
      </c>
      <c r="AN13" s="178">
        <v>0.3</v>
      </c>
      <c r="AO13" s="178"/>
      <c r="AP13" s="178"/>
      <c r="AQ13" s="178"/>
      <c r="AR13" s="178">
        <f t="shared" si="1"/>
        <v>0.6499999999999999</v>
      </c>
      <c r="AS13" s="128">
        <f t="shared" si="2"/>
        <v>0.05</v>
      </c>
      <c r="AT13" s="129">
        <f t="shared" si="3"/>
        <v>0.05000000000000001</v>
      </c>
      <c r="AU13" s="129">
        <f t="shared" si="4"/>
        <v>1</v>
      </c>
      <c r="AV13" s="129">
        <f t="shared" si="5"/>
        <v>0.65</v>
      </c>
      <c r="AW13" s="134"/>
      <c r="AX13" s="129">
        <f t="shared" si="6"/>
        <v>0</v>
      </c>
      <c r="AY13" s="178" t="s">
        <v>681</v>
      </c>
      <c r="AZ13" s="178" t="s">
        <v>678</v>
      </c>
      <c r="BA13" s="128">
        <f t="shared" si="7"/>
        <v>0.3</v>
      </c>
      <c r="BB13" s="129">
        <f t="shared" si="8"/>
        <v>0.30000000000000004</v>
      </c>
      <c r="BC13" s="129">
        <f t="shared" si="9"/>
        <v>1</v>
      </c>
      <c r="BD13" s="129">
        <f t="shared" si="10"/>
        <v>0.65</v>
      </c>
      <c r="BE13" s="134">
        <v>0</v>
      </c>
      <c r="BF13" s="129">
        <f t="shared" si="11"/>
        <v>0</v>
      </c>
      <c r="BG13" s="178" t="s">
        <v>822</v>
      </c>
      <c r="BH13" s="178" t="s">
        <v>678</v>
      </c>
      <c r="BI13" s="197">
        <f t="shared" si="12"/>
        <v>0.3</v>
      </c>
      <c r="BJ13" s="50">
        <f t="shared" si="13"/>
        <v>0.30000000000000004</v>
      </c>
      <c r="BK13" s="50">
        <f t="shared" si="14"/>
        <v>1</v>
      </c>
      <c r="BL13" s="50">
        <f t="shared" si="15"/>
        <v>0.65</v>
      </c>
      <c r="BM13" s="134">
        <v>0</v>
      </c>
      <c r="BN13" s="50">
        <f t="shared" si="16"/>
      </c>
      <c r="BO13" s="186" t="s">
        <v>956</v>
      </c>
      <c r="BP13" s="178"/>
      <c r="BQ13" s="129"/>
      <c r="BR13" s="129"/>
      <c r="BS13" s="129"/>
    </row>
    <row r="14" spans="1:71" ht="127.5">
      <c r="A14" s="73">
        <v>87</v>
      </c>
      <c r="B14" s="73">
        <v>9</v>
      </c>
      <c r="C14" s="73" t="s">
        <v>120</v>
      </c>
      <c r="D14" s="73" t="s">
        <v>75</v>
      </c>
      <c r="E14" s="74" t="s">
        <v>39</v>
      </c>
      <c r="F14" s="73" t="s">
        <v>48</v>
      </c>
      <c r="G14" s="73" t="s">
        <v>58</v>
      </c>
      <c r="H14" s="73" t="s">
        <v>75</v>
      </c>
      <c r="I14" s="73" t="s">
        <v>186</v>
      </c>
      <c r="J14" s="82" t="s">
        <v>368</v>
      </c>
      <c r="K14" s="97" t="s">
        <v>369</v>
      </c>
      <c r="L14" s="84" t="s">
        <v>370</v>
      </c>
      <c r="M14" s="96">
        <v>150000000</v>
      </c>
      <c r="N14" s="87">
        <v>0.05</v>
      </c>
      <c r="O14" s="87">
        <v>0.05</v>
      </c>
      <c r="P14" s="87">
        <v>0.3</v>
      </c>
      <c r="Q14" s="87">
        <v>0.3</v>
      </c>
      <c r="R14" s="87">
        <v>0.2</v>
      </c>
      <c r="S14" s="87">
        <v>0.1</v>
      </c>
      <c r="T14" s="99">
        <f t="shared" si="0"/>
        <v>0.9999999999999999</v>
      </c>
      <c r="U14" s="146" t="s">
        <v>179</v>
      </c>
      <c r="V14" s="146" t="s">
        <v>179</v>
      </c>
      <c r="W14" s="146" t="s">
        <v>179</v>
      </c>
      <c r="X14" s="145" t="s">
        <v>179</v>
      </c>
      <c r="Y14" s="146" t="s">
        <v>179</v>
      </c>
      <c r="Z14" s="146" t="s">
        <v>207</v>
      </c>
      <c r="AA14" s="146" t="s">
        <v>207</v>
      </c>
      <c r="AB14" s="146" t="s">
        <v>207</v>
      </c>
      <c r="AC14" s="146" t="s">
        <v>207</v>
      </c>
      <c r="AD14" s="146" t="s">
        <v>179</v>
      </c>
      <c r="AE14" s="146" t="s">
        <v>207</v>
      </c>
      <c r="AF14" s="146" t="s">
        <v>207</v>
      </c>
      <c r="AG14" s="146" t="s">
        <v>207</v>
      </c>
      <c r="AH14" s="146" t="s">
        <v>207</v>
      </c>
      <c r="AI14" s="146" t="s">
        <v>207</v>
      </c>
      <c r="AJ14" s="146" t="s">
        <v>207</v>
      </c>
      <c r="AK14" s="146" t="s">
        <v>207</v>
      </c>
      <c r="AL14" s="178">
        <v>0.03</v>
      </c>
      <c r="AM14" s="178">
        <v>0.04</v>
      </c>
      <c r="AN14" s="178">
        <v>0.2</v>
      </c>
      <c r="AO14" s="178"/>
      <c r="AP14" s="178"/>
      <c r="AQ14" s="178"/>
      <c r="AR14" s="178">
        <f t="shared" si="1"/>
        <v>0.27</v>
      </c>
      <c r="AS14" s="128">
        <f t="shared" si="2"/>
        <v>0.05</v>
      </c>
      <c r="AT14" s="129">
        <f t="shared" si="3"/>
        <v>0.05000000000000001</v>
      </c>
      <c r="AU14" s="129">
        <f t="shared" si="4"/>
        <v>0.6</v>
      </c>
      <c r="AV14" s="129">
        <f t="shared" si="5"/>
        <v>0.2700000000000001</v>
      </c>
      <c r="AW14" s="134"/>
      <c r="AX14" s="129">
        <f t="shared" si="6"/>
        <v>0</v>
      </c>
      <c r="AY14" s="178" t="s">
        <v>682</v>
      </c>
      <c r="AZ14" s="178" t="s">
        <v>683</v>
      </c>
      <c r="BA14" s="128">
        <f t="shared" si="7"/>
        <v>0.05</v>
      </c>
      <c r="BB14" s="129">
        <f t="shared" si="8"/>
        <v>0.05000000000000001</v>
      </c>
      <c r="BC14" s="129">
        <f t="shared" si="9"/>
        <v>0.7999999999999999</v>
      </c>
      <c r="BD14" s="129">
        <f t="shared" si="10"/>
        <v>0.2700000000000001</v>
      </c>
      <c r="BE14" s="134">
        <v>0</v>
      </c>
      <c r="BF14" s="129">
        <f t="shared" si="11"/>
        <v>0</v>
      </c>
      <c r="BG14" s="178" t="s">
        <v>823</v>
      </c>
      <c r="BH14" s="178" t="s">
        <v>683</v>
      </c>
      <c r="BI14" s="197">
        <f t="shared" si="12"/>
        <v>0.3</v>
      </c>
      <c r="BJ14" s="50">
        <f t="shared" si="13"/>
        <v>0.30000000000000004</v>
      </c>
      <c r="BK14" s="50">
        <f t="shared" si="14"/>
        <v>0.6666666666666667</v>
      </c>
      <c r="BL14" s="50">
        <f t="shared" si="15"/>
        <v>0.2700000000000001</v>
      </c>
      <c r="BM14" s="134">
        <v>0</v>
      </c>
      <c r="BN14" s="50">
        <f t="shared" si="16"/>
      </c>
      <c r="BO14" s="186" t="s">
        <v>957</v>
      </c>
      <c r="BP14" s="178" t="s">
        <v>958</v>
      </c>
      <c r="BQ14" s="129"/>
      <c r="BR14" s="129"/>
      <c r="BS14" s="129"/>
    </row>
    <row r="15" spans="1:71" ht="140.25">
      <c r="A15" s="73">
        <v>88</v>
      </c>
      <c r="B15" s="73">
        <v>10</v>
      </c>
      <c r="C15" s="73" t="s">
        <v>120</v>
      </c>
      <c r="D15" s="73" t="s">
        <v>75</v>
      </c>
      <c r="E15" s="74" t="s">
        <v>39</v>
      </c>
      <c r="F15" s="73" t="s">
        <v>48</v>
      </c>
      <c r="G15" s="73" t="s">
        <v>58</v>
      </c>
      <c r="H15" s="73" t="s">
        <v>75</v>
      </c>
      <c r="I15" s="73" t="s">
        <v>186</v>
      </c>
      <c r="J15" s="82" t="s">
        <v>371</v>
      </c>
      <c r="K15" s="97" t="s">
        <v>654</v>
      </c>
      <c r="L15" s="84" t="s">
        <v>372</v>
      </c>
      <c r="M15" s="96">
        <v>1500000000</v>
      </c>
      <c r="N15" s="140"/>
      <c r="O15" s="140"/>
      <c r="P15" s="140"/>
      <c r="Q15" s="140">
        <v>3</v>
      </c>
      <c r="R15" s="140">
        <v>3</v>
      </c>
      <c r="S15" s="140"/>
      <c r="T15" s="141">
        <f>SUM(N15:S15)</f>
        <v>6</v>
      </c>
      <c r="U15" s="146" t="s">
        <v>179</v>
      </c>
      <c r="V15" s="146" t="s">
        <v>179</v>
      </c>
      <c r="W15" s="146" t="s">
        <v>179</v>
      </c>
      <c r="X15" s="145" t="s">
        <v>179</v>
      </c>
      <c r="Y15" s="146" t="s">
        <v>179</v>
      </c>
      <c r="Z15" s="146" t="s">
        <v>207</v>
      </c>
      <c r="AA15" s="146" t="s">
        <v>207</v>
      </c>
      <c r="AB15" s="146" t="s">
        <v>207</v>
      </c>
      <c r="AC15" s="146" t="s">
        <v>207</v>
      </c>
      <c r="AD15" s="146" t="s">
        <v>179</v>
      </c>
      <c r="AE15" s="146" t="s">
        <v>207</v>
      </c>
      <c r="AF15" s="146" t="s">
        <v>207</v>
      </c>
      <c r="AG15" s="146" t="s">
        <v>207</v>
      </c>
      <c r="AH15" s="146" t="s">
        <v>207</v>
      </c>
      <c r="AI15" s="146" t="s">
        <v>207</v>
      </c>
      <c r="AJ15" s="146" t="s">
        <v>207</v>
      </c>
      <c r="AK15" s="146" t="s">
        <v>207</v>
      </c>
      <c r="AL15" s="49">
        <v>0</v>
      </c>
      <c r="AM15" s="178">
        <v>0</v>
      </c>
      <c r="AN15" s="49"/>
      <c r="AO15" s="49"/>
      <c r="AP15" s="49"/>
      <c r="AQ15" s="49"/>
      <c r="AR15" s="49">
        <f>SUM(AL15:AQ15)</f>
        <v>0</v>
      </c>
      <c r="AS15" s="128">
        <f t="shared" si="2"/>
        <v>0</v>
      </c>
      <c r="AT15" s="129">
        <f t="shared" si="3"/>
        <v>0</v>
      </c>
      <c r="AU15" s="129">
        <f t="shared" si="4"/>
      </c>
      <c r="AV15" s="129">
        <f t="shared" si="5"/>
        <v>0</v>
      </c>
      <c r="AW15" s="134"/>
      <c r="AX15" s="129">
        <f t="shared" si="6"/>
        <v>0</v>
      </c>
      <c r="AY15" s="178"/>
      <c r="AZ15" s="178"/>
      <c r="BA15" s="128">
        <f t="shared" si="7"/>
        <v>0</v>
      </c>
      <c r="BB15" s="129">
        <f t="shared" si="8"/>
        <v>0</v>
      </c>
      <c r="BC15" s="129">
        <f t="shared" si="9"/>
      </c>
      <c r="BD15" s="129">
        <f t="shared" si="10"/>
        <v>0</v>
      </c>
      <c r="BE15" s="134">
        <v>0</v>
      </c>
      <c r="BF15" s="129">
        <f t="shared" si="11"/>
        <v>0</v>
      </c>
      <c r="BG15" s="178"/>
      <c r="BH15" s="178"/>
      <c r="BI15" s="197">
        <f t="shared" si="12"/>
        <v>0</v>
      </c>
      <c r="BJ15" s="50">
        <f t="shared" si="13"/>
        <v>0</v>
      </c>
      <c r="BK15" s="50">
        <f t="shared" si="14"/>
      </c>
      <c r="BL15" s="50">
        <f t="shared" si="15"/>
        <v>0</v>
      </c>
      <c r="BM15" s="134">
        <v>0</v>
      </c>
      <c r="BN15" s="50">
        <f t="shared" si="16"/>
      </c>
      <c r="BO15" s="178" t="s">
        <v>959</v>
      </c>
      <c r="BP15" s="178" t="s">
        <v>960</v>
      </c>
      <c r="BQ15" s="129"/>
      <c r="BR15" s="129"/>
      <c r="BS15" s="129"/>
    </row>
    <row r="16" spans="1:71" ht="153">
      <c r="A16" s="73">
        <v>89</v>
      </c>
      <c r="B16" s="73">
        <v>11</v>
      </c>
      <c r="C16" s="73" t="s">
        <v>120</v>
      </c>
      <c r="D16" s="73" t="s">
        <v>75</v>
      </c>
      <c r="E16" s="74" t="s">
        <v>39</v>
      </c>
      <c r="F16" s="73" t="s">
        <v>48</v>
      </c>
      <c r="G16" s="73" t="s">
        <v>58</v>
      </c>
      <c r="H16" s="73" t="s">
        <v>75</v>
      </c>
      <c r="I16" s="73" t="s">
        <v>186</v>
      </c>
      <c r="J16" s="82" t="s">
        <v>373</v>
      </c>
      <c r="K16" s="97" t="s">
        <v>374</v>
      </c>
      <c r="L16" s="84" t="s">
        <v>375</v>
      </c>
      <c r="M16" s="96">
        <v>350000000</v>
      </c>
      <c r="N16" s="93">
        <v>0.2</v>
      </c>
      <c r="O16" s="93">
        <v>0.2</v>
      </c>
      <c r="P16" s="93">
        <v>0.2</v>
      </c>
      <c r="Q16" s="93">
        <v>0.2</v>
      </c>
      <c r="R16" s="93">
        <v>0.1</v>
      </c>
      <c r="S16" s="93">
        <v>0.1</v>
      </c>
      <c r="T16" s="99">
        <f t="shared" si="0"/>
        <v>1</v>
      </c>
      <c r="U16" s="146" t="s">
        <v>179</v>
      </c>
      <c r="V16" s="146" t="s">
        <v>179</v>
      </c>
      <c r="W16" s="146" t="s">
        <v>179</v>
      </c>
      <c r="X16" s="145" t="s">
        <v>179</v>
      </c>
      <c r="Y16" s="146" t="s">
        <v>179</v>
      </c>
      <c r="Z16" s="146" t="s">
        <v>207</v>
      </c>
      <c r="AA16" s="146" t="s">
        <v>207</v>
      </c>
      <c r="AB16" s="146" t="s">
        <v>207</v>
      </c>
      <c r="AC16" s="146" t="s">
        <v>207</v>
      </c>
      <c r="AD16" s="146" t="s">
        <v>179</v>
      </c>
      <c r="AE16" s="146" t="s">
        <v>207</v>
      </c>
      <c r="AF16" s="146" t="s">
        <v>207</v>
      </c>
      <c r="AG16" s="146" t="s">
        <v>207</v>
      </c>
      <c r="AH16" s="146" t="s">
        <v>207</v>
      </c>
      <c r="AI16" s="146" t="s">
        <v>207</v>
      </c>
      <c r="AJ16" s="146" t="s">
        <v>207</v>
      </c>
      <c r="AK16" s="146" t="s">
        <v>207</v>
      </c>
      <c r="AL16" s="178">
        <v>0.2</v>
      </c>
      <c r="AM16" s="178">
        <v>0.2</v>
      </c>
      <c r="AN16" s="178">
        <v>0.05</v>
      </c>
      <c r="AO16" s="178"/>
      <c r="AP16" s="178"/>
      <c r="AQ16" s="178"/>
      <c r="AR16" s="178">
        <f aca="true" t="shared" si="17" ref="AR16:AR21">SUM(AL16:AQ16)</f>
        <v>0.45</v>
      </c>
      <c r="AS16" s="128">
        <f t="shared" si="2"/>
        <v>0.2</v>
      </c>
      <c r="AT16" s="129">
        <f t="shared" si="3"/>
        <v>0.2</v>
      </c>
      <c r="AU16" s="129">
        <f t="shared" si="4"/>
        <v>1</v>
      </c>
      <c r="AV16" s="129">
        <f t="shared" si="5"/>
        <v>0.45</v>
      </c>
      <c r="AW16" s="134"/>
      <c r="AX16" s="129">
        <f t="shared" si="6"/>
        <v>0</v>
      </c>
      <c r="AY16" s="178" t="s">
        <v>684</v>
      </c>
      <c r="AZ16" s="178" t="s">
        <v>678</v>
      </c>
      <c r="BA16" s="128">
        <f t="shared" si="7"/>
        <v>0.2</v>
      </c>
      <c r="BB16" s="129">
        <f t="shared" si="8"/>
        <v>0.2</v>
      </c>
      <c r="BC16" s="129">
        <f t="shared" si="9"/>
        <v>1</v>
      </c>
      <c r="BD16" s="129">
        <f t="shared" si="10"/>
        <v>0.45</v>
      </c>
      <c r="BE16" s="134">
        <v>0</v>
      </c>
      <c r="BF16" s="129">
        <f t="shared" si="11"/>
        <v>0</v>
      </c>
      <c r="BG16" s="178" t="s">
        <v>824</v>
      </c>
      <c r="BH16" s="178" t="s">
        <v>678</v>
      </c>
      <c r="BI16" s="197">
        <f t="shared" si="12"/>
        <v>0.2</v>
      </c>
      <c r="BJ16" s="50">
        <f t="shared" si="13"/>
        <v>0.2</v>
      </c>
      <c r="BK16" s="50">
        <f t="shared" si="14"/>
        <v>0.25</v>
      </c>
      <c r="BL16" s="50">
        <f t="shared" si="15"/>
        <v>0.45</v>
      </c>
      <c r="BM16" s="134">
        <v>0</v>
      </c>
      <c r="BN16" s="50">
        <f t="shared" si="16"/>
      </c>
      <c r="BO16" s="186" t="s">
        <v>961</v>
      </c>
      <c r="BP16" s="178" t="s">
        <v>960</v>
      </c>
      <c r="BQ16" s="129"/>
      <c r="BR16" s="129"/>
      <c r="BS16" s="129"/>
    </row>
    <row r="17" spans="1:71" ht="114.75">
      <c r="A17" s="73">
        <v>90</v>
      </c>
      <c r="B17" s="73">
        <v>12</v>
      </c>
      <c r="C17" s="73" t="s">
        <v>120</v>
      </c>
      <c r="D17" s="73" t="s">
        <v>76</v>
      </c>
      <c r="E17" s="74" t="s">
        <v>39</v>
      </c>
      <c r="F17" s="73" t="s">
        <v>48</v>
      </c>
      <c r="G17" s="73" t="s">
        <v>58</v>
      </c>
      <c r="H17" s="73" t="s">
        <v>76</v>
      </c>
      <c r="I17" s="73" t="s">
        <v>177</v>
      </c>
      <c r="J17" s="82" t="s">
        <v>376</v>
      </c>
      <c r="K17" s="97" t="s">
        <v>626</v>
      </c>
      <c r="L17" s="84" t="s">
        <v>377</v>
      </c>
      <c r="M17" s="96">
        <v>300000000</v>
      </c>
      <c r="N17" s="93">
        <v>0.2</v>
      </c>
      <c r="O17" s="93">
        <v>0.2</v>
      </c>
      <c r="P17" s="93">
        <v>0.2</v>
      </c>
      <c r="Q17" s="93">
        <v>0.2</v>
      </c>
      <c r="R17" s="93">
        <v>0.1</v>
      </c>
      <c r="S17" s="93">
        <v>0.1</v>
      </c>
      <c r="T17" s="99">
        <f t="shared" si="0"/>
        <v>1</v>
      </c>
      <c r="U17" s="146" t="s">
        <v>179</v>
      </c>
      <c r="V17" s="146" t="s">
        <v>179</v>
      </c>
      <c r="W17" s="146" t="s">
        <v>179</v>
      </c>
      <c r="X17" s="145" t="s">
        <v>179</v>
      </c>
      <c r="Y17" s="146" t="s">
        <v>179</v>
      </c>
      <c r="Z17" s="146" t="s">
        <v>207</v>
      </c>
      <c r="AA17" s="146" t="s">
        <v>207</v>
      </c>
      <c r="AB17" s="146" t="s">
        <v>207</v>
      </c>
      <c r="AC17" s="146" t="s">
        <v>207</v>
      </c>
      <c r="AD17" s="146" t="s">
        <v>179</v>
      </c>
      <c r="AE17" s="146" t="s">
        <v>207</v>
      </c>
      <c r="AF17" s="146" t="s">
        <v>207</v>
      </c>
      <c r="AG17" s="146" t="s">
        <v>207</v>
      </c>
      <c r="AH17" s="146" t="s">
        <v>207</v>
      </c>
      <c r="AI17" s="146" t="s">
        <v>207</v>
      </c>
      <c r="AJ17" s="146" t="s">
        <v>207</v>
      </c>
      <c r="AK17" s="146" t="s">
        <v>207</v>
      </c>
      <c r="AL17" s="178">
        <v>0.2</v>
      </c>
      <c r="AM17" s="178">
        <v>0.2</v>
      </c>
      <c r="AN17" s="178">
        <v>0.2</v>
      </c>
      <c r="AO17" s="178"/>
      <c r="AP17" s="178"/>
      <c r="AQ17" s="178"/>
      <c r="AR17" s="178">
        <f t="shared" si="17"/>
        <v>0.6000000000000001</v>
      </c>
      <c r="AS17" s="128">
        <f t="shared" si="2"/>
        <v>0.2</v>
      </c>
      <c r="AT17" s="129">
        <f t="shared" si="3"/>
        <v>0.2</v>
      </c>
      <c r="AU17" s="129">
        <f t="shared" si="4"/>
        <v>1</v>
      </c>
      <c r="AV17" s="129">
        <f t="shared" si="5"/>
        <v>0.6000000000000001</v>
      </c>
      <c r="AW17" s="134"/>
      <c r="AX17" s="129">
        <f t="shared" si="6"/>
        <v>0</v>
      </c>
      <c r="AY17" s="178" t="s">
        <v>685</v>
      </c>
      <c r="AZ17" s="178" t="s">
        <v>678</v>
      </c>
      <c r="BA17" s="128">
        <f t="shared" si="7"/>
        <v>0.2</v>
      </c>
      <c r="BB17" s="129">
        <f t="shared" si="8"/>
        <v>0.2</v>
      </c>
      <c r="BC17" s="129">
        <f t="shared" si="9"/>
        <v>1</v>
      </c>
      <c r="BD17" s="129">
        <f t="shared" si="10"/>
        <v>0.6000000000000001</v>
      </c>
      <c r="BE17" s="134">
        <v>0</v>
      </c>
      <c r="BF17" s="129">
        <f t="shared" si="11"/>
        <v>0</v>
      </c>
      <c r="BG17" s="178" t="s">
        <v>825</v>
      </c>
      <c r="BH17" s="178" t="s">
        <v>678</v>
      </c>
      <c r="BI17" s="197">
        <f t="shared" si="12"/>
        <v>0.2</v>
      </c>
      <c r="BJ17" s="50">
        <f t="shared" si="13"/>
        <v>0.2</v>
      </c>
      <c r="BK17" s="50">
        <f t="shared" si="14"/>
        <v>1</v>
      </c>
      <c r="BL17" s="50">
        <f t="shared" si="15"/>
        <v>0.6000000000000001</v>
      </c>
      <c r="BM17" s="134">
        <v>0</v>
      </c>
      <c r="BN17" s="50">
        <f t="shared" si="16"/>
      </c>
      <c r="BO17" s="186" t="s">
        <v>962</v>
      </c>
      <c r="BP17" s="178"/>
      <c r="BQ17" s="129"/>
      <c r="BR17" s="129"/>
      <c r="BS17" s="129"/>
    </row>
    <row r="18" spans="1:71" ht="106.5" customHeight="1">
      <c r="A18" s="73">
        <v>91</v>
      </c>
      <c r="B18" s="73">
        <v>13</v>
      </c>
      <c r="C18" s="73" t="s">
        <v>120</v>
      </c>
      <c r="D18" s="73" t="s">
        <v>76</v>
      </c>
      <c r="E18" s="74" t="s">
        <v>39</v>
      </c>
      <c r="F18" s="73" t="s">
        <v>48</v>
      </c>
      <c r="G18" s="73" t="s">
        <v>58</v>
      </c>
      <c r="H18" s="73" t="s">
        <v>76</v>
      </c>
      <c r="I18" s="73" t="s">
        <v>185</v>
      </c>
      <c r="J18" s="82" t="s">
        <v>655</v>
      </c>
      <c r="K18" s="97" t="s">
        <v>378</v>
      </c>
      <c r="L18" s="84" t="s">
        <v>379</v>
      </c>
      <c r="M18" s="96">
        <v>50000000</v>
      </c>
      <c r="N18" s="93">
        <v>0.05</v>
      </c>
      <c r="O18" s="93">
        <v>0.05</v>
      </c>
      <c r="P18" s="93">
        <v>0.2</v>
      </c>
      <c r="Q18" s="93">
        <v>0.2</v>
      </c>
      <c r="R18" s="93">
        <v>0.25</v>
      </c>
      <c r="S18" s="93">
        <v>0.25</v>
      </c>
      <c r="T18" s="99">
        <f t="shared" si="0"/>
        <v>1</v>
      </c>
      <c r="U18" s="146" t="s">
        <v>179</v>
      </c>
      <c r="V18" s="146" t="s">
        <v>179</v>
      </c>
      <c r="W18" s="146" t="s">
        <v>179</v>
      </c>
      <c r="X18" s="145" t="s">
        <v>179</v>
      </c>
      <c r="Y18" s="146" t="s">
        <v>179</v>
      </c>
      <c r="Z18" s="146" t="s">
        <v>207</v>
      </c>
      <c r="AA18" s="146" t="s">
        <v>207</v>
      </c>
      <c r="AB18" s="146" t="s">
        <v>207</v>
      </c>
      <c r="AC18" s="146" t="s">
        <v>207</v>
      </c>
      <c r="AD18" s="146" t="s">
        <v>179</v>
      </c>
      <c r="AE18" s="146" t="s">
        <v>207</v>
      </c>
      <c r="AF18" s="146" t="s">
        <v>207</v>
      </c>
      <c r="AG18" s="146" t="s">
        <v>207</v>
      </c>
      <c r="AH18" s="146" t="s">
        <v>207</v>
      </c>
      <c r="AI18" s="146" t="s">
        <v>207</v>
      </c>
      <c r="AJ18" s="146" t="s">
        <v>207</v>
      </c>
      <c r="AK18" s="146" t="s">
        <v>207</v>
      </c>
      <c r="AL18" s="178">
        <v>0.05</v>
      </c>
      <c r="AM18" s="178">
        <v>0.05</v>
      </c>
      <c r="AN18" s="178">
        <v>0.2</v>
      </c>
      <c r="AO18" s="178"/>
      <c r="AP18" s="178"/>
      <c r="AQ18" s="178"/>
      <c r="AR18" s="178">
        <f t="shared" si="17"/>
        <v>0.30000000000000004</v>
      </c>
      <c r="AS18" s="128">
        <f t="shared" si="2"/>
        <v>0.05</v>
      </c>
      <c r="AT18" s="129">
        <f t="shared" si="3"/>
        <v>0.05</v>
      </c>
      <c r="AU18" s="129">
        <f t="shared" si="4"/>
        <v>1</v>
      </c>
      <c r="AV18" s="129">
        <f t="shared" si="5"/>
        <v>0.30000000000000004</v>
      </c>
      <c r="AW18" s="134"/>
      <c r="AX18" s="129">
        <f t="shared" si="6"/>
        <v>0</v>
      </c>
      <c r="AY18" s="178" t="s">
        <v>686</v>
      </c>
      <c r="AZ18" s="178" t="s">
        <v>678</v>
      </c>
      <c r="BA18" s="128">
        <f t="shared" si="7"/>
        <v>0.05</v>
      </c>
      <c r="BB18" s="129">
        <f t="shared" si="8"/>
        <v>0.05</v>
      </c>
      <c r="BC18" s="129">
        <f t="shared" si="9"/>
        <v>1</v>
      </c>
      <c r="BD18" s="129">
        <f t="shared" si="10"/>
        <v>0.30000000000000004</v>
      </c>
      <c r="BE18" s="134">
        <v>0</v>
      </c>
      <c r="BF18" s="129">
        <f t="shared" si="11"/>
        <v>0</v>
      </c>
      <c r="BG18" s="178" t="s">
        <v>826</v>
      </c>
      <c r="BH18" s="178" t="s">
        <v>678</v>
      </c>
      <c r="BI18" s="197">
        <f t="shared" si="12"/>
        <v>0.2</v>
      </c>
      <c r="BJ18" s="50">
        <f t="shared" si="13"/>
        <v>0.2</v>
      </c>
      <c r="BK18" s="50">
        <f t="shared" si="14"/>
        <v>1</v>
      </c>
      <c r="BL18" s="50">
        <f t="shared" si="15"/>
        <v>0.30000000000000004</v>
      </c>
      <c r="BM18" s="134">
        <v>0</v>
      </c>
      <c r="BN18" s="50">
        <f t="shared" si="16"/>
      </c>
      <c r="BO18" s="178" t="s">
        <v>963</v>
      </c>
      <c r="BP18" s="178"/>
      <c r="BQ18" s="129"/>
      <c r="BR18" s="129"/>
      <c r="BS18" s="129"/>
    </row>
    <row r="19" spans="1:71" ht="153">
      <c r="A19" s="73">
        <v>92</v>
      </c>
      <c r="B19" s="73">
        <v>14</v>
      </c>
      <c r="C19" s="73" t="s">
        <v>120</v>
      </c>
      <c r="D19" s="73" t="s">
        <v>76</v>
      </c>
      <c r="E19" s="74" t="s">
        <v>39</v>
      </c>
      <c r="F19" s="73" t="s">
        <v>48</v>
      </c>
      <c r="G19" s="73" t="s">
        <v>58</v>
      </c>
      <c r="H19" s="73" t="s">
        <v>76</v>
      </c>
      <c r="I19" s="73" t="s">
        <v>185</v>
      </c>
      <c r="J19" s="82" t="s">
        <v>380</v>
      </c>
      <c r="K19" s="97" t="s">
        <v>627</v>
      </c>
      <c r="L19" s="84" t="s">
        <v>381</v>
      </c>
      <c r="M19" s="96">
        <v>50000000</v>
      </c>
      <c r="N19" s="93">
        <v>0.05</v>
      </c>
      <c r="O19" s="93">
        <v>0.05</v>
      </c>
      <c r="P19" s="93">
        <v>0.2</v>
      </c>
      <c r="Q19" s="93">
        <v>0.2</v>
      </c>
      <c r="R19" s="93">
        <v>0.25</v>
      </c>
      <c r="S19" s="93">
        <v>0.25</v>
      </c>
      <c r="T19" s="99">
        <f t="shared" si="0"/>
        <v>1</v>
      </c>
      <c r="U19" s="146" t="s">
        <v>179</v>
      </c>
      <c r="V19" s="146" t="s">
        <v>179</v>
      </c>
      <c r="W19" s="146" t="s">
        <v>179</v>
      </c>
      <c r="X19" s="145" t="s">
        <v>179</v>
      </c>
      <c r="Y19" s="146" t="s">
        <v>179</v>
      </c>
      <c r="Z19" s="146" t="s">
        <v>207</v>
      </c>
      <c r="AA19" s="146" t="s">
        <v>207</v>
      </c>
      <c r="AB19" s="146" t="s">
        <v>207</v>
      </c>
      <c r="AC19" s="146" t="s">
        <v>207</v>
      </c>
      <c r="AD19" s="146" t="s">
        <v>179</v>
      </c>
      <c r="AE19" s="146" t="s">
        <v>207</v>
      </c>
      <c r="AF19" s="146" t="s">
        <v>207</v>
      </c>
      <c r="AG19" s="146" t="s">
        <v>207</v>
      </c>
      <c r="AH19" s="146" t="s">
        <v>207</v>
      </c>
      <c r="AI19" s="146" t="s">
        <v>207</v>
      </c>
      <c r="AJ19" s="146" t="s">
        <v>207</v>
      </c>
      <c r="AK19" s="146" t="s">
        <v>207</v>
      </c>
      <c r="AL19" s="178">
        <v>0.05</v>
      </c>
      <c r="AM19" s="178">
        <v>0.05</v>
      </c>
      <c r="AN19" s="178">
        <v>0</v>
      </c>
      <c r="AO19" s="178"/>
      <c r="AP19" s="178"/>
      <c r="AQ19" s="178"/>
      <c r="AR19" s="178">
        <f t="shared" si="17"/>
        <v>0.1</v>
      </c>
      <c r="AS19" s="128">
        <f t="shared" si="2"/>
        <v>0.05</v>
      </c>
      <c r="AT19" s="129">
        <f t="shared" si="3"/>
        <v>0.05</v>
      </c>
      <c r="AU19" s="129">
        <f t="shared" si="4"/>
        <v>1</v>
      </c>
      <c r="AV19" s="129">
        <f t="shared" si="5"/>
        <v>0.1</v>
      </c>
      <c r="AW19" s="134"/>
      <c r="AX19" s="129">
        <f t="shared" si="6"/>
        <v>0</v>
      </c>
      <c r="AY19" s="178" t="s">
        <v>687</v>
      </c>
      <c r="AZ19" s="178" t="s">
        <v>678</v>
      </c>
      <c r="BA19" s="128">
        <f t="shared" si="7"/>
        <v>0.05</v>
      </c>
      <c r="BB19" s="129">
        <f t="shared" si="8"/>
        <v>0.05</v>
      </c>
      <c r="BC19" s="129">
        <f t="shared" si="9"/>
        <v>1</v>
      </c>
      <c r="BD19" s="129">
        <f t="shared" si="10"/>
        <v>0.1</v>
      </c>
      <c r="BE19" s="134">
        <v>0</v>
      </c>
      <c r="BF19" s="129">
        <f t="shared" si="11"/>
        <v>0</v>
      </c>
      <c r="BG19" s="178" t="s">
        <v>827</v>
      </c>
      <c r="BH19" s="178" t="s">
        <v>678</v>
      </c>
      <c r="BI19" s="197">
        <f t="shared" si="12"/>
        <v>0.2</v>
      </c>
      <c r="BJ19" s="50">
        <f t="shared" si="13"/>
        <v>0.2</v>
      </c>
      <c r="BK19" s="50">
        <f t="shared" si="14"/>
        <v>0</v>
      </c>
      <c r="BL19" s="50">
        <f t="shared" si="15"/>
        <v>0.1</v>
      </c>
      <c r="BM19" s="134">
        <v>0</v>
      </c>
      <c r="BN19" s="50">
        <f t="shared" si="16"/>
      </c>
      <c r="BO19" s="198"/>
      <c r="BP19" s="178" t="s">
        <v>964</v>
      </c>
      <c r="BQ19" s="129"/>
      <c r="BR19" s="129"/>
      <c r="BS19" s="129"/>
    </row>
    <row r="20" spans="1:71" ht="127.5">
      <c r="A20" s="73">
        <v>93</v>
      </c>
      <c r="B20" s="73">
        <v>15</v>
      </c>
      <c r="C20" s="73" t="s">
        <v>120</v>
      </c>
      <c r="D20" s="73" t="s">
        <v>76</v>
      </c>
      <c r="E20" s="74" t="s">
        <v>39</v>
      </c>
      <c r="F20" s="73" t="s">
        <v>48</v>
      </c>
      <c r="G20" s="73" t="s">
        <v>58</v>
      </c>
      <c r="H20" s="73" t="s">
        <v>76</v>
      </c>
      <c r="I20" s="73" t="s">
        <v>185</v>
      </c>
      <c r="J20" s="82" t="s">
        <v>651</v>
      </c>
      <c r="K20" s="97" t="s">
        <v>628</v>
      </c>
      <c r="L20" s="84" t="s">
        <v>382</v>
      </c>
      <c r="M20" s="96">
        <v>3000000000</v>
      </c>
      <c r="N20" s="93"/>
      <c r="O20" s="93"/>
      <c r="P20" s="93"/>
      <c r="Q20" s="93">
        <v>0.1</v>
      </c>
      <c r="R20" s="93">
        <v>0.1</v>
      </c>
      <c r="S20" s="93"/>
      <c r="T20" s="99">
        <f>SUM(N20:S20)</f>
        <v>0.2</v>
      </c>
      <c r="U20" s="146" t="s">
        <v>179</v>
      </c>
      <c r="V20" s="146" t="s">
        <v>179</v>
      </c>
      <c r="W20" s="146" t="s">
        <v>179</v>
      </c>
      <c r="X20" s="145" t="s">
        <v>179</v>
      </c>
      <c r="Y20" s="146" t="s">
        <v>179</v>
      </c>
      <c r="Z20" s="146" t="s">
        <v>207</v>
      </c>
      <c r="AA20" s="146" t="s">
        <v>207</v>
      </c>
      <c r="AB20" s="146" t="s">
        <v>207</v>
      </c>
      <c r="AC20" s="146" t="s">
        <v>207</v>
      </c>
      <c r="AD20" s="146" t="s">
        <v>179</v>
      </c>
      <c r="AE20" s="146" t="s">
        <v>207</v>
      </c>
      <c r="AF20" s="146" t="s">
        <v>207</v>
      </c>
      <c r="AG20" s="146" t="s">
        <v>207</v>
      </c>
      <c r="AH20" s="146" t="s">
        <v>207</v>
      </c>
      <c r="AI20" s="146" t="s">
        <v>207</v>
      </c>
      <c r="AJ20" s="146" t="s">
        <v>207</v>
      </c>
      <c r="AK20" s="146" t="s">
        <v>207</v>
      </c>
      <c r="AL20" s="178">
        <v>0</v>
      </c>
      <c r="AM20" s="178">
        <v>0</v>
      </c>
      <c r="AN20" s="178">
        <v>0</v>
      </c>
      <c r="AO20" s="178"/>
      <c r="AP20" s="178"/>
      <c r="AQ20" s="178"/>
      <c r="AR20" s="178">
        <f t="shared" si="17"/>
        <v>0</v>
      </c>
      <c r="AS20" s="128">
        <f t="shared" si="2"/>
        <v>0</v>
      </c>
      <c r="AT20" s="129">
        <f t="shared" si="3"/>
        <v>0</v>
      </c>
      <c r="AU20" s="129">
        <f t="shared" si="4"/>
      </c>
      <c r="AV20" s="129">
        <f t="shared" si="5"/>
        <v>0</v>
      </c>
      <c r="AW20" s="134"/>
      <c r="AX20" s="129">
        <f t="shared" si="6"/>
        <v>0</v>
      </c>
      <c r="AY20" s="178"/>
      <c r="AZ20" s="178"/>
      <c r="BA20" s="128">
        <f t="shared" si="7"/>
        <v>0</v>
      </c>
      <c r="BB20" s="129">
        <f t="shared" si="8"/>
        <v>0</v>
      </c>
      <c r="BC20" s="129">
        <f t="shared" si="9"/>
      </c>
      <c r="BD20" s="129">
        <f t="shared" si="10"/>
        <v>0</v>
      </c>
      <c r="BE20" s="134">
        <v>0</v>
      </c>
      <c r="BF20" s="129">
        <f t="shared" si="11"/>
        <v>0</v>
      </c>
      <c r="BG20" s="178"/>
      <c r="BH20" s="178"/>
      <c r="BI20" s="197">
        <f t="shared" si="12"/>
        <v>0</v>
      </c>
      <c r="BJ20" s="50">
        <f t="shared" si="13"/>
        <v>0</v>
      </c>
      <c r="BK20" s="50">
        <f t="shared" si="14"/>
      </c>
      <c r="BL20" s="50">
        <f t="shared" si="15"/>
        <v>0</v>
      </c>
      <c r="BM20" s="134">
        <v>0</v>
      </c>
      <c r="BN20" s="50">
        <f t="shared" si="16"/>
      </c>
      <c r="BO20" s="178"/>
      <c r="BP20" s="178"/>
      <c r="BQ20" s="129"/>
      <c r="BR20" s="129"/>
      <c r="BS20" s="129"/>
    </row>
    <row r="21" spans="1:71" ht="144.75" customHeight="1">
      <c r="A21" s="73">
        <v>94</v>
      </c>
      <c r="B21" s="73">
        <v>16</v>
      </c>
      <c r="C21" s="73" t="s">
        <v>120</v>
      </c>
      <c r="D21" s="73" t="s">
        <v>77</v>
      </c>
      <c r="E21" s="74" t="s">
        <v>39</v>
      </c>
      <c r="F21" s="73" t="s">
        <v>48</v>
      </c>
      <c r="G21" s="73" t="s">
        <v>58</v>
      </c>
      <c r="H21" s="73" t="s">
        <v>77</v>
      </c>
      <c r="I21" s="73" t="s">
        <v>187</v>
      </c>
      <c r="J21" s="82" t="s">
        <v>383</v>
      </c>
      <c r="K21" s="97" t="s">
        <v>384</v>
      </c>
      <c r="L21" s="84" t="s">
        <v>385</v>
      </c>
      <c r="M21" s="96" t="s">
        <v>652</v>
      </c>
      <c r="N21" s="93">
        <v>0.16666666666666669</v>
      </c>
      <c r="O21" s="93">
        <v>0.16666666666666669</v>
      </c>
      <c r="P21" s="93">
        <v>0.16666666666666669</v>
      </c>
      <c r="Q21" s="93">
        <v>0.16666666666666669</v>
      </c>
      <c r="R21" s="93">
        <v>0.16666666666666669</v>
      </c>
      <c r="S21" s="93">
        <v>0.16666666666666669</v>
      </c>
      <c r="T21" s="99">
        <f>SUM(N21:S21)</f>
        <v>1.0000000000000002</v>
      </c>
      <c r="U21" s="146" t="s">
        <v>179</v>
      </c>
      <c r="V21" s="146" t="s">
        <v>179</v>
      </c>
      <c r="W21" s="146" t="s">
        <v>179</v>
      </c>
      <c r="X21" s="145" t="s">
        <v>179</v>
      </c>
      <c r="Y21" s="146" t="s">
        <v>179</v>
      </c>
      <c r="Z21" s="146" t="s">
        <v>207</v>
      </c>
      <c r="AA21" s="146" t="s">
        <v>207</v>
      </c>
      <c r="AB21" s="146" t="s">
        <v>207</v>
      </c>
      <c r="AC21" s="146" t="s">
        <v>207</v>
      </c>
      <c r="AD21" s="146" t="s">
        <v>179</v>
      </c>
      <c r="AE21" s="146" t="s">
        <v>207</v>
      </c>
      <c r="AF21" s="146" t="s">
        <v>207</v>
      </c>
      <c r="AG21" s="146" t="s">
        <v>207</v>
      </c>
      <c r="AH21" s="146" t="s">
        <v>207</v>
      </c>
      <c r="AI21" s="146" t="s">
        <v>207</v>
      </c>
      <c r="AJ21" s="146" t="s">
        <v>207</v>
      </c>
      <c r="AK21" s="146" t="s">
        <v>207</v>
      </c>
      <c r="AL21" s="178">
        <v>0.05</v>
      </c>
      <c r="AM21" s="178">
        <v>0.17</v>
      </c>
      <c r="AN21" s="178">
        <v>0.17</v>
      </c>
      <c r="AO21" s="178"/>
      <c r="AP21" s="178"/>
      <c r="AQ21" s="178"/>
      <c r="AR21" s="178">
        <f t="shared" si="17"/>
        <v>0.39</v>
      </c>
      <c r="AS21" s="128">
        <f t="shared" si="2"/>
        <v>0.16666666666666669</v>
      </c>
      <c r="AT21" s="129">
        <f t="shared" si="3"/>
        <v>0.16666666666666666</v>
      </c>
      <c r="AU21" s="129">
        <f t="shared" si="4"/>
        <v>0.3</v>
      </c>
      <c r="AV21" s="129">
        <f t="shared" si="5"/>
        <v>0.3899999999999999</v>
      </c>
      <c r="AW21" s="134"/>
      <c r="AX21" s="129">
        <f t="shared" si="6"/>
      </c>
      <c r="AY21" s="178" t="s">
        <v>688</v>
      </c>
      <c r="AZ21" s="178" t="s">
        <v>689</v>
      </c>
      <c r="BA21" s="128">
        <f t="shared" si="7"/>
        <v>0.16666666666666669</v>
      </c>
      <c r="BB21" s="129">
        <f t="shared" si="8"/>
        <v>0.16666666666666666</v>
      </c>
      <c r="BC21" s="129">
        <f t="shared" si="9"/>
        <v>1</v>
      </c>
      <c r="BD21" s="129">
        <f t="shared" si="10"/>
        <v>0.3899999999999999</v>
      </c>
      <c r="BE21" s="134">
        <v>0</v>
      </c>
      <c r="BF21" s="129">
        <f t="shared" si="11"/>
      </c>
      <c r="BG21" s="178" t="s">
        <v>828</v>
      </c>
      <c r="BH21" s="178" t="s">
        <v>678</v>
      </c>
      <c r="BI21" s="197">
        <f t="shared" si="12"/>
        <v>0.16666666666666669</v>
      </c>
      <c r="BJ21" s="50">
        <f t="shared" si="13"/>
        <v>0.16666666666666666</v>
      </c>
      <c r="BK21" s="50">
        <f t="shared" si="14"/>
        <v>1</v>
      </c>
      <c r="BL21" s="50">
        <f t="shared" si="15"/>
        <v>0.3899999999999999</v>
      </c>
      <c r="BM21" s="134">
        <v>0</v>
      </c>
      <c r="BN21" s="50">
        <f t="shared" si="16"/>
      </c>
      <c r="BO21" s="178" t="s">
        <v>965</v>
      </c>
      <c r="BP21" s="178"/>
      <c r="BQ21" s="129"/>
      <c r="BR21" s="129"/>
      <c r="BS21" s="129"/>
    </row>
    <row r="22" spans="1:71" ht="12.75">
      <c r="A22" s="120"/>
      <c r="B22" s="120"/>
      <c r="C22" s="120"/>
      <c r="D22" s="120"/>
      <c r="E22" s="120"/>
      <c r="F22" s="120"/>
      <c r="G22" s="120"/>
      <c r="H22" s="120"/>
      <c r="I22" s="120"/>
      <c r="J22" s="121"/>
      <c r="K22" s="122"/>
      <c r="L22" s="123"/>
      <c r="M22" s="124">
        <f>SUM(M6:M21)</f>
        <v>8300000000</v>
      </c>
      <c r="N22" s="125"/>
      <c r="O22" s="125"/>
      <c r="P22" s="125"/>
      <c r="Q22" s="125"/>
      <c r="R22" s="125"/>
      <c r="S22" s="125"/>
      <c r="T22" s="125"/>
      <c r="U22" s="150"/>
      <c r="V22" s="150"/>
      <c r="W22" s="150"/>
      <c r="X22" s="150"/>
      <c r="Y22" s="150"/>
      <c r="Z22" s="150"/>
      <c r="AA22" s="150"/>
      <c r="AB22" s="150"/>
      <c r="AC22" s="150"/>
      <c r="AD22" s="150"/>
      <c r="AE22" s="150"/>
      <c r="AF22" s="150"/>
      <c r="AG22" s="150"/>
      <c r="AH22" s="150"/>
      <c r="AI22" s="150"/>
      <c r="AJ22" s="150"/>
      <c r="AK22" s="151"/>
      <c r="AL22" s="59"/>
      <c r="AM22" s="59"/>
      <c r="AN22" s="59"/>
      <c r="AO22" s="59"/>
      <c r="AP22" s="59"/>
      <c r="AQ22" s="59"/>
      <c r="AR22" s="59">
        <f>SUM(AL22:AQ22)</f>
        <v>0</v>
      </c>
      <c r="AS22" s="130"/>
      <c r="AT22" s="131"/>
      <c r="AU22" s="131">
        <f>AVERAGE(AU6:AU21)</f>
        <v>0.89</v>
      </c>
      <c r="AV22" s="131">
        <f>AVERAGE(AV6:AV21)</f>
        <v>0.39874999999999994</v>
      </c>
      <c r="AW22" s="135">
        <f>SUM(AW1:AW21)</f>
        <v>0</v>
      </c>
      <c r="AX22" s="131">
        <f>AVERAGE(AX1:AX21)</f>
        <v>0</v>
      </c>
      <c r="AY22" s="60"/>
      <c r="AZ22" s="60"/>
      <c r="BA22" s="131"/>
      <c r="BB22" s="131"/>
      <c r="BC22" s="131">
        <f>AVERAGE(BC6:BC21)</f>
        <v>0.9846153846153847</v>
      </c>
      <c r="BD22" s="131">
        <f>AVERAGE(BD6:BD21)</f>
        <v>0.39874999999999994</v>
      </c>
      <c r="BE22" s="153">
        <f>SUM(BE6:BE21)</f>
        <v>0</v>
      </c>
      <c r="BF22" s="131">
        <f>AVERAGE(BF6:BF21)</f>
        <v>0</v>
      </c>
      <c r="BG22" s="60"/>
      <c r="BH22" s="60"/>
      <c r="BI22" s="60"/>
      <c r="BJ22" s="60"/>
      <c r="BK22" s="60">
        <f>AVERAGE(BK6:BK21)</f>
        <v>0.8511904761904762</v>
      </c>
      <c r="BL22" s="60">
        <f>AVERAGE(BL6:BL21)</f>
        <v>0.39874999999999994</v>
      </c>
      <c r="BM22" s="135">
        <f>SUM(BM6:BM21)</f>
        <v>0</v>
      </c>
      <c r="BN22" s="60" t="e">
        <f>AVERAGE(BN6:BN21)</f>
        <v>#DIV/0!</v>
      </c>
      <c r="BO22" s="60"/>
      <c r="BP22" s="60"/>
      <c r="BQ22" s="131"/>
      <c r="BR22" s="131"/>
      <c r="BS22" s="131"/>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tabColor rgb="FF002060"/>
  </sheetPr>
  <dimension ref="A1:BS18"/>
  <sheetViews>
    <sheetView showGridLines="0" zoomScale="70" zoomScaleNormal="70" zoomScalePageLayoutView="0" workbookViewId="0" topLeftCell="B1">
      <pane ySplit="5" topLeftCell="A6" activePane="bottomLeft" state="frozen"/>
      <selection pane="topLeft" activeCell="C6" sqref="C6"/>
      <selection pane="bottomLeft" activeCell="M7" sqref="M7"/>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4.140625" style="64" customWidth="1"/>
    <col min="14" max="19" width="7.8515625" style="65" customWidth="1"/>
    <col min="20" max="20" width="9.85156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7.7109375" style="66" hidden="1" customWidth="1"/>
    <col min="52" max="52" width="23.57421875" style="66" hidden="1" customWidth="1"/>
    <col min="53" max="53" width="21.140625" style="66" hidden="1" customWidth="1"/>
    <col min="54" max="54" width="23.00390625" style="66" hidden="1" customWidth="1"/>
    <col min="55" max="55" width="18.7109375" style="66" hidden="1" customWidth="1"/>
    <col min="56" max="56" width="24.57421875" style="66" hidden="1" customWidth="1"/>
    <col min="57" max="57" width="23.140625" style="66" hidden="1" customWidth="1"/>
    <col min="58" max="58" width="20.8515625" style="66" hidden="1" customWidth="1"/>
    <col min="59" max="59" width="35.140625" style="66" hidden="1" customWidth="1"/>
    <col min="60" max="60" width="34.7109375" style="66" hidden="1" customWidth="1"/>
    <col min="61" max="61" width="21.00390625" style="66" customWidth="1"/>
    <col min="62" max="62" width="23.28125" style="66" customWidth="1"/>
    <col min="63" max="63" width="19.421875" style="66" customWidth="1"/>
    <col min="64" max="64" width="22.00390625" style="66" customWidth="1"/>
    <col min="65" max="65" width="19.421875" style="66" customWidth="1"/>
    <col min="66" max="66" width="26.00390625" style="66" customWidth="1"/>
    <col min="67" max="68" width="34.710937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65.75" customHeight="1">
      <c r="A6" s="73">
        <v>102</v>
      </c>
      <c r="B6" s="73">
        <v>1</v>
      </c>
      <c r="C6" s="73" t="s">
        <v>121</v>
      </c>
      <c r="D6" s="73" t="s">
        <v>142</v>
      </c>
      <c r="E6" s="73" t="s">
        <v>59</v>
      </c>
      <c r="F6" s="73" t="s">
        <v>44</v>
      </c>
      <c r="G6" s="73" t="s">
        <v>55</v>
      </c>
      <c r="H6" s="73" t="s">
        <v>63</v>
      </c>
      <c r="I6" s="73" t="s">
        <v>169</v>
      </c>
      <c r="J6" s="82" t="s">
        <v>413</v>
      </c>
      <c r="K6" s="97">
        <v>1</v>
      </c>
      <c r="L6" s="84" t="s">
        <v>414</v>
      </c>
      <c r="M6" s="96"/>
      <c r="N6" s="98"/>
      <c r="O6" s="98">
        <v>1</v>
      </c>
      <c r="P6" s="98"/>
      <c r="Q6" s="98"/>
      <c r="R6" s="98"/>
      <c r="S6" s="98"/>
      <c r="T6" s="80">
        <f>SUM(N6:S6)</f>
        <v>1</v>
      </c>
      <c r="U6" s="48"/>
      <c r="V6" s="48"/>
      <c r="W6" s="48" t="s">
        <v>179</v>
      </c>
      <c r="X6" s="48"/>
      <c r="Y6" s="48"/>
      <c r="Z6" s="48"/>
      <c r="AA6" s="48"/>
      <c r="AB6" s="48"/>
      <c r="AC6" s="48"/>
      <c r="AD6" s="48"/>
      <c r="AE6" s="48"/>
      <c r="AF6" s="48"/>
      <c r="AG6" s="48"/>
      <c r="AH6" s="48"/>
      <c r="AI6" s="48" t="s">
        <v>4</v>
      </c>
      <c r="AJ6" s="48"/>
      <c r="AK6" s="48"/>
      <c r="AL6" s="49"/>
      <c r="AM6" s="49">
        <v>1</v>
      </c>
      <c r="AN6" s="49"/>
      <c r="AO6" s="49"/>
      <c r="AP6" s="49"/>
      <c r="AQ6" s="49"/>
      <c r="AR6" s="49">
        <f aca="true" t="shared" si="0" ref="AR6:AR17">SUM(AL6:AQ6)</f>
        <v>1</v>
      </c>
      <c r="AS6" s="128">
        <f>SUM(N6)</f>
        <v>0</v>
      </c>
      <c r="AT6" s="129">
        <f>IF(ISERR(+N6/T6),"",IF((+N6/T6)&gt;100%,100%,(+N6/T6)))</f>
        <v>0</v>
      </c>
      <c r="AU6" s="129">
        <f>IF(ISERR(+AL6/AS6),"",IF((+AL6/AS6)&gt;100%,100%,(+AL6/AS6)))</f>
      </c>
      <c r="AV6" s="129">
        <f>AR6/T6</f>
        <v>1</v>
      </c>
      <c r="AW6" s="134"/>
      <c r="AX6" s="129">
        <f>IF(ISERR(+AW6/M6),"",IF((+AW6/M6),(AW6/M6),(AW6/M6)))</f>
      </c>
      <c r="AY6" s="51"/>
      <c r="AZ6" s="51"/>
      <c r="BA6" s="128">
        <f aca="true" t="shared" si="1" ref="BA6:BA17">SUM(O6)</f>
        <v>1</v>
      </c>
      <c r="BB6" s="129">
        <f aca="true" t="shared" si="2" ref="BB6:BB17">IF(ISERR(+O6/T6),"",IF((+O6/T6)&gt;100%,100%,(+O6/T6)))</f>
        <v>1</v>
      </c>
      <c r="BC6" s="129">
        <f aca="true" t="shared" si="3" ref="BC6:BC17">IF(ISERR(+AM6/BA6),"",IF((+AM6/BA6)&gt;100%,100%,(+AM6/BA6)))</f>
        <v>1</v>
      </c>
      <c r="BD6" s="129">
        <f aca="true" t="shared" si="4" ref="BD6:BD17">AR6/T6</f>
        <v>1</v>
      </c>
      <c r="BE6" s="134">
        <v>0</v>
      </c>
      <c r="BF6" s="129">
        <f aca="true" t="shared" si="5" ref="BF6:BF17">IF(ISERR(+BE6/M6),"",IF((+BE6/M6),(BE6/M6),(BE6/M6)))</f>
      </c>
      <c r="BG6" s="187" t="s">
        <v>840</v>
      </c>
      <c r="BH6" s="187" t="s">
        <v>841</v>
      </c>
      <c r="BI6" s="128">
        <f>SUM(P6)</f>
        <v>0</v>
      </c>
      <c r="BJ6" s="129">
        <f>IF(ISERR(+P6/T6),"",IF((+P6/T6)&gt;100%,100%,(+P6/T6)))</f>
        <v>0</v>
      </c>
      <c r="BK6" s="129">
        <f>IF(ISERR(+AN6/BI6),"",IF((+AN6/BI6)&gt;100%,100%,(+AN6/BI6)))</f>
      </c>
      <c r="BL6" s="129">
        <f>AR6/T6</f>
        <v>1</v>
      </c>
      <c r="BM6" s="134">
        <v>0</v>
      </c>
      <c r="BN6" s="129">
        <f>IF(ISERR(+BM6/U6),"",IF((+BM6/U6),(BM6/U6),(BM6/U6)))</f>
      </c>
      <c r="BO6" s="187"/>
      <c r="BP6" s="187"/>
      <c r="BQ6" s="50"/>
      <c r="BR6" s="50"/>
      <c r="BS6" s="50"/>
    </row>
    <row r="7" spans="1:71" ht="165.75" customHeight="1">
      <c r="A7" s="73">
        <v>103</v>
      </c>
      <c r="B7" s="73">
        <v>2</v>
      </c>
      <c r="C7" s="73" t="s">
        <v>121</v>
      </c>
      <c r="D7" s="73" t="s">
        <v>142</v>
      </c>
      <c r="E7" s="73" t="s">
        <v>59</v>
      </c>
      <c r="F7" s="73" t="s">
        <v>44</v>
      </c>
      <c r="G7" s="73" t="s">
        <v>55</v>
      </c>
      <c r="H7" s="73" t="s">
        <v>63</v>
      </c>
      <c r="I7" s="73" t="s">
        <v>169</v>
      </c>
      <c r="J7" s="82" t="s">
        <v>415</v>
      </c>
      <c r="K7" s="105" t="s">
        <v>416</v>
      </c>
      <c r="L7" s="84" t="s">
        <v>417</v>
      </c>
      <c r="M7" s="96"/>
      <c r="N7" s="87"/>
      <c r="O7" s="87"/>
      <c r="P7" s="87"/>
      <c r="Q7" s="87"/>
      <c r="R7" s="87"/>
      <c r="S7" s="87">
        <v>0.95</v>
      </c>
      <c r="T7" s="99">
        <f>SUM(N7:S7)</f>
        <v>0.95</v>
      </c>
      <c r="U7" s="48"/>
      <c r="V7" s="48"/>
      <c r="W7" s="48" t="s">
        <v>179</v>
      </c>
      <c r="X7" s="48"/>
      <c r="Y7" s="48"/>
      <c r="Z7" s="48"/>
      <c r="AA7" s="48"/>
      <c r="AB7" s="48"/>
      <c r="AC7" s="48"/>
      <c r="AD7" s="48"/>
      <c r="AE7" s="48"/>
      <c r="AF7" s="48"/>
      <c r="AG7" s="48"/>
      <c r="AH7" s="48"/>
      <c r="AI7" s="48" t="s">
        <v>4</v>
      </c>
      <c r="AJ7" s="48" t="s">
        <v>4</v>
      </c>
      <c r="AK7" s="48" t="s">
        <v>4</v>
      </c>
      <c r="AL7" s="51"/>
      <c r="AM7" s="51"/>
      <c r="AN7" s="178"/>
      <c r="AO7" s="51"/>
      <c r="AP7" s="51"/>
      <c r="AQ7" s="51"/>
      <c r="AR7" s="51">
        <f t="shared" si="0"/>
        <v>0</v>
      </c>
      <c r="AS7" s="128">
        <f aca="true" t="shared" si="6" ref="AS7:AS17">SUM(N7)</f>
        <v>0</v>
      </c>
      <c r="AT7" s="129">
        <f aca="true" t="shared" si="7" ref="AT7:AT17">IF(ISERR(+N7/T7),"",IF((+N7/T7)&gt;100%,100%,(+N7/T7)))</f>
        <v>0</v>
      </c>
      <c r="AU7" s="129">
        <f aca="true" t="shared" si="8" ref="AU7:AU17">IF(ISERR(+AL7/AS7),"",IF((+AL7/AS7)&gt;100%,100%,(+AL7/AS7)))</f>
      </c>
      <c r="AV7" s="129">
        <f aca="true" t="shared" si="9" ref="AV7:AV17">AR7/T7</f>
        <v>0</v>
      </c>
      <c r="AW7" s="134"/>
      <c r="AX7" s="129">
        <f aca="true" t="shared" si="10" ref="AX7:AX17">IF(ISERR(+AW7/M7),"",IF((+AW7/M7),(AW7/M7),(AW7/M7)))</f>
      </c>
      <c r="AY7" s="51"/>
      <c r="AZ7" s="51"/>
      <c r="BA7" s="128">
        <f t="shared" si="1"/>
        <v>0</v>
      </c>
      <c r="BB7" s="129">
        <f t="shared" si="2"/>
        <v>0</v>
      </c>
      <c r="BC7" s="129">
        <f t="shared" si="3"/>
      </c>
      <c r="BD7" s="129">
        <f t="shared" si="4"/>
        <v>0</v>
      </c>
      <c r="BE7" s="134">
        <v>0</v>
      </c>
      <c r="BF7" s="129">
        <f t="shared" si="5"/>
      </c>
      <c r="BG7" s="178"/>
      <c r="BH7" s="178"/>
      <c r="BI7" s="128">
        <f aca="true" t="shared" si="11" ref="BI7:BI17">SUM(P7)</f>
        <v>0</v>
      </c>
      <c r="BJ7" s="129">
        <f aca="true" t="shared" si="12" ref="BJ7:BJ17">IF(ISERR(+P7/T7),"",IF((+P7/T7)&gt;100%,100%,(+P7/T7)))</f>
        <v>0</v>
      </c>
      <c r="BK7" s="129">
        <f aca="true" t="shared" si="13" ref="BK7:BK17">IF(ISERR(+AN7/BI7),"",IF((+AN7/BI7)&gt;100%,100%,(+AN7/BI7)))</f>
      </c>
      <c r="BL7" s="129">
        <f aca="true" t="shared" si="14" ref="BL7:BL17">AR7/T7</f>
        <v>0</v>
      </c>
      <c r="BM7" s="134">
        <v>0</v>
      </c>
      <c r="BN7" s="129">
        <f aca="true" t="shared" si="15" ref="BN7:BN17">IF(ISERR(+BM7/U7),"",IF((+BM7/U7),(BM7/U7),(BM7/U7)))</f>
      </c>
      <c r="BO7" s="178"/>
      <c r="BP7" s="178"/>
      <c r="BQ7" s="50"/>
      <c r="BR7" s="50"/>
      <c r="BS7" s="50"/>
    </row>
    <row r="8" spans="1:71" ht="165.75" customHeight="1">
      <c r="A8" s="73">
        <v>104</v>
      </c>
      <c r="B8" s="73">
        <v>3</v>
      </c>
      <c r="C8" s="73" t="s">
        <v>121</v>
      </c>
      <c r="D8" s="73" t="s">
        <v>142</v>
      </c>
      <c r="E8" s="73" t="s">
        <v>59</v>
      </c>
      <c r="F8" s="73" t="s">
        <v>44</v>
      </c>
      <c r="G8" s="73" t="s">
        <v>55</v>
      </c>
      <c r="H8" s="73" t="s">
        <v>63</v>
      </c>
      <c r="I8" s="73" t="s">
        <v>169</v>
      </c>
      <c r="J8" s="82" t="s">
        <v>629</v>
      </c>
      <c r="K8" s="105" t="s">
        <v>416</v>
      </c>
      <c r="L8" s="84" t="s">
        <v>417</v>
      </c>
      <c r="M8" s="96"/>
      <c r="N8" s="87"/>
      <c r="O8" s="87"/>
      <c r="P8" s="87"/>
      <c r="Q8" s="87"/>
      <c r="R8" s="87"/>
      <c r="S8" s="87">
        <v>0.95</v>
      </c>
      <c r="T8" s="99">
        <f>SUM(N8:S8)</f>
        <v>0.95</v>
      </c>
      <c r="U8" s="48"/>
      <c r="V8" s="48"/>
      <c r="W8" s="48" t="s">
        <v>179</v>
      </c>
      <c r="X8" s="48"/>
      <c r="Y8" s="48"/>
      <c r="Z8" s="48"/>
      <c r="AA8" s="48"/>
      <c r="AB8" s="48"/>
      <c r="AC8" s="48"/>
      <c r="AD8" s="48"/>
      <c r="AE8" s="48"/>
      <c r="AF8" s="48"/>
      <c r="AG8" s="48"/>
      <c r="AH8" s="48"/>
      <c r="AI8" s="48" t="s">
        <v>4</v>
      </c>
      <c r="AJ8" s="48" t="s">
        <v>4</v>
      </c>
      <c r="AK8" s="48" t="s">
        <v>4</v>
      </c>
      <c r="AL8" s="51"/>
      <c r="AM8" s="51"/>
      <c r="AN8" s="178"/>
      <c r="AO8" s="51"/>
      <c r="AP8" s="51"/>
      <c r="AQ8" s="51"/>
      <c r="AR8" s="51">
        <f t="shared" si="0"/>
        <v>0</v>
      </c>
      <c r="AS8" s="128">
        <f t="shared" si="6"/>
        <v>0</v>
      </c>
      <c r="AT8" s="129">
        <f t="shared" si="7"/>
        <v>0</v>
      </c>
      <c r="AU8" s="129">
        <f t="shared" si="8"/>
      </c>
      <c r="AV8" s="129">
        <f t="shared" si="9"/>
        <v>0</v>
      </c>
      <c r="AW8" s="134"/>
      <c r="AX8" s="129">
        <f t="shared" si="10"/>
      </c>
      <c r="AY8" s="51"/>
      <c r="AZ8" s="51"/>
      <c r="BA8" s="128">
        <f t="shared" si="1"/>
        <v>0</v>
      </c>
      <c r="BB8" s="129">
        <f t="shared" si="2"/>
        <v>0</v>
      </c>
      <c r="BC8" s="129">
        <f t="shared" si="3"/>
      </c>
      <c r="BD8" s="129">
        <f t="shared" si="4"/>
        <v>0</v>
      </c>
      <c r="BE8" s="134">
        <v>0</v>
      </c>
      <c r="BF8" s="129">
        <f t="shared" si="5"/>
      </c>
      <c r="BG8" s="178"/>
      <c r="BH8" s="178"/>
      <c r="BI8" s="128">
        <f t="shared" si="11"/>
        <v>0</v>
      </c>
      <c r="BJ8" s="129">
        <f t="shared" si="12"/>
        <v>0</v>
      </c>
      <c r="BK8" s="129">
        <f t="shared" si="13"/>
      </c>
      <c r="BL8" s="129">
        <f t="shared" si="14"/>
        <v>0</v>
      </c>
      <c r="BM8" s="134">
        <v>0</v>
      </c>
      <c r="BN8" s="129">
        <f t="shared" si="15"/>
      </c>
      <c r="BO8" s="178"/>
      <c r="BP8" s="178"/>
      <c r="BQ8" s="50"/>
      <c r="BR8" s="50"/>
      <c r="BS8" s="50"/>
    </row>
    <row r="9" spans="1:71" ht="51" customHeight="1">
      <c r="A9" s="73">
        <v>105</v>
      </c>
      <c r="B9" s="73">
        <v>4</v>
      </c>
      <c r="C9" s="73" t="s">
        <v>121</v>
      </c>
      <c r="D9" s="73" t="s">
        <v>153</v>
      </c>
      <c r="E9" s="73" t="s">
        <v>59</v>
      </c>
      <c r="F9" s="73" t="s">
        <v>44</v>
      </c>
      <c r="G9" s="73" t="s">
        <v>55</v>
      </c>
      <c r="H9" s="73" t="s">
        <v>63</v>
      </c>
      <c r="I9" s="73" t="s">
        <v>166</v>
      </c>
      <c r="J9" s="106" t="s">
        <v>418</v>
      </c>
      <c r="K9" s="97" t="s">
        <v>419</v>
      </c>
      <c r="L9" s="84" t="s">
        <v>420</v>
      </c>
      <c r="M9" s="96"/>
      <c r="N9" s="98"/>
      <c r="O9" s="98"/>
      <c r="P9" s="98">
        <v>1</v>
      </c>
      <c r="Q9" s="98"/>
      <c r="R9" s="98">
        <v>1</v>
      </c>
      <c r="S9" s="98">
        <v>1</v>
      </c>
      <c r="T9" s="80">
        <f aca="true" t="shared" si="16" ref="T9:T17">SUBTOTAL(9,N9:S9)</f>
        <v>3</v>
      </c>
      <c r="U9" s="48"/>
      <c r="V9" s="48" t="s">
        <v>179</v>
      </c>
      <c r="W9" s="48" t="s">
        <v>179</v>
      </c>
      <c r="X9" s="48"/>
      <c r="Y9" s="48"/>
      <c r="Z9" s="48"/>
      <c r="AA9" s="48"/>
      <c r="AB9" s="48"/>
      <c r="AC9" s="48"/>
      <c r="AD9" s="48"/>
      <c r="AE9" s="48"/>
      <c r="AF9" s="48"/>
      <c r="AG9" s="48"/>
      <c r="AH9" s="48"/>
      <c r="AI9" s="48"/>
      <c r="AJ9" s="48"/>
      <c r="AK9" s="48"/>
      <c r="AL9" s="49"/>
      <c r="AM9" s="49"/>
      <c r="AN9" s="49">
        <v>1</v>
      </c>
      <c r="AO9" s="49"/>
      <c r="AP9" s="49"/>
      <c r="AQ9" s="49"/>
      <c r="AR9" s="49">
        <f t="shared" si="0"/>
        <v>1</v>
      </c>
      <c r="AS9" s="128">
        <f t="shared" si="6"/>
        <v>0</v>
      </c>
      <c r="AT9" s="129">
        <f t="shared" si="7"/>
        <v>0</v>
      </c>
      <c r="AU9" s="129">
        <f t="shared" si="8"/>
      </c>
      <c r="AV9" s="129">
        <f t="shared" si="9"/>
        <v>0.3333333333333333</v>
      </c>
      <c r="AW9" s="134"/>
      <c r="AX9" s="129">
        <f t="shared" si="10"/>
      </c>
      <c r="AY9" s="51"/>
      <c r="AZ9" s="51"/>
      <c r="BA9" s="128">
        <f t="shared" si="1"/>
        <v>0</v>
      </c>
      <c r="BB9" s="129">
        <f t="shared" si="2"/>
        <v>0</v>
      </c>
      <c r="BC9" s="129">
        <f t="shared" si="3"/>
      </c>
      <c r="BD9" s="129">
        <f t="shared" si="4"/>
        <v>0.3333333333333333</v>
      </c>
      <c r="BE9" s="134">
        <v>0</v>
      </c>
      <c r="BF9" s="129">
        <f t="shared" si="5"/>
      </c>
      <c r="BG9" s="178"/>
      <c r="BH9" s="178"/>
      <c r="BI9" s="128">
        <f t="shared" si="11"/>
        <v>1</v>
      </c>
      <c r="BJ9" s="129">
        <f t="shared" si="12"/>
        <v>0.3333333333333333</v>
      </c>
      <c r="BK9" s="129">
        <f t="shared" si="13"/>
        <v>1</v>
      </c>
      <c r="BL9" s="129">
        <f t="shared" si="14"/>
        <v>0.3333333333333333</v>
      </c>
      <c r="BM9" s="134">
        <v>0</v>
      </c>
      <c r="BN9" s="129">
        <f t="shared" si="15"/>
      </c>
      <c r="BO9" s="178" t="s">
        <v>966</v>
      </c>
      <c r="BP9" s="178"/>
      <c r="BQ9" s="50"/>
      <c r="BR9" s="50"/>
      <c r="BS9" s="50"/>
    </row>
    <row r="10" spans="1:71" ht="51" customHeight="1">
      <c r="A10" s="73">
        <v>106</v>
      </c>
      <c r="B10" s="73">
        <v>5</v>
      </c>
      <c r="C10" s="73" t="s">
        <v>121</v>
      </c>
      <c r="D10" s="73" t="s">
        <v>153</v>
      </c>
      <c r="E10" s="73" t="s">
        <v>59</v>
      </c>
      <c r="F10" s="73" t="s">
        <v>44</v>
      </c>
      <c r="G10" s="73" t="s">
        <v>55</v>
      </c>
      <c r="H10" s="73" t="s">
        <v>63</v>
      </c>
      <c r="I10" s="73" t="s">
        <v>166</v>
      </c>
      <c r="J10" s="97" t="s">
        <v>418</v>
      </c>
      <c r="K10" s="97" t="s">
        <v>421</v>
      </c>
      <c r="L10" s="84" t="s">
        <v>422</v>
      </c>
      <c r="M10" s="96"/>
      <c r="N10" s="98">
        <v>1</v>
      </c>
      <c r="O10" s="98"/>
      <c r="P10" s="98"/>
      <c r="Q10" s="98"/>
      <c r="R10" s="98"/>
      <c r="S10" s="98"/>
      <c r="T10" s="80">
        <f t="shared" si="16"/>
        <v>1</v>
      </c>
      <c r="U10" s="48"/>
      <c r="V10" s="48" t="s">
        <v>179</v>
      </c>
      <c r="W10" s="48" t="s">
        <v>179</v>
      </c>
      <c r="X10" s="48"/>
      <c r="Y10" s="48"/>
      <c r="Z10" s="48"/>
      <c r="AA10" s="48"/>
      <c r="AB10" s="48"/>
      <c r="AC10" s="48"/>
      <c r="AD10" s="48"/>
      <c r="AE10" s="48"/>
      <c r="AF10" s="48"/>
      <c r="AG10" s="48"/>
      <c r="AH10" s="48"/>
      <c r="AI10" s="48"/>
      <c r="AJ10" s="48"/>
      <c r="AK10" s="48"/>
      <c r="AL10" s="49">
        <v>1</v>
      </c>
      <c r="AM10" s="49"/>
      <c r="AN10" s="49"/>
      <c r="AO10" s="49"/>
      <c r="AP10" s="49"/>
      <c r="AQ10" s="49"/>
      <c r="AR10" s="49">
        <f t="shared" si="0"/>
        <v>1</v>
      </c>
      <c r="AS10" s="128">
        <f t="shared" si="6"/>
        <v>1</v>
      </c>
      <c r="AT10" s="129">
        <f t="shared" si="7"/>
        <v>1</v>
      </c>
      <c r="AU10" s="129">
        <f t="shared" si="8"/>
        <v>1</v>
      </c>
      <c r="AV10" s="129">
        <f t="shared" si="9"/>
        <v>1</v>
      </c>
      <c r="AW10" s="134"/>
      <c r="AX10" s="129">
        <f t="shared" si="10"/>
      </c>
      <c r="AY10" s="178" t="s">
        <v>691</v>
      </c>
      <c r="AZ10" s="51"/>
      <c r="BA10" s="128">
        <f t="shared" si="1"/>
        <v>0</v>
      </c>
      <c r="BB10" s="129">
        <f t="shared" si="2"/>
        <v>0</v>
      </c>
      <c r="BC10" s="129">
        <f t="shared" si="3"/>
      </c>
      <c r="BD10" s="129">
        <f t="shared" si="4"/>
        <v>1</v>
      </c>
      <c r="BE10" s="134">
        <v>0</v>
      </c>
      <c r="BF10" s="129">
        <f t="shared" si="5"/>
      </c>
      <c r="BG10" s="178"/>
      <c r="BH10" s="178"/>
      <c r="BI10" s="128">
        <f t="shared" si="11"/>
        <v>0</v>
      </c>
      <c r="BJ10" s="129">
        <f t="shared" si="12"/>
        <v>0</v>
      </c>
      <c r="BK10" s="129">
        <f t="shared" si="13"/>
      </c>
      <c r="BL10" s="129">
        <f t="shared" si="14"/>
        <v>1</v>
      </c>
      <c r="BM10" s="134">
        <v>0</v>
      </c>
      <c r="BN10" s="129">
        <f t="shared" si="15"/>
      </c>
      <c r="BO10" s="178"/>
      <c r="BP10" s="178"/>
      <c r="BQ10" s="50"/>
      <c r="BR10" s="50"/>
      <c r="BS10" s="50"/>
    </row>
    <row r="11" spans="1:71" ht="63.75" customHeight="1">
      <c r="A11" s="73">
        <v>107</v>
      </c>
      <c r="B11" s="73">
        <v>6</v>
      </c>
      <c r="C11" s="73" t="s">
        <v>121</v>
      </c>
      <c r="D11" s="73" t="s">
        <v>153</v>
      </c>
      <c r="E11" s="73" t="s">
        <v>59</v>
      </c>
      <c r="F11" s="73" t="s">
        <v>44</v>
      </c>
      <c r="G11" s="73" t="s">
        <v>55</v>
      </c>
      <c r="H11" s="73" t="s">
        <v>63</v>
      </c>
      <c r="I11" s="73" t="s">
        <v>166</v>
      </c>
      <c r="J11" s="106" t="s">
        <v>423</v>
      </c>
      <c r="K11" s="97" t="s">
        <v>424</v>
      </c>
      <c r="L11" s="84" t="s">
        <v>425</v>
      </c>
      <c r="M11" s="96"/>
      <c r="N11" s="98">
        <v>1</v>
      </c>
      <c r="O11" s="98">
        <v>1</v>
      </c>
      <c r="P11" s="98">
        <v>1</v>
      </c>
      <c r="Q11" s="98">
        <v>1</v>
      </c>
      <c r="R11" s="98">
        <v>1</v>
      </c>
      <c r="S11" s="98">
        <v>1</v>
      </c>
      <c r="T11" s="80">
        <f t="shared" si="16"/>
        <v>6</v>
      </c>
      <c r="U11" s="48"/>
      <c r="V11" s="48" t="s">
        <v>179</v>
      </c>
      <c r="W11" s="48" t="s">
        <v>179</v>
      </c>
      <c r="X11" s="48"/>
      <c r="Y11" s="48"/>
      <c r="Z11" s="48"/>
      <c r="AA11" s="48"/>
      <c r="AB11" s="48"/>
      <c r="AC11" s="48"/>
      <c r="AD11" s="48"/>
      <c r="AE11" s="48"/>
      <c r="AF11" s="48"/>
      <c r="AG11" s="48"/>
      <c r="AH11" s="48"/>
      <c r="AI11" s="48"/>
      <c r="AJ11" s="48"/>
      <c r="AK11" s="48"/>
      <c r="AL11" s="49">
        <v>1</v>
      </c>
      <c r="AM11" s="49">
        <v>1</v>
      </c>
      <c r="AN11" s="49">
        <v>1</v>
      </c>
      <c r="AO11" s="49"/>
      <c r="AP11" s="49"/>
      <c r="AQ11" s="49"/>
      <c r="AR11" s="49">
        <f t="shared" si="0"/>
        <v>3</v>
      </c>
      <c r="AS11" s="128">
        <f t="shared" si="6"/>
        <v>1</v>
      </c>
      <c r="AT11" s="129">
        <f t="shared" si="7"/>
        <v>0.16666666666666666</v>
      </c>
      <c r="AU11" s="129">
        <f t="shared" si="8"/>
        <v>1</v>
      </c>
      <c r="AV11" s="129">
        <f t="shared" si="9"/>
        <v>0.5</v>
      </c>
      <c r="AW11" s="134"/>
      <c r="AX11" s="129">
        <f t="shared" si="10"/>
      </c>
      <c r="AY11" s="178" t="s">
        <v>692</v>
      </c>
      <c r="AZ11" s="51"/>
      <c r="BA11" s="128">
        <f t="shared" si="1"/>
        <v>1</v>
      </c>
      <c r="BB11" s="129">
        <f t="shared" si="2"/>
        <v>0.16666666666666666</v>
      </c>
      <c r="BC11" s="129">
        <f t="shared" si="3"/>
        <v>1</v>
      </c>
      <c r="BD11" s="129">
        <f t="shared" si="4"/>
        <v>0.5</v>
      </c>
      <c r="BE11" s="134">
        <v>0</v>
      </c>
      <c r="BF11" s="129">
        <f t="shared" si="5"/>
      </c>
      <c r="BG11" s="178" t="s">
        <v>842</v>
      </c>
      <c r="BH11" s="178"/>
      <c r="BI11" s="128">
        <f t="shared" si="11"/>
        <v>1</v>
      </c>
      <c r="BJ11" s="129">
        <f t="shared" si="12"/>
        <v>0.16666666666666666</v>
      </c>
      <c r="BK11" s="129">
        <f t="shared" si="13"/>
        <v>1</v>
      </c>
      <c r="BL11" s="129">
        <f t="shared" si="14"/>
        <v>0.5</v>
      </c>
      <c r="BM11" s="134">
        <v>0</v>
      </c>
      <c r="BN11" s="129">
        <f t="shared" si="15"/>
      </c>
      <c r="BO11" s="178" t="s">
        <v>967</v>
      </c>
      <c r="BP11" s="178"/>
      <c r="BQ11" s="50"/>
      <c r="BR11" s="50"/>
      <c r="BS11" s="50"/>
    </row>
    <row r="12" spans="1:71" ht="118.5" customHeight="1">
      <c r="A12" s="73">
        <v>108</v>
      </c>
      <c r="B12" s="73">
        <v>7</v>
      </c>
      <c r="C12" s="73" t="s">
        <v>121</v>
      </c>
      <c r="D12" s="73" t="s">
        <v>153</v>
      </c>
      <c r="E12" s="73" t="s">
        <v>59</v>
      </c>
      <c r="F12" s="73" t="s">
        <v>44</v>
      </c>
      <c r="G12" s="73" t="s">
        <v>55</v>
      </c>
      <c r="H12" s="73" t="s">
        <v>63</v>
      </c>
      <c r="I12" s="73" t="s">
        <v>167</v>
      </c>
      <c r="J12" s="97" t="s">
        <v>630</v>
      </c>
      <c r="K12" s="97" t="s">
        <v>426</v>
      </c>
      <c r="L12" s="84" t="s">
        <v>427</v>
      </c>
      <c r="M12" s="96"/>
      <c r="N12" s="98"/>
      <c r="O12" s="98"/>
      <c r="P12" s="98"/>
      <c r="Q12" s="98"/>
      <c r="R12" s="98"/>
      <c r="S12" s="98">
        <v>1</v>
      </c>
      <c r="T12" s="80">
        <f t="shared" si="16"/>
        <v>1</v>
      </c>
      <c r="U12" s="48"/>
      <c r="V12" s="48" t="s">
        <v>179</v>
      </c>
      <c r="W12" s="48" t="s">
        <v>179</v>
      </c>
      <c r="X12" s="48"/>
      <c r="Y12" s="48"/>
      <c r="Z12" s="48"/>
      <c r="AA12" s="48"/>
      <c r="AB12" s="48"/>
      <c r="AC12" s="48"/>
      <c r="AD12" s="48"/>
      <c r="AE12" s="48"/>
      <c r="AF12" s="48"/>
      <c r="AG12" s="48"/>
      <c r="AH12" s="48"/>
      <c r="AI12" s="48"/>
      <c r="AJ12" s="48"/>
      <c r="AK12" s="48"/>
      <c r="AL12" s="49"/>
      <c r="AM12" s="49"/>
      <c r="AN12" s="49"/>
      <c r="AO12" s="49"/>
      <c r="AP12" s="49"/>
      <c r="AQ12" s="49"/>
      <c r="AR12" s="49">
        <f t="shared" si="0"/>
        <v>0</v>
      </c>
      <c r="AS12" s="128">
        <f t="shared" si="6"/>
        <v>0</v>
      </c>
      <c r="AT12" s="129">
        <f t="shared" si="7"/>
        <v>0</v>
      </c>
      <c r="AU12" s="129">
        <f t="shared" si="8"/>
      </c>
      <c r="AV12" s="129">
        <f t="shared" si="9"/>
        <v>0</v>
      </c>
      <c r="AW12" s="134"/>
      <c r="AX12" s="129">
        <f t="shared" si="10"/>
      </c>
      <c r="AY12" s="51"/>
      <c r="AZ12" s="51"/>
      <c r="BA12" s="128">
        <f t="shared" si="1"/>
        <v>0</v>
      </c>
      <c r="BB12" s="129">
        <f t="shared" si="2"/>
        <v>0</v>
      </c>
      <c r="BC12" s="129">
        <f t="shared" si="3"/>
      </c>
      <c r="BD12" s="129">
        <f t="shared" si="4"/>
        <v>0</v>
      </c>
      <c r="BE12" s="134">
        <v>0</v>
      </c>
      <c r="BF12" s="129">
        <f t="shared" si="5"/>
      </c>
      <c r="BG12" s="178"/>
      <c r="BH12" s="178"/>
      <c r="BI12" s="128">
        <f t="shared" si="11"/>
        <v>0</v>
      </c>
      <c r="BJ12" s="129">
        <f t="shared" si="12"/>
        <v>0</v>
      </c>
      <c r="BK12" s="129">
        <f t="shared" si="13"/>
      </c>
      <c r="BL12" s="129">
        <f t="shared" si="14"/>
        <v>0</v>
      </c>
      <c r="BM12" s="134">
        <v>0</v>
      </c>
      <c r="BN12" s="129">
        <f t="shared" si="15"/>
      </c>
      <c r="BO12" s="178"/>
      <c r="BP12" s="178"/>
      <c r="BQ12" s="50"/>
      <c r="BR12" s="50"/>
      <c r="BS12" s="50"/>
    </row>
    <row r="13" spans="1:71" ht="51" customHeight="1">
      <c r="A13" s="73">
        <v>109</v>
      </c>
      <c r="B13" s="73">
        <v>8</v>
      </c>
      <c r="C13" s="73" t="s">
        <v>121</v>
      </c>
      <c r="D13" s="73" t="s">
        <v>153</v>
      </c>
      <c r="E13" s="73" t="s">
        <v>59</v>
      </c>
      <c r="F13" s="73" t="s">
        <v>44</v>
      </c>
      <c r="G13" s="73" t="s">
        <v>55</v>
      </c>
      <c r="H13" s="73" t="s">
        <v>63</v>
      </c>
      <c r="I13" s="73" t="s">
        <v>167</v>
      </c>
      <c r="J13" s="82" t="s">
        <v>428</v>
      </c>
      <c r="K13" s="97" t="s">
        <v>429</v>
      </c>
      <c r="L13" s="84" t="s">
        <v>430</v>
      </c>
      <c r="M13" s="96"/>
      <c r="N13" s="98"/>
      <c r="O13" s="98"/>
      <c r="P13" s="98">
        <v>2</v>
      </c>
      <c r="Q13" s="98"/>
      <c r="R13" s="98"/>
      <c r="S13" s="98"/>
      <c r="T13" s="80">
        <f t="shared" si="16"/>
        <v>2</v>
      </c>
      <c r="U13" s="48"/>
      <c r="V13" s="48" t="s">
        <v>179</v>
      </c>
      <c r="W13" s="48" t="s">
        <v>179</v>
      </c>
      <c r="X13" s="48"/>
      <c r="Y13" s="48"/>
      <c r="Z13" s="48"/>
      <c r="AA13" s="48"/>
      <c r="AB13" s="48"/>
      <c r="AC13" s="48"/>
      <c r="AD13" s="48"/>
      <c r="AE13" s="48"/>
      <c r="AF13" s="48"/>
      <c r="AG13" s="48"/>
      <c r="AH13" s="48"/>
      <c r="AI13" s="48"/>
      <c r="AJ13" s="48"/>
      <c r="AK13" s="48"/>
      <c r="AL13" s="49"/>
      <c r="AM13" s="49"/>
      <c r="AN13" s="49">
        <v>2</v>
      </c>
      <c r="AO13" s="49"/>
      <c r="AP13" s="49"/>
      <c r="AQ13" s="49"/>
      <c r="AR13" s="49">
        <f t="shared" si="0"/>
        <v>2</v>
      </c>
      <c r="AS13" s="128">
        <f t="shared" si="6"/>
        <v>0</v>
      </c>
      <c r="AT13" s="129">
        <f t="shared" si="7"/>
        <v>0</v>
      </c>
      <c r="AU13" s="129">
        <f t="shared" si="8"/>
      </c>
      <c r="AV13" s="129">
        <f t="shared" si="9"/>
        <v>1</v>
      </c>
      <c r="AW13" s="134"/>
      <c r="AX13" s="129">
        <f t="shared" si="10"/>
      </c>
      <c r="AY13" s="51"/>
      <c r="AZ13" s="51"/>
      <c r="BA13" s="128">
        <f t="shared" si="1"/>
        <v>0</v>
      </c>
      <c r="BB13" s="129">
        <f t="shared" si="2"/>
        <v>0</v>
      </c>
      <c r="BC13" s="129">
        <f t="shared" si="3"/>
      </c>
      <c r="BD13" s="129">
        <f t="shared" si="4"/>
        <v>1</v>
      </c>
      <c r="BE13" s="134">
        <v>0</v>
      </c>
      <c r="BF13" s="129">
        <f t="shared" si="5"/>
      </c>
      <c r="BG13" s="178"/>
      <c r="BH13" s="178"/>
      <c r="BI13" s="128">
        <f t="shared" si="11"/>
        <v>2</v>
      </c>
      <c r="BJ13" s="129">
        <f t="shared" si="12"/>
        <v>1</v>
      </c>
      <c r="BK13" s="129">
        <f t="shared" si="13"/>
        <v>1</v>
      </c>
      <c r="BL13" s="129">
        <f t="shared" si="14"/>
        <v>1</v>
      </c>
      <c r="BM13" s="134">
        <v>0</v>
      </c>
      <c r="BN13" s="129">
        <f t="shared" si="15"/>
      </c>
      <c r="BO13" s="178" t="s">
        <v>968</v>
      </c>
      <c r="BP13" s="178" t="s">
        <v>969</v>
      </c>
      <c r="BQ13" s="50"/>
      <c r="BR13" s="50"/>
      <c r="BS13" s="50"/>
    </row>
    <row r="14" spans="1:71" ht="38.25" customHeight="1">
      <c r="A14" s="73">
        <v>110</v>
      </c>
      <c r="B14" s="73">
        <v>9</v>
      </c>
      <c r="C14" s="73" t="s">
        <v>121</v>
      </c>
      <c r="D14" s="73" t="s">
        <v>94</v>
      </c>
      <c r="E14" s="73" t="s">
        <v>59</v>
      </c>
      <c r="F14" s="73" t="s">
        <v>44</v>
      </c>
      <c r="G14" s="73" t="s">
        <v>55</v>
      </c>
      <c r="H14" s="73" t="s">
        <v>63</v>
      </c>
      <c r="I14" s="73" t="s">
        <v>171</v>
      </c>
      <c r="J14" s="82" t="s">
        <v>431</v>
      </c>
      <c r="K14" s="97" t="s">
        <v>209</v>
      </c>
      <c r="L14" s="84" t="s">
        <v>432</v>
      </c>
      <c r="M14" s="96"/>
      <c r="N14" s="98"/>
      <c r="O14" s="87"/>
      <c r="P14" s="87"/>
      <c r="Q14" s="87"/>
      <c r="R14" s="87"/>
      <c r="S14" s="87">
        <v>1</v>
      </c>
      <c r="T14" s="99">
        <f t="shared" si="16"/>
        <v>1</v>
      </c>
      <c r="U14" s="48"/>
      <c r="V14" s="48"/>
      <c r="W14" s="48" t="s">
        <v>179</v>
      </c>
      <c r="X14" s="48"/>
      <c r="Y14" s="48"/>
      <c r="Z14" s="48"/>
      <c r="AA14" s="48"/>
      <c r="AB14" s="48"/>
      <c r="AC14" s="48"/>
      <c r="AD14" s="48"/>
      <c r="AE14" s="48"/>
      <c r="AF14" s="48"/>
      <c r="AG14" s="48"/>
      <c r="AH14" s="48"/>
      <c r="AI14" s="48"/>
      <c r="AJ14" s="48"/>
      <c r="AK14" s="48"/>
      <c r="AL14" s="51"/>
      <c r="AM14" s="51"/>
      <c r="AN14" s="178"/>
      <c r="AO14" s="51"/>
      <c r="AP14" s="51"/>
      <c r="AQ14" s="51"/>
      <c r="AR14" s="51">
        <f t="shared" si="0"/>
        <v>0</v>
      </c>
      <c r="AS14" s="128">
        <f t="shared" si="6"/>
        <v>0</v>
      </c>
      <c r="AT14" s="129">
        <f t="shared" si="7"/>
        <v>0</v>
      </c>
      <c r="AU14" s="129">
        <f t="shared" si="8"/>
      </c>
      <c r="AV14" s="129">
        <f t="shared" si="9"/>
        <v>0</v>
      </c>
      <c r="AW14" s="134"/>
      <c r="AX14" s="129">
        <f t="shared" si="10"/>
      </c>
      <c r="AY14" s="51"/>
      <c r="AZ14" s="51"/>
      <c r="BA14" s="128">
        <f t="shared" si="1"/>
        <v>0</v>
      </c>
      <c r="BB14" s="129">
        <f t="shared" si="2"/>
        <v>0</v>
      </c>
      <c r="BC14" s="129">
        <f t="shared" si="3"/>
      </c>
      <c r="BD14" s="129">
        <f t="shared" si="4"/>
        <v>0</v>
      </c>
      <c r="BE14" s="134">
        <v>0</v>
      </c>
      <c r="BF14" s="129">
        <f t="shared" si="5"/>
      </c>
      <c r="BG14" s="178"/>
      <c r="BH14" s="178"/>
      <c r="BI14" s="128">
        <f t="shared" si="11"/>
        <v>0</v>
      </c>
      <c r="BJ14" s="129">
        <f t="shared" si="12"/>
        <v>0</v>
      </c>
      <c r="BK14" s="129">
        <f t="shared" si="13"/>
      </c>
      <c r="BL14" s="129">
        <f t="shared" si="14"/>
        <v>0</v>
      </c>
      <c r="BM14" s="134">
        <v>0</v>
      </c>
      <c r="BN14" s="129">
        <f t="shared" si="15"/>
      </c>
      <c r="BO14" s="178"/>
      <c r="BP14" s="178"/>
      <c r="BQ14" s="50"/>
      <c r="BR14" s="50"/>
      <c r="BS14" s="50"/>
    </row>
    <row r="15" spans="1:71" ht="63.75" customHeight="1">
      <c r="A15" s="73">
        <v>111</v>
      </c>
      <c r="B15" s="73">
        <v>10</v>
      </c>
      <c r="C15" s="73" t="s">
        <v>121</v>
      </c>
      <c r="D15" s="73" t="s">
        <v>94</v>
      </c>
      <c r="E15" s="73" t="s">
        <v>59</v>
      </c>
      <c r="F15" s="73" t="s">
        <v>44</v>
      </c>
      <c r="G15" s="73" t="s">
        <v>55</v>
      </c>
      <c r="H15" s="73" t="s">
        <v>63</v>
      </c>
      <c r="I15" s="73" t="s">
        <v>172</v>
      </c>
      <c r="J15" s="82" t="s">
        <v>433</v>
      </c>
      <c r="K15" s="97" t="s">
        <v>434</v>
      </c>
      <c r="L15" s="84" t="s">
        <v>435</v>
      </c>
      <c r="M15" s="96"/>
      <c r="N15" s="98"/>
      <c r="O15" s="87"/>
      <c r="P15" s="87"/>
      <c r="Q15" s="87"/>
      <c r="R15" s="87"/>
      <c r="S15" s="87">
        <v>0.7</v>
      </c>
      <c r="T15" s="99">
        <f t="shared" si="16"/>
        <v>0.7</v>
      </c>
      <c r="U15" s="48"/>
      <c r="V15" s="48"/>
      <c r="W15" s="48" t="s">
        <v>179</v>
      </c>
      <c r="X15" s="48"/>
      <c r="Y15" s="48"/>
      <c r="Z15" s="48"/>
      <c r="AA15" s="48"/>
      <c r="AB15" s="48"/>
      <c r="AC15" s="48"/>
      <c r="AD15" s="48"/>
      <c r="AE15" s="48"/>
      <c r="AF15" s="48"/>
      <c r="AG15" s="48"/>
      <c r="AH15" s="48"/>
      <c r="AI15" s="48"/>
      <c r="AJ15" s="48"/>
      <c r="AK15" s="48"/>
      <c r="AL15" s="51"/>
      <c r="AM15" s="51"/>
      <c r="AN15" s="178"/>
      <c r="AO15" s="51"/>
      <c r="AP15" s="51"/>
      <c r="AQ15" s="51"/>
      <c r="AR15" s="51">
        <f t="shared" si="0"/>
        <v>0</v>
      </c>
      <c r="AS15" s="128">
        <f t="shared" si="6"/>
        <v>0</v>
      </c>
      <c r="AT15" s="129">
        <f t="shared" si="7"/>
        <v>0</v>
      </c>
      <c r="AU15" s="129">
        <f t="shared" si="8"/>
      </c>
      <c r="AV15" s="129">
        <f t="shared" si="9"/>
        <v>0</v>
      </c>
      <c r="AW15" s="134"/>
      <c r="AX15" s="129">
        <f t="shared" si="10"/>
      </c>
      <c r="AY15" s="51"/>
      <c r="AZ15" s="51"/>
      <c r="BA15" s="128">
        <f t="shared" si="1"/>
        <v>0</v>
      </c>
      <c r="BB15" s="129">
        <f t="shared" si="2"/>
        <v>0</v>
      </c>
      <c r="BC15" s="129">
        <f t="shared" si="3"/>
      </c>
      <c r="BD15" s="129">
        <f t="shared" si="4"/>
        <v>0</v>
      </c>
      <c r="BE15" s="134">
        <v>0</v>
      </c>
      <c r="BF15" s="129">
        <f t="shared" si="5"/>
      </c>
      <c r="BG15" s="178"/>
      <c r="BH15" s="178"/>
      <c r="BI15" s="128">
        <f t="shared" si="11"/>
        <v>0</v>
      </c>
      <c r="BJ15" s="129">
        <f t="shared" si="12"/>
        <v>0</v>
      </c>
      <c r="BK15" s="129">
        <f t="shared" si="13"/>
      </c>
      <c r="BL15" s="129">
        <f t="shared" si="14"/>
        <v>0</v>
      </c>
      <c r="BM15" s="134">
        <v>0</v>
      </c>
      <c r="BN15" s="129">
        <f t="shared" si="15"/>
      </c>
      <c r="BO15" s="178"/>
      <c r="BP15" s="178"/>
      <c r="BQ15" s="50"/>
      <c r="BR15" s="50"/>
      <c r="BS15" s="50"/>
    </row>
    <row r="16" spans="1:71" ht="76.5" customHeight="1">
      <c r="A16" s="73">
        <v>112</v>
      </c>
      <c r="B16" s="73">
        <v>11</v>
      </c>
      <c r="C16" s="73" t="s">
        <v>121</v>
      </c>
      <c r="D16" s="73" t="s">
        <v>94</v>
      </c>
      <c r="E16" s="73" t="s">
        <v>59</v>
      </c>
      <c r="F16" s="73" t="s">
        <v>44</v>
      </c>
      <c r="G16" s="73" t="s">
        <v>55</v>
      </c>
      <c r="H16" s="73" t="s">
        <v>63</v>
      </c>
      <c r="I16" s="73" t="s">
        <v>172</v>
      </c>
      <c r="J16" s="82" t="s">
        <v>436</v>
      </c>
      <c r="K16" s="97" t="s">
        <v>437</v>
      </c>
      <c r="L16" s="84" t="s">
        <v>438</v>
      </c>
      <c r="M16" s="96"/>
      <c r="N16" s="98"/>
      <c r="O16" s="87"/>
      <c r="P16" s="87"/>
      <c r="Q16" s="87"/>
      <c r="R16" s="87"/>
      <c r="S16" s="87">
        <v>0.8</v>
      </c>
      <c r="T16" s="99">
        <f t="shared" si="16"/>
        <v>0.8</v>
      </c>
      <c r="U16" s="48"/>
      <c r="V16" s="48"/>
      <c r="W16" s="48" t="s">
        <v>179</v>
      </c>
      <c r="X16" s="48"/>
      <c r="Y16" s="48"/>
      <c r="Z16" s="48"/>
      <c r="AA16" s="48"/>
      <c r="AB16" s="48"/>
      <c r="AC16" s="48"/>
      <c r="AD16" s="48"/>
      <c r="AE16" s="48"/>
      <c r="AF16" s="48"/>
      <c r="AG16" s="48"/>
      <c r="AH16" s="48"/>
      <c r="AI16" s="48"/>
      <c r="AJ16" s="48"/>
      <c r="AK16" s="48"/>
      <c r="AL16" s="51"/>
      <c r="AM16" s="51"/>
      <c r="AN16" s="178"/>
      <c r="AO16" s="51"/>
      <c r="AP16" s="51"/>
      <c r="AQ16" s="51"/>
      <c r="AR16" s="51">
        <f t="shared" si="0"/>
        <v>0</v>
      </c>
      <c r="AS16" s="128">
        <f t="shared" si="6"/>
        <v>0</v>
      </c>
      <c r="AT16" s="129">
        <f t="shared" si="7"/>
        <v>0</v>
      </c>
      <c r="AU16" s="129">
        <f t="shared" si="8"/>
      </c>
      <c r="AV16" s="129">
        <f t="shared" si="9"/>
        <v>0</v>
      </c>
      <c r="AW16" s="134"/>
      <c r="AX16" s="129">
        <f t="shared" si="10"/>
      </c>
      <c r="AY16" s="51"/>
      <c r="AZ16" s="51"/>
      <c r="BA16" s="128">
        <f t="shared" si="1"/>
        <v>0</v>
      </c>
      <c r="BB16" s="129">
        <f t="shared" si="2"/>
        <v>0</v>
      </c>
      <c r="BC16" s="129">
        <f t="shared" si="3"/>
      </c>
      <c r="BD16" s="129">
        <f t="shared" si="4"/>
        <v>0</v>
      </c>
      <c r="BE16" s="134">
        <v>0</v>
      </c>
      <c r="BF16" s="129">
        <f t="shared" si="5"/>
      </c>
      <c r="BG16" s="178"/>
      <c r="BH16" s="178"/>
      <c r="BI16" s="128">
        <f t="shared" si="11"/>
        <v>0</v>
      </c>
      <c r="BJ16" s="129">
        <f t="shared" si="12"/>
        <v>0</v>
      </c>
      <c r="BK16" s="129">
        <f t="shared" si="13"/>
      </c>
      <c r="BL16" s="129">
        <f t="shared" si="14"/>
        <v>0</v>
      </c>
      <c r="BM16" s="134">
        <v>0</v>
      </c>
      <c r="BN16" s="129">
        <f t="shared" si="15"/>
      </c>
      <c r="BO16" s="178"/>
      <c r="BP16" s="178"/>
      <c r="BQ16" s="50"/>
      <c r="BR16" s="50"/>
      <c r="BS16" s="50"/>
    </row>
    <row r="17" spans="1:71" ht="51" customHeight="1">
      <c r="A17" s="73">
        <v>113</v>
      </c>
      <c r="B17" s="73">
        <v>12</v>
      </c>
      <c r="C17" s="73" t="s">
        <v>121</v>
      </c>
      <c r="D17" s="73" t="s">
        <v>94</v>
      </c>
      <c r="E17" s="73" t="s">
        <v>41</v>
      </c>
      <c r="F17" s="73" t="s">
        <v>44</v>
      </c>
      <c r="G17" s="73" t="s">
        <v>55</v>
      </c>
      <c r="H17" s="73" t="s">
        <v>66</v>
      </c>
      <c r="I17" s="73" t="s">
        <v>439</v>
      </c>
      <c r="J17" s="82" t="s">
        <v>440</v>
      </c>
      <c r="K17" s="97" t="s">
        <v>441</v>
      </c>
      <c r="L17" s="84" t="s">
        <v>442</v>
      </c>
      <c r="M17" s="96"/>
      <c r="N17" s="98"/>
      <c r="O17" s="87"/>
      <c r="P17" s="87"/>
      <c r="Q17" s="87"/>
      <c r="R17" s="87"/>
      <c r="S17" s="87">
        <v>0.95</v>
      </c>
      <c r="T17" s="99">
        <f t="shared" si="16"/>
        <v>0.95</v>
      </c>
      <c r="U17" s="48"/>
      <c r="V17" s="48"/>
      <c r="W17" s="48" t="s">
        <v>179</v>
      </c>
      <c r="X17" s="48"/>
      <c r="Y17" s="48" t="s">
        <v>179</v>
      </c>
      <c r="Z17" s="48"/>
      <c r="AA17" s="48"/>
      <c r="AB17" s="48"/>
      <c r="AC17" s="48"/>
      <c r="AD17" s="48"/>
      <c r="AE17" s="48"/>
      <c r="AF17" s="48"/>
      <c r="AG17" s="48"/>
      <c r="AH17" s="48"/>
      <c r="AI17" s="48"/>
      <c r="AJ17" s="48"/>
      <c r="AK17" s="48"/>
      <c r="AL17" s="51"/>
      <c r="AM17" s="51"/>
      <c r="AN17" s="178"/>
      <c r="AO17" s="51"/>
      <c r="AP17" s="51"/>
      <c r="AQ17" s="51"/>
      <c r="AR17" s="51">
        <f t="shared" si="0"/>
        <v>0</v>
      </c>
      <c r="AS17" s="128">
        <f t="shared" si="6"/>
        <v>0</v>
      </c>
      <c r="AT17" s="129">
        <f t="shared" si="7"/>
        <v>0</v>
      </c>
      <c r="AU17" s="129">
        <f t="shared" si="8"/>
      </c>
      <c r="AV17" s="129">
        <f t="shared" si="9"/>
        <v>0</v>
      </c>
      <c r="AW17" s="134"/>
      <c r="AX17" s="129">
        <f t="shared" si="10"/>
      </c>
      <c r="AY17" s="51"/>
      <c r="AZ17" s="51"/>
      <c r="BA17" s="128">
        <f t="shared" si="1"/>
        <v>0</v>
      </c>
      <c r="BB17" s="129">
        <f t="shared" si="2"/>
        <v>0</v>
      </c>
      <c r="BC17" s="129">
        <f t="shared" si="3"/>
      </c>
      <c r="BD17" s="129">
        <f t="shared" si="4"/>
        <v>0</v>
      </c>
      <c r="BE17" s="134">
        <v>0</v>
      </c>
      <c r="BF17" s="129">
        <f t="shared" si="5"/>
      </c>
      <c r="BG17" s="178"/>
      <c r="BH17" s="178"/>
      <c r="BI17" s="128">
        <f t="shared" si="11"/>
        <v>0</v>
      </c>
      <c r="BJ17" s="129">
        <f t="shared" si="12"/>
        <v>0</v>
      </c>
      <c r="BK17" s="129">
        <f t="shared" si="13"/>
      </c>
      <c r="BL17" s="129">
        <f t="shared" si="14"/>
        <v>0</v>
      </c>
      <c r="BM17" s="134">
        <v>0</v>
      </c>
      <c r="BN17" s="129">
        <f t="shared" si="15"/>
      </c>
      <c r="BO17" s="178"/>
      <c r="BP17" s="178"/>
      <c r="BQ17" s="50"/>
      <c r="BR17" s="50"/>
      <c r="BS17" s="50"/>
    </row>
    <row r="18" spans="1:71" ht="12.75">
      <c r="A18" s="120"/>
      <c r="B18" s="120"/>
      <c r="C18" s="120"/>
      <c r="D18" s="120"/>
      <c r="E18" s="120"/>
      <c r="F18" s="120"/>
      <c r="G18" s="120"/>
      <c r="H18" s="120"/>
      <c r="I18" s="120"/>
      <c r="J18" s="121"/>
      <c r="K18" s="122"/>
      <c r="L18" s="123"/>
      <c r="M18" s="124">
        <f>SUM(M6:M17)</f>
        <v>0</v>
      </c>
      <c r="N18" s="125"/>
      <c r="O18" s="125"/>
      <c r="P18" s="125"/>
      <c r="Q18" s="125"/>
      <c r="R18" s="125"/>
      <c r="S18" s="125"/>
      <c r="T18" s="125"/>
      <c r="U18" s="57"/>
      <c r="V18" s="57"/>
      <c r="W18" s="57"/>
      <c r="X18" s="57"/>
      <c r="Y18" s="57"/>
      <c r="Z18" s="57"/>
      <c r="AA18" s="57"/>
      <c r="AB18" s="57"/>
      <c r="AC18" s="57"/>
      <c r="AD18" s="57"/>
      <c r="AE18" s="57"/>
      <c r="AF18" s="57"/>
      <c r="AG18" s="57"/>
      <c r="AH18" s="57"/>
      <c r="AI18" s="57"/>
      <c r="AJ18" s="57"/>
      <c r="AK18" s="58"/>
      <c r="AL18" s="59"/>
      <c r="AM18" s="59"/>
      <c r="AN18" s="59"/>
      <c r="AO18" s="59"/>
      <c r="AP18" s="59"/>
      <c r="AQ18" s="59"/>
      <c r="AR18" s="59"/>
      <c r="AS18" s="130"/>
      <c r="AT18" s="131"/>
      <c r="AU18" s="131">
        <f>AVERAGE(AU5:AU17)</f>
        <v>1</v>
      </c>
      <c r="AV18" s="131">
        <f>AVERAGE(AV5:AV17)</f>
        <v>0.3194444444444444</v>
      </c>
      <c r="AW18" s="136">
        <f>SUM(AW5:AW17)</f>
        <v>0</v>
      </c>
      <c r="AX18" s="131"/>
      <c r="AY18" s="60"/>
      <c r="AZ18" s="60"/>
      <c r="BA18" s="131"/>
      <c r="BB18" s="131"/>
      <c r="BC18" s="131">
        <f>AVERAGE(BC6:BC17)</f>
        <v>1</v>
      </c>
      <c r="BD18" s="131">
        <f>AVERAGE(BD6:BD17)</f>
        <v>0.3194444444444444</v>
      </c>
      <c r="BE18" s="153">
        <f>SUM(BE6:BE17)</f>
        <v>0</v>
      </c>
      <c r="BF18" s="131" t="e">
        <f>AVERAGE(BG6:BG17)</f>
        <v>#DIV/0!</v>
      </c>
      <c r="BG18" s="131"/>
      <c r="BH18" s="131"/>
      <c r="BI18" s="131"/>
      <c r="BJ18" s="131"/>
      <c r="BK18" s="131">
        <f>AVERAGE(BK6:BK17)</f>
        <v>1</v>
      </c>
      <c r="BL18" s="131">
        <f>AVERAGE(BL6:BL17)</f>
        <v>0.3194444444444444</v>
      </c>
      <c r="BM18" s="153">
        <f>SUM(BM6:BM17)</f>
        <v>0</v>
      </c>
      <c r="BN18" s="131" t="e">
        <f>AVERAGE(BO6:BO17)</f>
        <v>#DIV/0!</v>
      </c>
      <c r="BO18" s="131"/>
      <c r="BP18" s="131"/>
      <c r="BQ18" s="60"/>
      <c r="BR18" s="60"/>
      <c r="BS18" s="60"/>
    </row>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sheetData>
  <sheetProtection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theme="0" tint="-0.24997000396251678"/>
  </sheetPr>
  <dimension ref="A1:BS12"/>
  <sheetViews>
    <sheetView showGridLines="0" zoomScale="70" zoomScaleNormal="70" zoomScalePageLayoutView="0" workbookViewId="0" topLeftCell="B1">
      <pane xSplit="9" ySplit="5" topLeftCell="K9" activePane="bottomRight" state="frozen"/>
      <selection pane="topLeft" activeCell="B1" sqref="B1"/>
      <selection pane="topRight" activeCell="K1" sqref="K1"/>
      <selection pane="bottomLeft" activeCell="B6" sqref="B6"/>
      <selection pane="bottomRight" activeCell="T12" sqref="T12"/>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5.28125" style="61" customWidth="1"/>
    <col min="10" max="10" width="20.00390625" style="62" bestFit="1" customWidth="1"/>
    <col min="11" max="11" width="16.140625" style="63" customWidth="1"/>
    <col min="12" max="12" width="35.140625" style="63" customWidth="1"/>
    <col min="13" max="13" width="23.28125" style="64" customWidth="1"/>
    <col min="14" max="19" width="8.140625" style="65" customWidth="1"/>
    <col min="20" max="20" width="11.281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0.7109375" style="66" hidden="1" customWidth="1"/>
    <col min="52" max="52" width="23.57421875" style="66" hidden="1" customWidth="1"/>
    <col min="53" max="53" width="20.7109375" style="66" hidden="1" customWidth="1"/>
    <col min="54" max="54" width="23.57421875" style="66" hidden="1" customWidth="1"/>
    <col min="55" max="55" width="19.7109375" style="66" hidden="1" customWidth="1"/>
    <col min="56" max="56" width="23.57421875" style="66" hidden="1" customWidth="1"/>
    <col min="57" max="57" width="21.28125" style="66" hidden="1" customWidth="1"/>
    <col min="58" max="60" width="23.57421875" style="66" hidden="1" customWidth="1"/>
    <col min="61" max="61" width="19.7109375" style="66" customWidth="1"/>
    <col min="62" max="68" width="23.5742187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14.75">
      <c r="A6" s="73">
        <v>114</v>
      </c>
      <c r="B6" s="73">
        <v>1</v>
      </c>
      <c r="C6" s="73" t="s">
        <v>51</v>
      </c>
      <c r="D6" s="73"/>
      <c r="E6" s="73" t="s">
        <v>59</v>
      </c>
      <c r="F6" s="73" t="s">
        <v>44</v>
      </c>
      <c r="G6" s="73" t="s">
        <v>55</v>
      </c>
      <c r="H6" s="73" t="s">
        <v>64</v>
      </c>
      <c r="I6" s="73" t="s">
        <v>52</v>
      </c>
      <c r="J6" s="82" t="s">
        <v>443</v>
      </c>
      <c r="K6" s="105" t="s">
        <v>444</v>
      </c>
      <c r="L6" s="84" t="s">
        <v>445</v>
      </c>
      <c r="M6" s="96"/>
      <c r="N6" s="87">
        <v>0.16666666666666669</v>
      </c>
      <c r="O6" s="87">
        <v>0.16666666666666669</v>
      </c>
      <c r="P6" s="87">
        <v>0.16666666666666669</v>
      </c>
      <c r="Q6" s="87">
        <v>0.16666666666666669</v>
      </c>
      <c r="R6" s="87">
        <v>0.16666666666666669</v>
      </c>
      <c r="S6" s="87">
        <v>0.16666666666666669</v>
      </c>
      <c r="T6" s="99">
        <f aca="true" t="shared" si="0" ref="T6:T11">SUM(N6:S6)</f>
        <v>1.0000000000000002</v>
      </c>
      <c r="U6" s="48"/>
      <c r="V6" s="48"/>
      <c r="W6" s="48" t="s">
        <v>179</v>
      </c>
      <c r="X6" s="48"/>
      <c r="Y6" s="48"/>
      <c r="Z6" s="48"/>
      <c r="AA6" s="48"/>
      <c r="AB6" s="48"/>
      <c r="AC6" s="48"/>
      <c r="AD6" s="48"/>
      <c r="AE6" s="48"/>
      <c r="AF6" s="48"/>
      <c r="AG6" s="48"/>
      <c r="AH6" s="48"/>
      <c r="AI6" s="48"/>
      <c r="AJ6" s="48"/>
      <c r="AK6" s="48"/>
      <c r="AL6" s="178">
        <v>0.17</v>
      </c>
      <c r="AM6" s="178">
        <v>0.17</v>
      </c>
      <c r="AN6" s="178">
        <v>0.17</v>
      </c>
      <c r="AO6" s="51"/>
      <c r="AP6" s="51"/>
      <c r="AQ6" s="51"/>
      <c r="AR6" s="51">
        <f aca="true" t="shared" si="1" ref="AR6:AR11">SUM(AL6:AQ6)</f>
        <v>0.51</v>
      </c>
      <c r="AS6" s="128">
        <f aca="true" t="shared" si="2" ref="AS6:AS11">SUM(N6)</f>
        <v>0.16666666666666669</v>
      </c>
      <c r="AT6" s="129">
        <f aca="true" t="shared" si="3" ref="AT6:AT11">IF(ISERR(+N6/T6),"",IF((+N6/T6)&gt;100%,100%,(+N6/T6)))</f>
        <v>0.16666666666666666</v>
      </c>
      <c r="AU6" s="129">
        <f aca="true" t="shared" si="4" ref="AU6:AU11">IF(ISERR(+AL6/AS6),"",IF((+AL6/AS6)&gt;100%,100%,(+AL6/AS6)))</f>
        <v>1</v>
      </c>
      <c r="AV6" s="129">
        <f aca="true" t="shared" si="5" ref="AV6:AV11">AR6/T6</f>
        <v>0.5099999999999999</v>
      </c>
      <c r="AW6" s="134"/>
      <c r="AX6" s="129">
        <f aca="true" t="shared" si="6" ref="AX6:AX11">IF(ISERR(+AW6/M6),"",IF((+AW6/M6),(AW6/M6),(AW6/M6)))</f>
      </c>
      <c r="AY6" s="178" t="s">
        <v>693</v>
      </c>
      <c r="AZ6" s="178" t="s">
        <v>694</v>
      </c>
      <c r="BA6" s="128">
        <f aca="true" t="shared" si="7" ref="BA6:BA11">SUM(O6)</f>
        <v>0.16666666666666669</v>
      </c>
      <c r="BB6" s="129">
        <f aca="true" t="shared" si="8" ref="BB6:BB11">IF(ISERR(+O6/T6),"",IF((+O6/T6)&gt;100%,100%,(+O6/T6)))</f>
        <v>0.16666666666666666</v>
      </c>
      <c r="BC6" s="129">
        <f aca="true" t="shared" si="9" ref="BC6:BC11">IF(ISERR(+AM6/BA6),"",IF((+AM6/BA6)&gt;100%,100%,(+AM6/BA6)))</f>
        <v>1</v>
      </c>
      <c r="BD6" s="129">
        <f aca="true" t="shared" si="10" ref="BD6:BD11">AR6/T6</f>
        <v>0.5099999999999999</v>
      </c>
      <c r="BE6" s="134">
        <v>0</v>
      </c>
      <c r="BF6" s="129">
        <f aca="true" t="shared" si="11" ref="BF6:BF11">IF(ISERR(+BE6/M6),"",IF((+BE6/M6),(BE6/M6),(BE6/M6)))</f>
      </c>
      <c r="BG6" s="178" t="s">
        <v>829</v>
      </c>
      <c r="BH6" s="178" t="s">
        <v>694</v>
      </c>
      <c r="BI6" s="197">
        <f aca="true" t="shared" si="12" ref="BI6:BI11">SUM(P6)</f>
        <v>0.16666666666666669</v>
      </c>
      <c r="BJ6" s="50">
        <f aca="true" t="shared" si="13" ref="BJ6:BJ11">IF(ISERR(+P6/T6),"",IF((+P6/T6)&gt;100%,100%,(+P6/T6)))</f>
        <v>0.16666666666666666</v>
      </c>
      <c r="BK6" s="50">
        <f aca="true" t="shared" si="14" ref="BK6:BK11">IF(ISERR(+AN6/BI6),"",IF((+AN6/BI6)&gt;100%,100%,(+AN6/BI6)))</f>
        <v>1</v>
      </c>
      <c r="BL6" s="50">
        <f aca="true" t="shared" si="15" ref="BL6:BL11">AR6/T6</f>
        <v>0.5099999999999999</v>
      </c>
      <c r="BM6" s="134">
        <v>0</v>
      </c>
      <c r="BN6" s="50">
        <f aca="true" t="shared" si="16" ref="BN6:BN11">IF(ISERR(+BM6/U6),"",IF((+BM6/U6),(BM6/U6),(BM6/U6)))</f>
      </c>
      <c r="BO6" s="178" t="s">
        <v>970</v>
      </c>
      <c r="BP6" s="178" t="s">
        <v>694</v>
      </c>
      <c r="BQ6" s="50"/>
      <c r="BR6" s="50"/>
      <c r="BS6" s="50"/>
    </row>
    <row r="7" spans="1:71" ht="318.75">
      <c r="A7" s="73">
        <v>115</v>
      </c>
      <c r="B7" s="73">
        <v>2</v>
      </c>
      <c r="C7" s="73" t="s">
        <v>51</v>
      </c>
      <c r="D7" s="73"/>
      <c r="E7" s="73" t="s">
        <v>59</v>
      </c>
      <c r="F7" s="73" t="s">
        <v>44</v>
      </c>
      <c r="G7" s="73" t="s">
        <v>55</v>
      </c>
      <c r="H7" s="73" t="s">
        <v>64</v>
      </c>
      <c r="I7" s="73" t="s">
        <v>52</v>
      </c>
      <c r="J7" s="82" t="s">
        <v>446</v>
      </c>
      <c r="K7" s="97">
        <v>2</v>
      </c>
      <c r="L7" s="84" t="s">
        <v>447</v>
      </c>
      <c r="M7" s="96"/>
      <c r="N7" s="98">
        <v>1</v>
      </c>
      <c r="O7" s="98"/>
      <c r="P7" s="98"/>
      <c r="Q7" s="98"/>
      <c r="R7" s="98">
        <v>1</v>
      </c>
      <c r="S7" s="98"/>
      <c r="T7" s="80">
        <f t="shared" si="0"/>
        <v>2</v>
      </c>
      <c r="U7" s="48"/>
      <c r="V7" s="48"/>
      <c r="W7" s="48" t="s">
        <v>179</v>
      </c>
      <c r="X7" s="48"/>
      <c r="Y7" s="48"/>
      <c r="Z7" s="48"/>
      <c r="AA7" s="48"/>
      <c r="AB7" s="48"/>
      <c r="AC7" s="48"/>
      <c r="AD7" s="48"/>
      <c r="AE7" s="48"/>
      <c r="AF7" s="48"/>
      <c r="AG7" s="48"/>
      <c r="AH7" s="48"/>
      <c r="AI7" s="48"/>
      <c r="AJ7" s="48"/>
      <c r="AK7" s="48"/>
      <c r="AL7" s="51">
        <v>0.25</v>
      </c>
      <c r="AM7" s="49">
        <v>0.5</v>
      </c>
      <c r="AN7" s="49">
        <v>0</v>
      </c>
      <c r="AO7" s="51"/>
      <c r="AP7" s="51"/>
      <c r="AQ7" s="51"/>
      <c r="AR7" s="51">
        <f t="shared" si="1"/>
        <v>0.75</v>
      </c>
      <c r="AS7" s="128">
        <f t="shared" si="2"/>
        <v>1</v>
      </c>
      <c r="AT7" s="129">
        <f t="shared" si="3"/>
        <v>0.5</v>
      </c>
      <c r="AU7" s="129">
        <f t="shared" si="4"/>
        <v>0.25</v>
      </c>
      <c r="AV7" s="129">
        <f t="shared" si="5"/>
        <v>0.375</v>
      </c>
      <c r="AW7" s="134"/>
      <c r="AX7" s="129">
        <f t="shared" si="6"/>
      </c>
      <c r="AY7" s="178" t="s">
        <v>695</v>
      </c>
      <c r="AZ7" s="178" t="s">
        <v>696</v>
      </c>
      <c r="BA7" s="128">
        <f t="shared" si="7"/>
        <v>0</v>
      </c>
      <c r="BB7" s="129">
        <f t="shared" si="8"/>
        <v>0</v>
      </c>
      <c r="BC7" s="129">
        <f t="shared" si="9"/>
      </c>
      <c r="BD7" s="129">
        <f t="shared" si="10"/>
        <v>0.375</v>
      </c>
      <c r="BE7" s="134">
        <v>0</v>
      </c>
      <c r="BF7" s="129">
        <f t="shared" si="11"/>
      </c>
      <c r="BG7" s="178" t="s">
        <v>830</v>
      </c>
      <c r="BH7" s="178" t="s">
        <v>694</v>
      </c>
      <c r="BI7" s="197">
        <f t="shared" si="12"/>
        <v>0</v>
      </c>
      <c r="BJ7" s="50">
        <f t="shared" si="13"/>
        <v>0</v>
      </c>
      <c r="BK7" s="50">
        <f t="shared" si="14"/>
      </c>
      <c r="BL7" s="50">
        <f t="shared" si="15"/>
        <v>0.375</v>
      </c>
      <c r="BM7" s="134">
        <v>0</v>
      </c>
      <c r="BN7" s="50">
        <f t="shared" si="16"/>
      </c>
      <c r="BO7" s="178" t="s">
        <v>971</v>
      </c>
      <c r="BP7" s="178" t="s">
        <v>694</v>
      </c>
      <c r="BQ7" s="50"/>
      <c r="BR7" s="50"/>
      <c r="BS7" s="50"/>
    </row>
    <row r="8" spans="1:71" ht="178.5">
      <c r="A8" s="73">
        <v>116</v>
      </c>
      <c r="B8" s="73">
        <v>3</v>
      </c>
      <c r="C8" s="73" t="s">
        <v>51</v>
      </c>
      <c r="D8" s="73"/>
      <c r="E8" s="73" t="s">
        <v>59</v>
      </c>
      <c r="F8" s="73" t="s">
        <v>44</v>
      </c>
      <c r="G8" s="73" t="s">
        <v>55</v>
      </c>
      <c r="H8" s="73" t="s">
        <v>64</v>
      </c>
      <c r="I8" s="73" t="s">
        <v>52</v>
      </c>
      <c r="J8" s="82" t="s">
        <v>448</v>
      </c>
      <c r="K8" s="97" t="s">
        <v>449</v>
      </c>
      <c r="L8" s="84" t="s">
        <v>450</v>
      </c>
      <c r="M8" s="96"/>
      <c r="N8" s="98">
        <v>4</v>
      </c>
      <c r="O8" s="98">
        <v>4</v>
      </c>
      <c r="P8" s="98">
        <v>4</v>
      </c>
      <c r="Q8" s="98">
        <v>4</v>
      </c>
      <c r="R8" s="98">
        <v>4</v>
      </c>
      <c r="S8" s="98">
        <v>4</v>
      </c>
      <c r="T8" s="80">
        <f t="shared" si="0"/>
        <v>24</v>
      </c>
      <c r="U8" s="48"/>
      <c r="V8" s="48"/>
      <c r="W8" s="48" t="s">
        <v>179</v>
      </c>
      <c r="X8" s="48"/>
      <c r="Y8" s="48"/>
      <c r="Z8" s="48"/>
      <c r="AA8" s="48"/>
      <c r="AB8" s="48"/>
      <c r="AC8" s="48"/>
      <c r="AD8" s="48"/>
      <c r="AE8" s="48"/>
      <c r="AF8" s="48"/>
      <c r="AG8" s="48"/>
      <c r="AH8" s="48"/>
      <c r="AI8" s="48"/>
      <c r="AJ8" s="48"/>
      <c r="AK8" s="48"/>
      <c r="AL8" s="49">
        <v>3</v>
      </c>
      <c r="AM8" s="49">
        <v>4</v>
      </c>
      <c r="AN8" s="49">
        <v>4</v>
      </c>
      <c r="AO8" s="49"/>
      <c r="AP8" s="49"/>
      <c r="AQ8" s="49"/>
      <c r="AR8" s="49">
        <f t="shared" si="1"/>
        <v>11</v>
      </c>
      <c r="AS8" s="128">
        <f t="shared" si="2"/>
        <v>4</v>
      </c>
      <c r="AT8" s="129">
        <f t="shared" si="3"/>
        <v>0.16666666666666666</v>
      </c>
      <c r="AU8" s="129">
        <f t="shared" si="4"/>
        <v>0.75</v>
      </c>
      <c r="AV8" s="129">
        <f t="shared" si="5"/>
        <v>0.4583333333333333</v>
      </c>
      <c r="AW8" s="134"/>
      <c r="AX8" s="129">
        <f t="shared" si="6"/>
      </c>
      <c r="AY8" s="178" t="s">
        <v>697</v>
      </c>
      <c r="AZ8" s="178" t="s">
        <v>698</v>
      </c>
      <c r="BA8" s="128">
        <f t="shared" si="7"/>
        <v>4</v>
      </c>
      <c r="BB8" s="129">
        <f t="shared" si="8"/>
        <v>0.16666666666666666</v>
      </c>
      <c r="BC8" s="129">
        <f t="shared" si="9"/>
        <v>1</v>
      </c>
      <c r="BD8" s="129">
        <f t="shared" si="10"/>
        <v>0.4583333333333333</v>
      </c>
      <c r="BE8" s="134">
        <v>0</v>
      </c>
      <c r="BF8" s="129">
        <f t="shared" si="11"/>
      </c>
      <c r="BG8" s="178" t="s">
        <v>831</v>
      </c>
      <c r="BH8" s="178" t="s">
        <v>694</v>
      </c>
      <c r="BI8" s="197">
        <f t="shared" si="12"/>
        <v>4</v>
      </c>
      <c r="BJ8" s="50">
        <f t="shared" si="13"/>
        <v>0.16666666666666666</v>
      </c>
      <c r="BK8" s="50">
        <f t="shared" si="14"/>
        <v>1</v>
      </c>
      <c r="BL8" s="50">
        <f t="shared" si="15"/>
        <v>0.4583333333333333</v>
      </c>
      <c r="BM8" s="134">
        <v>0</v>
      </c>
      <c r="BN8" s="50">
        <f t="shared" si="16"/>
      </c>
      <c r="BO8" s="178" t="s">
        <v>972</v>
      </c>
      <c r="BP8" s="178" t="s">
        <v>694</v>
      </c>
      <c r="BQ8" s="50"/>
      <c r="BR8" s="50"/>
      <c r="BS8" s="50"/>
    </row>
    <row r="9" spans="1:71" ht="223.5" customHeight="1">
      <c r="A9" s="73">
        <v>117</v>
      </c>
      <c r="B9" s="73">
        <v>4</v>
      </c>
      <c r="C9" s="73" t="s">
        <v>51</v>
      </c>
      <c r="D9" s="73"/>
      <c r="E9" s="73" t="s">
        <v>59</v>
      </c>
      <c r="F9" s="73" t="s">
        <v>44</v>
      </c>
      <c r="G9" s="73" t="s">
        <v>55</v>
      </c>
      <c r="H9" s="73" t="s">
        <v>64</v>
      </c>
      <c r="I9" s="73" t="s">
        <v>52</v>
      </c>
      <c r="J9" s="82" t="s">
        <v>451</v>
      </c>
      <c r="K9" s="105">
        <v>0.9</v>
      </c>
      <c r="L9" s="84" t="s">
        <v>452</v>
      </c>
      <c r="M9" s="96"/>
      <c r="N9" s="98"/>
      <c r="O9" s="98"/>
      <c r="P9" s="98"/>
      <c r="Q9" s="98"/>
      <c r="R9" s="98"/>
      <c r="S9" s="87">
        <v>0.9</v>
      </c>
      <c r="T9" s="80">
        <f t="shared" si="0"/>
        <v>0.9</v>
      </c>
      <c r="U9" s="48"/>
      <c r="V9" s="48"/>
      <c r="W9" s="48" t="s">
        <v>179</v>
      </c>
      <c r="X9" s="48"/>
      <c r="Y9" s="48"/>
      <c r="Z9" s="48"/>
      <c r="AA9" s="48"/>
      <c r="AB9" s="48"/>
      <c r="AC9" s="48"/>
      <c r="AD9" s="48"/>
      <c r="AE9" s="48"/>
      <c r="AF9" s="48"/>
      <c r="AG9" s="48"/>
      <c r="AH9" s="48"/>
      <c r="AI9" s="48"/>
      <c r="AJ9" s="48"/>
      <c r="AK9" s="48"/>
      <c r="AL9" s="179">
        <v>0.62</v>
      </c>
      <c r="AM9" s="179">
        <v>0.1</v>
      </c>
      <c r="AN9" s="179">
        <v>0.05</v>
      </c>
      <c r="AO9" s="49"/>
      <c r="AP9" s="49"/>
      <c r="AQ9" s="49"/>
      <c r="AR9" s="51">
        <f t="shared" si="1"/>
        <v>0.77</v>
      </c>
      <c r="AS9" s="128">
        <f t="shared" si="2"/>
        <v>0</v>
      </c>
      <c r="AT9" s="129">
        <f t="shared" si="3"/>
        <v>0</v>
      </c>
      <c r="AU9" s="129">
        <f t="shared" si="4"/>
      </c>
      <c r="AV9" s="129">
        <f t="shared" si="5"/>
        <v>0.8555555555555555</v>
      </c>
      <c r="AW9" s="134"/>
      <c r="AX9" s="129">
        <f t="shared" si="6"/>
      </c>
      <c r="AY9" s="178" t="s">
        <v>699</v>
      </c>
      <c r="AZ9" s="178" t="s">
        <v>696</v>
      </c>
      <c r="BA9" s="128">
        <f t="shared" si="7"/>
        <v>0</v>
      </c>
      <c r="BB9" s="129">
        <f t="shared" si="8"/>
        <v>0</v>
      </c>
      <c r="BC9" s="129">
        <f t="shared" si="9"/>
      </c>
      <c r="BD9" s="129">
        <f t="shared" si="10"/>
        <v>0.8555555555555555</v>
      </c>
      <c r="BE9" s="134">
        <v>0</v>
      </c>
      <c r="BF9" s="129">
        <f t="shared" si="11"/>
      </c>
      <c r="BG9" s="178" t="s">
        <v>832</v>
      </c>
      <c r="BH9" s="178" t="s">
        <v>694</v>
      </c>
      <c r="BI9" s="197">
        <f t="shared" si="12"/>
        <v>0</v>
      </c>
      <c r="BJ9" s="50">
        <f t="shared" si="13"/>
        <v>0</v>
      </c>
      <c r="BK9" s="50">
        <f t="shared" si="14"/>
      </c>
      <c r="BL9" s="50">
        <f t="shared" si="15"/>
        <v>0.8555555555555555</v>
      </c>
      <c r="BM9" s="134">
        <v>0</v>
      </c>
      <c r="BN9" s="50">
        <f t="shared" si="16"/>
      </c>
      <c r="BO9" s="178" t="s">
        <v>973</v>
      </c>
      <c r="BP9" s="178" t="s">
        <v>694</v>
      </c>
      <c r="BQ9" s="50"/>
      <c r="BR9" s="50"/>
      <c r="BS9" s="50"/>
    </row>
    <row r="10" spans="1:71" ht="153">
      <c r="A10" s="73">
        <v>118</v>
      </c>
      <c r="B10" s="73">
        <v>5</v>
      </c>
      <c r="C10" s="73" t="s">
        <v>51</v>
      </c>
      <c r="D10" s="73"/>
      <c r="E10" s="73" t="s">
        <v>59</v>
      </c>
      <c r="F10" s="73" t="s">
        <v>44</v>
      </c>
      <c r="G10" s="73" t="s">
        <v>55</v>
      </c>
      <c r="H10" s="73" t="s">
        <v>64</v>
      </c>
      <c r="I10" s="73" t="s">
        <v>52</v>
      </c>
      <c r="J10" s="82" t="s">
        <v>453</v>
      </c>
      <c r="K10" s="105">
        <v>0.2</v>
      </c>
      <c r="L10" s="84" t="s">
        <v>454</v>
      </c>
      <c r="M10" s="96"/>
      <c r="N10" s="98"/>
      <c r="O10" s="98"/>
      <c r="P10" s="98"/>
      <c r="Q10" s="98"/>
      <c r="R10" s="98"/>
      <c r="S10" s="87">
        <v>0.2</v>
      </c>
      <c r="T10" s="80">
        <f t="shared" si="0"/>
        <v>0.2</v>
      </c>
      <c r="U10" s="48"/>
      <c r="V10" s="48"/>
      <c r="W10" s="48" t="s">
        <v>179</v>
      </c>
      <c r="X10" s="48"/>
      <c r="Y10" s="48"/>
      <c r="Z10" s="48"/>
      <c r="AA10" s="48"/>
      <c r="AB10" s="48"/>
      <c r="AC10" s="48"/>
      <c r="AD10" s="48"/>
      <c r="AE10" s="48"/>
      <c r="AF10" s="48"/>
      <c r="AG10" s="48"/>
      <c r="AH10" s="48"/>
      <c r="AI10" s="48"/>
      <c r="AJ10" s="48"/>
      <c r="AK10" s="48"/>
      <c r="AL10" s="180">
        <v>0.052</v>
      </c>
      <c r="AM10" s="180">
        <v>0.0197</v>
      </c>
      <c r="AN10" s="180">
        <v>0.0472</v>
      </c>
      <c r="AO10" s="49"/>
      <c r="AP10" s="49"/>
      <c r="AQ10" s="49"/>
      <c r="AR10" s="51">
        <f t="shared" si="1"/>
        <v>0.1189</v>
      </c>
      <c r="AS10" s="128">
        <f t="shared" si="2"/>
        <v>0</v>
      </c>
      <c r="AT10" s="129">
        <f t="shared" si="3"/>
        <v>0</v>
      </c>
      <c r="AU10" s="129">
        <f t="shared" si="4"/>
      </c>
      <c r="AV10" s="129">
        <f t="shared" si="5"/>
        <v>0.5945</v>
      </c>
      <c r="AW10" s="134"/>
      <c r="AX10" s="129">
        <f t="shared" si="6"/>
      </c>
      <c r="AY10" s="178" t="s">
        <v>700</v>
      </c>
      <c r="AZ10" s="178" t="s">
        <v>694</v>
      </c>
      <c r="BA10" s="128">
        <f t="shared" si="7"/>
        <v>0</v>
      </c>
      <c r="BB10" s="129">
        <f t="shared" si="8"/>
        <v>0</v>
      </c>
      <c r="BC10" s="129">
        <f t="shared" si="9"/>
      </c>
      <c r="BD10" s="129">
        <f t="shared" si="10"/>
        <v>0.5945</v>
      </c>
      <c r="BE10" s="134">
        <v>0</v>
      </c>
      <c r="BF10" s="129">
        <f t="shared" si="11"/>
      </c>
      <c r="BG10" s="178" t="s">
        <v>833</v>
      </c>
      <c r="BH10" s="178" t="s">
        <v>694</v>
      </c>
      <c r="BI10" s="197">
        <f t="shared" si="12"/>
        <v>0</v>
      </c>
      <c r="BJ10" s="50">
        <f t="shared" si="13"/>
        <v>0</v>
      </c>
      <c r="BK10" s="50">
        <f t="shared" si="14"/>
      </c>
      <c r="BL10" s="50">
        <f t="shared" si="15"/>
        <v>0.5945</v>
      </c>
      <c r="BM10" s="134">
        <v>0</v>
      </c>
      <c r="BN10" s="50">
        <f t="shared" si="16"/>
      </c>
      <c r="BO10" s="178" t="s">
        <v>974</v>
      </c>
      <c r="BP10" s="178" t="s">
        <v>694</v>
      </c>
      <c r="BQ10" s="50"/>
      <c r="BR10" s="50"/>
      <c r="BS10" s="50"/>
    </row>
    <row r="11" spans="1:71" ht="114.75">
      <c r="A11" s="73">
        <v>119</v>
      </c>
      <c r="B11" s="73">
        <v>6</v>
      </c>
      <c r="C11" s="73" t="s">
        <v>51</v>
      </c>
      <c r="D11" s="73"/>
      <c r="E11" s="73" t="s">
        <v>59</v>
      </c>
      <c r="F11" s="73" t="s">
        <v>44</v>
      </c>
      <c r="G11" s="73" t="s">
        <v>55</v>
      </c>
      <c r="H11" s="73" t="s">
        <v>64</v>
      </c>
      <c r="I11" s="73" t="s">
        <v>455</v>
      </c>
      <c r="J11" s="82" t="s">
        <v>456</v>
      </c>
      <c r="K11" s="97" t="s">
        <v>212</v>
      </c>
      <c r="L11" s="84" t="s">
        <v>457</v>
      </c>
      <c r="M11" s="96"/>
      <c r="N11" s="98"/>
      <c r="O11" s="98"/>
      <c r="P11" s="98"/>
      <c r="Q11" s="98"/>
      <c r="R11" s="98"/>
      <c r="S11" s="98">
        <v>2</v>
      </c>
      <c r="T11" s="80">
        <f t="shared" si="0"/>
        <v>2</v>
      </c>
      <c r="U11" s="48"/>
      <c r="V11" s="48"/>
      <c r="W11" s="48" t="s">
        <v>179</v>
      </c>
      <c r="X11" s="48"/>
      <c r="Y11" s="48"/>
      <c r="Z11" s="48"/>
      <c r="AA11" s="48"/>
      <c r="AB11" s="48"/>
      <c r="AC11" s="48"/>
      <c r="AD11" s="48"/>
      <c r="AE11" s="48"/>
      <c r="AF11" s="48"/>
      <c r="AG11" s="48"/>
      <c r="AH11" s="48"/>
      <c r="AI11" s="48"/>
      <c r="AJ11" s="48"/>
      <c r="AK11" s="48"/>
      <c r="AL11" s="49">
        <v>0</v>
      </c>
      <c r="AM11" s="49">
        <v>0</v>
      </c>
      <c r="AN11" s="49">
        <v>0</v>
      </c>
      <c r="AO11" s="49"/>
      <c r="AP11" s="49"/>
      <c r="AQ11" s="49"/>
      <c r="AR11" s="49">
        <f t="shared" si="1"/>
        <v>0</v>
      </c>
      <c r="AS11" s="128">
        <f t="shared" si="2"/>
        <v>0</v>
      </c>
      <c r="AT11" s="129">
        <f t="shared" si="3"/>
        <v>0</v>
      </c>
      <c r="AU11" s="129">
        <f t="shared" si="4"/>
      </c>
      <c r="AV11" s="129">
        <f t="shared" si="5"/>
        <v>0</v>
      </c>
      <c r="AW11" s="134"/>
      <c r="AX11" s="129">
        <f t="shared" si="6"/>
      </c>
      <c r="AY11" s="178" t="s">
        <v>701</v>
      </c>
      <c r="AZ11" s="178" t="s">
        <v>694</v>
      </c>
      <c r="BA11" s="128">
        <f t="shared" si="7"/>
        <v>0</v>
      </c>
      <c r="BB11" s="129">
        <f t="shared" si="8"/>
        <v>0</v>
      </c>
      <c r="BC11" s="129">
        <f t="shared" si="9"/>
      </c>
      <c r="BD11" s="129">
        <f t="shared" si="10"/>
        <v>0</v>
      </c>
      <c r="BE11" s="134">
        <v>0</v>
      </c>
      <c r="BF11" s="129">
        <f t="shared" si="11"/>
      </c>
      <c r="BG11" s="178" t="s">
        <v>701</v>
      </c>
      <c r="BH11" s="178" t="s">
        <v>694</v>
      </c>
      <c r="BI11" s="197">
        <f t="shared" si="12"/>
        <v>0</v>
      </c>
      <c r="BJ11" s="50">
        <f t="shared" si="13"/>
        <v>0</v>
      </c>
      <c r="BK11" s="50">
        <f t="shared" si="14"/>
      </c>
      <c r="BL11" s="50">
        <f t="shared" si="15"/>
        <v>0</v>
      </c>
      <c r="BM11" s="134">
        <v>0</v>
      </c>
      <c r="BN11" s="50">
        <f t="shared" si="16"/>
      </c>
      <c r="BO11" s="178" t="s">
        <v>701</v>
      </c>
      <c r="BP11" s="178" t="s">
        <v>694</v>
      </c>
      <c r="BQ11" s="50"/>
      <c r="BR11" s="50"/>
      <c r="BS11" s="50"/>
    </row>
    <row r="12" spans="1:71" ht="12.75">
      <c r="A12" s="120"/>
      <c r="B12" s="120"/>
      <c r="C12" s="120"/>
      <c r="D12" s="120"/>
      <c r="E12" s="120"/>
      <c r="F12" s="120"/>
      <c r="G12" s="120"/>
      <c r="H12" s="120"/>
      <c r="I12" s="120"/>
      <c r="J12" s="121"/>
      <c r="K12" s="122"/>
      <c r="L12" s="123"/>
      <c r="M12" s="124">
        <f>SUM(M6:M11)</f>
        <v>0</v>
      </c>
      <c r="N12" s="125"/>
      <c r="O12" s="125"/>
      <c r="P12" s="125"/>
      <c r="Q12" s="125"/>
      <c r="R12" s="125"/>
      <c r="S12" s="125"/>
      <c r="T12" s="125"/>
      <c r="U12" s="57"/>
      <c r="V12" s="57"/>
      <c r="W12" s="57"/>
      <c r="X12" s="57"/>
      <c r="Y12" s="57"/>
      <c r="Z12" s="57"/>
      <c r="AA12" s="57"/>
      <c r="AB12" s="57"/>
      <c r="AC12" s="57"/>
      <c r="AD12" s="57"/>
      <c r="AE12" s="57"/>
      <c r="AF12" s="57"/>
      <c r="AG12" s="57"/>
      <c r="AH12" s="57"/>
      <c r="AI12" s="57"/>
      <c r="AJ12" s="57"/>
      <c r="AK12" s="58"/>
      <c r="AL12" s="59"/>
      <c r="AM12" s="59"/>
      <c r="AN12" s="59"/>
      <c r="AO12" s="59"/>
      <c r="AP12" s="59"/>
      <c r="AQ12" s="59"/>
      <c r="AR12" s="59"/>
      <c r="AS12" s="131"/>
      <c r="AT12" s="131"/>
      <c r="AU12" s="131">
        <f>AVERAGE(AU6:AU11)</f>
        <v>0.6666666666666666</v>
      </c>
      <c r="AV12" s="131">
        <f>AVERAGE(AV6:AV11)</f>
        <v>0.4655648148148148</v>
      </c>
      <c r="AW12" s="153">
        <f>SUM(AW6:AW11)</f>
        <v>0</v>
      </c>
      <c r="AX12" s="131" t="e">
        <f>AVERAGE(AX6:AX11)</f>
        <v>#DIV/0!</v>
      </c>
      <c r="AY12" s="60"/>
      <c r="AZ12" s="60"/>
      <c r="BA12" s="131"/>
      <c r="BB12" s="131"/>
      <c r="BC12" s="131">
        <f>AVERAGE(BC6:BC11)</f>
        <v>1</v>
      </c>
      <c r="BD12" s="131">
        <f>AVERAGE(BD6:BD11)</f>
        <v>0.4655648148148148</v>
      </c>
      <c r="BE12" s="153">
        <f>SUM(BE6:BE11)</f>
        <v>0</v>
      </c>
      <c r="BF12" s="131" t="e">
        <f>AVERAGE(BF6:BF11)</f>
        <v>#DIV/0!</v>
      </c>
      <c r="BG12" s="60"/>
      <c r="BH12" s="60"/>
      <c r="BI12" s="60"/>
      <c r="BJ12" s="60"/>
      <c r="BK12" s="60">
        <f>AVERAGE(BK6:BK11)</f>
        <v>1</v>
      </c>
      <c r="BL12" s="60">
        <f>AVERAGE(BL6:BL11)</f>
        <v>0.4655648148148148</v>
      </c>
      <c r="BM12" s="135">
        <f>SUM(BM6:BM11)</f>
        <v>0</v>
      </c>
      <c r="BN12" s="60" t="e">
        <f>AVERAGE(BN6:BN11)</f>
        <v>#DIV/0!</v>
      </c>
      <c r="BO12" s="60"/>
      <c r="BP12" s="60"/>
      <c r="BQ12" s="60"/>
      <c r="BR12" s="60"/>
      <c r="BS12" s="60"/>
    </row>
  </sheetData>
  <sheetProtection password="E189" sheet="1" objects="1" scenarios="1"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002060"/>
  </sheetPr>
  <dimension ref="A1:BS16"/>
  <sheetViews>
    <sheetView showGridLines="0" zoomScale="70" zoomScaleNormal="70" zoomScalePageLayoutView="0" workbookViewId="0" topLeftCell="B1">
      <pane xSplit="9" ySplit="5" topLeftCell="K15" activePane="bottomRight" state="frozen"/>
      <selection pane="topLeft" activeCell="B1" sqref="B1"/>
      <selection pane="topRight" activeCell="K1" sqref="K1"/>
      <selection pane="bottomLeft" activeCell="B6" sqref="B6"/>
      <selection pane="bottomRight" activeCell="A1" sqref="A1:C2"/>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8.28125" style="62" customWidth="1"/>
    <col min="11" max="11" width="16.140625" style="63" customWidth="1"/>
    <col min="12" max="12" width="35.140625" style="63" customWidth="1"/>
    <col min="13" max="13" width="20.140625" style="64" customWidth="1"/>
    <col min="14" max="19" width="7.8515625" style="65" customWidth="1"/>
    <col min="20" max="20" width="10.1406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2.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31.140625" style="66" hidden="1" customWidth="1"/>
    <col min="52" max="52" width="23.57421875" style="66" hidden="1" customWidth="1"/>
    <col min="53" max="53" width="20.57421875" style="66" hidden="1" customWidth="1"/>
    <col min="54" max="54" width="20.28125" style="66" hidden="1" customWidth="1"/>
    <col min="55" max="55" width="18.8515625" style="66" hidden="1" customWidth="1"/>
    <col min="56" max="57" width="23.57421875" style="66" hidden="1" customWidth="1"/>
    <col min="58" max="58" width="20.28125" style="66" hidden="1" customWidth="1"/>
    <col min="59" max="60" width="30.140625" style="66" hidden="1" customWidth="1"/>
    <col min="61" max="61" width="20.57421875" style="66" customWidth="1"/>
    <col min="62" max="62" width="24.57421875" style="66" customWidth="1"/>
    <col min="63" max="63" width="21.140625" style="66" customWidth="1"/>
    <col min="64" max="64" width="23.421875" style="66" customWidth="1"/>
    <col min="65" max="65" width="28.28125" style="66" customWidth="1"/>
    <col min="66" max="68" width="30.140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63.75">
      <c r="A6" s="73">
        <v>92</v>
      </c>
      <c r="B6" s="73">
        <v>1</v>
      </c>
      <c r="C6" s="73" t="s">
        <v>49</v>
      </c>
      <c r="D6" s="73"/>
      <c r="E6" s="73" t="s">
        <v>41</v>
      </c>
      <c r="F6" s="73" t="s">
        <v>44</v>
      </c>
      <c r="G6" s="73" t="s">
        <v>55</v>
      </c>
      <c r="H6" s="73" t="s">
        <v>64</v>
      </c>
      <c r="I6" s="73" t="s">
        <v>82</v>
      </c>
      <c r="J6" s="82" t="s">
        <v>386</v>
      </c>
      <c r="K6" s="97" t="s">
        <v>387</v>
      </c>
      <c r="L6" s="100" t="s">
        <v>388</v>
      </c>
      <c r="M6" s="96" t="s">
        <v>207</v>
      </c>
      <c r="N6" s="98"/>
      <c r="O6" s="101">
        <v>1</v>
      </c>
      <c r="P6" s="98"/>
      <c r="Q6" s="101">
        <v>1</v>
      </c>
      <c r="R6" s="98"/>
      <c r="S6" s="98">
        <v>1</v>
      </c>
      <c r="T6" s="80">
        <f aca="true" t="shared" si="0" ref="T6:T15">SUM(N6:S6)</f>
        <v>3</v>
      </c>
      <c r="U6" s="48"/>
      <c r="V6" s="48"/>
      <c r="W6" s="48" t="s">
        <v>179</v>
      </c>
      <c r="X6" s="48" t="s">
        <v>179</v>
      </c>
      <c r="Y6" s="48"/>
      <c r="Z6" s="48"/>
      <c r="AA6" s="48"/>
      <c r="AB6" s="48"/>
      <c r="AC6" s="48"/>
      <c r="AD6" s="48"/>
      <c r="AE6" s="48"/>
      <c r="AF6" s="48"/>
      <c r="AG6" s="48"/>
      <c r="AH6" s="48"/>
      <c r="AI6" s="48"/>
      <c r="AJ6" s="48"/>
      <c r="AK6" s="48"/>
      <c r="AL6" s="49">
        <v>0</v>
      </c>
      <c r="AM6" s="49">
        <v>1</v>
      </c>
      <c r="AN6" s="49">
        <v>0</v>
      </c>
      <c r="AO6" s="49"/>
      <c r="AP6" s="49"/>
      <c r="AQ6" s="49"/>
      <c r="AR6" s="49">
        <f aca="true" t="shared" si="1" ref="AR6:AR15">SUM(AL6:AQ6)</f>
        <v>1</v>
      </c>
      <c r="AS6" s="128">
        <f>SUM(N6)</f>
        <v>0</v>
      </c>
      <c r="AT6" s="129">
        <f>IF(ISERR(+N6/T6),"",IF((+N6/T6)&gt;100%,100%,(+N6/T6)))</f>
        <v>0</v>
      </c>
      <c r="AU6" s="129">
        <f>IF(ISERR(+AL6/AS6),"",IF((+AL6/AS6)&gt;100%,100%,(+AL6/AS6)))</f>
      </c>
      <c r="AV6" s="129">
        <f>AR6/T6</f>
        <v>0.3333333333333333</v>
      </c>
      <c r="AW6" s="134"/>
      <c r="AX6" s="129">
        <f>IF(ISERR(+AW6/M6),"",IF((+AW6/M6),(AW6/M6),(AW6/M6)))</f>
      </c>
      <c r="AY6" s="178"/>
      <c r="AZ6" s="178"/>
      <c r="BA6" s="128">
        <f>SUM(O6)</f>
        <v>1</v>
      </c>
      <c r="BB6" s="129">
        <f>IF(ISERR(+O6/T6),"",IF((+O6/T6)&gt;100%,100%,(+O6/T6)))</f>
        <v>0.3333333333333333</v>
      </c>
      <c r="BC6" s="129">
        <f>IF(ISERR(+AM6/BA6),"",IF((+AM6/BA6)&gt;100%,100%,(+AM6/BA6)))</f>
        <v>1</v>
      </c>
      <c r="BD6" s="129">
        <f>AR6/T6</f>
        <v>0.3333333333333333</v>
      </c>
      <c r="BE6" s="134">
        <v>0</v>
      </c>
      <c r="BF6" s="129">
        <f>IF(ISERR(+BE6/M6),"",IF((+BE6/M6),(BE6/M6),(BE6/M6)))</f>
      </c>
      <c r="BG6" s="187" t="s">
        <v>834</v>
      </c>
      <c r="BH6" s="178"/>
      <c r="BI6" s="197">
        <f>SUM(P6)</f>
        <v>0</v>
      </c>
      <c r="BJ6" s="50">
        <f>IF(ISERR(+P6/T6),"",IF((+P6/T6)&gt;100%,100%,(+P6/T6)))</f>
        <v>0</v>
      </c>
      <c r="BK6" s="50">
        <f>IF(ISERR(+AN6/BI6),"",IF((+AN6/BI6)&gt;100%,100%,(+AN6/BI6)))</f>
      </c>
      <c r="BL6" s="50">
        <f>AR6/T6</f>
        <v>0.3333333333333333</v>
      </c>
      <c r="BM6" s="134">
        <v>0</v>
      </c>
      <c r="BN6" s="50">
        <f>IF(ISERR(+BM6/U6),"",IF((+BM6/U6),(BM6/U6),(BM6/U6)))</f>
      </c>
      <c r="BO6" s="187"/>
      <c r="BP6" s="178"/>
      <c r="BQ6" s="50"/>
      <c r="BR6" s="50"/>
      <c r="BS6" s="50"/>
    </row>
    <row r="7" spans="1:71" ht="259.5" customHeight="1">
      <c r="A7" s="73">
        <v>93</v>
      </c>
      <c r="B7" s="73">
        <v>2</v>
      </c>
      <c r="C7" s="73" t="s">
        <v>49</v>
      </c>
      <c r="D7" s="73"/>
      <c r="E7" s="73" t="s">
        <v>40</v>
      </c>
      <c r="F7" s="73" t="s">
        <v>44</v>
      </c>
      <c r="G7" s="73" t="s">
        <v>55</v>
      </c>
      <c r="H7" s="73" t="s">
        <v>64</v>
      </c>
      <c r="I7" s="73" t="s">
        <v>97</v>
      </c>
      <c r="J7" s="82" t="s">
        <v>389</v>
      </c>
      <c r="K7" s="102" t="s">
        <v>390</v>
      </c>
      <c r="L7" s="75" t="s">
        <v>391</v>
      </c>
      <c r="M7" s="96"/>
      <c r="N7" s="101">
        <v>1</v>
      </c>
      <c r="O7" s="98"/>
      <c r="P7" s="98"/>
      <c r="Q7" s="101">
        <v>1</v>
      </c>
      <c r="R7" s="98"/>
      <c r="S7" s="98"/>
      <c r="T7" s="80">
        <f t="shared" si="0"/>
        <v>2</v>
      </c>
      <c r="U7" s="48"/>
      <c r="V7" s="48"/>
      <c r="W7" s="48" t="s">
        <v>179</v>
      </c>
      <c r="X7" s="48"/>
      <c r="Y7" s="48"/>
      <c r="Z7" s="48"/>
      <c r="AA7" s="48"/>
      <c r="AB7" s="48"/>
      <c r="AC7" s="48"/>
      <c r="AD7" s="48"/>
      <c r="AE7" s="48"/>
      <c r="AF7" s="48"/>
      <c r="AG7" s="48"/>
      <c r="AH7" s="48"/>
      <c r="AI7" s="48"/>
      <c r="AJ7" s="48"/>
      <c r="AK7" s="48"/>
      <c r="AL7" s="49">
        <v>1</v>
      </c>
      <c r="AM7" s="49">
        <v>0</v>
      </c>
      <c r="AN7" s="49">
        <v>0</v>
      </c>
      <c r="AO7" s="49"/>
      <c r="AP7" s="49"/>
      <c r="AQ7" s="49"/>
      <c r="AR7" s="49">
        <f t="shared" si="1"/>
        <v>1</v>
      </c>
      <c r="AS7" s="128">
        <f aca="true" t="shared" si="2" ref="AS7:AS15">SUM(N7)</f>
        <v>1</v>
      </c>
      <c r="AT7" s="129">
        <f aca="true" t="shared" si="3" ref="AT7:AT15">IF(ISERR(+N7/T7),"",IF((+N7/T7)&gt;100%,100%,(+N7/T7)))</f>
        <v>0.5</v>
      </c>
      <c r="AU7" s="129">
        <f aca="true" t="shared" si="4" ref="AU7:AU15">IF(ISERR(+AL7/AS7),"",IF((+AL7/AS7)&gt;100%,100%,(+AL7/AS7)))</f>
        <v>1</v>
      </c>
      <c r="AV7" s="129">
        <f aca="true" t="shared" si="5" ref="AV7:AV15">AR7/T7</f>
        <v>0.5</v>
      </c>
      <c r="AW7" s="134"/>
      <c r="AX7" s="129">
        <f aca="true" t="shared" si="6" ref="AX7:AX15">IF(ISERR(+AW7/M7),"",IF((+AW7/M7),(AW7/M7),(AW7/M7)))</f>
      </c>
      <c r="AY7" s="178" t="s">
        <v>727</v>
      </c>
      <c r="AZ7" s="178"/>
      <c r="BA7" s="128">
        <f aca="true" t="shared" si="7" ref="BA7:BA15">SUM(O7)</f>
        <v>0</v>
      </c>
      <c r="BB7" s="129">
        <f aca="true" t="shared" si="8" ref="BB7:BB15">IF(ISERR(+O7/T7),"",IF((+O7/T7)&gt;100%,100%,(+O7/T7)))</f>
        <v>0</v>
      </c>
      <c r="BC7" s="129">
        <f aca="true" t="shared" si="9" ref="BC7:BC15">IF(ISERR(+AM7/BA7),"",IF((+AM7/BA7)&gt;100%,100%,(+AM7/BA7)))</f>
      </c>
      <c r="BD7" s="129">
        <f aca="true" t="shared" si="10" ref="BD7:BD15">AR7/T7</f>
        <v>0.5</v>
      </c>
      <c r="BE7" s="134">
        <v>0</v>
      </c>
      <c r="BF7" s="129">
        <f aca="true" t="shared" si="11" ref="BF7:BF15">IF(ISERR(+BE7/M7),"",IF((+BE7/M7),(BE7/M7),(BE7/M7)))</f>
      </c>
      <c r="BG7" s="178"/>
      <c r="BH7" s="178"/>
      <c r="BI7" s="197">
        <f aca="true" t="shared" si="12" ref="BI7:BI15">SUM(P7)</f>
        <v>0</v>
      </c>
      <c r="BJ7" s="50">
        <f aca="true" t="shared" si="13" ref="BJ7:BJ15">IF(ISERR(+P7/T7),"",IF((+P7/T7)&gt;100%,100%,(+P7/T7)))</f>
        <v>0</v>
      </c>
      <c r="BK7" s="50">
        <f aca="true" t="shared" si="14" ref="BK7:BK15">IF(ISERR(+AN7/BI7),"",IF((+AN7/BI7)&gt;100%,100%,(+AN7/BI7)))</f>
      </c>
      <c r="BL7" s="50">
        <f aca="true" t="shared" si="15" ref="BL7:BL15">AR7/T7</f>
        <v>0.5</v>
      </c>
      <c r="BM7" s="134">
        <v>0</v>
      </c>
      <c r="BN7" s="50">
        <f aca="true" t="shared" si="16" ref="BN7:BN15">IF(ISERR(+BM7/U7),"",IF((+BM7/U7),(BM7/U7),(BM7/U7)))</f>
      </c>
      <c r="BO7" s="178"/>
      <c r="BP7" s="178"/>
      <c r="BQ7" s="50"/>
      <c r="BR7" s="50"/>
      <c r="BS7" s="50"/>
    </row>
    <row r="8" spans="1:71" ht="76.5">
      <c r="A8" s="73">
        <v>94</v>
      </c>
      <c r="B8" s="73">
        <v>3</v>
      </c>
      <c r="C8" s="73" t="s">
        <v>49</v>
      </c>
      <c r="D8" s="73"/>
      <c r="E8" s="73" t="s">
        <v>40</v>
      </c>
      <c r="F8" s="73" t="s">
        <v>44</v>
      </c>
      <c r="G8" s="73" t="s">
        <v>55</v>
      </c>
      <c r="H8" s="73" t="s">
        <v>64</v>
      </c>
      <c r="I8" s="73" t="s">
        <v>97</v>
      </c>
      <c r="J8" s="84" t="s">
        <v>392</v>
      </c>
      <c r="K8" s="97" t="s">
        <v>393</v>
      </c>
      <c r="L8" s="103" t="s">
        <v>394</v>
      </c>
      <c r="M8" s="96"/>
      <c r="N8" s="98"/>
      <c r="O8" s="101">
        <v>1</v>
      </c>
      <c r="P8" s="98"/>
      <c r="Q8" s="98"/>
      <c r="R8" s="101">
        <v>1</v>
      </c>
      <c r="S8" s="98"/>
      <c r="T8" s="80">
        <f t="shared" si="0"/>
        <v>2</v>
      </c>
      <c r="U8" s="48"/>
      <c r="V8" s="48"/>
      <c r="W8" s="48" t="s">
        <v>179</v>
      </c>
      <c r="X8" s="48"/>
      <c r="Y8" s="48"/>
      <c r="Z8" s="48"/>
      <c r="AA8" s="48"/>
      <c r="AB8" s="48"/>
      <c r="AC8" s="48"/>
      <c r="AD8" s="48"/>
      <c r="AE8" s="48"/>
      <c r="AF8" s="48"/>
      <c r="AG8" s="48"/>
      <c r="AH8" s="48"/>
      <c r="AI8" s="48"/>
      <c r="AJ8" s="48"/>
      <c r="AK8" s="48"/>
      <c r="AL8" s="49">
        <v>0</v>
      </c>
      <c r="AM8" s="49">
        <v>1</v>
      </c>
      <c r="AN8" s="49">
        <v>0</v>
      </c>
      <c r="AO8" s="49"/>
      <c r="AP8" s="49"/>
      <c r="AQ8" s="49"/>
      <c r="AR8" s="49">
        <f t="shared" si="1"/>
        <v>1</v>
      </c>
      <c r="AS8" s="128">
        <f t="shared" si="2"/>
        <v>0</v>
      </c>
      <c r="AT8" s="129">
        <f t="shared" si="3"/>
        <v>0</v>
      </c>
      <c r="AU8" s="129">
        <f t="shared" si="4"/>
      </c>
      <c r="AV8" s="129">
        <f t="shared" si="5"/>
        <v>0.5</v>
      </c>
      <c r="AW8" s="134"/>
      <c r="AX8" s="129">
        <f t="shared" si="6"/>
      </c>
      <c r="AY8" s="178"/>
      <c r="AZ8" s="178"/>
      <c r="BA8" s="128">
        <f t="shared" si="7"/>
        <v>1</v>
      </c>
      <c r="BB8" s="129">
        <f t="shared" si="8"/>
        <v>0.5</v>
      </c>
      <c r="BC8" s="129">
        <f t="shared" si="9"/>
        <v>1</v>
      </c>
      <c r="BD8" s="129">
        <f t="shared" si="10"/>
        <v>0.5</v>
      </c>
      <c r="BE8" s="134">
        <v>0</v>
      </c>
      <c r="BF8" s="129">
        <f t="shared" si="11"/>
      </c>
      <c r="BG8" s="187" t="s">
        <v>835</v>
      </c>
      <c r="BH8" s="178"/>
      <c r="BI8" s="197">
        <f t="shared" si="12"/>
        <v>0</v>
      </c>
      <c r="BJ8" s="50">
        <f t="shared" si="13"/>
        <v>0</v>
      </c>
      <c r="BK8" s="50">
        <f t="shared" si="14"/>
      </c>
      <c r="BL8" s="50">
        <f t="shared" si="15"/>
        <v>0.5</v>
      </c>
      <c r="BM8" s="134">
        <v>0</v>
      </c>
      <c r="BN8" s="50">
        <f t="shared" si="16"/>
      </c>
      <c r="BO8" s="187"/>
      <c r="BP8" s="178"/>
      <c r="BQ8" s="50"/>
      <c r="BR8" s="50"/>
      <c r="BS8" s="50"/>
    </row>
    <row r="9" spans="1:71" ht="38.25">
      <c r="A9" s="73">
        <v>95</v>
      </c>
      <c r="B9" s="73">
        <v>4</v>
      </c>
      <c r="C9" s="73" t="s">
        <v>49</v>
      </c>
      <c r="D9" s="73"/>
      <c r="E9" s="73" t="s">
        <v>40</v>
      </c>
      <c r="F9" s="73" t="s">
        <v>44</v>
      </c>
      <c r="G9" s="73" t="s">
        <v>55</v>
      </c>
      <c r="H9" s="73" t="s">
        <v>64</v>
      </c>
      <c r="I9" s="73" t="s">
        <v>97</v>
      </c>
      <c r="J9" s="84" t="s">
        <v>395</v>
      </c>
      <c r="K9" s="97" t="s">
        <v>396</v>
      </c>
      <c r="L9" s="84" t="s">
        <v>331</v>
      </c>
      <c r="M9" s="96">
        <v>50000000</v>
      </c>
      <c r="N9" s="98"/>
      <c r="O9" s="101"/>
      <c r="P9" s="98"/>
      <c r="Q9" s="98">
        <v>1</v>
      </c>
      <c r="R9" s="98"/>
      <c r="S9" s="98"/>
      <c r="T9" s="80">
        <f t="shared" si="0"/>
        <v>1</v>
      </c>
      <c r="U9" s="48"/>
      <c r="V9" s="48"/>
      <c r="W9" s="48" t="s">
        <v>179</v>
      </c>
      <c r="X9" s="48"/>
      <c r="Y9" s="48"/>
      <c r="Z9" s="48"/>
      <c r="AA9" s="48"/>
      <c r="AB9" s="48"/>
      <c r="AC9" s="48"/>
      <c r="AD9" s="48"/>
      <c r="AE9" s="48"/>
      <c r="AF9" s="48"/>
      <c r="AG9" s="48"/>
      <c r="AH9" s="48"/>
      <c r="AI9" s="48"/>
      <c r="AJ9" s="48"/>
      <c r="AK9" s="48"/>
      <c r="AL9" s="49">
        <v>0</v>
      </c>
      <c r="AM9" s="49">
        <v>0</v>
      </c>
      <c r="AN9" s="49">
        <v>0</v>
      </c>
      <c r="AO9" s="49"/>
      <c r="AP9" s="49"/>
      <c r="AQ9" s="49"/>
      <c r="AR9" s="49">
        <f t="shared" si="1"/>
        <v>0</v>
      </c>
      <c r="AS9" s="128">
        <f t="shared" si="2"/>
        <v>0</v>
      </c>
      <c r="AT9" s="129">
        <f t="shared" si="3"/>
        <v>0</v>
      </c>
      <c r="AU9" s="129">
        <f t="shared" si="4"/>
      </c>
      <c r="AV9" s="129">
        <f t="shared" si="5"/>
        <v>0</v>
      </c>
      <c r="AW9" s="134"/>
      <c r="AX9" s="129">
        <f t="shared" si="6"/>
        <v>0</v>
      </c>
      <c r="AY9" s="178"/>
      <c r="AZ9" s="178"/>
      <c r="BA9" s="128">
        <f t="shared" si="7"/>
        <v>0</v>
      </c>
      <c r="BB9" s="129">
        <f t="shared" si="8"/>
        <v>0</v>
      </c>
      <c r="BC9" s="129">
        <f t="shared" si="9"/>
      </c>
      <c r="BD9" s="129">
        <f t="shared" si="10"/>
        <v>0</v>
      </c>
      <c r="BE9" s="134">
        <v>0</v>
      </c>
      <c r="BF9" s="129">
        <f t="shared" si="11"/>
        <v>0</v>
      </c>
      <c r="BG9" s="178"/>
      <c r="BH9" s="178"/>
      <c r="BI9" s="197">
        <f t="shared" si="12"/>
        <v>0</v>
      </c>
      <c r="BJ9" s="50">
        <f t="shared" si="13"/>
        <v>0</v>
      </c>
      <c r="BK9" s="50">
        <f t="shared" si="14"/>
      </c>
      <c r="BL9" s="50">
        <f t="shared" si="15"/>
        <v>0</v>
      </c>
      <c r="BM9" s="134">
        <v>0</v>
      </c>
      <c r="BN9" s="50">
        <f t="shared" si="16"/>
      </c>
      <c r="BO9" s="178"/>
      <c r="BP9" s="178"/>
      <c r="BQ9" s="50"/>
      <c r="BR9" s="50"/>
      <c r="BS9" s="50"/>
    </row>
    <row r="10" spans="1:71" ht="229.5">
      <c r="A10" s="73">
        <v>96</v>
      </c>
      <c r="B10" s="73">
        <v>5</v>
      </c>
      <c r="C10" s="73" t="s">
        <v>49</v>
      </c>
      <c r="D10" s="73"/>
      <c r="E10" s="73" t="s">
        <v>40</v>
      </c>
      <c r="F10" s="73" t="s">
        <v>44</v>
      </c>
      <c r="G10" s="73" t="s">
        <v>55</v>
      </c>
      <c r="H10" s="73" t="s">
        <v>64</v>
      </c>
      <c r="I10" s="73" t="s">
        <v>97</v>
      </c>
      <c r="J10" s="84" t="s">
        <v>397</v>
      </c>
      <c r="K10" s="104" t="s">
        <v>398</v>
      </c>
      <c r="L10" s="84" t="s">
        <v>399</v>
      </c>
      <c r="M10" s="96"/>
      <c r="N10" s="101">
        <v>1</v>
      </c>
      <c r="O10" s="101">
        <v>1</v>
      </c>
      <c r="P10" s="101">
        <v>1</v>
      </c>
      <c r="Q10" s="101">
        <v>1</v>
      </c>
      <c r="R10" s="101">
        <v>1</v>
      </c>
      <c r="S10" s="101">
        <v>1</v>
      </c>
      <c r="T10" s="80">
        <f t="shared" si="0"/>
        <v>6</v>
      </c>
      <c r="U10" s="48"/>
      <c r="V10" s="48"/>
      <c r="W10" s="48" t="s">
        <v>179</v>
      </c>
      <c r="X10" s="48"/>
      <c r="Y10" s="48"/>
      <c r="Z10" s="48"/>
      <c r="AA10" s="48"/>
      <c r="AB10" s="48"/>
      <c r="AC10" s="48"/>
      <c r="AD10" s="48"/>
      <c r="AE10" s="48"/>
      <c r="AF10" s="48"/>
      <c r="AG10" s="48"/>
      <c r="AH10" s="48"/>
      <c r="AI10" s="48"/>
      <c r="AJ10" s="48"/>
      <c r="AK10" s="48"/>
      <c r="AL10" s="49">
        <v>1</v>
      </c>
      <c r="AM10" s="49">
        <v>1</v>
      </c>
      <c r="AN10" s="49">
        <v>1</v>
      </c>
      <c r="AO10" s="49"/>
      <c r="AP10" s="49"/>
      <c r="AQ10" s="49"/>
      <c r="AR10" s="49">
        <f t="shared" si="1"/>
        <v>3</v>
      </c>
      <c r="AS10" s="128">
        <f t="shared" si="2"/>
        <v>1</v>
      </c>
      <c r="AT10" s="129">
        <f t="shared" si="3"/>
        <v>0.16666666666666666</v>
      </c>
      <c r="AU10" s="129">
        <f t="shared" si="4"/>
        <v>1</v>
      </c>
      <c r="AV10" s="129">
        <f t="shared" si="5"/>
        <v>0.5</v>
      </c>
      <c r="AW10" s="134"/>
      <c r="AX10" s="129">
        <f t="shared" si="6"/>
      </c>
      <c r="AY10" s="178" t="s">
        <v>728</v>
      </c>
      <c r="AZ10" s="178"/>
      <c r="BA10" s="128">
        <f t="shared" si="7"/>
        <v>1</v>
      </c>
      <c r="BB10" s="129">
        <f t="shared" si="8"/>
        <v>0.16666666666666666</v>
      </c>
      <c r="BC10" s="129">
        <f t="shared" si="9"/>
        <v>1</v>
      </c>
      <c r="BD10" s="129">
        <f t="shared" si="10"/>
        <v>0.5</v>
      </c>
      <c r="BE10" s="134">
        <v>0</v>
      </c>
      <c r="BF10" s="129">
        <f t="shared" si="11"/>
      </c>
      <c r="BG10" s="187" t="s">
        <v>836</v>
      </c>
      <c r="BH10" s="178"/>
      <c r="BI10" s="197">
        <f t="shared" si="12"/>
        <v>1</v>
      </c>
      <c r="BJ10" s="50">
        <f t="shared" si="13"/>
        <v>0.16666666666666666</v>
      </c>
      <c r="BK10" s="50">
        <f t="shared" si="14"/>
        <v>1</v>
      </c>
      <c r="BL10" s="50">
        <f t="shared" si="15"/>
        <v>0.5</v>
      </c>
      <c r="BM10" s="134">
        <v>0</v>
      </c>
      <c r="BN10" s="50">
        <f t="shared" si="16"/>
      </c>
      <c r="BO10" s="187" t="s">
        <v>975</v>
      </c>
      <c r="BP10" s="178"/>
      <c r="BQ10" s="50"/>
      <c r="BR10" s="50"/>
      <c r="BS10" s="50"/>
    </row>
    <row r="11" spans="1:71" ht="63.75">
      <c r="A11" s="73">
        <v>97</v>
      </c>
      <c r="B11" s="73">
        <v>6</v>
      </c>
      <c r="C11" s="73" t="s">
        <v>49</v>
      </c>
      <c r="D11" s="73"/>
      <c r="E11" s="73" t="s">
        <v>40</v>
      </c>
      <c r="F11" s="73" t="s">
        <v>44</v>
      </c>
      <c r="G11" s="73" t="s">
        <v>55</v>
      </c>
      <c r="H11" s="73" t="s">
        <v>64</v>
      </c>
      <c r="I11" s="73" t="s">
        <v>97</v>
      </c>
      <c r="J11" s="84" t="s">
        <v>400</v>
      </c>
      <c r="K11" s="97" t="s">
        <v>401</v>
      </c>
      <c r="L11" s="84" t="s">
        <v>351</v>
      </c>
      <c r="M11" s="96"/>
      <c r="N11" s="98"/>
      <c r="O11" s="98"/>
      <c r="P11" s="101"/>
      <c r="Q11" s="98">
        <v>1</v>
      </c>
      <c r="R11" s="98"/>
      <c r="S11" s="98"/>
      <c r="T11" s="80">
        <f t="shared" si="0"/>
        <v>1</v>
      </c>
      <c r="U11" s="48"/>
      <c r="V11" s="48"/>
      <c r="W11" s="48" t="s">
        <v>179</v>
      </c>
      <c r="X11" s="48"/>
      <c r="Y11" s="48"/>
      <c r="Z11" s="48"/>
      <c r="AA11" s="48"/>
      <c r="AB11" s="48"/>
      <c r="AC11" s="48"/>
      <c r="AD11" s="48"/>
      <c r="AE11" s="48"/>
      <c r="AF11" s="48"/>
      <c r="AG11" s="48"/>
      <c r="AH11" s="48"/>
      <c r="AI11" s="48"/>
      <c r="AJ11" s="48"/>
      <c r="AK11" s="48"/>
      <c r="AL11" s="49">
        <v>0</v>
      </c>
      <c r="AM11" s="49">
        <v>0</v>
      </c>
      <c r="AN11" s="49">
        <v>0</v>
      </c>
      <c r="AO11" s="49"/>
      <c r="AP11" s="49"/>
      <c r="AQ11" s="49"/>
      <c r="AR11" s="49">
        <f t="shared" si="1"/>
        <v>0</v>
      </c>
      <c r="AS11" s="128">
        <f t="shared" si="2"/>
        <v>0</v>
      </c>
      <c r="AT11" s="129">
        <f t="shared" si="3"/>
        <v>0</v>
      </c>
      <c r="AU11" s="129">
        <f t="shared" si="4"/>
      </c>
      <c r="AV11" s="129">
        <f t="shared" si="5"/>
        <v>0</v>
      </c>
      <c r="AW11" s="134"/>
      <c r="AX11" s="129">
        <f t="shared" si="6"/>
      </c>
      <c r="AY11" s="178"/>
      <c r="AZ11" s="178"/>
      <c r="BA11" s="128">
        <f t="shared" si="7"/>
        <v>0</v>
      </c>
      <c r="BB11" s="129">
        <f t="shared" si="8"/>
        <v>0</v>
      </c>
      <c r="BC11" s="129">
        <f t="shared" si="9"/>
      </c>
      <c r="BD11" s="129">
        <f t="shared" si="10"/>
        <v>0</v>
      </c>
      <c r="BE11" s="134">
        <v>0</v>
      </c>
      <c r="BF11" s="129">
        <f t="shared" si="11"/>
      </c>
      <c r="BG11" s="178"/>
      <c r="BH11" s="178"/>
      <c r="BI11" s="197">
        <f t="shared" si="12"/>
        <v>0</v>
      </c>
      <c r="BJ11" s="50">
        <f t="shared" si="13"/>
        <v>0</v>
      </c>
      <c r="BK11" s="50">
        <f t="shared" si="14"/>
      </c>
      <c r="BL11" s="50">
        <f t="shared" si="15"/>
        <v>0</v>
      </c>
      <c r="BM11" s="134">
        <v>0</v>
      </c>
      <c r="BN11" s="50">
        <f t="shared" si="16"/>
      </c>
      <c r="BO11" s="178"/>
      <c r="BP11" s="178"/>
      <c r="BQ11" s="50"/>
      <c r="BR11" s="50"/>
      <c r="BS11" s="50"/>
    </row>
    <row r="12" spans="1:71" ht="255" customHeight="1">
      <c r="A12" s="73">
        <v>98</v>
      </c>
      <c r="B12" s="73">
        <v>7</v>
      </c>
      <c r="C12" s="73" t="s">
        <v>49</v>
      </c>
      <c r="D12" s="73"/>
      <c r="E12" s="73" t="s">
        <v>40</v>
      </c>
      <c r="F12" s="73" t="s">
        <v>44</v>
      </c>
      <c r="G12" s="73" t="s">
        <v>55</v>
      </c>
      <c r="H12" s="73" t="s">
        <v>64</v>
      </c>
      <c r="I12" s="73" t="s">
        <v>97</v>
      </c>
      <c r="J12" s="84" t="s">
        <v>402</v>
      </c>
      <c r="K12" s="97" t="s">
        <v>398</v>
      </c>
      <c r="L12" s="84" t="s">
        <v>403</v>
      </c>
      <c r="M12" s="96"/>
      <c r="N12" s="101">
        <v>1</v>
      </c>
      <c r="O12" s="101">
        <v>1</v>
      </c>
      <c r="P12" s="101">
        <v>1</v>
      </c>
      <c r="Q12" s="101">
        <v>1</v>
      </c>
      <c r="R12" s="101">
        <v>1</v>
      </c>
      <c r="S12" s="101">
        <v>1</v>
      </c>
      <c r="T12" s="80">
        <f t="shared" si="0"/>
        <v>6</v>
      </c>
      <c r="U12" s="48"/>
      <c r="V12" s="48"/>
      <c r="W12" s="48" t="s">
        <v>179</v>
      </c>
      <c r="X12" s="48"/>
      <c r="Y12" s="48"/>
      <c r="Z12" s="48"/>
      <c r="AA12" s="48"/>
      <c r="AB12" s="48"/>
      <c r="AC12" s="48"/>
      <c r="AD12" s="48"/>
      <c r="AE12" s="48"/>
      <c r="AF12" s="48"/>
      <c r="AG12" s="48"/>
      <c r="AH12" s="48"/>
      <c r="AI12" s="48"/>
      <c r="AJ12" s="48"/>
      <c r="AK12" s="48"/>
      <c r="AL12" s="49">
        <v>1</v>
      </c>
      <c r="AM12" s="49">
        <v>1</v>
      </c>
      <c r="AN12" s="49">
        <v>1</v>
      </c>
      <c r="AO12" s="49"/>
      <c r="AP12" s="49"/>
      <c r="AQ12" s="49"/>
      <c r="AR12" s="49">
        <f t="shared" si="1"/>
        <v>3</v>
      </c>
      <c r="AS12" s="128">
        <f t="shared" si="2"/>
        <v>1</v>
      </c>
      <c r="AT12" s="129">
        <f t="shared" si="3"/>
        <v>0.16666666666666666</v>
      </c>
      <c r="AU12" s="129">
        <f t="shared" si="4"/>
        <v>1</v>
      </c>
      <c r="AV12" s="129">
        <f t="shared" si="5"/>
        <v>0.5</v>
      </c>
      <c r="AW12" s="134"/>
      <c r="AX12" s="129">
        <f t="shared" si="6"/>
      </c>
      <c r="AY12" s="178" t="s">
        <v>729</v>
      </c>
      <c r="AZ12" s="178"/>
      <c r="BA12" s="128">
        <f t="shared" si="7"/>
        <v>1</v>
      </c>
      <c r="BB12" s="129">
        <f t="shared" si="8"/>
        <v>0.16666666666666666</v>
      </c>
      <c r="BC12" s="129">
        <f t="shared" si="9"/>
        <v>1</v>
      </c>
      <c r="BD12" s="129">
        <f t="shared" si="10"/>
        <v>0.5</v>
      </c>
      <c r="BE12" s="134">
        <v>0</v>
      </c>
      <c r="BF12" s="129">
        <f t="shared" si="11"/>
      </c>
      <c r="BG12" s="187" t="s">
        <v>837</v>
      </c>
      <c r="BH12" s="178"/>
      <c r="BI12" s="197">
        <f t="shared" si="12"/>
        <v>1</v>
      </c>
      <c r="BJ12" s="50">
        <f t="shared" si="13"/>
        <v>0.16666666666666666</v>
      </c>
      <c r="BK12" s="50">
        <f t="shared" si="14"/>
        <v>1</v>
      </c>
      <c r="BL12" s="50">
        <f t="shared" si="15"/>
        <v>0.5</v>
      </c>
      <c r="BM12" s="134">
        <v>0</v>
      </c>
      <c r="BN12" s="50">
        <f t="shared" si="16"/>
      </c>
      <c r="BO12" s="187" t="s">
        <v>976</v>
      </c>
      <c r="BP12" s="178"/>
      <c r="BQ12" s="50"/>
      <c r="BR12" s="50"/>
      <c r="BS12" s="50"/>
    </row>
    <row r="13" spans="1:71" ht="76.5">
      <c r="A13" s="73">
        <v>99</v>
      </c>
      <c r="B13" s="73">
        <v>8</v>
      </c>
      <c r="C13" s="73" t="s">
        <v>49</v>
      </c>
      <c r="D13" s="73"/>
      <c r="E13" s="73" t="s">
        <v>40</v>
      </c>
      <c r="F13" s="73" t="s">
        <v>44</v>
      </c>
      <c r="G13" s="73" t="s">
        <v>55</v>
      </c>
      <c r="H13" s="73" t="s">
        <v>64</v>
      </c>
      <c r="I13" s="73" t="s">
        <v>97</v>
      </c>
      <c r="J13" s="84" t="s">
        <v>404</v>
      </c>
      <c r="K13" s="97" t="s">
        <v>405</v>
      </c>
      <c r="L13" s="84" t="s">
        <v>406</v>
      </c>
      <c r="M13" s="96"/>
      <c r="N13" s="98"/>
      <c r="O13" s="98"/>
      <c r="P13" s="101">
        <v>1</v>
      </c>
      <c r="Q13" s="98"/>
      <c r="R13" s="98"/>
      <c r="S13" s="101">
        <v>1</v>
      </c>
      <c r="T13" s="80">
        <f t="shared" si="0"/>
        <v>2</v>
      </c>
      <c r="U13" s="48"/>
      <c r="V13" s="48"/>
      <c r="W13" s="48" t="s">
        <v>179</v>
      </c>
      <c r="X13" s="48"/>
      <c r="Y13" s="48"/>
      <c r="Z13" s="48"/>
      <c r="AA13" s="48"/>
      <c r="AB13" s="48"/>
      <c r="AC13" s="48"/>
      <c r="AD13" s="48"/>
      <c r="AE13" s="48"/>
      <c r="AF13" s="48"/>
      <c r="AG13" s="48"/>
      <c r="AH13" s="48"/>
      <c r="AI13" s="48"/>
      <c r="AJ13" s="48"/>
      <c r="AK13" s="48"/>
      <c r="AL13" s="49">
        <v>0</v>
      </c>
      <c r="AM13" s="49">
        <v>0</v>
      </c>
      <c r="AN13" s="49">
        <v>1</v>
      </c>
      <c r="AO13" s="49"/>
      <c r="AP13" s="49"/>
      <c r="AQ13" s="49"/>
      <c r="AR13" s="49">
        <f t="shared" si="1"/>
        <v>1</v>
      </c>
      <c r="AS13" s="128">
        <f t="shared" si="2"/>
        <v>0</v>
      </c>
      <c r="AT13" s="129">
        <f t="shared" si="3"/>
        <v>0</v>
      </c>
      <c r="AU13" s="129">
        <f t="shared" si="4"/>
      </c>
      <c r="AV13" s="129">
        <f t="shared" si="5"/>
        <v>0.5</v>
      </c>
      <c r="AW13" s="134"/>
      <c r="AX13" s="129">
        <f t="shared" si="6"/>
      </c>
      <c r="AY13" s="178"/>
      <c r="AZ13" s="178"/>
      <c r="BA13" s="128">
        <f t="shared" si="7"/>
        <v>0</v>
      </c>
      <c r="BB13" s="129">
        <f t="shared" si="8"/>
        <v>0</v>
      </c>
      <c r="BC13" s="129">
        <f t="shared" si="9"/>
      </c>
      <c r="BD13" s="129">
        <f t="shared" si="10"/>
        <v>0.5</v>
      </c>
      <c r="BE13" s="134">
        <v>0</v>
      </c>
      <c r="BF13" s="129">
        <f t="shared" si="11"/>
      </c>
      <c r="BG13" s="178"/>
      <c r="BH13" s="178"/>
      <c r="BI13" s="197">
        <f t="shared" si="12"/>
        <v>1</v>
      </c>
      <c r="BJ13" s="50">
        <f t="shared" si="13"/>
        <v>0.5</v>
      </c>
      <c r="BK13" s="50">
        <f t="shared" si="14"/>
        <v>1</v>
      </c>
      <c r="BL13" s="50">
        <f t="shared" si="15"/>
        <v>0.5</v>
      </c>
      <c r="BM13" s="134">
        <v>0</v>
      </c>
      <c r="BN13" s="50">
        <f t="shared" si="16"/>
      </c>
      <c r="BO13" s="178" t="s">
        <v>977</v>
      </c>
      <c r="BP13" s="178"/>
      <c r="BQ13" s="50"/>
      <c r="BR13" s="50"/>
      <c r="BS13" s="50"/>
    </row>
    <row r="14" spans="1:71" ht="178.5">
      <c r="A14" s="73">
        <v>100</v>
      </c>
      <c r="B14" s="73">
        <v>9</v>
      </c>
      <c r="C14" s="73" t="s">
        <v>49</v>
      </c>
      <c r="D14" s="73"/>
      <c r="E14" s="73" t="s">
        <v>40</v>
      </c>
      <c r="F14" s="73" t="s">
        <v>44</v>
      </c>
      <c r="G14" s="73" t="s">
        <v>55</v>
      </c>
      <c r="H14" s="73" t="s">
        <v>64</v>
      </c>
      <c r="I14" s="73" t="s">
        <v>97</v>
      </c>
      <c r="J14" s="84" t="s">
        <v>407</v>
      </c>
      <c r="K14" s="97" t="s">
        <v>408</v>
      </c>
      <c r="L14" s="84" t="s">
        <v>409</v>
      </c>
      <c r="M14" s="96"/>
      <c r="N14" s="101">
        <v>1</v>
      </c>
      <c r="O14" s="101">
        <v>1</v>
      </c>
      <c r="P14" s="101">
        <v>1</v>
      </c>
      <c r="Q14" s="101">
        <v>1</v>
      </c>
      <c r="R14" s="101">
        <v>1</v>
      </c>
      <c r="S14" s="101">
        <v>1</v>
      </c>
      <c r="T14" s="80">
        <f t="shared" si="0"/>
        <v>6</v>
      </c>
      <c r="U14" s="48"/>
      <c r="V14" s="48"/>
      <c r="W14" s="48" t="s">
        <v>179</v>
      </c>
      <c r="X14" s="48"/>
      <c r="Y14" s="48"/>
      <c r="Z14" s="48"/>
      <c r="AA14" s="48"/>
      <c r="AB14" s="48"/>
      <c r="AC14" s="48"/>
      <c r="AD14" s="48"/>
      <c r="AE14" s="48"/>
      <c r="AF14" s="48"/>
      <c r="AG14" s="48"/>
      <c r="AH14" s="48"/>
      <c r="AI14" s="48"/>
      <c r="AJ14" s="48"/>
      <c r="AK14" s="48"/>
      <c r="AL14" s="49">
        <v>1</v>
      </c>
      <c r="AM14" s="49">
        <v>1</v>
      </c>
      <c r="AN14" s="49">
        <v>1</v>
      </c>
      <c r="AO14" s="49"/>
      <c r="AP14" s="49"/>
      <c r="AQ14" s="49"/>
      <c r="AR14" s="49">
        <f t="shared" si="1"/>
        <v>3</v>
      </c>
      <c r="AS14" s="128">
        <f t="shared" si="2"/>
        <v>1</v>
      </c>
      <c r="AT14" s="129">
        <f t="shared" si="3"/>
        <v>0.16666666666666666</v>
      </c>
      <c r="AU14" s="129">
        <f t="shared" si="4"/>
        <v>1</v>
      </c>
      <c r="AV14" s="129">
        <f t="shared" si="5"/>
        <v>0.5</v>
      </c>
      <c r="AW14" s="134"/>
      <c r="AX14" s="129">
        <f t="shared" si="6"/>
      </c>
      <c r="AY14" s="178" t="s">
        <v>730</v>
      </c>
      <c r="AZ14" s="178"/>
      <c r="BA14" s="128">
        <f t="shared" si="7"/>
        <v>1</v>
      </c>
      <c r="BB14" s="129">
        <f t="shared" si="8"/>
        <v>0.16666666666666666</v>
      </c>
      <c r="BC14" s="129">
        <f t="shared" si="9"/>
        <v>1</v>
      </c>
      <c r="BD14" s="129">
        <f t="shared" si="10"/>
        <v>0.5</v>
      </c>
      <c r="BE14" s="134">
        <v>0</v>
      </c>
      <c r="BF14" s="129">
        <f t="shared" si="11"/>
      </c>
      <c r="BG14" s="187" t="s">
        <v>838</v>
      </c>
      <c r="BH14" s="178"/>
      <c r="BI14" s="197">
        <f t="shared" si="12"/>
        <v>1</v>
      </c>
      <c r="BJ14" s="50">
        <f t="shared" si="13"/>
        <v>0.16666666666666666</v>
      </c>
      <c r="BK14" s="50">
        <f t="shared" si="14"/>
        <v>1</v>
      </c>
      <c r="BL14" s="50">
        <f t="shared" si="15"/>
        <v>0.5</v>
      </c>
      <c r="BM14" s="134">
        <v>0</v>
      </c>
      <c r="BN14" s="50">
        <f t="shared" si="16"/>
      </c>
      <c r="BO14" s="187" t="s">
        <v>978</v>
      </c>
      <c r="BP14" s="178"/>
      <c r="BQ14" s="50"/>
      <c r="BR14" s="50"/>
      <c r="BS14" s="50"/>
    </row>
    <row r="15" spans="1:71" ht="153">
      <c r="A15" s="73">
        <v>101</v>
      </c>
      <c r="B15" s="73">
        <v>10</v>
      </c>
      <c r="C15" s="73" t="s">
        <v>49</v>
      </c>
      <c r="D15" s="73"/>
      <c r="E15" s="73" t="s">
        <v>40</v>
      </c>
      <c r="F15" s="73" t="s">
        <v>44</v>
      </c>
      <c r="G15" s="73" t="s">
        <v>55</v>
      </c>
      <c r="H15" s="73" t="s">
        <v>64</v>
      </c>
      <c r="I15" s="73" t="s">
        <v>97</v>
      </c>
      <c r="J15" s="84" t="s">
        <v>410</v>
      </c>
      <c r="K15" s="97" t="s">
        <v>411</v>
      </c>
      <c r="L15" s="84" t="s">
        <v>412</v>
      </c>
      <c r="M15" s="96"/>
      <c r="N15" s="98"/>
      <c r="O15" s="101">
        <v>1</v>
      </c>
      <c r="P15" s="98"/>
      <c r="Q15" s="101">
        <v>1</v>
      </c>
      <c r="R15" s="98"/>
      <c r="S15" s="101">
        <v>1</v>
      </c>
      <c r="T15" s="80">
        <f t="shared" si="0"/>
        <v>3</v>
      </c>
      <c r="U15" s="48"/>
      <c r="V15" s="48"/>
      <c r="W15" s="48" t="s">
        <v>179</v>
      </c>
      <c r="X15" s="48"/>
      <c r="Y15" s="48"/>
      <c r="Z15" s="48"/>
      <c r="AA15" s="48"/>
      <c r="AB15" s="48"/>
      <c r="AC15" s="48"/>
      <c r="AD15" s="48"/>
      <c r="AE15" s="48"/>
      <c r="AF15" s="48"/>
      <c r="AG15" s="48"/>
      <c r="AH15" s="48"/>
      <c r="AI15" s="48"/>
      <c r="AJ15" s="48"/>
      <c r="AK15" s="48"/>
      <c r="AL15" s="49">
        <v>1</v>
      </c>
      <c r="AM15" s="49">
        <v>1</v>
      </c>
      <c r="AN15" s="49">
        <v>1</v>
      </c>
      <c r="AO15" s="49"/>
      <c r="AP15" s="49"/>
      <c r="AQ15" s="49"/>
      <c r="AR15" s="49">
        <f t="shared" si="1"/>
        <v>3</v>
      </c>
      <c r="AS15" s="128">
        <f t="shared" si="2"/>
        <v>0</v>
      </c>
      <c r="AT15" s="129">
        <f t="shared" si="3"/>
        <v>0</v>
      </c>
      <c r="AU15" s="129">
        <f t="shared" si="4"/>
      </c>
      <c r="AV15" s="129">
        <f t="shared" si="5"/>
        <v>1</v>
      </c>
      <c r="AW15" s="134"/>
      <c r="AX15" s="129">
        <f t="shared" si="6"/>
      </c>
      <c r="AY15" s="178" t="s">
        <v>731</v>
      </c>
      <c r="AZ15" s="178"/>
      <c r="BA15" s="128">
        <f t="shared" si="7"/>
        <v>1</v>
      </c>
      <c r="BB15" s="129">
        <f t="shared" si="8"/>
        <v>0.3333333333333333</v>
      </c>
      <c r="BC15" s="129">
        <f t="shared" si="9"/>
        <v>1</v>
      </c>
      <c r="BD15" s="129">
        <f t="shared" si="10"/>
        <v>1</v>
      </c>
      <c r="BE15" s="134">
        <v>0</v>
      </c>
      <c r="BF15" s="129">
        <f t="shared" si="11"/>
      </c>
      <c r="BG15" s="187" t="s">
        <v>839</v>
      </c>
      <c r="BH15" s="178"/>
      <c r="BI15" s="197">
        <f t="shared" si="12"/>
        <v>0</v>
      </c>
      <c r="BJ15" s="50">
        <f t="shared" si="13"/>
        <v>0</v>
      </c>
      <c r="BK15" s="50">
        <f t="shared" si="14"/>
      </c>
      <c r="BL15" s="50">
        <f t="shared" si="15"/>
        <v>1</v>
      </c>
      <c r="BM15" s="134">
        <v>0</v>
      </c>
      <c r="BN15" s="50">
        <f t="shared" si="16"/>
      </c>
      <c r="BO15" s="187" t="s">
        <v>979</v>
      </c>
      <c r="BP15" s="178"/>
      <c r="BQ15" s="50"/>
      <c r="BR15" s="50"/>
      <c r="BS15" s="50"/>
    </row>
    <row r="16" spans="1:71" ht="12.75">
      <c r="A16" s="120"/>
      <c r="B16" s="120"/>
      <c r="C16" s="120"/>
      <c r="D16" s="120"/>
      <c r="E16" s="120"/>
      <c r="F16" s="120"/>
      <c r="G16" s="120"/>
      <c r="H16" s="120"/>
      <c r="I16" s="120"/>
      <c r="J16" s="121"/>
      <c r="K16" s="122"/>
      <c r="L16" s="123"/>
      <c r="M16" s="124">
        <f>SUM(M6:M15)</f>
        <v>50000000</v>
      </c>
      <c r="N16" s="125"/>
      <c r="O16" s="125"/>
      <c r="P16" s="125"/>
      <c r="Q16" s="125"/>
      <c r="R16" s="125"/>
      <c r="S16" s="125"/>
      <c r="T16" s="125"/>
      <c r="U16" s="57"/>
      <c r="V16" s="57"/>
      <c r="W16" s="57"/>
      <c r="X16" s="57"/>
      <c r="Y16" s="57"/>
      <c r="Z16" s="57"/>
      <c r="AA16" s="57"/>
      <c r="AB16" s="57"/>
      <c r="AC16" s="57"/>
      <c r="AD16" s="57"/>
      <c r="AE16" s="57"/>
      <c r="AF16" s="57"/>
      <c r="AG16" s="57"/>
      <c r="AH16" s="57"/>
      <c r="AI16" s="57"/>
      <c r="AJ16" s="57"/>
      <c r="AK16" s="58"/>
      <c r="AL16" s="59"/>
      <c r="AM16" s="59"/>
      <c r="AN16" s="59"/>
      <c r="AO16" s="59"/>
      <c r="AP16" s="59"/>
      <c r="AQ16" s="59"/>
      <c r="AR16" s="59"/>
      <c r="AS16" s="130"/>
      <c r="AT16" s="131"/>
      <c r="AU16" s="131">
        <f>AVERAGE(AU6:AU15)</f>
        <v>1</v>
      </c>
      <c r="AV16" s="131">
        <f>AVERAGE(AV6:AV15)</f>
        <v>0.4333333333333333</v>
      </c>
      <c r="AW16" s="135">
        <f>SUM(AW6:AW15)</f>
        <v>0</v>
      </c>
      <c r="AX16" s="131">
        <f>AVERAGE(AX6:AX15)</f>
        <v>0</v>
      </c>
      <c r="AY16" s="60"/>
      <c r="AZ16" s="60"/>
      <c r="BA16" s="131"/>
      <c r="BB16" s="131"/>
      <c r="BC16" s="131">
        <f>AVERAGE(BC6:BC15)</f>
        <v>1</v>
      </c>
      <c r="BD16" s="131">
        <f>AVERAGE(BD6:BD15)</f>
        <v>0.4333333333333333</v>
      </c>
      <c r="BE16" s="153">
        <f>SUM(BE6:BE15)</f>
        <v>0</v>
      </c>
      <c r="BF16" s="131">
        <f>AVERAGE(BF6:BF15)</f>
        <v>0</v>
      </c>
      <c r="BG16" s="131"/>
      <c r="BH16" s="131"/>
      <c r="BI16" s="131"/>
      <c r="BJ16" s="131"/>
      <c r="BK16" s="131">
        <f>AVERAGE(BK6:BK15)</f>
        <v>1</v>
      </c>
      <c r="BL16" s="131">
        <f>AVERAGE(BL6:BL15)</f>
        <v>0.4333333333333333</v>
      </c>
      <c r="BM16" s="153">
        <f>SUM(BM6:BM15)</f>
        <v>0</v>
      </c>
      <c r="BN16" s="131" t="e">
        <f>AVERAGE(BN6:BN15)</f>
        <v>#DIV/0!</v>
      </c>
      <c r="BO16" s="131"/>
      <c r="BP16" s="131"/>
      <c r="BQ16" s="60"/>
      <c r="BR16" s="60"/>
      <c r="BS16" s="60"/>
    </row>
  </sheetData>
  <sheetProtection formatCells="0"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1:BS7"/>
  <sheetViews>
    <sheetView showGridLines="0" zoomScale="70" zoomScaleNormal="70" zoomScalePageLayoutView="0" workbookViewId="0" topLeftCell="B1">
      <pane xSplit="9" ySplit="5" topLeftCell="S6" activePane="bottomRight" state="frozen"/>
      <selection pane="topLeft" activeCell="B1" sqref="B1"/>
      <selection pane="topRight" activeCell="K1" sqref="K1"/>
      <selection pane="bottomLeft" activeCell="B6" sqref="B6"/>
      <selection pane="bottomRight" activeCell="AQ24" sqref="AQ24"/>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6.140625" style="63" customWidth="1"/>
    <col min="12" max="12" width="35.140625" style="63" customWidth="1"/>
    <col min="13" max="13" width="26.00390625" style="64" customWidth="1"/>
    <col min="14" max="19" width="7.8515625" style="65" customWidth="1"/>
    <col min="20" max="20" width="11.14062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0.7109375" style="66" hidden="1" customWidth="1"/>
    <col min="52" max="52" width="23.57421875" style="66" hidden="1" customWidth="1"/>
    <col min="53" max="53" width="20.57421875" style="66" hidden="1" customWidth="1"/>
    <col min="54" max="54" width="23.57421875" style="66" hidden="1" customWidth="1"/>
    <col min="55" max="55" width="17.8515625" style="66" hidden="1" customWidth="1"/>
    <col min="56" max="56" width="23.57421875" style="66" hidden="1" customWidth="1"/>
    <col min="57" max="57" width="20.57421875" style="66" hidden="1" customWidth="1"/>
    <col min="58" max="58" width="19.28125" style="66" hidden="1" customWidth="1"/>
    <col min="59" max="60" width="37.8515625" style="66" hidden="1" customWidth="1"/>
    <col min="61" max="61" width="21.7109375" style="66" customWidth="1"/>
    <col min="62" max="62" width="23.7109375" style="66" customWidth="1"/>
    <col min="63" max="63" width="21.57421875" style="66" customWidth="1"/>
    <col min="64" max="64" width="28.28125" style="66" customWidth="1"/>
    <col min="65" max="68" width="37.8515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14.75">
      <c r="A6" s="73">
        <v>120</v>
      </c>
      <c r="B6" s="73">
        <v>1</v>
      </c>
      <c r="C6" s="73" t="s">
        <v>115</v>
      </c>
      <c r="D6" s="73"/>
      <c r="E6" s="73" t="s">
        <v>42</v>
      </c>
      <c r="F6" s="73" t="s">
        <v>44</v>
      </c>
      <c r="G6" s="73" t="s">
        <v>55</v>
      </c>
      <c r="H6" s="73" t="s">
        <v>67</v>
      </c>
      <c r="I6" s="73" t="s">
        <v>83</v>
      </c>
      <c r="J6" s="82" t="s">
        <v>458</v>
      </c>
      <c r="K6" s="97" t="s">
        <v>459</v>
      </c>
      <c r="L6" s="84" t="s">
        <v>460</v>
      </c>
      <c r="M6" s="96"/>
      <c r="N6" s="98"/>
      <c r="O6" s="98"/>
      <c r="P6" s="98"/>
      <c r="Q6" s="98"/>
      <c r="R6" s="98"/>
      <c r="S6" s="87">
        <v>0.9</v>
      </c>
      <c r="T6" s="99">
        <f>SUM(N6:S6)</f>
        <v>0.9</v>
      </c>
      <c r="U6" s="48" t="s">
        <v>179</v>
      </c>
      <c r="V6" s="48" t="s">
        <v>179</v>
      </c>
      <c r="W6" s="48" t="s">
        <v>179</v>
      </c>
      <c r="X6" s="48" t="s">
        <v>179</v>
      </c>
      <c r="Y6" s="48" t="s">
        <v>179</v>
      </c>
      <c r="Z6" s="48" t="s">
        <v>179</v>
      </c>
      <c r="AA6" s="48" t="s">
        <v>179</v>
      </c>
      <c r="AB6" s="48" t="s">
        <v>179</v>
      </c>
      <c r="AC6" s="48" t="s">
        <v>179</v>
      </c>
      <c r="AD6" s="48" t="s">
        <v>179</v>
      </c>
      <c r="AE6" s="48" t="s">
        <v>179</v>
      </c>
      <c r="AF6" s="48" t="s">
        <v>179</v>
      </c>
      <c r="AG6" s="48" t="s">
        <v>179</v>
      </c>
      <c r="AH6" s="48" t="s">
        <v>179</v>
      </c>
      <c r="AI6" s="48" t="s">
        <v>179</v>
      </c>
      <c r="AJ6" s="48" t="s">
        <v>179</v>
      </c>
      <c r="AK6" s="48" t="s">
        <v>179</v>
      </c>
      <c r="AL6" s="199">
        <v>0.1429</v>
      </c>
      <c r="AM6" s="199">
        <v>0.1786</v>
      </c>
      <c r="AN6" s="199">
        <v>0.1786</v>
      </c>
      <c r="AO6" s="199"/>
      <c r="AP6" s="199"/>
      <c r="AQ6" s="199"/>
      <c r="AR6" s="51">
        <f>SUM(AL6:AQ6)</f>
        <v>0.5001</v>
      </c>
      <c r="AS6" s="128">
        <f>SUM(N6)</f>
        <v>0</v>
      </c>
      <c r="AT6" s="129">
        <f>IF(ISERR(+N6/T6),"",IF((+N6/T6)&gt;100%,100%,(+N6/T6)))</f>
        <v>0</v>
      </c>
      <c r="AU6" s="129">
        <f>IF(ISERR(+AL6/AS6),"",IF((+AL6/AS6)&gt;100%,100%,(+AL6/AS6)))</f>
      </c>
      <c r="AV6" s="129">
        <f>AR6/T6</f>
        <v>0.5556666666666666</v>
      </c>
      <c r="AW6" s="134"/>
      <c r="AX6" s="129">
        <f>IF(ISERR(+AW6/M6),"",IF((+AW6/M6),(AW6/M6),(AW6/M6)))</f>
      </c>
      <c r="AY6" s="178" t="s">
        <v>706</v>
      </c>
      <c r="AZ6" s="178" t="s">
        <v>707</v>
      </c>
      <c r="BA6" s="128">
        <f>SUM(O6)</f>
        <v>0</v>
      </c>
      <c r="BB6" s="129">
        <f>IF(ISERR(+O6/T6),"",IF((+O6/T6)&gt;100%,100%,(+O6/T6)))</f>
        <v>0</v>
      </c>
      <c r="BC6" s="129">
        <f>IF(ISERR(+AM6/BA6),"",IF((+AM6/BA6)&gt;100%,100%,(+AM6/BA6)))</f>
      </c>
      <c r="BD6" s="129">
        <f>AR6/T6</f>
        <v>0.5556666666666666</v>
      </c>
      <c r="BE6" s="134">
        <v>0</v>
      </c>
      <c r="BF6" s="129">
        <f>IF(ISERR(+BE6/M6),"",IF((+BE6/M6),(BE6/M6),(BE6/M6)))</f>
      </c>
      <c r="BG6" s="178" t="s">
        <v>843</v>
      </c>
      <c r="BH6" s="178" t="s">
        <v>844</v>
      </c>
      <c r="BI6" s="197">
        <f>SUM(P6)</f>
        <v>0</v>
      </c>
      <c r="BJ6" s="50">
        <f>IF(ISERR(+P6/T6),"",IF((+P6/T6)&gt;100%,100%,(+P6/T6)))</f>
        <v>0</v>
      </c>
      <c r="BK6" s="50">
        <f>IF(ISERR(+AN6/BI6),"",IF((+AN6/BI6)&gt;100%,100%,(+AN6/BI6)))</f>
      </c>
      <c r="BL6" s="50">
        <f>AR6/T6</f>
        <v>0.5556666666666666</v>
      </c>
      <c r="BM6" s="134">
        <v>0</v>
      </c>
      <c r="BN6" s="50">
        <f>IF(ISERR(+BM6/U6),"",IF((+BM6/U6),(BM6/U6),(BM6/U6)))</f>
      </c>
      <c r="BO6" s="178" t="s">
        <v>988</v>
      </c>
      <c r="BP6" s="178" t="s">
        <v>987</v>
      </c>
      <c r="BQ6" s="50"/>
      <c r="BR6" s="50"/>
      <c r="BS6" s="50"/>
    </row>
    <row r="7" spans="1:71" ht="12.75">
      <c r="A7" s="120"/>
      <c r="B7" s="120"/>
      <c r="C7" s="120"/>
      <c r="D7" s="120"/>
      <c r="E7" s="120"/>
      <c r="F7" s="120"/>
      <c r="G7" s="120"/>
      <c r="H7" s="120"/>
      <c r="I7" s="120"/>
      <c r="J7" s="121"/>
      <c r="K7" s="122"/>
      <c r="L7" s="123"/>
      <c r="M7" s="124">
        <f>SUM(M6:M6)</f>
        <v>0</v>
      </c>
      <c r="N7" s="125"/>
      <c r="O7" s="125"/>
      <c r="P7" s="125"/>
      <c r="Q7" s="125"/>
      <c r="R7" s="125"/>
      <c r="S7" s="125"/>
      <c r="T7" s="125"/>
      <c r="U7" s="57"/>
      <c r="V7" s="57"/>
      <c r="W7" s="57"/>
      <c r="X7" s="57"/>
      <c r="Y7" s="57"/>
      <c r="Z7" s="57"/>
      <c r="AA7" s="57"/>
      <c r="AB7" s="57"/>
      <c r="AC7" s="57"/>
      <c r="AD7" s="57"/>
      <c r="AE7" s="57"/>
      <c r="AF7" s="57"/>
      <c r="AG7" s="57"/>
      <c r="AH7" s="57"/>
      <c r="AI7" s="57"/>
      <c r="AJ7" s="57"/>
      <c r="AK7" s="58"/>
      <c r="AL7" s="59"/>
      <c r="AM7" s="59"/>
      <c r="AN7" s="59"/>
      <c r="AO7" s="59"/>
      <c r="AP7" s="59"/>
      <c r="AQ7" s="59"/>
      <c r="AR7" s="59"/>
      <c r="AS7" s="130"/>
      <c r="AT7" s="131"/>
      <c r="AU7" s="131">
        <f>AU6</f>
      </c>
      <c r="AV7" s="131">
        <f>AVERAGE(AV6)</f>
        <v>0.5556666666666666</v>
      </c>
      <c r="AW7" s="135">
        <f>SUM(AW6)</f>
        <v>0</v>
      </c>
      <c r="AX7" s="131"/>
      <c r="AY7" s="60"/>
      <c r="AZ7" s="60"/>
      <c r="BA7" s="131"/>
      <c r="BB7" s="131"/>
      <c r="BC7" s="131"/>
      <c r="BD7" s="131">
        <f>AVERAGE(BD6:BD6)</f>
        <v>0.5556666666666666</v>
      </c>
      <c r="BE7" s="153">
        <f>SUM(BE6)</f>
        <v>0</v>
      </c>
      <c r="BF7" s="131">
        <f>BF6</f>
      </c>
      <c r="BG7" s="131"/>
      <c r="BH7" s="131"/>
      <c r="BI7" s="131"/>
      <c r="BJ7" s="131"/>
      <c r="BK7" s="131"/>
      <c r="BL7" s="131">
        <f>AVERAGE(BL6:BL6)</f>
        <v>0.5556666666666666</v>
      </c>
      <c r="BM7" s="153">
        <f>SUM(BM6)</f>
        <v>0</v>
      </c>
      <c r="BN7" s="131">
        <f>BN6</f>
      </c>
      <c r="BO7" s="131"/>
      <c r="BP7" s="131"/>
      <c r="BQ7" s="60"/>
      <c r="BR7" s="60"/>
      <c r="BS7" s="60"/>
    </row>
  </sheetData>
  <sheetProtection formatColumns="0" formatRows="0" insertRows="0" insertHyperlink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rgb="FF002060"/>
  </sheetPr>
  <dimension ref="A1:BS11"/>
  <sheetViews>
    <sheetView showGridLines="0" zoomScale="70" zoomScaleNormal="70" zoomScalePageLayoutView="0" workbookViewId="0" topLeftCell="N1">
      <pane ySplit="5" topLeftCell="A6" activePane="bottomLeft" state="frozen"/>
      <selection pane="topLeft" activeCell="C6" sqref="C6"/>
      <selection pane="bottomLeft" activeCell="BL8" sqref="BL8"/>
    </sheetView>
  </sheetViews>
  <sheetFormatPr defaultColWidth="9.00390625" defaultRowHeight="15"/>
  <cols>
    <col min="1" max="1" width="4.8515625" style="53" hidden="1" customWidth="1"/>
    <col min="2" max="2" width="4.8515625" style="53" customWidth="1"/>
    <col min="3" max="4" width="27.140625" style="61" hidden="1" customWidth="1"/>
    <col min="5" max="5" width="21.28125" style="61" hidden="1" customWidth="1"/>
    <col min="6" max="6" width="29.28125" style="61" hidden="1" customWidth="1"/>
    <col min="7" max="7" width="14.7109375" style="53" hidden="1" customWidth="1"/>
    <col min="8" max="8" width="15.28125" style="53" hidden="1" customWidth="1"/>
    <col min="9" max="9" width="26.140625" style="61" customWidth="1"/>
    <col min="10" max="10" width="20.00390625" style="62" bestFit="1" customWidth="1"/>
    <col min="11" max="11" width="11.57421875" style="63" customWidth="1"/>
    <col min="12" max="12" width="35.140625" style="63" customWidth="1"/>
    <col min="13" max="13" width="30.140625" style="64" customWidth="1"/>
    <col min="14" max="19" width="11.8515625" style="65" customWidth="1"/>
    <col min="20" max="20" width="12.7109375" style="65" customWidth="1"/>
    <col min="21" max="26" width="22.7109375" style="61" hidden="1" customWidth="1"/>
    <col min="27" max="30" width="22.7109375" style="66" hidden="1" customWidth="1"/>
    <col min="31" max="34" width="22.7109375" style="61" hidden="1" customWidth="1"/>
    <col min="35" max="36" width="22.7109375" style="66" hidden="1" customWidth="1"/>
    <col min="37" max="37" width="2.57421875" style="66" hidden="1" customWidth="1"/>
    <col min="38" max="43" width="10.28125" style="66" customWidth="1"/>
    <col min="44" max="44" width="12.8515625" style="66" customWidth="1"/>
    <col min="45" max="45" width="23.00390625" style="66" hidden="1" customWidth="1"/>
    <col min="46" max="46" width="24.8515625" style="66" hidden="1" customWidth="1"/>
    <col min="47" max="47" width="25.421875" style="66" hidden="1" customWidth="1"/>
    <col min="48" max="48" width="23.8515625" style="66" hidden="1" customWidth="1"/>
    <col min="49" max="49" width="24.140625" style="66" hidden="1" customWidth="1"/>
    <col min="50" max="50" width="23.57421875" style="66" hidden="1" customWidth="1"/>
    <col min="51" max="51" width="20.7109375" style="66" hidden="1" customWidth="1"/>
    <col min="52" max="53" width="23.57421875" style="66" hidden="1" customWidth="1"/>
    <col min="54" max="54" width="21.421875" style="66" hidden="1" customWidth="1"/>
    <col min="55" max="58" width="23.57421875" style="66" hidden="1" customWidth="1"/>
    <col min="59" max="60" width="31.8515625" style="66" hidden="1" customWidth="1"/>
    <col min="61" max="68" width="31.8515625" style="66" customWidth="1"/>
    <col min="69" max="69" width="27.421875" style="61" customWidth="1"/>
    <col min="70" max="71" width="27.421875" style="53" customWidth="1"/>
    <col min="72" max="16384" width="9.00390625" style="53" customWidth="1"/>
  </cols>
  <sheetData>
    <row r="1" spans="1:71" s="33" customFormat="1" ht="45.75" customHeight="1">
      <c r="A1" s="291"/>
      <c r="B1" s="291"/>
      <c r="C1" s="291"/>
      <c r="D1" s="292" t="s">
        <v>181</v>
      </c>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4"/>
      <c r="AJ1" s="295" t="s">
        <v>183</v>
      </c>
      <c r="AK1" s="29" t="s">
        <v>184</v>
      </c>
      <c r="AL1" s="30"/>
      <c r="AM1" s="30"/>
      <c r="AN1" s="30"/>
      <c r="AO1" s="30"/>
      <c r="AP1" s="30"/>
      <c r="AQ1" s="30"/>
      <c r="AR1" s="30"/>
      <c r="AS1" s="31"/>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8" customFormat="1" ht="45.75" customHeight="1">
      <c r="A2" s="291"/>
      <c r="B2" s="291"/>
      <c r="C2" s="291"/>
      <c r="D2" s="296" t="s">
        <v>182</v>
      </c>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8"/>
      <c r="AJ2" s="295"/>
      <c r="AK2" s="34">
        <v>43444</v>
      </c>
      <c r="AL2" s="35"/>
      <c r="AM2" s="35"/>
      <c r="AN2" s="35"/>
      <c r="AO2" s="35"/>
      <c r="AP2" s="35"/>
      <c r="AQ2" s="35"/>
      <c r="AR2" s="35"/>
      <c r="AS2" s="36"/>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38" customFormat="1" ht="64.5" customHeight="1">
      <c r="A3" s="299" t="s">
        <v>596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9"/>
      <c r="AM3" s="39"/>
      <c r="AN3" s="39"/>
      <c r="AO3" s="39"/>
      <c r="AP3" s="39"/>
      <c r="AQ3" s="39"/>
      <c r="AR3" s="39"/>
      <c r="AS3" s="40"/>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row>
    <row r="4" spans="1:71" s="42" customFormat="1" ht="22.5" customHeight="1">
      <c r="A4" s="301" t="s">
        <v>2</v>
      </c>
      <c r="B4" s="302"/>
      <c r="C4" s="302"/>
      <c r="D4" s="302"/>
      <c r="E4" s="302"/>
      <c r="F4" s="302"/>
      <c r="G4" s="302"/>
      <c r="H4" s="302"/>
      <c r="I4" s="302"/>
      <c r="J4" s="303" t="s">
        <v>16</v>
      </c>
      <c r="K4" s="304"/>
      <c r="L4" s="304"/>
      <c r="M4" s="304"/>
      <c r="N4" s="304"/>
      <c r="O4" s="304"/>
      <c r="P4" s="304"/>
      <c r="Q4" s="304"/>
      <c r="R4" s="304"/>
      <c r="S4" s="305"/>
      <c r="T4" s="133"/>
      <c r="U4" s="301" t="s">
        <v>23</v>
      </c>
      <c r="V4" s="302"/>
      <c r="W4" s="302"/>
      <c r="X4" s="302"/>
      <c r="Y4" s="302"/>
      <c r="Z4" s="302"/>
      <c r="AA4" s="302"/>
      <c r="AB4" s="302"/>
      <c r="AC4" s="302"/>
      <c r="AD4" s="302"/>
      <c r="AE4" s="302"/>
      <c r="AF4" s="302"/>
      <c r="AG4" s="302"/>
      <c r="AH4" s="302"/>
      <c r="AI4" s="302"/>
      <c r="AJ4" s="302"/>
      <c r="AK4" s="306"/>
      <c r="AL4" s="286" t="s">
        <v>198</v>
      </c>
      <c r="AM4" s="287"/>
      <c r="AN4" s="287"/>
      <c r="AO4" s="287"/>
      <c r="AP4" s="287"/>
      <c r="AQ4" s="287"/>
      <c r="AR4" s="287"/>
      <c r="AS4" s="286" t="s">
        <v>188</v>
      </c>
      <c r="AT4" s="287"/>
      <c r="AU4" s="287"/>
      <c r="AV4" s="287"/>
      <c r="AW4" s="287"/>
      <c r="AX4" s="287"/>
      <c r="AY4" s="287"/>
      <c r="AZ4" s="288"/>
      <c r="BA4" s="184"/>
      <c r="BB4" s="184"/>
      <c r="BC4" s="184"/>
      <c r="BD4" s="184"/>
      <c r="BE4" s="184"/>
      <c r="BF4" s="184"/>
      <c r="BG4" s="184"/>
      <c r="BH4" s="184"/>
      <c r="BI4" s="195"/>
      <c r="BJ4" s="195"/>
      <c r="BK4" s="195"/>
      <c r="BL4" s="195"/>
      <c r="BM4" s="195"/>
      <c r="BN4" s="195"/>
      <c r="BO4" s="195"/>
      <c r="BP4" s="195"/>
      <c r="BQ4" s="289" t="s">
        <v>197</v>
      </c>
      <c r="BR4" s="290"/>
      <c r="BS4" s="290"/>
    </row>
    <row r="5" spans="1:71" s="47" customFormat="1" ht="65.25" customHeight="1">
      <c r="A5" s="67" t="s">
        <v>3</v>
      </c>
      <c r="B5" s="67"/>
      <c r="C5" s="68" t="s">
        <v>19</v>
      </c>
      <c r="D5" s="68" t="s">
        <v>91</v>
      </c>
      <c r="E5" s="68" t="s">
        <v>20</v>
      </c>
      <c r="F5" s="68" t="s">
        <v>35</v>
      </c>
      <c r="G5" s="68" t="s">
        <v>105</v>
      </c>
      <c r="H5" s="68" t="s">
        <v>54</v>
      </c>
      <c r="I5" s="68" t="s">
        <v>21</v>
      </c>
      <c r="J5" s="69" t="s">
        <v>0</v>
      </c>
      <c r="K5" s="70" t="s">
        <v>33</v>
      </c>
      <c r="L5" s="71" t="s">
        <v>34</v>
      </c>
      <c r="M5" s="71" t="s">
        <v>50</v>
      </c>
      <c r="N5" s="72" t="s">
        <v>27</v>
      </c>
      <c r="O5" s="72" t="s">
        <v>28</v>
      </c>
      <c r="P5" s="72" t="s">
        <v>29</v>
      </c>
      <c r="Q5" s="72" t="s">
        <v>30</v>
      </c>
      <c r="R5" s="72" t="s">
        <v>31</v>
      </c>
      <c r="S5" s="72" t="s">
        <v>32</v>
      </c>
      <c r="T5" s="72" t="s">
        <v>164</v>
      </c>
      <c r="U5" s="43" t="s">
        <v>5</v>
      </c>
      <c r="V5" s="43" t="s">
        <v>6</v>
      </c>
      <c r="W5" s="43" t="s">
        <v>7</v>
      </c>
      <c r="X5" s="43" t="s">
        <v>22</v>
      </c>
      <c r="Y5" s="43" t="s">
        <v>8</v>
      </c>
      <c r="Z5" s="43" t="s">
        <v>9</v>
      </c>
      <c r="AA5" s="43" t="s">
        <v>25</v>
      </c>
      <c r="AB5" s="43" t="s">
        <v>10</v>
      </c>
      <c r="AC5" s="43" t="s">
        <v>26</v>
      </c>
      <c r="AD5" s="43" t="s">
        <v>11</v>
      </c>
      <c r="AE5" s="43" t="s">
        <v>12</v>
      </c>
      <c r="AF5" s="43" t="s">
        <v>13</v>
      </c>
      <c r="AG5" s="43" t="s">
        <v>14</v>
      </c>
      <c r="AH5" s="43" t="s">
        <v>15</v>
      </c>
      <c r="AI5" s="43" t="s">
        <v>24</v>
      </c>
      <c r="AJ5" s="43" t="s">
        <v>17</v>
      </c>
      <c r="AK5" s="132" t="s">
        <v>1</v>
      </c>
      <c r="AL5" s="43" t="s">
        <v>200</v>
      </c>
      <c r="AM5" s="43" t="s">
        <v>201</v>
      </c>
      <c r="AN5" s="43" t="s">
        <v>202</v>
      </c>
      <c r="AO5" s="43" t="s">
        <v>199</v>
      </c>
      <c r="AP5" s="43" t="s">
        <v>203</v>
      </c>
      <c r="AQ5" s="43" t="s">
        <v>204</v>
      </c>
      <c r="AR5" s="43" t="s">
        <v>164</v>
      </c>
      <c r="AS5" s="126" t="s">
        <v>189</v>
      </c>
      <c r="AT5" s="127" t="s">
        <v>190</v>
      </c>
      <c r="AU5" s="127" t="s">
        <v>191</v>
      </c>
      <c r="AV5" s="127" t="s">
        <v>192</v>
      </c>
      <c r="AW5" s="44" t="s">
        <v>193</v>
      </c>
      <c r="AX5" s="127" t="s">
        <v>194</v>
      </c>
      <c r="AY5" s="44" t="s">
        <v>195</v>
      </c>
      <c r="AZ5" s="44" t="s">
        <v>196</v>
      </c>
      <c r="BA5" s="126" t="s">
        <v>784</v>
      </c>
      <c r="BB5" s="127" t="s">
        <v>190</v>
      </c>
      <c r="BC5" s="127" t="s">
        <v>191</v>
      </c>
      <c r="BD5" s="127" t="s">
        <v>785</v>
      </c>
      <c r="BE5" s="44" t="s">
        <v>193</v>
      </c>
      <c r="BF5" s="127" t="s">
        <v>194</v>
      </c>
      <c r="BG5" s="44" t="s">
        <v>195</v>
      </c>
      <c r="BH5" s="44" t="s">
        <v>196</v>
      </c>
      <c r="BI5" s="196" t="s">
        <v>908</v>
      </c>
      <c r="BJ5" s="44" t="s">
        <v>190</v>
      </c>
      <c r="BK5" s="44" t="s">
        <v>191</v>
      </c>
      <c r="BL5" s="44" t="s">
        <v>909</v>
      </c>
      <c r="BM5" s="44" t="s">
        <v>193</v>
      </c>
      <c r="BN5" s="44" t="s">
        <v>194</v>
      </c>
      <c r="BO5" s="44" t="s">
        <v>195</v>
      </c>
      <c r="BP5" s="44" t="s">
        <v>196</v>
      </c>
      <c r="BQ5" s="45" t="s">
        <v>597</v>
      </c>
      <c r="BR5" s="46" t="s">
        <v>598</v>
      </c>
      <c r="BS5" s="46" t="s">
        <v>599</v>
      </c>
    </row>
    <row r="6" spans="1:71" ht="120" customHeight="1">
      <c r="A6" s="73">
        <v>121</v>
      </c>
      <c r="B6" s="73">
        <v>1</v>
      </c>
      <c r="C6" s="73" t="s">
        <v>122</v>
      </c>
      <c r="D6" s="73"/>
      <c r="E6" s="73" t="s">
        <v>631</v>
      </c>
      <c r="F6" s="73" t="s">
        <v>44</v>
      </c>
      <c r="G6" s="73" t="s">
        <v>55</v>
      </c>
      <c r="H6" s="73" t="s">
        <v>62</v>
      </c>
      <c r="I6" s="73" t="s">
        <v>461</v>
      </c>
      <c r="J6" s="75" t="s">
        <v>462</v>
      </c>
      <c r="K6" s="92" t="s">
        <v>463</v>
      </c>
      <c r="L6" s="77" t="s">
        <v>464</v>
      </c>
      <c r="M6" s="78"/>
      <c r="N6" s="79">
        <v>1</v>
      </c>
      <c r="O6" s="79">
        <v>1</v>
      </c>
      <c r="P6" s="79">
        <v>1</v>
      </c>
      <c r="Q6" s="79">
        <v>1</v>
      </c>
      <c r="R6" s="79">
        <v>1</v>
      </c>
      <c r="S6" s="79">
        <v>1</v>
      </c>
      <c r="T6" s="107">
        <f>SUBTOTAL(9,N6:S6)</f>
        <v>6</v>
      </c>
      <c r="U6" s="48"/>
      <c r="V6" s="48"/>
      <c r="W6" s="48" t="s">
        <v>179</v>
      </c>
      <c r="X6" s="48"/>
      <c r="Y6" s="48"/>
      <c r="Z6" s="48"/>
      <c r="AA6" s="48"/>
      <c r="AB6" s="48"/>
      <c r="AC6" s="48"/>
      <c r="AD6" s="48"/>
      <c r="AE6" s="48"/>
      <c r="AF6" s="48"/>
      <c r="AG6" s="48"/>
      <c r="AH6" s="48"/>
      <c r="AI6" s="48"/>
      <c r="AJ6" s="48"/>
      <c r="AK6" s="48"/>
      <c r="AL6" s="49">
        <v>1</v>
      </c>
      <c r="AM6" s="49">
        <v>1</v>
      </c>
      <c r="AN6" s="49">
        <v>1</v>
      </c>
      <c r="AO6" s="49"/>
      <c r="AP6" s="49"/>
      <c r="AQ6" s="49"/>
      <c r="AR6" s="49">
        <f>SUM(AL6:AQ6)</f>
        <v>3</v>
      </c>
      <c r="AS6" s="128">
        <f>SUM(N6)</f>
        <v>1</v>
      </c>
      <c r="AT6" s="129">
        <f>IF(ISERR(+N6/T6),"",IF((+N6/T6)&gt;100%,100%,(+N6/T6)))</f>
        <v>0.16666666666666666</v>
      </c>
      <c r="AU6" s="129">
        <f>IF(ISERR(+AL6/AS6),"",IF((+AL6/AS6)&gt;100%,100%,(+AL6/AS6)))</f>
        <v>1</v>
      </c>
      <c r="AV6" s="129">
        <f>AR6/T6</f>
        <v>0.5</v>
      </c>
      <c r="AW6" s="134"/>
      <c r="AX6" s="129">
        <f>IF(ISERR(+AW6/M6),"",IF((+AW6/M6),(AW6/M6),(AW6/M6)))</f>
      </c>
      <c r="AY6" s="178" t="s">
        <v>732</v>
      </c>
      <c r="AZ6" s="178" t="s">
        <v>733</v>
      </c>
      <c r="BA6" s="128">
        <f>SUM(O6)</f>
        <v>1</v>
      </c>
      <c r="BB6" s="129">
        <f>IF(ISERR(+O6/T6),"",IF((+O6/T6)&gt;100%,100%,(+O6/T6)))</f>
        <v>0.16666666666666666</v>
      </c>
      <c r="BC6" s="129">
        <f>IF(ISERR(+AM6/BA6),"",IF((+AM6/BA6)&gt;100%,100%,(+AM6/BA6)))</f>
        <v>1</v>
      </c>
      <c r="BD6" s="129">
        <f>AR6/T6</f>
        <v>0.5</v>
      </c>
      <c r="BE6" s="134">
        <v>0</v>
      </c>
      <c r="BF6" s="129">
        <f>IF(ISERR(+BE6/M6),"",IF((+BE6/M6),(BE6/M6),(BE6/M6)))</f>
      </c>
      <c r="BG6" s="178" t="s">
        <v>845</v>
      </c>
      <c r="BH6" s="178" t="s">
        <v>733</v>
      </c>
      <c r="BI6" s="197">
        <f>SUM(P6)</f>
        <v>1</v>
      </c>
      <c r="BJ6" s="50">
        <f>IF(ISERR(+P6/T6),"",IF((+P6/T6)&gt;100%,100%,(+P6/T6)))</f>
        <v>0.16666666666666666</v>
      </c>
      <c r="BK6" s="50">
        <f>IF(ISERR(+AN6/BI6),"",IF((+AN6/BI6)&gt;100%,100%,(+AN6/BI6)))</f>
        <v>1</v>
      </c>
      <c r="BL6" s="50">
        <f>AR6/T6</f>
        <v>0.5</v>
      </c>
      <c r="BM6" s="134">
        <v>0</v>
      </c>
      <c r="BN6" s="50">
        <f>IF(ISERR(+BM6/U6),"",IF((+BM6/U6),(BM6/U6),(BM6/U6)))</f>
      </c>
      <c r="BO6" s="178" t="s">
        <v>1031</v>
      </c>
      <c r="BP6" s="178" t="s">
        <v>733</v>
      </c>
      <c r="BQ6" s="50"/>
      <c r="BR6" s="50"/>
      <c r="BS6" s="50"/>
    </row>
    <row r="7" spans="1:71" ht="88.5" customHeight="1">
      <c r="A7" s="73">
        <v>122</v>
      </c>
      <c r="B7" s="73">
        <v>2</v>
      </c>
      <c r="C7" s="73" t="s">
        <v>122</v>
      </c>
      <c r="D7" s="73"/>
      <c r="E7" s="73" t="s">
        <v>631</v>
      </c>
      <c r="F7" s="73" t="s">
        <v>44</v>
      </c>
      <c r="G7" s="73" t="s">
        <v>55</v>
      </c>
      <c r="H7" s="73" t="s">
        <v>62</v>
      </c>
      <c r="I7" s="73" t="s">
        <v>461</v>
      </c>
      <c r="J7" s="75" t="s">
        <v>465</v>
      </c>
      <c r="K7" s="92" t="s">
        <v>209</v>
      </c>
      <c r="L7" s="77" t="s">
        <v>466</v>
      </c>
      <c r="M7" s="78"/>
      <c r="N7" s="79">
        <v>1</v>
      </c>
      <c r="O7" s="79"/>
      <c r="P7" s="79"/>
      <c r="Q7" s="79"/>
      <c r="R7" s="79"/>
      <c r="S7" s="79"/>
      <c r="T7" s="80">
        <f>SUM(N7:S7)</f>
        <v>1</v>
      </c>
      <c r="U7" s="48"/>
      <c r="V7" s="48"/>
      <c r="W7" s="48" t="s">
        <v>179</v>
      </c>
      <c r="X7" s="48"/>
      <c r="Y7" s="48"/>
      <c r="Z7" s="48"/>
      <c r="AA7" s="48"/>
      <c r="AB7" s="48"/>
      <c r="AC7" s="48"/>
      <c r="AD7" s="48"/>
      <c r="AE7" s="48"/>
      <c r="AF7" s="48"/>
      <c r="AG7" s="48"/>
      <c r="AH7" s="48"/>
      <c r="AI7" s="48"/>
      <c r="AJ7" s="48"/>
      <c r="AK7" s="48"/>
      <c r="AL7" s="49">
        <v>1</v>
      </c>
      <c r="AM7" s="49" t="s">
        <v>18</v>
      </c>
      <c r="AN7" s="49">
        <v>0</v>
      </c>
      <c r="AO7" s="49"/>
      <c r="AP7" s="49"/>
      <c r="AQ7" s="49"/>
      <c r="AR7" s="49">
        <f>SUM(AL7:AQ7)</f>
        <v>1</v>
      </c>
      <c r="AS7" s="128">
        <f>SUM(N7)</f>
        <v>1</v>
      </c>
      <c r="AT7" s="129">
        <f>IF(ISERR(+N7/T7),"",IF((+N7/T7)&gt;100%,100%,(+N7/T7)))</f>
        <v>1</v>
      </c>
      <c r="AU7" s="129">
        <f>IF(ISERR(+AL7/AS7),"",IF((+AL7/AS7)&gt;100%,100%,(+AL7/AS7)))</f>
        <v>1</v>
      </c>
      <c r="AV7" s="129">
        <f>AR7/T7</f>
        <v>1</v>
      </c>
      <c r="AW7" s="134"/>
      <c r="AX7" s="129">
        <f>IF(ISERR(+AW7/M7),"",IF((+AW7/M7),(AW7/M7),(AW7/M7)))</f>
      </c>
      <c r="AY7" s="178" t="s">
        <v>734</v>
      </c>
      <c r="AZ7" s="178" t="s">
        <v>733</v>
      </c>
      <c r="BA7" s="128">
        <f>SUM(O7)</f>
        <v>0</v>
      </c>
      <c r="BB7" s="129">
        <f>IF(ISERR(+O7/T7),"",IF((+O7/T7)&gt;100%,100%,(+O7/T7)))</f>
        <v>0</v>
      </c>
      <c r="BC7" s="129">
        <f>IF(ISERR(+AM7/BA7),"",IF((+AM7/BA7)&gt;100%,100%,(+AM7/BA7)))</f>
      </c>
      <c r="BD7" s="129">
        <f>AR7/T7</f>
        <v>1</v>
      </c>
      <c r="BE7" s="134">
        <v>0</v>
      </c>
      <c r="BF7" s="129">
        <f>IF(ISERR(+BE7/M7),"",IF((+BE7/M7),(BE7/M7),(BE7/M7)))</f>
      </c>
      <c r="BG7" s="178" t="s">
        <v>846</v>
      </c>
      <c r="BH7" s="178" t="s">
        <v>733</v>
      </c>
      <c r="BI7" s="197">
        <f>SUM(P7)</f>
        <v>0</v>
      </c>
      <c r="BJ7" s="50">
        <f>IF(ISERR(+P7/T7),"",IF((+P7/T7)&gt;100%,100%,(+P7/T7)))</f>
        <v>0</v>
      </c>
      <c r="BK7" s="50">
        <f>IF(ISERR(+AN7/BI7),"",IF((+AN7/BI7)&gt;100%,100%,(+AN7/BI7)))</f>
      </c>
      <c r="BL7" s="50">
        <f>AR7/T7</f>
        <v>1</v>
      </c>
      <c r="BM7" s="134">
        <v>0</v>
      </c>
      <c r="BN7" s="50">
        <f>IF(ISERR(+BM7/U7),"",IF((+BM7/U7),(BM7/U7),(BM7/U7)))</f>
      </c>
      <c r="BO7" s="178" t="s">
        <v>1032</v>
      </c>
      <c r="BP7" s="178" t="s">
        <v>733</v>
      </c>
      <c r="BQ7" s="50"/>
      <c r="BR7" s="50"/>
      <c r="BS7" s="50"/>
    </row>
    <row r="8" spans="1:71" ht="100.5" customHeight="1">
      <c r="A8" s="73">
        <v>123</v>
      </c>
      <c r="B8" s="73">
        <v>3</v>
      </c>
      <c r="C8" s="73" t="s">
        <v>122</v>
      </c>
      <c r="D8" s="73"/>
      <c r="E8" s="73" t="s">
        <v>631</v>
      </c>
      <c r="F8" s="73" t="s">
        <v>44</v>
      </c>
      <c r="G8" s="73" t="s">
        <v>55</v>
      </c>
      <c r="H8" s="73" t="s">
        <v>62</v>
      </c>
      <c r="I8" s="73" t="s">
        <v>461</v>
      </c>
      <c r="J8" s="75" t="s">
        <v>467</v>
      </c>
      <c r="K8" s="92" t="s">
        <v>212</v>
      </c>
      <c r="L8" s="77" t="s">
        <v>468</v>
      </c>
      <c r="M8" s="78"/>
      <c r="N8" s="79">
        <v>1</v>
      </c>
      <c r="O8" s="79"/>
      <c r="P8" s="79"/>
      <c r="Q8" s="79">
        <v>1</v>
      </c>
      <c r="R8" s="79"/>
      <c r="S8" s="79"/>
      <c r="T8" s="80">
        <f>SUM(N8:S8)</f>
        <v>2</v>
      </c>
      <c r="U8" s="48"/>
      <c r="V8" s="48"/>
      <c r="W8" s="48" t="s">
        <v>179</v>
      </c>
      <c r="X8" s="48"/>
      <c r="Y8" s="48"/>
      <c r="Z8" s="48"/>
      <c r="AA8" s="48"/>
      <c r="AB8" s="48"/>
      <c r="AC8" s="48"/>
      <c r="AD8" s="48"/>
      <c r="AE8" s="48"/>
      <c r="AF8" s="48"/>
      <c r="AG8" s="48"/>
      <c r="AH8" s="48"/>
      <c r="AI8" s="48"/>
      <c r="AJ8" s="48"/>
      <c r="AK8" s="48"/>
      <c r="AL8" s="49">
        <v>1</v>
      </c>
      <c r="AM8" s="49" t="s">
        <v>18</v>
      </c>
      <c r="AN8" s="49">
        <v>1</v>
      </c>
      <c r="AO8" s="49"/>
      <c r="AP8" s="49"/>
      <c r="AQ8" s="49"/>
      <c r="AR8" s="49">
        <f>SUM(AL8:AQ8)</f>
        <v>2</v>
      </c>
      <c r="AS8" s="128">
        <f>SUM(N8)</f>
        <v>1</v>
      </c>
      <c r="AT8" s="129">
        <f>IF(ISERR(+N8/T8),"",IF((+N8/T8)&gt;100%,100%,(+N8/T8)))</f>
        <v>0.5</v>
      </c>
      <c r="AU8" s="129">
        <f>IF(ISERR(+AL8/AS8),"",IF((+AL8/AS8)&gt;100%,100%,(+AL8/AS8)))</f>
        <v>1</v>
      </c>
      <c r="AV8" s="129">
        <f>AR8/T8</f>
        <v>1</v>
      </c>
      <c r="AW8" s="134"/>
      <c r="AX8" s="129">
        <f>IF(ISERR(+AW8/M8),"",IF((+AW8/M8),(AW8/M8),(AW8/M8)))</f>
      </c>
      <c r="AY8" s="178" t="s">
        <v>735</v>
      </c>
      <c r="AZ8" s="178" t="s">
        <v>733</v>
      </c>
      <c r="BA8" s="128">
        <f>SUM(O8)</f>
        <v>0</v>
      </c>
      <c r="BB8" s="129">
        <f>IF(ISERR(+O8/T8),"",IF((+O8/T8)&gt;100%,100%,(+O8/T8)))</f>
        <v>0</v>
      </c>
      <c r="BC8" s="129">
        <f>IF(ISERR(+AM8/BA8),"",IF((+AM8/BA8)&gt;100%,100%,(+AM8/BA8)))</f>
      </c>
      <c r="BD8" s="129">
        <f>AR8/T8</f>
        <v>1</v>
      </c>
      <c r="BE8" s="134">
        <v>0</v>
      </c>
      <c r="BF8" s="129">
        <f>IF(ISERR(+BE8/M8),"",IF((+BE8/M8),(BE8/M8),(BE8/M8)))</f>
      </c>
      <c r="BG8" s="178" t="s">
        <v>847</v>
      </c>
      <c r="BH8" s="178" t="s">
        <v>733</v>
      </c>
      <c r="BI8" s="197">
        <f>SUM(P8)</f>
        <v>0</v>
      </c>
      <c r="BJ8" s="50">
        <f>IF(ISERR(+P8/T8),"",IF((+P8/T8)&gt;100%,100%,(+P8/T8)))</f>
        <v>0</v>
      </c>
      <c r="BK8" s="50">
        <f>IF(ISERR(+AN8/BI8),"",IF((+AN8/BI8)&gt;100%,100%,(+AN8/BI8)))</f>
      </c>
      <c r="BL8" s="50">
        <f>AR8/T8-10%</f>
        <v>0.9</v>
      </c>
      <c r="BM8" s="134">
        <v>0</v>
      </c>
      <c r="BN8" s="50">
        <f>IF(ISERR(+BM8/U8),"",IF((+BM8/U8),(BM8/U8),(BM8/U8)))</f>
      </c>
      <c r="BO8" s="178" t="s">
        <v>1033</v>
      </c>
      <c r="BP8" s="178" t="s">
        <v>733</v>
      </c>
      <c r="BQ8" s="50"/>
      <c r="BR8" s="50"/>
      <c r="BS8" s="50"/>
    </row>
    <row r="9" spans="1:71" ht="126.75" customHeight="1">
      <c r="A9" s="73">
        <v>124</v>
      </c>
      <c r="B9" s="73">
        <v>4</v>
      </c>
      <c r="C9" s="73" t="s">
        <v>122</v>
      </c>
      <c r="D9" s="73"/>
      <c r="E9" s="73" t="s">
        <v>631</v>
      </c>
      <c r="F9" s="73" t="s">
        <v>44</v>
      </c>
      <c r="G9" s="73" t="s">
        <v>55</v>
      </c>
      <c r="H9" s="73" t="s">
        <v>62</v>
      </c>
      <c r="I9" s="73" t="s">
        <v>461</v>
      </c>
      <c r="J9" s="75" t="s">
        <v>469</v>
      </c>
      <c r="K9" s="92" t="s">
        <v>470</v>
      </c>
      <c r="L9" s="77" t="s">
        <v>468</v>
      </c>
      <c r="M9" s="78"/>
      <c r="N9" s="79"/>
      <c r="O9" s="79">
        <v>1</v>
      </c>
      <c r="P9" s="79"/>
      <c r="Q9" s="79">
        <v>1</v>
      </c>
      <c r="R9" s="79"/>
      <c r="S9" s="79">
        <v>1</v>
      </c>
      <c r="T9" s="80">
        <f>SUM(N9:S9)</f>
        <v>3</v>
      </c>
      <c r="U9" s="48"/>
      <c r="V9" s="48"/>
      <c r="W9" s="48" t="s">
        <v>179</v>
      </c>
      <c r="X9" s="48"/>
      <c r="Y9" s="48"/>
      <c r="Z9" s="48"/>
      <c r="AA9" s="48"/>
      <c r="AB9" s="48"/>
      <c r="AC9" s="48"/>
      <c r="AD9" s="48"/>
      <c r="AE9" s="48"/>
      <c r="AF9" s="48"/>
      <c r="AG9" s="48"/>
      <c r="AH9" s="48"/>
      <c r="AI9" s="48"/>
      <c r="AJ9" s="48"/>
      <c r="AK9" s="48"/>
      <c r="AL9" s="49" t="s">
        <v>18</v>
      </c>
      <c r="AM9" s="49">
        <v>1</v>
      </c>
      <c r="AN9" s="49">
        <v>1</v>
      </c>
      <c r="AO9" s="49"/>
      <c r="AP9" s="49"/>
      <c r="AQ9" s="49"/>
      <c r="AR9" s="49">
        <f>SUM(AL9:AQ9)</f>
        <v>2</v>
      </c>
      <c r="AS9" s="128">
        <f>SUM(N9)</f>
        <v>0</v>
      </c>
      <c r="AT9" s="129">
        <f>IF(ISERR(+N9/T9),"",IF((+N9/T9)&gt;100%,100%,(+N9/T9)))</f>
        <v>0</v>
      </c>
      <c r="AU9" s="129">
        <f>IF(ISERR(+AL9/AS9),"",IF((+AL9/AS9)&gt;100%,100%,(+AL9/AS9)))</f>
      </c>
      <c r="AV9" s="129">
        <f>AR9/T9</f>
        <v>0.6666666666666666</v>
      </c>
      <c r="AW9" s="134"/>
      <c r="AX9" s="129">
        <f>IF(ISERR(+AW9/M9),"",IF((+AW9/M9),(AW9/M9),(AW9/M9)))</f>
      </c>
      <c r="AY9" s="178" t="s">
        <v>736</v>
      </c>
      <c r="AZ9" s="178" t="s">
        <v>737</v>
      </c>
      <c r="BA9" s="128">
        <f>SUM(O9)</f>
        <v>1</v>
      </c>
      <c r="BB9" s="129">
        <f>IF(ISERR(+O9/T9),"",IF((+O9/T9)&gt;100%,100%,(+O9/T9)))</f>
        <v>0.3333333333333333</v>
      </c>
      <c r="BC9" s="129">
        <f>IF(ISERR(+AM9/BA9),"",IF((+AM9/BA9)&gt;100%,100%,(+AM9/BA9)))</f>
        <v>1</v>
      </c>
      <c r="BD9" s="129">
        <f>AR9/T9</f>
        <v>0.6666666666666666</v>
      </c>
      <c r="BE9" s="134">
        <v>0</v>
      </c>
      <c r="BF9" s="129">
        <f>IF(ISERR(+BE9/M9),"",IF((+BE9/M9),(BE9/M9),(BE9/M9)))</f>
      </c>
      <c r="BG9" s="178" t="s">
        <v>848</v>
      </c>
      <c r="BH9" s="178" t="s">
        <v>733</v>
      </c>
      <c r="BI9" s="197">
        <f>SUM(P9)</f>
        <v>0</v>
      </c>
      <c r="BJ9" s="50">
        <f>IF(ISERR(+P9/T9),"",IF((+P9/T9)&gt;100%,100%,(+P9/T9)))</f>
        <v>0</v>
      </c>
      <c r="BK9" s="50">
        <f>IF(ISERR(+AN9/BI9),"",IF((+AN9/BI9)&gt;100%,100%,(+AN9/BI9)))</f>
      </c>
      <c r="BL9" s="50">
        <f>AR9/T9</f>
        <v>0.6666666666666666</v>
      </c>
      <c r="BM9" s="134">
        <v>0</v>
      </c>
      <c r="BN9" s="50">
        <f>IF(ISERR(+BM9/U9),"",IF((+BM9/U9),(BM9/U9),(BM9/U9)))</f>
      </c>
      <c r="BO9" s="178" t="s">
        <v>1034</v>
      </c>
      <c r="BP9" s="178" t="s">
        <v>733</v>
      </c>
      <c r="BQ9" s="50"/>
      <c r="BR9" s="50"/>
      <c r="BS9" s="50"/>
    </row>
    <row r="10" spans="1:71" ht="96.75" customHeight="1">
      <c r="A10" s="73">
        <v>125</v>
      </c>
      <c r="B10" s="73">
        <v>5</v>
      </c>
      <c r="C10" s="73" t="s">
        <v>122</v>
      </c>
      <c r="D10" s="73"/>
      <c r="E10" s="73" t="s">
        <v>631</v>
      </c>
      <c r="F10" s="73" t="s">
        <v>44</v>
      </c>
      <c r="G10" s="73" t="s">
        <v>55</v>
      </c>
      <c r="H10" s="73" t="s">
        <v>62</v>
      </c>
      <c r="I10" s="73" t="s">
        <v>461</v>
      </c>
      <c r="J10" s="75" t="s">
        <v>471</v>
      </c>
      <c r="K10" s="92" t="s">
        <v>212</v>
      </c>
      <c r="L10" s="77" t="s">
        <v>468</v>
      </c>
      <c r="M10" s="78"/>
      <c r="N10" s="79"/>
      <c r="O10" s="79"/>
      <c r="P10" s="79">
        <v>1</v>
      </c>
      <c r="Q10" s="79"/>
      <c r="R10" s="79"/>
      <c r="S10" s="79"/>
      <c r="T10" s="80">
        <f>SUM(N10:S10)</f>
        <v>1</v>
      </c>
      <c r="U10" s="48"/>
      <c r="V10" s="48"/>
      <c r="W10" s="48" t="s">
        <v>179</v>
      </c>
      <c r="X10" s="48"/>
      <c r="Y10" s="48"/>
      <c r="Z10" s="48"/>
      <c r="AA10" s="48"/>
      <c r="AB10" s="48"/>
      <c r="AC10" s="48"/>
      <c r="AD10" s="48"/>
      <c r="AE10" s="48"/>
      <c r="AF10" s="48"/>
      <c r="AG10" s="48"/>
      <c r="AH10" s="48"/>
      <c r="AI10" s="48"/>
      <c r="AJ10" s="48"/>
      <c r="AK10" s="48"/>
      <c r="AL10" s="49" t="s">
        <v>18</v>
      </c>
      <c r="AM10" s="49" t="s">
        <v>18</v>
      </c>
      <c r="AN10" s="49">
        <v>1</v>
      </c>
      <c r="AO10" s="49"/>
      <c r="AP10" s="49"/>
      <c r="AQ10" s="49"/>
      <c r="AR10" s="49">
        <f>SUM(AL10:AQ10)</f>
        <v>1</v>
      </c>
      <c r="AS10" s="128">
        <f>SUM(N10)</f>
        <v>0</v>
      </c>
      <c r="AT10" s="129">
        <f>IF(ISERR(+N10/T10),"",IF((+N10/T10)&gt;100%,100%,(+N10/T10)))</f>
        <v>0</v>
      </c>
      <c r="AU10" s="129">
        <f>IF(ISERR(+AL10/AS10),"",IF((+AL10/AS10)&gt;100%,100%,(+AL10/AS10)))</f>
      </c>
      <c r="AV10" s="129">
        <f>AR10/T10</f>
        <v>1</v>
      </c>
      <c r="AW10" s="134"/>
      <c r="AX10" s="129">
        <f>IF(ISERR(+AW10/M10),"",IF((+AW10/M10),(AW10/M10),(AW10/M10)))</f>
      </c>
      <c r="AY10" s="178" t="s">
        <v>738</v>
      </c>
      <c r="AZ10" s="178" t="s">
        <v>733</v>
      </c>
      <c r="BA10" s="128">
        <f>SUM(O10)</f>
        <v>0</v>
      </c>
      <c r="BB10" s="129">
        <f>IF(ISERR(+O10/T10),"",IF((+O10/T10)&gt;100%,100%,(+O10/T10)))</f>
        <v>0</v>
      </c>
      <c r="BC10" s="129">
        <f>IF(ISERR(+AM10/BA10),"",IF((+AM10/BA10)&gt;100%,100%,(+AM10/BA10)))</f>
      </c>
      <c r="BD10" s="129">
        <f>AR10/T10</f>
        <v>1</v>
      </c>
      <c r="BE10" s="134">
        <v>0</v>
      </c>
      <c r="BF10" s="129">
        <f>IF(ISERR(+BE10/M10),"",IF((+BE10/M10),(BE10/M10),(BE10/M10)))</f>
      </c>
      <c r="BG10" s="178" t="s">
        <v>849</v>
      </c>
      <c r="BH10" s="178" t="s">
        <v>733</v>
      </c>
      <c r="BI10" s="197">
        <f>SUM(P10)</f>
        <v>1</v>
      </c>
      <c r="BJ10" s="50">
        <f>IF(ISERR(+P10/T10),"",IF((+P10/T10)&gt;100%,100%,(+P10/T10)))</f>
        <v>1</v>
      </c>
      <c r="BK10" s="50">
        <f>IF(ISERR(+AN10/BI10),"",IF((+AN10/BI10)&gt;100%,100%,(+AN10/BI10)))</f>
        <v>1</v>
      </c>
      <c r="BL10" s="50">
        <f>AR10/T10</f>
        <v>1</v>
      </c>
      <c r="BM10" s="134">
        <v>0</v>
      </c>
      <c r="BN10" s="50">
        <f>IF(ISERR(+BM10/U10),"",IF((+BM10/U10),(BM10/U10),(BM10/U10)))</f>
      </c>
      <c r="BO10" s="178" t="s">
        <v>1035</v>
      </c>
      <c r="BP10" s="178" t="s">
        <v>733</v>
      </c>
      <c r="BQ10" s="50"/>
      <c r="BR10" s="50"/>
      <c r="BS10" s="50"/>
    </row>
    <row r="11" spans="1:71" ht="12.75">
      <c r="A11" s="120"/>
      <c r="B11" s="120"/>
      <c r="C11" s="120"/>
      <c r="D11" s="120"/>
      <c r="E11" s="120"/>
      <c r="F11" s="120"/>
      <c r="G11" s="120"/>
      <c r="H11" s="120"/>
      <c r="I11" s="120"/>
      <c r="J11" s="121"/>
      <c r="K11" s="122"/>
      <c r="L11" s="123"/>
      <c r="M11" s="124">
        <f>SUM(M6:M10)</f>
        <v>0</v>
      </c>
      <c r="N11" s="125"/>
      <c r="O11" s="125"/>
      <c r="P11" s="125"/>
      <c r="Q11" s="125"/>
      <c r="R11" s="125"/>
      <c r="S11" s="125"/>
      <c r="T11" s="125"/>
      <c r="U11" s="57"/>
      <c r="V11" s="57"/>
      <c r="W11" s="57"/>
      <c r="X11" s="57"/>
      <c r="Y11" s="57"/>
      <c r="Z11" s="57"/>
      <c r="AA11" s="57"/>
      <c r="AB11" s="57"/>
      <c r="AC11" s="57"/>
      <c r="AD11" s="57"/>
      <c r="AE11" s="57"/>
      <c r="AF11" s="57"/>
      <c r="AG11" s="57"/>
      <c r="AH11" s="57"/>
      <c r="AI11" s="57"/>
      <c r="AJ11" s="57"/>
      <c r="AK11" s="58"/>
      <c r="AL11" s="59"/>
      <c r="AM11" s="59"/>
      <c r="AN11" s="59"/>
      <c r="AO11" s="59"/>
      <c r="AP11" s="59"/>
      <c r="AQ11" s="59"/>
      <c r="AR11" s="59"/>
      <c r="AS11" s="130"/>
      <c r="AT11" s="131"/>
      <c r="AU11" s="131">
        <f>AVERAGE(AU6:AU10)</f>
        <v>1</v>
      </c>
      <c r="AV11" s="131">
        <f>AVERAGE(AV6:AV10)</f>
        <v>0.8333333333333333</v>
      </c>
      <c r="AW11" s="135">
        <f>SUM(AW6:AW10)</f>
        <v>0</v>
      </c>
      <c r="AX11" s="131"/>
      <c r="AY11" s="60"/>
      <c r="AZ11" s="60"/>
      <c r="BA11" s="131"/>
      <c r="BB11" s="131"/>
      <c r="BC11" s="131">
        <f>AVERAGE(BC6:BC10)</f>
        <v>1</v>
      </c>
      <c r="BD11" s="131">
        <f>AVERAGE(BD6:BD10)</f>
        <v>0.8333333333333333</v>
      </c>
      <c r="BE11" s="153">
        <f>SUM(BE6:BE10)</f>
        <v>0</v>
      </c>
      <c r="BF11" s="131" t="e">
        <f>AVERAGE(BF6:BF10)</f>
        <v>#DIV/0!</v>
      </c>
      <c r="BG11" s="131"/>
      <c r="BH11" s="131"/>
      <c r="BI11" s="131"/>
      <c r="BJ11" s="131"/>
      <c r="BK11" s="131">
        <f>AVERAGE(BK6:BK10)</f>
        <v>1</v>
      </c>
      <c r="BL11" s="131">
        <f>AVERAGE(BL6:BL10)</f>
        <v>0.8133333333333332</v>
      </c>
      <c r="BM11" s="153">
        <f>SUM(BM6:BM10)</f>
        <v>0</v>
      </c>
      <c r="BN11" s="131" t="e">
        <f>AVERAGE(BN6:BN10)</f>
        <v>#DIV/0!</v>
      </c>
      <c r="BO11" s="131"/>
      <c r="BP11" s="131"/>
      <c r="BQ11" s="60"/>
      <c r="BR11" s="60"/>
      <c r="BS11" s="60"/>
    </row>
  </sheetData>
  <sheetProtection formatColumns="0" formatRows="0" insertColumns="0" insertRows="0" deleteColumns="0" deleteRows="0"/>
  <mergeCells count="11">
    <mergeCell ref="AL4:AR4"/>
    <mergeCell ref="AS4:AZ4"/>
    <mergeCell ref="BQ4:BS4"/>
    <mergeCell ref="A1:C2"/>
    <mergeCell ref="D1:AI1"/>
    <mergeCell ref="AJ1:AJ2"/>
    <mergeCell ref="D2:AI2"/>
    <mergeCell ref="A3:AK3"/>
    <mergeCell ref="A4:I4"/>
    <mergeCell ref="J4:S4"/>
    <mergeCell ref="U4:AK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Aldo Robayo Morales</cp:lastModifiedBy>
  <cp:lastPrinted>2019-03-22T22:52:30Z</cp:lastPrinted>
  <dcterms:created xsi:type="dcterms:W3CDTF">2018-07-13T13:32:05Z</dcterms:created>
  <dcterms:modified xsi:type="dcterms:W3CDTF">2019-09-06T17:40:38Z</dcterms:modified>
  <cp:category/>
  <cp:version/>
  <cp:contentType/>
  <cp:contentStatus/>
</cp:coreProperties>
</file>